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/>
  <xr:revisionPtr revIDLastSave="0" documentId="13_ncr:1_{CC4767CD-EB28-46FA-8396-D66D23CF4E3B}" xr6:coauthVersionLast="46" xr6:coauthVersionMax="46" xr10:uidLastSave="{00000000-0000-0000-0000-000000000000}"/>
  <bookViews>
    <workbookView xWindow="9430" yWindow="1840" windowWidth="14400" windowHeight="7810" firstSheet="4" activeTab="5" xr2:uid="{00000000-000D-0000-FFFF-FFFF00000000}"/>
  </bookViews>
  <sheets>
    <sheet name="Cover" sheetId="2" r:id="rId1"/>
    <sheet name="Topics" sheetId="3" r:id="rId2"/>
    <sheet name="Why Formulas" sheetId="5" r:id="rId3"/>
    <sheet name="Formulas References" sheetId="4" r:id="rId4"/>
    <sheet name="Sheet1" sheetId="15" r:id="rId5"/>
    <sheet name="Cross Tab" sheetId="7" r:id="rId6"/>
    <sheet name="Old School with Totals" sheetId="13" r:id="rId7"/>
    <sheet name="O365 Dynamic Arrays" sheetId="14" r:id="rId8"/>
    <sheet name="HW==&gt;&gt;" sheetId="8" r:id="rId9"/>
    <sheet name="HW(1)" sheetId="9" r:id="rId10"/>
    <sheet name="HW(1an)" sheetId="11" r:id="rId11"/>
    <sheet name="HW(2)" sheetId="10" r:id="rId12"/>
    <sheet name="HW(2an)" sheetId="12" r:id="rId13"/>
  </sheets>
  <externalReferences>
    <externalReference r:id="rId14"/>
  </externalReferences>
  <definedNames>
    <definedName name="Sales">'[1]Video 18'!$C$2:$C$10</definedName>
    <definedName name="SalesRep">'[1]Video 18'!$D$2:$D$10</definedName>
  </definedNames>
  <calcPr calcId="191029"/>
  <pivotCaches>
    <pivotCache cacheId="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7" i="7" l="1" a="1"/>
  <c r="N27" i="7" s="1"/>
  <c r="H27" i="7"/>
  <c r="H28" i="7"/>
  <c r="I28" i="7"/>
  <c r="J28" i="7"/>
  <c r="H29" i="7"/>
  <c r="I29" i="7"/>
  <c r="J29" i="7"/>
  <c r="H30" i="7"/>
  <c r="I30" i="7"/>
  <c r="J30" i="7"/>
  <c r="I27" i="7"/>
  <c r="J27" i="7"/>
  <c r="N20" i="7" a="1"/>
  <c r="N20" i="7" s="1"/>
  <c r="J23" i="7"/>
  <c r="H20" i="7"/>
  <c r="H21" i="7"/>
  <c r="I21" i="7"/>
  <c r="J21" i="7"/>
  <c r="H22" i="7"/>
  <c r="I22" i="7"/>
  <c r="J22" i="7"/>
  <c r="H23" i="7"/>
  <c r="I23" i="7"/>
  <c r="I20" i="7"/>
  <c r="J20" i="7"/>
  <c r="N12" i="7" a="1"/>
  <c r="N12" i="7" s="1"/>
  <c r="N11" i="7" a="1"/>
  <c r="N11" i="7" s="1"/>
  <c r="M12" i="7" a="1"/>
  <c r="M12" i="7" s="1"/>
  <c r="J15" i="7"/>
  <c r="I12" i="7"/>
  <c r="J12" i="7"/>
  <c r="I13" i="7"/>
  <c r="J13" i="7"/>
  <c r="I14" i="7"/>
  <c r="J14" i="7"/>
  <c r="I15" i="7"/>
  <c r="H13" i="7"/>
  <c r="H14" i="7"/>
  <c r="H15" i="7"/>
  <c r="H12" i="7"/>
  <c r="K24" i="4" a="1"/>
  <c r="K24" i="4" s="1"/>
  <c r="J24" i="4" a="1"/>
  <c r="J24" i="4" s="1"/>
  <c r="H28" i="4"/>
  <c r="H25" i="4"/>
  <c r="H26" i="4"/>
  <c r="H27" i="4"/>
  <c r="H24" i="4"/>
  <c r="H16" i="4"/>
  <c r="J13" i="4" a="1"/>
  <c r="J13" i="4" s="1"/>
  <c r="K13" i="4" s="1" a="1"/>
  <c r="K13" i="4" s="1"/>
  <c r="H17" i="4"/>
  <c r="H14" i="4"/>
  <c r="H15" i="4"/>
  <c r="H13" i="4"/>
  <c r="M17" i="12" a="1"/>
  <c r="M17" i="12" s="1"/>
  <c r="G18" i="12"/>
  <c r="H18" i="12"/>
  <c r="I18" i="12"/>
  <c r="J18" i="12"/>
  <c r="G19" i="12"/>
  <c r="H19" i="12"/>
  <c r="I19" i="12"/>
  <c r="J19" i="12"/>
  <c r="G20" i="12"/>
  <c r="H20" i="12"/>
  <c r="I20" i="12"/>
  <c r="J20" i="12"/>
  <c r="H17" i="12"/>
  <c r="I17" i="12"/>
  <c r="J17" i="12"/>
  <c r="G17" i="12"/>
  <c r="X8" i="2" l="1"/>
  <c r="I10" i="5" l="1"/>
  <c r="J10" i="5"/>
  <c r="H11" i="5"/>
  <c r="I11" i="5"/>
  <c r="J11" i="5"/>
  <c r="H12" i="5"/>
  <c r="I12" i="5"/>
  <c r="J12" i="5"/>
  <c r="H13" i="5"/>
  <c r="I13" i="5"/>
  <c r="J13" i="5"/>
  <c r="A14" i="3"/>
  <c r="A15" i="3"/>
  <c r="G21" i="14" a="1"/>
  <c r="G21" i="14" s="1"/>
  <c r="H20" i="14" a="1"/>
  <c r="H20" i="14" s="1"/>
  <c r="H21" i="14" s="1" a="1"/>
  <c r="H21" i="14" s="1"/>
  <c r="Q32" i="13"/>
  <c r="P32" i="13"/>
  <c r="O32" i="13"/>
  <c r="N32" i="13"/>
  <c r="Q31" i="13"/>
  <c r="Q30" i="13"/>
  <c r="Q29" i="13"/>
  <c r="Q28" i="13"/>
  <c r="P18" i="13"/>
  <c r="P31" i="13" s="1"/>
  <c r="O18" i="13"/>
  <c r="O31" i="13" s="1"/>
  <c r="N18" i="13"/>
  <c r="Q18" i="13" s="1"/>
  <c r="J18" i="13"/>
  <c r="I18" i="13"/>
  <c r="H18" i="13"/>
  <c r="K18" i="13" s="1"/>
  <c r="P17" i="13"/>
  <c r="P30" i="13" s="1"/>
  <c r="O17" i="13"/>
  <c r="O30" i="13" s="1"/>
  <c r="N17" i="13"/>
  <c r="Q17" i="13" s="1"/>
  <c r="J17" i="13"/>
  <c r="I17" i="13"/>
  <c r="H17" i="13"/>
  <c r="K17" i="13" s="1"/>
  <c r="P16" i="13"/>
  <c r="P29" i="13" s="1"/>
  <c r="O16" i="13"/>
  <c r="O29" i="13" s="1"/>
  <c r="N16" i="13"/>
  <c r="Q16" i="13" s="1"/>
  <c r="J16" i="13"/>
  <c r="I16" i="13"/>
  <c r="H16" i="13"/>
  <c r="K16" i="13" s="1"/>
  <c r="P15" i="13"/>
  <c r="P28" i="13" s="1"/>
  <c r="O15" i="13"/>
  <c r="O28" i="13" s="1"/>
  <c r="N15" i="13"/>
  <c r="Q15" i="13" s="1"/>
  <c r="J15" i="13"/>
  <c r="J19" i="13" s="1"/>
  <c r="I15" i="13"/>
  <c r="I19" i="13" s="1"/>
  <c r="H15" i="13"/>
  <c r="K15" i="13" s="1"/>
  <c r="M34" i="13"/>
  <c r="M10" i="13"/>
  <c r="G28" i="14"/>
  <c r="G27" i="14"/>
  <c r="M35" i="13"/>
  <c r="M36" i="13"/>
  <c r="M37" i="13"/>
  <c r="G29" i="14"/>
  <c r="C10" i="13"/>
  <c r="H19" i="13" l="1"/>
  <c r="K19" i="13" s="1"/>
  <c r="N19" i="13"/>
  <c r="N28" i="13"/>
  <c r="N29" i="13"/>
  <c r="N30" i="13"/>
  <c r="N31" i="13"/>
  <c r="O19" i="13"/>
  <c r="P19" i="13"/>
  <c r="Q19" i="13" l="1"/>
  <c r="A6" i="3" l="1"/>
  <c r="A7" i="3"/>
  <c r="A8" i="3"/>
  <c r="A9" i="3"/>
  <c r="A10" i="3"/>
  <c r="A11" i="3"/>
  <c r="A12" i="3"/>
  <c r="A13" i="3"/>
  <c r="A5" i="3"/>
  <c r="N26" i="7" a="1"/>
  <c r="N26" i="7" s="1"/>
  <c r="M27" i="7" a="1"/>
  <c r="M27" i="7" s="1"/>
  <c r="N19" i="7" a="1"/>
  <c r="N19" i="7" s="1"/>
  <c r="M20" i="7" a="1"/>
  <c r="M20" i="7" s="1"/>
  <c r="M16" i="12" l="1" a="1"/>
  <c r="M16" i="12" s="1"/>
  <c r="L17" i="12" a="1"/>
  <c r="L17" i="12" s="1"/>
  <c r="M9" i="12" a="1"/>
  <c r="M9" i="12" s="1"/>
  <c r="M8" i="12" a="1"/>
  <c r="M8" i="12" s="1"/>
  <c r="L9" i="12" a="1"/>
  <c r="L9" i="12" s="1"/>
  <c r="G10" i="12"/>
  <c r="H10" i="12"/>
  <c r="I10" i="12"/>
  <c r="J10" i="12"/>
  <c r="G11" i="12"/>
  <c r="H11" i="12"/>
  <c r="I11" i="12"/>
  <c r="J11" i="12"/>
  <c r="G12" i="12"/>
  <c r="H12" i="12"/>
  <c r="I12" i="12"/>
  <c r="J12" i="12"/>
  <c r="H9" i="12"/>
  <c r="I9" i="12"/>
  <c r="J9" i="12"/>
  <c r="G9" i="12"/>
  <c r="O13" i="11" l="1"/>
  <c r="O14" i="11"/>
  <c r="O15" i="11"/>
  <c r="O12" i="11"/>
  <c r="O23" i="11"/>
  <c r="O24" i="11"/>
  <c r="O25" i="11"/>
  <c r="O22" i="11"/>
  <c r="L22" i="11" a="1"/>
  <c r="L22" i="11" s="1"/>
  <c r="H23" i="11"/>
  <c r="H24" i="11"/>
  <c r="H25" i="11"/>
  <c r="H22" i="11"/>
  <c r="K22" i="11" a="1"/>
  <c r="K22" i="11" s="1"/>
  <c r="K12" i="11" a="1"/>
  <c r="K12" i="11" s="1"/>
  <c r="L12" i="11" s="1" a="1"/>
  <c r="L12" i="11" s="1"/>
  <c r="H13" i="11"/>
  <c r="H14" i="11"/>
  <c r="H15" i="11"/>
  <c r="H12" i="11"/>
  <c r="K13" i="5" l="1"/>
  <c r="K12" i="5"/>
  <c r="K11" i="5"/>
  <c r="J14" i="5"/>
  <c r="I14" i="5"/>
  <c r="H10" i="5"/>
  <c r="A4" i="3"/>
  <c r="A3" i="3"/>
  <c r="A2" i="3"/>
  <c r="K10" i="5" l="1"/>
  <c r="H14" i="5"/>
  <c r="K1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<sst xmlns="http://schemas.openxmlformats.org/spreadsheetml/2006/main" count="2136" uniqueCount="115">
  <si>
    <t>E-DAB 03</t>
  </si>
  <si>
    <t>Data Analysis &amp; Business</t>
  </si>
  <si>
    <t>Intelligence Made Easy with</t>
  </si>
  <si>
    <t>Excel Power Tools</t>
  </si>
  <si>
    <t>Data Analysis</t>
  </si>
  <si>
    <t>Excel Data Analysis Basics</t>
  </si>
  <si>
    <t>Data</t>
  </si>
  <si>
    <t>Data Types</t>
  </si>
  <si>
    <t>Proper Data Sets</t>
  </si>
  <si>
    <t>Excel Tables</t>
  </si>
  <si>
    <t>Sort</t>
  </si>
  <si>
    <t>Filter</t>
  </si>
  <si>
    <t>Logical Tests</t>
  </si>
  <si>
    <t>Objectives:</t>
  </si>
  <si>
    <t>Cell References in Formulas.</t>
  </si>
  <si>
    <t>Excel Spreadsheet Formulas are the only feature in Excel that update instantly when source data changes.</t>
  </si>
  <si>
    <t>When you want a Data Analysis Excel Solution to respond instantly to changes in the source data, use formulas.</t>
  </si>
  <si>
    <t>Other Data Analysis Excel Solution such as PivotTables and Power Query respond to changes in the source data only after using the refresh command.</t>
  </si>
  <si>
    <t>Date</t>
  </si>
  <si>
    <t>Sales Rep</t>
  </si>
  <si>
    <t>Autos</t>
  </si>
  <si>
    <t>Sales</t>
  </si>
  <si>
    <t>Total Sales ($)</t>
  </si>
  <si>
    <t>Alma</t>
  </si>
  <si>
    <t>Chevy</t>
  </si>
  <si>
    <t>Autos/ Sales Rep</t>
  </si>
  <si>
    <t>Jaeyoung</t>
  </si>
  <si>
    <t>Tyrone</t>
  </si>
  <si>
    <t>Total</t>
  </si>
  <si>
    <t>Honda</t>
  </si>
  <si>
    <t>Ford</t>
  </si>
  <si>
    <t>Toyota</t>
  </si>
  <si>
    <t>Sum of Sales ($)</t>
  </si>
  <si>
    <t>Grand Total</t>
  </si>
  <si>
    <t>Total Sales</t>
  </si>
  <si>
    <t>Spreadsheet Formulas:</t>
  </si>
  <si>
    <t>Office 365 Dynamic Array Formulas:</t>
  </si>
  <si>
    <t>Objective #8: Office 365 Dynamic Array Functions  for Summary Report</t>
  </si>
  <si>
    <t>Summary Report - Adding with 1 Condition</t>
  </si>
  <si>
    <t>Objective #5: SUMIFS for Summary Report Based on Adding</t>
  </si>
  <si>
    <t>Goals:</t>
  </si>
  <si>
    <t>We want a Cross Tabulated Report showing Total Sales by Auto and Sales Rep.</t>
  </si>
  <si>
    <t>We want a Cross Tabulated Report showing Average Sales by Auto and Sales Rep.</t>
  </si>
  <si>
    <t>We want a Cross Tabulated Report showing the Count of Transactions by Auto and Sales Rep.</t>
  </si>
  <si>
    <t>We are entering data each day and we want reporting solution to update instantly when we add new sales data.</t>
  </si>
  <si>
    <t>Objective #6: COUNTIFS for Summary Report Based on Counting</t>
  </si>
  <si>
    <t>Cross Tabulated Report for Total Sales ($)</t>
  </si>
  <si>
    <t>Cross Tabulated Report for Average Sales ($)</t>
  </si>
  <si>
    <t>Objective #7: AVERAGEIFS for Summary Report Based on Averaging</t>
  </si>
  <si>
    <t>Objective #1: Why Formulas? Excel Spreadsheet Formulas Uses in Data Analysis.</t>
  </si>
  <si>
    <t>Subaru</t>
  </si>
  <si>
    <t>Summary Report - Counting with 1 Condition</t>
  </si>
  <si>
    <t>Cross Tabulated Report for Count of Transactions</t>
  </si>
  <si>
    <t>Year</t>
  </si>
  <si>
    <t>Product</t>
  </si>
  <si>
    <t>COGS</t>
  </si>
  <si>
    <t>Quad</t>
  </si>
  <si>
    <t>Sunset</t>
  </si>
  <si>
    <t>Carlota</t>
  </si>
  <si>
    <t>Yanaki</t>
  </si>
  <si>
    <t>Ave</t>
  </si>
  <si>
    <t>Or</t>
  </si>
  <si>
    <t>Abdi</t>
  </si>
  <si>
    <t>Create a Total Sales Cross Tab Report by Product and Sales Rep.</t>
  </si>
  <si>
    <t>Chantel</t>
  </si>
  <si>
    <t>Create a Average Transactional Sales Cross Tab Report by Product and Sales Rep.</t>
  </si>
  <si>
    <t>Gigi</t>
  </si>
  <si>
    <t>Total Sales Cross Tab Report ($)</t>
  </si>
  <si>
    <t>Average Transactional Sales Cross Tab Report ($)</t>
  </si>
  <si>
    <t>Product/SalesRep</t>
  </si>
  <si>
    <t>Ty</t>
  </si>
  <si>
    <t>** Each Record in the table is a sale or a transaction.</t>
  </si>
  <si>
    <t>Average Report:</t>
  </si>
  <si>
    <t>Count Report:</t>
  </si>
  <si>
    <t xml:space="preserve">Create a formula that will average the sales numbers from the Sales Field for each Product, where the year is 2018. </t>
  </si>
  <si>
    <t xml:space="preserve">Create a formula that will count the transactions (sales) for each Product, where the year is 2018. </t>
  </si>
  <si>
    <t>Count Sales</t>
  </si>
  <si>
    <t>SUMIFS for Summary Report Based on Adding, Old School Cell References and Dynamic Arrays.</t>
  </si>
  <si>
    <t>COUNTIFS for Summary Report Based on Counting, Old School Cell References and Dynamic Arrays.</t>
  </si>
  <si>
    <t>AVERAGEIFS for Summary Report Based on Averaging, Old School Cell References and Dynamic Arrays.</t>
  </si>
  <si>
    <t>The SUM Function is used to calculated the Totals (Alt + = is keyboard for SUM Function).</t>
  </si>
  <si>
    <t>Using the AVERAGEIFS function we calculated 4 different averaging formulas to create this report</t>
  </si>
  <si>
    <t>Some of the new Array Functions are SORT and UNIQUE. TRANSPOSE is an old Array Function that takes a vertical range and converts it to a horizontal range, and Vice Versa.</t>
  </si>
  <si>
    <t>In addition, if we make a Function Argument Array Operation (putting more than one item into a function argument with the goal of getting the Function to spill multiple answers),</t>
  </si>
  <si>
    <t>the new Excel Calculation Engine will automatically spill the results in the correct number of cells.</t>
  </si>
  <si>
    <t>To refer to a Spilled Array, use the top cell in the Spilled Array with a pound sign #, like: H20# to refer to the Spilled Array that lives in cell H20.</t>
  </si>
  <si>
    <t>For a Spilled Array, the formula lives in the first cell and the remaining cells are gray to indicate that they spilled though the cells but not actually in the cell.</t>
  </si>
  <si>
    <t>The Dynamic Array Functions will spill automatically and if the source data changes, the function will automatically update.</t>
  </si>
  <si>
    <t>We are using Office 365 Insider Addition, or later in 2019 Microsoft says that these new Dynamic Array Formulas will be available.</t>
  </si>
  <si>
    <t>Cross Tabulated Sales ($)</t>
  </si>
  <si>
    <t>Sales Rep / Autos</t>
  </si>
  <si>
    <t>Excel Spreadsheet Formulas Uses in Data Analysis</t>
  </si>
  <si>
    <t>Change Default Settings for Table Formula Nomenclature (Structured References).</t>
  </si>
  <si>
    <t>Excel Functions to Make Calculations Based on one Condition, four examples:</t>
  </si>
  <si>
    <t>SUMIFS Function with One Condition shown on next page in cell H13</t>
  </si>
  <si>
    <t>SUMIFS Function with One Condition &amp; Dynamic Array shown on next page in cell K13</t>
  </si>
  <si>
    <t>COUNTIFS Function with One Condition shown on next page in cell H24</t>
  </si>
  <si>
    <t>COUNTIFS Function with One Condition &amp; Dynamic Array shown on next page in cell K24</t>
  </si>
  <si>
    <t>Excel Functions to Make Calculations Based on an AND Logical Text.</t>
  </si>
  <si>
    <t>Screen Shots of Old School Formulas with Totals on Worksheet Named “Old School with Totals”.</t>
  </si>
  <si>
    <t>Office 365 Dynamic Array Notes from Worksheet named “O365 Dynamic Arrays”.</t>
  </si>
  <si>
    <t>Objective #2</t>
  </si>
  <si>
    <t>Objective #3</t>
  </si>
  <si>
    <t>Objective #4</t>
  </si>
  <si>
    <t>Objective #5</t>
  </si>
  <si>
    <t>Objective #6</t>
  </si>
  <si>
    <t>Objective #7</t>
  </si>
  <si>
    <t>Objective #8</t>
  </si>
  <si>
    <t>Objective #9: Excel Functions to Make Calculations Based on an AND Logical Text.</t>
  </si>
  <si>
    <t>Objective #10: SUMIFS for Summary Report Based on Adding, Old School Cell References and Dynamic Arrays.</t>
  </si>
  <si>
    <t>Objective #11: COUNTIFS for Summary Report Based on Counting, Old School Cell References and Dynamic Arrays.</t>
  </si>
  <si>
    <t>Objective #12: AVERAGEIFS for Summary Report Based on Averaging, Old School Cell References and Dynamic Arrays.</t>
  </si>
  <si>
    <t>Excel Spreadsheet Formulas for</t>
  </si>
  <si>
    <r>
      <t xml:space="preserve">Old School?     </t>
    </r>
    <r>
      <rPr>
        <b/>
        <sz val="45"/>
        <color theme="1"/>
        <rFont val="Calibri"/>
        <family val="2"/>
        <scheme val="minor"/>
      </rPr>
      <t>or</t>
    </r>
    <r>
      <rPr>
        <b/>
        <sz val="72"/>
        <color theme="1"/>
        <rFont val="Calibri"/>
        <family val="2"/>
        <scheme val="minor"/>
      </rPr>
      <t xml:space="preserve">     Dynamic Arrays?</t>
    </r>
  </si>
  <si>
    <t>In Office 365 Insider Edition, and then at a later release date in 2019, Microsoft has introduced a new Excel Calculation Engine and a new set or special Array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</si>
</sst>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.00"/>
    <numFmt numFmtId="165" formatCode="m/d/yy"/>
    <numFmt numFmtId="170" formatCode="&quot;$&quot;#,##0.0"/>
    <numFmt numFmtId="171" formatCode="&quot;$&quot;#,##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3"/>
      <color theme="1"/>
      <name val="Calibri"/>
      <family val="2"/>
      <scheme val="minor"/>
    </font>
    <font>
      <sz val="53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5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2"/>
      <color theme="0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62"/>
      <color theme="1"/>
      <name val="Calibri"/>
      <family val="2"/>
      <scheme val="minor"/>
    </font>
    <font>
      <b/>
      <sz val="4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6" fillId="3" borderId="0" xfId="0" applyFont="1" applyFill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1" fillId="4" borderId="4" xfId="0" applyFont="1" applyFill="1" applyBorder="1"/>
    <xf numFmtId="0" fontId="3" fillId="4" borderId="5" xfId="0" applyFont="1" applyFill="1" applyBorder="1"/>
    <xf numFmtId="0" fontId="0" fillId="0" borderId="6" xfId="0" applyBorder="1"/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1" fillId="5" borderId="8" xfId="0" applyFont="1" applyFill="1" applyBorder="1"/>
    <xf numFmtId="0" fontId="1" fillId="5" borderId="9" xfId="0" applyFont="1" applyFill="1" applyBorder="1"/>
    <xf numFmtId="0" fontId="3" fillId="4" borderId="0" xfId="0" applyFont="1" applyFill="1"/>
    <xf numFmtId="14" fontId="0" fillId="6" borderId="8" xfId="0" applyNumberFormat="1" applyFill="1" applyBorder="1"/>
    <xf numFmtId="0" fontId="0" fillId="6" borderId="8" xfId="0" applyFill="1" applyBorder="1"/>
    <xf numFmtId="6" fontId="0" fillId="6" borderId="9" xfId="0" applyNumberFormat="1" applyFill="1" applyBorder="1"/>
    <xf numFmtId="0" fontId="2" fillId="0" borderId="6" xfId="0" applyFont="1" applyBorder="1"/>
    <xf numFmtId="14" fontId="0" fillId="0" borderId="8" xfId="0" applyNumberFormat="1" applyBorder="1"/>
    <xf numFmtId="0" fontId="0" fillId="0" borderId="8" xfId="0" applyBorder="1"/>
    <xf numFmtId="6" fontId="0" fillId="0" borderId="9" xfId="0" applyNumberFormat="1" applyBorder="1"/>
    <xf numFmtId="3" fontId="0" fillId="7" borderId="6" xfId="0" applyNumberFormat="1" applyFill="1" applyBorder="1"/>
    <xf numFmtId="3" fontId="0" fillId="3" borderId="6" xfId="0" applyNumberFormat="1" applyFill="1" applyBorder="1"/>
    <xf numFmtId="3" fontId="0" fillId="0" borderId="0" xfId="0" applyNumberFormat="1"/>
    <xf numFmtId="14" fontId="0" fillId="6" borderId="4" xfId="0" applyNumberFormat="1" applyFill="1" applyBorder="1"/>
    <xf numFmtId="0" fontId="0" fillId="6" borderId="4" xfId="0" applyFill="1" applyBorder="1"/>
    <xf numFmtId="6" fontId="0" fillId="6" borderId="6" xfId="0" applyNumberFormat="1" applyFill="1" applyBorder="1"/>
    <xf numFmtId="14" fontId="0" fillId="0" borderId="0" xfId="0" applyNumberFormat="1"/>
    <xf numFmtId="14" fontId="0" fillId="6" borderId="10" xfId="0" applyNumberFormat="1" applyFill="1" applyBorder="1"/>
    <xf numFmtId="14" fontId="0" fillId="0" borderId="10" xfId="0" applyNumberFormat="1" applyBorder="1"/>
    <xf numFmtId="6" fontId="0" fillId="0" borderId="8" xfId="0" applyNumberFormat="1" applyBorder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9" fillId="0" borderId="0" xfId="0" applyFont="1"/>
    <xf numFmtId="0" fontId="0" fillId="0" borderId="0" xfId="0" pivotButton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0" fillId="8" borderId="8" xfId="0" applyFill="1" applyBorder="1"/>
    <xf numFmtId="0" fontId="0" fillId="8" borderId="10" xfId="0" applyFill="1" applyBorder="1"/>
    <xf numFmtId="0" fontId="0" fillId="8" borderId="18" xfId="0" applyFill="1" applyBorder="1"/>
    <xf numFmtId="0" fontId="0" fillId="8" borderId="11" xfId="0" applyFill="1" applyBorder="1"/>
    <xf numFmtId="0" fontId="0" fillId="8" borderId="0" xfId="0" applyFill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3" fillId="9" borderId="6" xfId="0" applyFont="1" applyFill="1" applyBorder="1"/>
    <xf numFmtId="0" fontId="1" fillId="4" borderId="6" xfId="0" applyFont="1" applyFill="1" applyBorder="1"/>
    <xf numFmtId="0" fontId="0" fillId="7" borderId="6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5" xfId="0" applyFill="1" applyBorder="1"/>
    <xf numFmtId="0" fontId="1" fillId="4" borderId="0" xfId="0" applyFont="1" applyFill="1"/>
    <xf numFmtId="0" fontId="1" fillId="4" borderId="11" xfId="0" applyFont="1" applyFill="1" applyBorder="1"/>
    <xf numFmtId="6" fontId="0" fillId="0" borderId="0" xfId="0" applyNumberFormat="1"/>
    <xf numFmtId="0" fontId="2" fillId="0" borderId="22" xfId="0" applyFont="1" applyBorder="1"/>
    <xf numFmtId="0" fontId="2" fillId="0" borderId="23" xfId="0" applyFont="1" applyBorder="1"/>
    <xf numFmtId="0" fontId="2" fillId="0" borderId="20" xfId="0" applyFont="1" applyBorder="1"/>
    <xf numFmtId="14" fontId="0" fillId="0" borderId="5" xfId="0" applyNumberFormat="1" applyBorder="1"/>
    <xf numFmtId="6" fontId="0" fillId="0" borderId="4" xfId="0" applyNumberFormat="1" applyBorder="1"/>
    <xf numFmtId="14" fontId="0" fillId="0" borderId="18" xfId="0" applyNumberFormat="1" applyBorder="1"/>
    <xf numFmtId="0" fontId="0" fillId="0" borderId="9" xfId="0" applyBorder="1"/>
    <xf numFmtId="0" fontId="9" fillId="0" borderId="6" xfId="0" applyFont="1" applyBorder="1"/>
    <xf numFmtId="0" fontId="6" fillId="0" borderId="0" xfId="0" applyFont="1" applyAlignment="1">
      <alignment horizontal="centerContinuous"/>
    </xf>
    <xf numFmtId="0" fontId="12" fillId="3" borderId="0" xfId="0" applyFont="1" applyFill="1" applyAlignment="1">
      <alignment horizontal="centerContinuous"/>
    </xf>
    <xf numFmtId="0" fontId="11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10" fillId="10" borderId="0" xfId="0" applyFont="1" applyFill="1" applyAlignment="1">
      <alignment horizontal="centerContinuous"/>
    </xf>
    <xf numFmtId="0" fontId="5" fillId="10" borderId="0" xfId="0" applyFont="1" applyFill="1" applyAlignment="1">
      <alignment horizontal="centerContinuous"/>
    </xf>
    <xf numFmtId="0" fontId="0" fillId="11" borderId="0" xfId="0" applyFill="1"/>
    <xf numFmtId="0" fontId="0" fillId="11" borderId="0" xfId="0" applyFill="1" applyAlignment="1">
      <alignment horizontal="centerContinuous"/>
    </xf>
    <xf numFmtId="0" fontId="4" fillId="0" borderId="0" xfId="0" applyFont="1" applyAlignment="1">
      <alignment horizontal="centerContinuous"/>
    </xf>
    <xf numFmtId="170" fontId="0" fillId="0" borderId="0" xfId="0" applyNumberFormat="1"/>
    <xf numFmtId="17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5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5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5" formatCode="m/d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5" formatCode="m/d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0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0" formatCode="&quot;$&quot;#,##0_);[Red]\(&quot;$&quot;#,##0\)"/>
    </dxf>
    <dxf>
      <numFmt numFmtId="165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  <dxf>
      <numFmt numFmtId="165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  <dxf>
      <numFmt numFmtId="165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3333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449038</xdr:colOff>
      <xdr:row>6</xdr:row>
      <xdr:rowOff>147385</xdr:rowOff>
    </xdr:from>
    <xdr:to>
      <xdr:col>18</xdr:col>
      <xdr:colOff>595642</xdr:colOff>
      <xdr:row>7</xdr:row>
      <xdr:rowOff>952500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AD1BC-B54F-4E48-94AA-9105477EA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2" y="5100385"/>
          <a:ext cx="1997176" cy="1975329"/>
        </a:xfrm>
        <a:prstGeom prst="rect">
          <a:avLst/>
        </a:prstGeom>
      </xdr:spPr>
    </xdr:pic>
    <xdr:clientData/>
  </xdr:twoCellAnchor>
  <xdr:twoCellAnchor editAs="oneCell">
    <xdr:from>
      <xdr:col>21</xdr:col>
      <xdr:colOff>95248</xdr:colOff>
      <xdr:row>9</xdr:row>
      <xdr:rowOff>0</xdr:rowOff>
    </xdr:from>
    <xdr:to>
      <xdr:col>34</xdr:col>
      <xdr:colOff>0</xdr:colOff>
      <xdr:row>10</xdr:row>
      <xdr:rowOff>240489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702DB2-087E-43D8-BCF1-3CA30FDF29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927534" y="8531677"/>
          <a:ext cx="7864930" cy="662310"/>
        </a:xfrm>
        <a:prstGeom prst="rect">
          <a:avLst/>
        </a:prstGeom>
      </xdr:spPr>
    </xdr:pic>
    <xdr:clientData/>
  </xdr:twoCellAnchor>
  <xdr:twoCellAnchor editAs="oneCell">
    <xdr:from>
      <xdr:col>21</xdr:col>
      <xdr:colOff>55070</xdr:colOff>
      <xdr:row>8</xdr:row>
      <xdr:rowOff>68678</xdr:rowOff>
    </xdr:from>
    <xdr:to>
      <xdr:col>32</xdr:col>
      <xdr:colOff>333910</xdr:colOff>
      <xdr:row>8</xdr:row>
      <xdr:rowOff>721178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8A45C8-D3B5-4286-A76C-71A8AC141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7356" y="7362107"/>
          <a:ext cx="7014375" cy="652500"/>
        </a:xfrm>
        <a:prstGeom prst="rect">
          <a:avLst/>
        </a:prstGeom>
      </xdr:spPr>
    </xdr:pic>
    <xdr:clientData/>
  </xdr:twoCellAnchor>
  <xdr:oneCellAnchor>
    <xdr:from>
      <xdr:col>21</xdr:col>
      <xdr:colOff>95248</xdr:colOff>
      <xdr:row>8</xdr:row>
      <xdr:rowOff>0</xdr:rowOff>
    </xdr:from>
    <xdr:ext cx="7864930" cy="662310"/>
    <xdr:pic>
      <xdr:nvPicPr>
        <xdr:cNvPr id="6" name="Picture 5">
          <a:extLst>
            <a:ext uri="{FF2B5EF4-FFF2-40B4-BE49-F238E27FC236}">
              <a16:creationId xmlns:a16="http://schemas.microsoft.com/office/drawing/2014/main" id="{06A2ED76-892A-49FB-9089-70D7D51A12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927534" y="10872105"/>
          <a:ext cx="7864930" cy="662310"/>
        </a:xfrm>
        <a:prstGeom prst="rect">
          <a:avLst/>
        </a:prstGeom>
      </xdr:spPr>
    </xdr:pic>
    <xdr:clientData/>
  </xdr:oneCellAnchor>
  <xdr:twoCellAnchor editAs="oneCell">
    <xdr:from>
      <xdr:col>2</xdr:col>
      <xdr:colOff>302080</xdr:colOff>
      <xdr:row>6</xdr:row>
      <xdr:rowOff>177321</xdr:rowOff>
    </xdr:from>
    <xdr:to>
      <xdr:col>4</xdr:col>
      <xdr:colOff>448684</xdr:colOff>
      <xdr:row>7</xdr:row>
      <xdr:rowOff>982436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B2677D-7388-479F-BFFF-01DCD5E2C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294" y="5130321"/>
          <a:ext cx="1997176" cy="1975329"/>
        </a:xfrm>
        <a:prstGeom prst="rect">
          <a:avLst/>
        </a:prstGeom>
      </xdr:spPr>
    </xdr:pic>
    <xdr:clientData/>
  </xdr:twoCellAnchor>
  <xdr:oneCellAnchor>
    <xdr:from>
      <xdr:col>21</xdr:col>
      <xdr:colOff>95248</xdr:colOff>
      <xdr:row>8</xdr:row>
      <xdr:rowOff>0</xdr:rowOff>
    </xdr:from>
    <xdr:ext cx="7864930" cy="662310"/>
    <xdr:pic>
      <xdr:nvPicPr>
        <xdr:cNvPr id="8" name="Picture 7">
          <a:extLst>
            <a:ext uri="{FF2B5EF4-FFF2-40B4-BE49-F238E27FC236}">
              <a16:creationId xmlns:a16="http://schemas.microsoft.com/office/drawing/2014/main" id="{B1120D55-E816-4FB2-A031-77D219BF40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927534" y="9701893"/>
          <a:ext cx="7864930" cy="6623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6</xdr:row>
      <xdr:rowOff>93689</xdr:rowOff>
    </xdr:from>
    <xdr:to>
      <xdr:col>11</xdr:col>
      <xdr:colOff>343525</xdr:colOff>
      <xdr:row>14</xdr:row>
      <xdr:rowOff>124240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1723885-5B19-4457-915C-750E1E2F3945}"/>
            </a:ext>
          </a:extLst>
        </xdr:cNvPr>
        <xdr:cNvSpPr/>
      </xdr:nvSpPr>
      <xdr:spPr>
        <a:xfrm>
          <a:off x="7210425" y="1312889"/>
          <a:ext cx="353050" cy="1554551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323906</xdr:colOff>
      <xdr:row>6</xdr:row>
      <xdr:rowOff>124918</xdr:rowOff>
    </xdr:from>
    <xdr:to>
      <xdr:col>12</xdr:col>
      <xdr:colOff>843196</xdr:colOff>
      <xdr:row>14</xdr:row>
      <xdr:rowOff>78074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1BCB7C-83F3-4AE0-85E8-70C0FD4CA55F}"/>
            </a:ext>
          </a:extLst>
        </xdr:cNvPr>
        <xdr:cNvSpPr/>
      </xdr:nvSpPr>
      <xdr:spPr>
        <a:xfrm>
          <a:off x="7543856" y="1344118"/>
          <a:ext cx="1128890" cy="147715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Reports built with </a:t>
          </a:r>
          <a:r>
            <a:rPr lang="en-US" sz="1100" b="1" baseline="0">
              <a:solidFill>
                <a:schemeClr val="tx1"/>
              </a:solidFill>
            </a:rPr>
            <a:t>Excel Spreadsheet Formulas </a:t>
          </a:r>
          <a:r>
            <a:rPr lang="en-US" sz="1100" baseline="0">
              <a:solidFill>
                <a:schemeClr val="tx1"/>
              </a:solidFill>
            </a:rPr>
            <a:t>update instantly when source data changes.</a:t>
          </a:r>
        </a:p>
      </xdr:txBody>
    </xdr:sp>
    <xdr:clientData/>
  </xdr:twoCellAnchor>
  <xdr:twoCellAnchor>
    <xdr:from>
      <xdr:col>10</xdr:col>
      <xdr:colOff>766060</xdr:colOff>
      <xdr:row>15</xdr:row>
      <xdr:rowOff>113363</xdr:rowOff>
    </xdr:from>
    <xdr:to>
      <xdr:col>11</xdr:col>
      <xdr:colOff>347585</xdr:colOff>
      <xdr:row>23</xdr:row>
      <xdr:rowOff>143914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9F0AF87-E15E-4575-86F5-A6B0D180B734}"/>
            </a:ext>
          </a:extLst>
        </xdr:cNvPr>
        <xdr:cNvSpPr/>
      </xdr:nvSpPr>
      <xdr:spPr>
        <a:xfrm>
          <a:off x="7214485" y="3047063"/>
          <a:ext cx="353050" cy="1554551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338352</xdr:colOff>
      <xdr:row>15</xdr:row>
      <xdr:rowOff>132725</xdr:rowOff>
    </xdr:from>
    <xdr:to>
      <xdr:col>12</xdr:col>
      <xdr:colOff>851004</xdr:colOff>
      <xdr:row>23</xdr:row>
      <xdr:rowOff>117111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E5AF299-0818-458D-B5F3-2D5952E9BB30}"/>
            </a:ext>
          </a:extLst>
        </xdr:cNvPr>
        <xdr:cNvSpPr/>
      </xdr:nvSpPr>
      <xdr:spPr>
        <a:xfrm>
          <a:off x="7558302" y="3066425"/>
          <a:ext cx="1122252" cy="150838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Reports built with </a:t>
          </a:r>
          <a:r>
            <a:rPr lang="en-US" sz="1100" b="1" baseline="0">
              <a:solidFill>
                <a:schemeClr val="tx1"/>
              </a:solidFill>
            </a:rPr>
            <a:t>Excel PivotTables </a:t>
          </a:r>
          <a:r>
            <a:rPr lang="en-US" sz="1100" baseline="0">
              <a:solidFill>
                <a:schemeClr val="tx1"/>
              </a:solidFill>
            </a:rPr>
            <a:t>require you to refresh the Report when source data changes.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111672</xdr:colOff>
      <xdr:row>14</xdr:row>
      <xdr:rowOff>85398</xdr:rowOff>
    </xdr:from>
    <xdr:to>
      <xdr:col>7</xdr:col>
      <xdr:colOff>151086</xdr:colOff>
      <xdr:row>20</xdr:row>
      <xdr:rowOff>118241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13221E-9BAE-4B64-B807-893C67ABC6A5}"/>
            </a:ext>
          </a:extLst>
        </xdr:cNvPr>
        <xdr:cNvCxnSpPr/>
      </xdr:nvCxnSpPr>
      <xdr:spPr>
        <a:xfrm flipV="1">
          <a:off x="3750222" y="2904798"/>
          <a:ext cx="1144314" cy="117584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1074391</xdr:colOff>
      <xdr:row>17</xdr:row>
      <xdr:rowOff>157657</xdr:rowOff>
    </xdr:from>
    <xdr:to>
      <xdr:col>10</xdr:col>
      <xdr:colOff>32845</xdr:colOff>
      <xdr:row>21</xdr:row>
      <xdr:rowOff>131382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87B3EB17-8D49-4CED-AD8C-FD6A6424394A}"/>
            </a:ext>
          </a:extLst>
        </xdr:cNvPr>
        <xdr:cNvSpPr/>
      </xdr:nvSpPr>
      <xdr:spPr>
        <a:xfrm rot="5400000">
          <a:off x="5434030" y="2827468"/>
          <a:ext cx="735725" cy="2177904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558362</xdr:colOff>
      <xdr:row>21</xdr:row>
      <xdr:rowOff>46037</xdr:rowOff>
    </xdr:from>
    <xdr:to>
      <xdr:col>11</xdr:col>
      <xdr:colOff>545224</xdr:colOff>
      <xdr:row>25</xdr:row>
      <xdr:rowOff>78826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2748087-7C9E-469D-A77B-D3E9DBE19E56}"/>
            </a:ext>
          </a:extLst>
        </xdr:cNvPr>
        <xdr:cNvSpPr/>
      </xdr:nvSpPr>
      <xdr:spPr>
        <a:xfrm>
          <a:off x="5301812" y="4198937"/>
          <a:ext cx="2711012" cy="870989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chemeClr val="tx1"/>
              </a:solidFill>
            </a:rPr>
            <a:t>Each cell in the interior of this Cross Tabulated Report (Cross-Tab) runs an AND Logical Test calculation to add Sales based on Sales Rep and Auto.</a:t>
          </a:r>
        </a:p>
      </xdr:txBody>
    </xdr:sp>
    <xdr:clientData/>
  </xdr:twoCellAnchor>
  <xdr:twoCellAnchor>
    <xdr:from>
      <xdr:col>5</xdr:col>
      <xdr:colOff>218089</xdr:colOff>
      <xdr:row>20</xdr:row>
      <xdr:rowOff>60488</xdr:rowOff>
    </xdr:from>
    <xdr:to>
      <xdr:col>7</xdr:col>
      <xdr:colOff>243052</xdr:colOff>
      <xdr:row>29</xdr:row>
      <xdr:rowOff>98534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77A5488-F67B-4341-9BA2-630F6F6F7CFF}"/>
            </a:ext>
          </a:extLst>
        </xdr:cNvPr>
        <xdr:cNvSpPr/>
      </xdr:nvSpPr>
      <xdr:spPr>
        <a:xfrm>
          <a:off x="3151789" y="4022888"/>
          <a:ext cx="1834713" cy="182874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chemeClr val="tx1"/>
              </a:solidFill>
            </a:rPr>
            <a:t>SUMIFS in cell H15 adds the Sales for the Sales Rep "Alma" and the Auto "Chevy". In order for a number to be included in the calculation, the record must show the Sales Rep "Alma" and the Auto "Chevy".</a:t>
          </a:r>
        </a:p>
      </xdr:txBody>
    </xdr:sp>
    <xdr:clientData/>
  </xdr:twoCellAnchor>
  <xdr:twoCellAnchor>
    <xdr:from>
      <xdr:col>5</xdr:col>
      <xdr:colOff>26275</xdr:colOff>
      <xdr:row>16</xdr:row>
      <xdr:rowOff>118241</xdr:rowOff>
    </xdr:from>
    <xdr:to>
      <xdr:col>6</xdr:col>
      <xdr:colOff>151086</xdr:colOff>
      <xdr:row>20</xdr:row>
      <xdr:rowOff>65689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90921C2-EFB4-43F7-B205-6977CEE7852A}"/>
            </a:ext>
          </a:extLst>
        </xdr:cNvPr>
        <xdr:cNvCxnSpPr/>
      </xdr:nvCxnSpPr>
      <xdr:spPr>
        <a:xfrm flipH="1" flipV="1">
          <a:off x="2959975" y="3318641"/>
          <a:ext cx="829661" cy="709448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26275</xdr:colOff>
      <xdr:row>13</xdr:row>
      <xdr:rowOff>85397</xdr:rowOff>
    </xdr:from>
    <xdr:to>
      <xdr:col>6</xdr:col>
      <xdr:colOff>157655</xdr:colOff>
      <xdr:row>20</xdr:row>
      <xdr:rowOff>52551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8462B2-E57F-4307-8E55-20B5C66FB7D7}"/>
            </a:ext>
          </a:extLst>
        </xdr:cNvPr>
        <xdr:cNvCxnSpPr/>
      </xdr:nvCxnSpPr>
      <xdr:spPr>
        <a:xfrm flipH="1" flipV="1">
          <a:off x="2959975" y="2714297"/>
          <a:ext cx="836230" cy="1300654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milyUse/Desktop/Excel%20Data%20Aalysis%20Basics%20-%20YouTube%20Class%20Series/02StartFiles/EB19-SUMIFSandSimilarFunc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ideo 03"/>
      <sheetName val="Video 04"/>
      <sheetName val="Video 12"/>
      <sheetName val="Video 18"/>
      <sheetName val="More!"/>
      <sheetName val="AND"/>
      <sheetName val="Ex(1)"/>
      <sheetName val="Ex(1an)"/>
      <sheetName val="Ex(2)"/>
      <sheetName val="Ex(2an)"/>
      <sheetName val="Ex(3)"/>
      <sheetName val="Ex(3an)"/>
      <sheetName val="Ex(4)"/>
      <sheetName val="Ex(4an)"/>
      <sheetName val="Ex(5)"/>
      <sheetName val="Ex(5an)"/>
      <sheetName val="Ex(6)"/>
      <sheetName val="Ex(6an)"/>
      <sheetName val="Ex(7)"/>
      <sheetName val="Ex(7an)"/>
      <sheetName val="Ex(8)"/>
      <sheetName val="Ex(8an)"/>
      <sheetName val="Ex(9-10)"/>
      <sheetName val="Ex(9-10) (an)"/>
      <sheetName val="HW==&gt;&gt;"/>
      <sheetName val="HW(1)"/>
      <sheetName val="HW(1an)"/>
      <sheetName val="HW(2)"/>
      <sheetName val="HW(2an)"/>
      <sheetName val="HW(3)"/>
      <sheetName val="HW(3an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C2">
            <v>19161</v>
          </cell>
          <cell r="D2" t="str">
            <v>Jo</v>
          </cell>
        </row>
        <row r="3">
          <cell r="C3">
            <v>15027</v>
          </cell>
          <cell r="D3" t="str">
            <v>Gigi</v>
          </cell>
        </row>
        <row r="4">
          <cell r="C4">
            <v>12953</v>
          </cell>
          <cell r="D4" t="str">
            <v>Chin</v>
          </cell>
        </row>
        <row r="5">
          <cell r="C5">
            <v>12670</v>
          </cell>
          <cell r="D5" t="str">
            <v>Jo</v>
          </cell>
        </row>
        <row r="6">
          <cell r="C6">
            <v>8893</v>
          </cell>
          <cell r="D6" t="str">
            <v>Gigi</v>
          </cell>
        </row>
        <row r="7">
          <cell r="C7">
            <v>4667</v>
          </cell>
          <cell r="D7" t="str">
            <v>Chin</v>
          </cell>
        </row>
        <row r="8">
          <cell r="C8">
            <v>20272</v>
          </cell>
          <cell r="D8" t="str">
            <v>Jo</v>
          </cell>
        </row>
        <row r="9">
          <cell r="C9">
            <v>20204</v>
          </cell>
          <cell r="D9" t="str">
            <v>Gigi</v>
          </cell>
        </row>
        <row r="10">
          <cell r="C10">
            <v>17223</v>
          </cell>
          <cell r="D10" t="str">
            <v>Chin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-DAB-03-FormulasSta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19.709860763891" createdVersion="6" refreshedVersion="6" minRefreshableVersion="3" recordCount="17" xr:uid="{C8B0C946-84B8-465C-B701-50E576AB7F64}">
  <cacheSource type="worksheet">
    <worksheetSource ref="B8:E25" sheet="Why Formulas" r:id="rId2"/>
  </cacheSource>
  <cacheFields count="4">
    <cacheField name="Date" numFmtId="14">
      <sharedItems containsSemiMixedTypes="0" containsNonDate="0" containsDate="1" containsString="0" minDate="2019-02-11T00:00:00" maxDate="2019-02-14T00:00:00"/>
    </cacheField>
    <cacheField name="Sales Rep" numFmtId="0">
      <sharedItems count="3">
        <s v="Alma"/>
        <s v="Tyrone"/>
        <s v="Jaeyoung"/>
      </sharedItems>
    </cacheField>
    <cacheField name="Autos" numFmtId="0">
      <sharedItems count="4">
        <s v="Chevy"/>
        <s v="Honda"/>
        <s v="Toyota"/>
        <s v="Ford"/>
      </sharedItems>
    </cacheField>
    <cacheField name="Sales" numFmtId="6">
      <sharedItems containsSemiMixedTypes="0" containsString="0" containsNumber="1" containsInteger="1" minValue="32058" maxValue="71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19-02-11T00:00:00"/>
    <x v="0"/>
    <x v="0"/>
    <n v="38016"/>
  </r>
  <r>
    <d v="2019-02-11T00:00:00"/>
    <x v="1"/>
    <x v="0"/>
    <n v="71182"/>
  </r>
  <r>
    <d v="2019-02-11T00:00:00"/>
    <x v="2"/>
    <x v="1"/>
    <n v="70720"/>
  </r>
  <r>
    <d v="2019-02-11T00:00:00"/>
    <x v="0"/>
    <x v="0"/>
    <n v="69598"/>
  </r>
  <r>
    <d v="2019-02-11T00:00:00"/>
    <x v="1"/>
    <x v="1"/>
    <n v="55299"/>
  </r>
  <r>
    <d v="2019-02-11T00:00:00"/>
    <x v="2"/>
    <x v="2"/>
    <n v="63882"/>
  </r>
  <r>
    <d v="2019-02-12T00:00:00"/>
    <x v="0"/>
    <x v="2"/>
    <n v="47352"/>
  </r>
  <r>
    <d v="2019-02-12T00:00:00"/>
    <x v="1"/>
    <x v="3"/>
    <n v="53105"/>
  </r>
  <r>
    <d v="2019-02-12T00:00:00"/>
    <x v="2"/>
    <x v="2"/>
    <n v="32058"/>
  </r>
  <r>
    <d v="2019-02-12T00:00:00"/>
    <x v="0"/>
    <x v="1"/>
    <n v="33415"/>
  </r>
  <r>
    <d v="2019-02-12T00:00:00"/>
    <x v="1"/>
    <x v="1"/>
    <n v="71880"/>
  </r>
  <r>
    <d v="2019-02-13T00:00:00"/>
    <x v="2"/>
    <x v="3"/>
    <n v="63092"/>
  </r>
  <r>
    <d v="2019-02-13T00:00:00"/>
    <x v="0"/>
    <x v="3"/>
    <n v="37432"/>
  </r>
  <r>
    <d v="2019-02-13T00:00:00"/>
    <x v="1"/>
    <x v="3"/>
    <n v="45376"/>
  </r>
  <r>
    <d v="2019-02-13T00:00:00"/>
    <x v="2"/>
    <x v="0"/>
    <n v="57034"/>
  </r>
  <r>
    <d v="2019-02-13T00:00:00"/>
    <x v="1"/>
    <x v="1"/>
    <n v="45881"/>
  </r>
  <r>
    <d v="2019-02-13T00:00:00"/>
    <x v="1"/>
    <x v="1"/>
    <n v="3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41E58-0AA3-47A8-AACB-8EC4DB4A0CF0}" name="PivotTable1" cacheId="3" applyNumberFormats="0" applyBorderFormats="0" applyFontFormats="0" applyPatternFormats="0" applyAlignmentFormats="0" applyWidthHeightFormats="1" dataCaption="Values" updatedVersion="6" minRefreshableVersion="3" showDrill="0" itemPrintTitles="1" createdVersion="6" indent="0" compact="0" compactData="0" multipleFieldFilters="0">
  <location ref="G17:K23" firstHeaderRow="1" firstDataRow="2" firstDataCol="1"/>
  <pivotFields count="4">
    <pivotField compact="0" numFmtId="14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5">
        <item x="0"/>
        <item x="3"/>
        <item x="1"/>
        <item x="2"/>
        <item t="default"/>
      </items>
    </pivotField>
    <pivotField dataField="1" compact="0" numFmtId="6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($)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00E6B-0C48-499A-BB0C-0CB7D99A03D2}" name="fSalesWF" displayName="fSalesWF" ref="B8:E25" totalsRowShown="0" headerRowDxfId="66">
  <autoFilter ref="B8:E25" xr:uid="{50322348-4FD2-4E7E-B2DB-376BA0C442FF}"/>
  <tableColumns count="4">
    <tableColumn id="1" xr3:uid="{23E49392-07E7-4D6D-B0FE-C75FD1BD1321}" name="Date" dataDxfId="65"/>
    <tableColumn id="2" xr3:uid="{77AD67B2-2037-4CA1-A29E-7E770D2B0E53}" name="Sales Rep"/>
    <tableColumn id="3" xr3:uid="{40326A33-E536-43E9-BB1E-5FAA6B36D6F3}" name="Autos"/>
    <tableColumn id="4" xr3:uid="{2E82EB5F-9C5C-419A-8E75-90822E070A19}" name="Sales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A99F4-8B34-49DC-B064-3E450AF0AA80}" name="fSalesFR" displayName="fSalesFR" ref="B8:E41" totalsRowShown="0" headerRowDxfId="63">
  <autoFilter ref="B8:E41" xr:uid="{40D9071A-7248-4F77-A1BB-CA50DB41E9E4}"/>
  <tableColumns count="4">
    <tableColumn id="1" xr3:uid="{C3FA2249-02BB-4D5A-A13F-C4A1686FE940}" name="Date" dataDxfId="62"/>
    <tableColumn id="2" xr3:uid="{5D97F557-A1D4-4268-96D1-97F28BFE8F79}" name="Sales Rep"/>
    <tableColumn id="3" xr3:uid="{62A13BA1-6BF8-4950-9E7E-3F9185737D1A}" name="Autos"/>
    <tableColumn id="4" xr3:uid="{33611166-7F0E-484C-A552-05D23DD39D96}" name="Sales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36A15C-75CD-41F2-8F47-5D9BF3BA9E58}" name="fSalesCT" displayName="fSalesCT" ref="B10:E27" totalsRowShown="0" headerRowDxfId="60">
  <autoFilter ref="B10:E27" xr:uid="{529E4F72-B520-4CBD-9D9F-60E65FC7A02B}"/>
  <tableColumns count="4">
    <tableColumn id="1" xr3:uid="{F36954F9-0B3C-4038-8A09-379EA90B1DEF}" name="Date" dataDxfId="59"/>
    <tableColumn id="2" xr3:uid="{523BCA57-A41F-4E8B-A716-F02D0F363596}" name="Sales Rep"/>
    <tableColumn id="3" xr3:uid="{17544892-8387-46A0-A4F3-385BFD5B9278}" name="Autos"/>
    <tableColumn id="4" xr3:uid="{9338CAB9-9DB9-4B21-9554-229ED68BF450}" name="Sales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9F0149-D356-4E85-AEB5-4092F4DF3D5E}" name="fSales6" displayName="fSales6" ref="B19:E36" totalsRowShown="0" headerRowDxfId="57" headerRowBorderDxfId="56" tableBorderDxfId="55" totalsRowBorderDxfId="54">
  <autoFilter ref="B19:E36" xr:uid="{94BB7F55-6A1F-491C-9F61-15CEEA6A58B5}"/>
  <tableColumns count="4">
    <tableColumn id="1" xr3:uid="{1A542BD5-9F6C-4330-ABFC-C1B56BE5E1D2}" name="Date" dataDxfId="53"/>
    <tableColumn id="2" xr3:uid="{14349840-D950-4514-A823-99DA6D20B285}" name="Sales Rep" dataDxfId="52"/>
    <tableColumn id="3" xr3:uid="{32A3CAA3-86A0-438E-BA71-0E46631F1998}" name="Autos" dataDxfId="51"/>
    <tableColumn id="4" xr3:uid="{72CC0983-84AB-432D-A891-607CABB89EE5}" name="Sales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2786E-618A-42A1-970C-CB688810A596}" name="fTransactionsH1" displayName="fTransactionsH1" ref="A1:E665" totalsRowShown="0" headerRowDxfId="49" tableBorderDxfId="48">
  <autoFilter ref="A1:E665" xr:uid="{7BA84169-4183-4078-9801-6166F1C4425B}"/>
  <tableColumns count="5">
    <tableColumn id="1" xr3:uid="{A8D07AC8-709F-48B0-9F0F-29DAFC037364}" name="Date" dataDxfId="47"/>
    <tableColumn id="2" xr3:uid="{B23B1CA6-AAA8-4C76-94B4-9E2739D7BBB5}" name="Year" dataDxfId="46"/>
    <tableColumn id="3" xr3:uid="{4519E86B-191A-41CF-8647-C24F9A06F3E3}" name="Product" dataDxfId="45"/>
    <tableColumn id="4" xr3:uid="{E62E9E27-D03F-4592-9423-0943A26333FE}" name="Sales" dataDxfId="44"/>
    <tableColumn id="5" xr3:uid="{2BAABC4E-E839-41B1-9BF0-AB04756DF4DE}" name="COGS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8700EA-E989-409F-B7BD-E620C1772A60}" name="fTransactionsH1AN" displayName="fTransactionsH1AN" ref="A1:E665" totalsRowShown="0" headerRowDxfId="42" tableBorderDxfId="41">
  <autoFilter ref="A1:E665" xr:uid="{7090E966-72EF-414D-B3B0-6F009B7DFFFA}"/>
  <tableColumns count="5">
    <tableColumn id="1" xr3:uid="{0DC7CC43-B7C9-4859-BBCB-A4D5AA8A6072}" name="Date" dataDxfId="40"/>
    <tableColumn id="2" xr3:uid="{83049C07-5DA6-4EE3-8109-9477D1630E79}" name="Year" dataDxfId="39"/>
    <tableColumn id="3" xr3:uid="{0DB28178-BB2E-454C-954C-EB83A608EB24}" name="Product" dataDxfId="38"/>
    <tableColumn id="4" xr3:uid="{32A7462D-98E6-42AF-A02F-5C4FC05B1685}" name="Sales" dataDxfId="37"/>
    <tableColumn id="5" xr3:uid="{24A5E947-FAD2-4E1B-B31F-BD9FC4EF4887}" name="COGS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AFDC40-0E02-4E0B-A615-85DC5FDE066C}" name="fTransactionsH2" displayName="fTransactionsH2" ref="A1:D50" totalsRowShown="0" headerRowDxfId="35" dataDxfId="34" tableBorderDxfId="33">
  <autoFilter ref="A1:D50" xr:uid="{9DD5CDD5-F75F-46A4-9907-17CEB2E19BDE}"/>
  <tableColumns count="4">
    <tableColumn id="1" xr3:uid="{434B5754-B07A-4697-A124-929EDE8EFFDA}" name="Date" dataDxfId="32"/>
    <tableColumn id="2" xr3:uid="{54C45604-CD6A-4CC5-9201-336FCBBCA377}" name="Product" dataDxfId="31"/>
    <tableColumn id="3" xr3:uid="{187F784B-BA33-470A-8917-C2B48FBDE319}" name="Sales Rep" dataDxfId="30"/>
    <tableColumn id="4" xr3:uid="{49CDF394-C633-4F60-B850-EAC7D3518D6D}" name="Sales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4C0520-A717-4368-8030-77B40DC86616}" name="fTransactionsH2AN" displayName="fTransactionsH2AN" ref="A1:D50" totalsRowShown="0" headerRowDxfId="28" dataDxfId="27" tableBorderDxfId="26">
  <autoFilter ref="A1:D50" xr:uid="{E596E561-E896-4F56-9503-4F3711540D2C}"/>
  <tableColumns count="4">
    <tableColumn id="1" xr3:uid="{A80528C1-5634-48CE-93BE-1C1E389DF63B}" name="Date" dataDxfId="25"/>
    <tableColumn id="2" xr3:uid="{6E054F84-6DF4-4D9C-9C1D-4799BA762214}" name="Product" dataDxfId="24"/>
    <tableColumn id="3" xr3:uid="{0C7B6F9C-8B0B-46BB-AFD5-1C72298904AA}" name="Sales Rep" dataDxfId="23"/>
    <tableColumn id="4" xr3:uid="{363B8632-BA38-4581-85A7-83C6BA5DE245}" name="Sale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F08E-E007-4C15-AC11-3ED84DD87144}">
  <sheetPr>
    <tabColor rgb="FFFFFF00"/>
  </sheetPr>
  <dimension ref="A1:X46"/>
  <sheetViews>
    <sheetView zoomScale="70" zoomScaleNormal="70" workbookViewId="0">
      <selection activeCell="Z5" sqref="Z5"/>
    </sheetView>
  </sheetViews>
  <sheetFormatPr defaultRowHeight="14.5" x14ac:dyDescent="0.35"/>
  <cols>
    <col min="1" max="2" width="11.54296875" customWidth="1"/>
    <col min="3" max="19" width="13.81640625" customWidth="1"/>
    <col min="20" max="21" width="11.54296875" customWidth="1"/>
  </cols>
  <sheetData>
    <row r="1" spans="1:24" x14ac:dyDescent="0.3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4" ht="35.25" customHeight="1" x14ac:dyDescent="0.3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r="3" spans="1:24" ht="67.5" x14ac:dyDescent="1.45">
      <c r="A3" s="75"/>
      <c r="B3" s="75"/>
      <c r="C3" s="77" t="s">
        <v>0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5"/>
      <c r="U3" s="75"/>
    </row>
    <row r="4" spans="1:24" ht="92" x14ac:dyDescent="2">
      <c r="A4" s="75"/>
      <c r="B4" s="75"/>
      <c r="C4" s="73" t="s">
        <v>1</v>
      </c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5"/>
      <c r="U4" s="75"/>
    </row>
    <row r="5" spans="1:24" ht="92" x14ac:dyDescent="2">
      <c r="A5" s="75"/>
      <c r="B5" s="75"/>
      <c r="C5" s="73" t="s">
        <v>2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5"/>
      <c r="U5" s="75"/>
    </row>
    <row r="6" spans="1:24" ht="92" x14ac:dyDescent="2">
      <c r="A6" s="75"/>
      <c r="B6" s="75"/>
      <c r="C6" s="73" t="s">
        <v>3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5"/>
      <c r="U6" s="75"/>
    </row>
    <row r="7" spans="1:24" ht="92" x14ac:dyDescent="2">
      <c r="A7" s="75"/>
      <c r="B7" s="75"/>
      <c r="C7" s="70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75"/>
      <c r="U7" s="75"/>
    </row>
    <row r="8" spans="1:24" ht="92" x14ac:dyDescent="2">
      <c r="A8" s="75"/>
      <c r="B8" s="75"/>
      <c r="C8" s="70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75"/>
      <c r="U8" s="75"/>
      <c r="X8" t="str">
        <f>C7&amp;" "&amp;C8</f>
        <v>Excel Spreadsheet Formulas for Data Analysis</v>
      </c>
    </row>
    <row r="9" spans="1:24" ht="108" customHeight="1" x14ac:dyDescent="2">
      <c r="A9" s="75"/>
      <c r="B9" s="75"/>
      <c r="C9" s="71" t="s">
        <v>113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75"/>
      <c r="U9" s="75"/>
    </row>
    <row r="10" spans="1:24" ht="33" customHeight="1" x14ac:dyDescent="0.35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r="11" spans="1:24" ht="90" customHeight="1" x14ac:dyDescent="1.45">
      <c r="A11" s="75"/>
      <c r="B11" s="75"/>
      <c r="C11" s="72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75"/>
      <c r="U11" s="75"/>
    </row>
    <row r="12" spans="1:24" x14ac:dyDescent="0.35">
      <c r="A12" s="75"/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5"/>
      <c r="U12" s="75"/>
    </row>
    <row r="13" spans="1:24" x14ac:dyDescent="0.35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</row>
    <row r="14" spans="1:24" x14ac:dyDescent="0.35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</row>
    <row r="15" spans="1:24" x14ac:dyDescent="0.35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</row>
    <row r="16" spans="1:24" x14ac:dyDescent="0.35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r="17" spans="1:21" x14ac:dyDescent="0.35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</row>
    <row r="18" spans="1:21" x14ac:dyDescent="0.35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r="19" spans="1:21" x14ac:dyDescent="0.35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r="20" spans="1:21" x14ac:dyDescent="0.3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r="21" spans="1:21" x14ac:dyDescent="0.35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35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35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r="24" spans="1:21" x14ac:dyDescent="0.35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r="25" spans="1:21" x14ac:dyDescent="0.35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r="26" spans="1:21" x14ac:dyDescent="0.35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r="27" spans="1:21" x14ac:dyDescent="0.35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r="28" spans="1:21" x14ac:dyDescent="0.35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</row>
    <row r="29" spans="1:21" x14ac:dyDescent="0.35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</row>
    <row r="30" spans="1:21" x14ac:dyDescent="0.35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</row>
    <row r="31" spans="1:21" x14ac:dyDescent="0.35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r="32" spans="1:21" x14ac:dyDescent="0.35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</row>
    <row r="33" spans="1:21" x14ac:dyDescent="0.35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</row>
    <row r="34" spans="1:21" x14ac:dyDescent="0.35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  <row r="35" spans="1:21" x14ac:dyDescent="0.3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r="36" spans="1:21" x14ac:dyDescent="0.35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</row>
    <row r="39" spans="1:21" x14ac:dyDescent="0.35">
      <c r="C39" s="1" t="s">
        <v>6</v>
      </c>
    </row>
    <row r="40" spans="1:21" x14ac:dyDescent="0.35">
      <c r="C40" s="1" t="s">
        <v>7</v>
      </c>
    </row>
    <row r="41" spans="1:21" x14ac:dyDescent="0.35">
      <c r="C41" s="1" t="s">
        <v>8</v>
      </c>
    </row>
    <row r="42" spans="1:21" x14ac:dyDescent="0.35">
      <c r="C42" s="1" t="s">
        <v>9</v>
      </c>
    </row>
    <row r="43" spans="1:21" x14ac:dyDescent="0.35">
      <c r="C43" s="1" t="s">
        <v>10</v>
      </c>
    </row>
    <row r="44" spans="1:21" x14ac:dyDescent="0.35">
      <c r="C44" s="1" t="s">
        <v>11</v>
      </c>
    </row>
    <row r="45" spans="1:21" x14ac:dyDescent="0.35">
      <c r="C45" s="1" t="s">
        <v>12</v>
      </c>
    </row>
    <row r="46" spans="1:21" x14ac:dyDescent="0.35">
      <c r="C4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8F4C-A0C9-4B72-864D-138AB58F3556}">
  <sheetPr>
    <tabColor rgb="FFFFFF00"/>
  </sheetPr>
  <dimension ref="A1:B15"/>
  <sheetViews>
    <sheetView zoomScale="220" zoomScaleNormal="220" workbookViewId="0">
      <selection activeCell="A2" sqref="A2"/>
    </sheetView>
  </sheetViews>
  <sheetFormatPr defaultRowHeight="14.5" x14ac:dyDescent="0.35"/>
  <cols>
    <col min="2" max="2" width="93.54296875" bestFit="1" customWidth="1"/>
  </cols>
  <sheetData>
    <row r="1" spans="1:2" x14ac:dyDescent="0.35">
      <c r="A1" s="5" t="s">
        <v>13</v>
      </c>
      <c r="B1" s="6"/>
    </row>
    <row r="2" spans="1:2" x14ac:dyDescent="0.35">
      <c r="A2" s="7" t="str">
        <f>ROWS(A$2:A2)&amp;")"</f>
        <v>1)</v>
      </c>
      <c r="B2" s="7" t="s">
        <v>91</v>
      </c>
    </row>
    <row r="3" spans="1:2" x14ac:dyDescent="0.35">
      <c r="A3" s="7" t="str">
        <f>ROWS(A$2:A3)&amp;")"</f>
        <v>2)</v>
      </c>
      <c r="B3" s="7" t="s">
        <v>92</v>
      </c>
    </row>
    <row r="4" spans="1:2" x14ac:dyDescent="0.35">
      <c r="A4" s="7" t="str">
        <f>ROWS(A$2:A4)&amp;")"</f>
        <v>3)</v>
      </c>
      <c r="B4" s="7" t="s">
        <v>14</v>
      </c>
    </row>
    <row r="5" spans="1:2" x14ac:dyDescent="0.35">
      <c r="A5" s="7" t="str">
        <f>ROWS(A$2:A5)&amp;")"</f>
        <v>4)</v>
      </c>
      <c r="B5" s="7" t="s">
        <v>93</v>
      </c>
    </row>
    <row r="6" spans="1:2" x14ac:dyDescent="0.35">
      <c r="A6" s="7" t="str">
        <f>ROWS(A$2:A6)&amp;")"</f>
        <v>5)</v>
      </c>
      <c r="B6" s="7" t="s">
        <v>94</v>
      </c>
    </row>
    <row r="7" spans="1:2" x14ac:dyDescent="0.35">
      <c r="A7" s="7" t="str">
        <f>ROWS(A$2:A7)&amp;")"</f>
        <v>6)</v>
      </c>
      <c r="B7" s="7" t="s">
        <v>95</v>
      </c>
    </row>
    <row r="8" spans="1:2" x14ac:dyDescent="0.35">
      <c r="A8" s="7" t="str">
        <f>ROWS(A$2:A8)&amp;")"</f>
        <v>7)</v>
      </c>
      <c r="B8" s="7" t="s">
        <v>96</v>
      </c>
    </row>
    <row r="9" spans="1:2" x14ac:dyDescent="0.35">
      <c r="A9" s="7" t="str">
        <f>ROWS(A$2:A9)&amp;")"</f>
        <v>8)</v>
      </c>
      <c r="B9" s="7" t="s">
        <v>97</v>
      </c>
    </row>
    <row r="10" spans="1:2" x14ac:dyDescent="0.35">
      <c r="A10" s="7" t="str">
        <f>ROWS(A$2:A10)&amp;")"</f>
        <v>9)</v>
      </c>
      <c r="B10" s="7" t="s">
        <v>98</v>
      </c>
    </row>
    <row r="11" spans="1:2" x14ac:dyDescent="0.35">
      <c r="A11" s="7" t="str">
        <f>ROWS(A$2:A11)&amp;")"</f>
        <v>10)</v>
      </c>
      <c r="B11" s="7" t="s">
        <v>77</v>
      </c>
    </row>
    <row r="12" spans="1:2" x14ac:dyDescent="0.35">
      <c r="A12" s="7" t="str">
        <f>ROWS(A$2:A12)&amp;")"</f>
        <v>11)</v>
      </c>
      <c r="B12" s="7" t="s">
        <v>78</v>
      </c>
    </row>
    <row r="13" spans="1:2" x14ac:dyDescent="0.35">
      <c r="A13" s="7" t="str">
        <f>ROWS(A$2:A13)&amp;")"</f>
        <v>12)</v>
      </c>
      <c r="B13" s="7" t="s">
        <v>79</v>
      </c>
    </row>
    <row r="14" spans="1:2" x14ac:dyDescent="0.35">
      <c r="A14" s="7" t="str">
        <f>ROWS(A$2:A14)&amp;")"</f>
        <v>13)</v>
      </c>
      <c r="B14" s="7" t="s">
        <v>99</v>
      </c>
    </row>
    <row r="15" spans="1:2" x14ac:dyDescent="0.35">
      <c r="A15" s="7" t="str">
        <f>ROWS(A$2:A15)&amp;")"</f>
        <v>14)</v>
      </c>
      <c r="B15" s="7" t="s">
        <v>100</v>
      </c>
    </row>
  </sheetData>
  <pageMargins left="0.7" right="0.7" top="0.75" bottom="0.75" header="0.3" footer="0.3"/>
  <pageSetup scale="1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701A-F590-4C0E-BE1E-0B0A7836C4C4}">
  <sheetPr>
    <tabColor rgb="FF3333FF"/>
  </sheetPr>
  <dimension ref="B2:K33"/>
  <sheetViews>
    <sheetView zoomScale="122" zoomScaleNormal="122" workbookViewId="0">
      <selection activeCell="H12" sqref="H12"/>
    </sheetView>
  </sheetViews>
  <sheetFormatPr defaultRowHeight="14.5" x14ac:dyDescent="0.35"/>
  <cols>
    <col min="1" max="1" width="2" customWidth="1"/>
    <col min="2" max="2" width="11.54296875" customWidth="1"/>
    <col min="3" max="3" width="11.1796875" customWidth="1"/>
    <col min="6" max="6" width="2.26953125" customWidth="1"/>
    <col min="7" max="7" width="16.7265625" customWidth="1"/>
    <col min="8" max="11" width="11.54296875" customWidth="1"/>
    <col min="13" max="13" width="15.453125" customWidth="1"/>
    <col min="14" max="17" width="12" bestFit="1" customWidth="1"/>
  </cols>
  <sheetData>
    <row r="2" spans="2:11" ht="21" x14ac:dyDescent="0.5">
      <c r="B2" s="8" t="s">
        <v>49</v>
      </c>
      <c r="C2" s="9"/>
      <c r="D2" s="9"/>
      <c r="E2" s="9"/>
      <c r="F2" s="9"/>
      <c r="G2" s="9"/>
      <c r="H2" s="9"/>
      <c r="I2" s="9"/>
      <c r="J2" s="9"/>
      <c r="K2" s="10"/>
    </row>
    <row r="4" spans="2:11" x14ac:dyDescent="0.35">
      <c r="B4" t="s">
        <v>15</v>
      </c>
    </row>
    <row r="5" spans="2:11" x14ac:dyDescent="0.35">
      <c r="B5" t="s">
        <v>16</v>
      </c>
    </row>
    <row r="6" spans="2:11" x14ac:dyDescent="0.35">
      <c r="B6" t="s">
        <v>17</v>
      </c>
    </row>
    <row r="8" spans="2:11" x14ac:dyDescent="0.35">
      <c r="B8" s="31" t="s">
        <v>18</v>
      </c>
      <c r="C8" s="31" t="s">
        <v>19</v>
      </c>
      <c r="D8" s="31" t="s">
        <v>20</v>
      </c>
      <c r="E8" s="31" t="s">
        <v>21</v>
      </c>
      <c r="G8" s="13" t="s">
        <v>22</v>
      </c>
      <c r="H8" s="13"/>
      <c r="I8" s="13"/>
      <c r="J8" s="13"/>
      <c r="K8" s="13"/>
    </row>
    <row r="9" spans="2:11" x14ac:dyDescent="0.35">
      <c r="B9" s="27">
        <v>43507</v>
      </c>
      <c r="C9" t="s">
        <v>23</v>
      </c>
      <c r="D9" t="s">
        <v>24</v>
      </c>
      <c r="E9" s="60">
        <v>38016</v>
      </c>
      <c r="G9" s="17" t="s">
        <v>25</v>
      </c>
      <c r="H9" s="7" t="s">
        <v>23</v>
      </c>
      <c r="I9" s="7" t="s">
        <v>26</v>
      </c>
      <c r="J9" s="7" t="s">
        <v>27</v>
      </c>
      <c r="K9" s="17" t="s">
        <v>28</v>
      </c>
    </row>
    <row r="10" spans="2:11" x14ac:dyDescent="0.35">
      <c r="B10" s="27">
        <v>43507</v>
      </c>
      <c r="C10" t="s">
        <v>27</v>
      </c>
      <c r="D10" t="s">
        <v>24</v>
      </c>
      <c r="E10" s="60">
        <v>71182</v>
      </c>
      <c r="G10" s="7" t="s">
        <v>24</v>
      </c>
      <c r="H10" s="21">
        <f t="shared" ref="H10:J13" si="0">SUMIFS($E$9:$E$25,$D$9:$D$25,$G10,$C$9:$C$25,H$9)</f>
        <v>107614</v>
      </c>
      <c r="I10" s="21">
        <f t="shared" si="0"/>
        <v>57034</v>
      </c>
      <c r="J10" s="21">
        <f t="shared" si="0"/>
        <v>71182</v>
      </c>
      <c r="K10" s="22">
        <f>SUM(H10:J10)</f>
        <v>235830</v>
      </c>
    </row>
    <row r="11" spans="2:11" x14ac:dyDescent="0.35">
      <c r="B11" s="27">
        <v>43507</v>
      </c>
      <c r="C11" t="s">
        <v>26</v>
      </c>
      <c r="D11" t="s">
        <v>29</v>
      </c>
      <c r="E11" s="60">
        <v>70720</v>
      </c>
      <c r="G11" s="7" t="s">
        <v>30</v>
      </c>
      <c r="H11" s="21">
        <f t="shared" si="0"/>
        <v>37432</v>
      </c>
      <c r="I11" s="21">
        <f t="shared" si="0"/>
        <v>63092</v>
      </c>
      <c r="J11" s="21">
        <f t="shared" si="0"/>
        <v>98481</v>
      </c>
      <c r="K11" s="22">
        <f>SUM(H11:J11)</f>
        <v>199005</v>
      </c>
    </row>
    <row r="12" spans="2:11" x14ac:dyDescent="0.35">
      <c r="B12" s="27">
        <v>43507</v>
      </c>
      <c r="C12" t="s">
        <v>23</v>
      </c>
      <c r="D12" t="s">
        <v>24</v>
      </c>
      <c r="E12" s="60">
        <v>69598</v>
      </c>
      <c r="G12" s="7" t="s">
        <v>29</v>
      </c>
      <c r="H12" s="21">
        <f t="shared" si="0"/>
        <v>33415</v>
      </c>
      <c r="I12" s="21">
        <f t="shared" si="0"/>
        <v>70720</v>
      </c>
      <c r="J12" s="21">
        <f t="shared" si="0"/>
        <v>213010</v>
      </c>
      <c r="K12" s="22">
        <f>SUM(H12:J12)</f>
        <v>317145</v>
      </c>
    </row>
    <row r="13" spans="2:11" x14ac:dyDescent="0.35">
      <c r="B13" s="27">
        <v>43507</v>
      </c>
      <c r="C13" t="s">
        <v>27</v>
      </c>
      <c r="D13" t="s">
        <v>29</v>
      </c>
      <c r="E13" s="60">
        <v>55299</v>
      </c>
      <c r="G13" s="7" t="s">
        <v>31</v>
      </c>
      <c r="H13" s="21">
        <f t="shared" si="0"/>
        <v>47352</v>
      </c>
      <c r="I13" s="21">
        <f t="shared" si="0"/>
        <v>95940</v>
      </c>
      <c r="J13" s="21">
        <f t="shared" si="0"/>
        <v>0</v>
      </c>
      <c r="K13" s="22">
        <f>SUM(H13:J13)</f>
        <v>143292</v>
      </c>
    </row>
    <row r="14" spans="2:11" x14ac:dyDescent="0.35">
      <c r="B14" s="27">
        <v>43507</v>
      </c>
      <c r="C14" t="s">
        <v>26</v>
      </c>
      <c r="D14" t="s">
        <v>31</v>
      </c>
      <c r="E14" s="60">
        <v>63882</v>
      </c>
      <c r="G14" s="17" t="s">
        <v>28</v>
      </c>
      <c r="H14" s="22">
        <f>SUM(H10:H13)</f>
        <v>225813</v>
      </c>
      <c r="I14" s="22">
        <f>SUM(I10:I13)</f>
        <v>286786</v>
      </c>
      <c r="J14" s="22">
        <f>SUM(J10:J13)</f>
        <v>382673</v>
      </c>
      <c r="K14" s="22">
        <f>SUM(H14:J14)</f>
        <v>895272</v>
      </c>
    </row>
    <row r="15" spans="2:11" x14ac:dyDescent="0.35">
      <c r="B15" s="27">
        <v>43508</v>
      </c>
      <c r="C15" t="s">
        <v>23</v>
      </c>
      <c r="D15" t="s">
        <v>31</v>
      </c>
      <c r="E15" s="60">
        <v>47352</v>
      </c>
    </row>
    <row r="16" spans="2:11" x14ac:dyDescent="0.35">
      <c r="B16" s="27">
        <v>43508</v>
      </c>
      <c r="C16" t="s">
        <v>27</v>
      </c>
      <c r="D16" t="s">
        <v>30</v>
      </c>
      <c r="E16" s="60">
        <v>53105</v>
      </c>
    </row>
    <row r="17" spans="2:11" x14ac:dyDescent="0.35">
      <c r="B17" s="27">
        <v>43508</v>
      </c>
      <c r="C17" t="s">
        <v>26</v>
      </c>
      <c r="D17" t="s">
        <v>31</v>
      </c>
      <c r="E17" s="60">
        <v>32058</v>
      </c>
      <c r="G17" s="36" t="s">
        <v>32</v>
      </c>
      <c r="H17" s="36" t="s">
        <v>19</v>
      </c>
    </row>
    <row r="18" spans="2:11" x14ac:dyDescent="0.35">
      <c r="B18" s="27">
        <v>43508</v>
      </c>
      <c r="C18" t="s">
        <v>23</v>
      </c>
      <c r="D18" t="s">
        <v>29</v>
      </c>
      <c r="E18" s="60">
        <v>33415</v>
      </c>
      <c r="G18" s="36" t="s">
        <v>20</v>
      </c>
      <c r="H18" t="s">
        <v>23</v>
      </c>
      <c r="I18" t="s">
        <v>26</v>
      </c>
      <c r="J18" t="s">
        <v>27</v>
      </c>
      <c r="K18" t="s">
        <v>33</v>
      </c>
    </row>
    <row r="19" spans="2:11" x14ac:dyDescent="0.35">
      <c r="B19" s="27">
        <v>43508</v>
      </c>
      <c r="C19" t="s">
        <v>27</v>
      </c>
      <c r="D19" t="s">
        <v>29</v>
      </c>
      <c r="E19" s="60">
        <v>71880</v>
      </c>
      <c r="G19" t="s">
        <v>24</v>
      </c>
      <c r="H19" s="23">
        <v>107614</v>
      </c>
      <c r="I19" s="23">
        <v>57034</v>
      </c>
      <c r="J19" s="23">
        <v>71182</v>
      </c>
      <c r="K19" s="23">
        <v>235830</v>
      </c>
    </row>
    <row r="20" spans="2:11" x14ac:dyDescent="0.35">
      <c r="B20" s="27">
        <v>43509</v>
      </c>
      <c r="C20" t="s">
        <v>26</v>
      </c>
      <c r="D20" t="s">
        <v>30</v>
      </c>
      <c r="E20" s="60">
        <v>63092</v>
      </c>
      <c r="G20" t="s">
        <v>30</v>
      </c>
      <c r="H20" s="23">
        <v>37432</v>
      </c>
      <c r="I20" s="23">
        <v>63092</v>
      </c>
      <c r="J20" s="23">
        <v>98481</v>
      </c>
      <c r="K20" s="23">
        <v>199005</v>
      </c>
    </row>
    <row r="21" spans="2:11" x14ac:dyDescent="0.35">
      <c r="B21" s="27">
        <v>43509</v>
      </c>
      <c r="C21" t="s">
        <v>23</v>
      </c>
      <c r="D21" t="s">
        <v>30</v>
      </c>
      <c r="E21" s="60">
        <v>37432</v>
      </c>
      <c r="G21" t="s">
        <v>29</v>
      </c>
      <c r="H21" s="23">
        <v>33415</v>
      </c>
      <c r="I21" s="23">
        <v>70720</v>
      </c>
      <c r="J21" s="23">
        <v>213010</v>
      </c>
      <c r="K21" s="23">
        <v>317145</v>
      </c>
    </row>
    <row r="22" spans="2:11" x14ac:dyDescent="0.35">
      <c r="B22" s="27">
        <v>43509</v>
      </c>
      <c r="C22" t="s">
        <v>27</v>
      </c>
      <c r="D22" t="s">
        <v>30</v>
      </c>
      <c r="E22" s="60">
        <v>45376</v>
      </c>
      <c r="G22" t="s">
        <v>31</v>
      </c>
      <c r="H22" s="23">
        <v>47352</v>
      </c>
      <c r="I22" s="23">
        <v>95940</v>
      </c>
      <c r="J22" s="23"/>
      <c r="K22" s="23">
        <v>143292</v>
      </c>
    </row>
    <row r="23" spans="2:11" x14ac:dyDescent="0.35">
      <c r="B23" s="27">
        <v>43509</v>
      </c>
      <c r="C23" t="s">
        <v>26</v>
      </c>
      <c r="D23" t="s">
        <v>24</v>
      </c>
      <c r="E23" s="60">
        <v>57034</v>
      </c>
      <c r="G23" t="s">
        <v>33</v>
      </c>
      <c r="H23" s="23">
        <v>225813</v>
      </c>
      <c r="I23" s="23">
        <v>286786</v>
      </c>
      <c r="J23" s="23">
        <v>382673</v>
      </c>
      <c r="K23" s="23">
        <v>895272</v>
      </c>
    </row>
    <row r="24" spans="2:11" x14ac:dyDescent="0.35">
      <c r="B24" s="27">
        <v>43509</v>
      </c>
      <c r="C24" t="s">
        <v>27</v>
      </c>
      <c r="D24" t="s">
        <v>29</v>
      </c>
      <c r="E24" s="60">
        <v>45881</v>
      </c>
    </row>
    <row r="25" spans="2:11" x14ac:dyDescent="0.35">
      <c r="B25" s="27">
        <v>43509</v>
      </c>
      <c r="C25" t="s">
        <v>27</v>
      </c>
      <c r="D25" t="s">
        <v>29</v>
      </c>
      <c r="E25" s="60">
        <v>39950</v>
      </c>
    </row>
    <row r="27" spans="2:11" x14ac:dyDescent="0.35">
      <c r="G27" s="27">
        <v>43479</v>
      </c>
      <c r="H27" t="s">
        <v>23</v>
      </c>
      <c r="I27" t="s">
        <v>30</v>
      </c>
      <c r="J27">
        <v>31980</v>
      </c>
    </row>
    <row r="28" spans="2:11" x14ac:dyDescent="0.35">
      <c r="G28" s="27">
        <v>43479</v>
      </c>
      <c r="H28" t="s">
        <v>27</v>
      </c>
      <c r="I28" t="s">
        <v>31</v>
      </c>
      <c r="J28">
        <v>45789</v>
      </c>
    </row>
    <row r="29" spans="2:11" x14ac:dyDescent="0.35">
      <c r="G29" s="27">
        <v>43479</v>
      </c>
      <c r="H29" t="s">
        <v>26</v>
      </c>
      <c r="I29" t="s">
        <v>29</v>
      </c>
      <c r="J29">
        <v>55299</v>
      </c>
    </row>
    <row r="30" spans="2:11" x14ac:dyDescent="0.35">
      <c r="G30" s="27">
        <v>43479</v>
      </c>
      <c r="H30" t="s">
        <v>23</v>
      </c>
      <c r="I30" t="s">
        <v>31</v>
      </c>
      <c r="J30">
        <v>63882</v>
      </c>
    </row>
    <row r="31" spans="2:11" x14ac:dyDescent="0.35">
      <c r="G31" s="27">
        <v>43479</v>
      </c>
      <c r="H31" t="s">
        <v>27</v>
      </c>
      <c r="I31" t="s">
        <v>31</v>
      </c>
      <c r="J31">
        <v>47352</v>
      </c>
    </row>
    <row r="32" spans="2:11" x14ac:dyDescent="0.35">
      <c r="G32" s="27">
        <v>43479</v>
      </c>
      <c r="H32" t="s">
        <v>26</v>
      </c>
      <c r="I32" t="s">
        <v>24</v>
      </c>
      <c r="J32">
        <v>29870</v>
      </c>
    </row>
    <row r="33" spans="7:10" x14ac:dyDescent="0.35">
      <c r="G33" s="27">
        <v>43479</v>
      </c>
      <c r="H33" t="s">
        <v>23</v>
      </c>
      <c r="I33" t="s">
        <v>29</v>
      </c>
      <c r="J33">
        <v>31852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C3C7-9E3E-48DC-8605-C333F7ACED8B}">
  <sheetPr>
    <tabColor rgb="FF3333FF"/>
  </sheetPr>
  <dimension ref="B1:V61"/>
  <sheetViews>
    <sheetView topLeftCell="J10" zoomScale="91" zoomScaleNormal="85" workbookViewId="0">
      <selection activeCell="K24" sqref="K24"/>
    </sheetView>
  </sheetViews>
  <sheetFormatPr defaultRowHeight="14.5" x14ac:dyDescent="0.35"/>
  <cols>
    <col min="1" max="1" width="2" customWidth="1"/>
    <col min="2" max="5" width="11" customWidth="1"/>
    <col min="6" max="6" width="2" customWidth="1"/>
    <col min="7" max="8" width="11.453125" customWidth="1"/>
    <col min="10" max="10" width="11.453125" customWidth="1"/>
    <col min="11" max="11" width="11.81640625" customWidth="1"/>
    <col min="13" max="13" width="14.54296875" customWidth="1"/>
    <col min="14" max="22" width="13.26953125" customWidth="1"/>
  </cols>
  <sheetData>
    <row r="1" spans="2:22" ht="21" x14ac:dyDescent="0.5">
      <c r="M1" s="68" t="s">
        <v>101</v>
      </c>
      <c r="N1" s="8" t="s">
        <v>92</v>
      </c>
      <c r="O1" s="9"/>
      <c r="P1" s="9"/>
      <c r="Q1" s="9"/>
      <c r="R1" s="9"/>
      <c r="S1" s="9"/>
      <c r="T1" s="9"/>
      <c r="U1" s="9"/>
      <c r="V1" s="10"/>
    </row>
    <row r="2" spans="2:22" ht="21" x14ac:dyDescent="0.5">
      <c r="M2" s="68" t="s">
        <v>102</v>
      </c>
      <c r="N2" s="8" t="s">
        <v>14</v>
      </c>
      <c r="O2" s="9"/>
      <c r="P2" s="9"/>
      <c r="Q2" s="9"/>
      <c r="R2" s="9"/>
      <c r="S2" s="9"/>
      <c r="T2" s="9"/>
      <c r="U2" s="9"/>
      <c r="V2" s="10"/>
    </row>
    <row r="3" spans="2:22" ht="21" x14ac:dyDescent="0.5">
      <c r="M3" s="68" t="s">
        <v>103</v>
      </c>
      <c r="N3" s="8" t="s">
        <v>93</v>
      </c>
      <c r="O3" s="9"/>
      <c r="P3" s="9"/>
      <c r="Q3" s="9"/>
      <c r="R3" s="9"/>
      <c r="S3" s="9"/>
      <c r="T3" s="9"/>
      <c r="U3" s="9"/>
      <c r="V3" s="10"/>
    </row>
    <row r="4" spans="2:22" ht="21" x14ac:dyDescent="0.5">
      <c r="M4" s="68" t="s">
        <v>104</v>
      </c>
      <c r="N4" s="8" t="s">
        <v>94</v>
      </c>
      <c r="O4" s="9"/>
      <c r="P4" s="9"/>
      <c r="Q4" s="9"/>
      <c r="R4" s="9"/>
      <c r="S4" s="9"/>
      <c r="T4" s="9"/>
      <c r="U4" s="9"/>
      <c r="V4" s="10"/>
    </row>
    <row r="5" spans="2:22" ht="21" x14ac:dyDescent="0.5">
      <c r="M5" s="68" t="s">
        <v>105</v>
      </c>
      <c r="N5" s="8" t="s">
        <v>95</v>
      </c>
      <c r="O5" s="9"/>
      <c r="P5" s="9"/>
      <c r="Q5" s="9"/>
      <c r="R5" s="9"/>
      <c r="S5" s="9"/>
      <c r="T5" s="9"/>
      <c r="U5" s="9"/>
      <c r="V5" s="10"/>
    </row>
    <row r="6" spans="2:22" ht="21" x14ac:dyDescent="0.5">
      <c r="M6" s="68" t="s">
        <v>106</v>
      </c>
      <c r="N6" s="8" t="s">
        <v>96</v>
      </c>
      <c r="O6" s="9"/>
      <c r="P6" s="9"/>
      <c r="Q6" s="9"/>
      <c r="R6" s="9"/>
      <c r="S6" s="9"/>
      <c r="T6" s="9"/>
      <c r="U6" s="9"/>
      <c r="V6" s="10"/>
    </row>
    <row r="7" spans="2:22" ht="21" x14ac:dyDescent="0.5">
      <c r="M7" s="68" t="s">
        <v>107</v>
      </c>
      <c r="N7" s="8" t="s">
        <v>97</v>
      </c>
      <c r="O7" s="9"/>
      <c r="P7" s="9"/>
      <c r="Q7" s="9"/>
      <c r="R7" s="9"/>
      <c r="S7" s="9"/>
      <c r="T7" s="9"/>
      <c r="U7" s="9"/>
      <c r="V7" s="10"/>
    </row>
    <row r="8" spans="2:22" x14ac:dyDescent="0.35">
      <c r="B8" s="31" t="s">
        <v>18</v>
      </c>
      <c r="C8" s="31" t="s">
        <v>19</v>
      </c>
      <c r="D8" s="31" t="s">
        <v>20</v>
      </c>
      <c r="E8" s="31" t="s">
        <v>21</v>
      </c>
      <c r="G8" s="33" t="s">
        <v>38</v>
      </c>
      <c r="H8" s="34"/>
      <c r="I8" s="34"/>
      <c r="J8" s="34"/>
      <c r="K8" s="34"/>
      <c r="L8" s="34"/>
    </row>
    <row r="9" spans="2:22" x14ac:dyDescent="0.35">
      <c r="B9" s="27">
        <v>43507</v>
      </c>
      <c r="C9" t="s">
        <v>23</v>
      </c>
      <c r="D9" t="s">
        <v>24</v>
      </c>
      <c r="E9" s="60">
        <v>38016</v>
      </c>
    </row>
    <row r="10" spans="2:22" x14ac:dyDescent="0.35">
      <c r="B10" s="27">
        <v>43507</v>
      </c>
      <c r="C10" t="s">
        <v>27</v>
      </c>
      <c r="D10" t="s">
        <v>24</v>
      </c>
      <c r="E10" s="60">
        <v>71182</v>
      </c>
      <c r="G10" s="35" t="s">
        <v>35</v>
      </c>
      <c r="J10" s="35" t="s">
        <v>36</v>
      </c>
    </row>
    <row r="11" spans="2:22" x14ac:dyDescent="0.35">
      <c r="B11" s="27">
        <v>43507</v>
      </c>
      <c r="C11" t="s">
        <v>26</v>
      </c>
      <c r="D11" t="s">
        <v>29</v>
      </c>
      <c r="E11" s="60">
        <v>70720</v>
      </c>
    </row>
    <row r="12" spans="2:22" x14ac:dyDescent="0.35">
      <c r="B12" s="27">
        <v>43507</v>
      </c>
      <c r="C12" t="s">
        <v>23</v>
      </c>
      <c r="D12" t="s">
        <v>24</v>
      </c>
      <c r="E12" s="60">
        <v>69598</v>
      </c>
      <c r="G12" s="31" t="s">
        <v>20</v>
      </c>
      <c r="H12" s="31" t="s">
        <v>34</v>
      </c>
      <c r="I12" s="31"/>
      <c r="J12" s="31" t="s">
        <v>20</v>
      </c>
      <c r="K12" s="31" t="s">
        <v>34</v>
      </c>
    </row>
    <row r="13" spans="2:22" x14ac:dyDescent="0.35">
      <c r="B13" s="27">
        <v>43507</v>
      </c>
      <c r="C13" t="s">
        <v>27</v>
      </c>
      <c r="D13" t="s">
        <v>29</v>
      </c>
      <c r="E13" s="60">
        <v>55299</v>
      </c>
      <c r="G13" t="s">
        <v>24</v>
      </c>
      <c r="H13" s="79">
        <f>SUMIFS($E$9:$E$33,$D$9:$D$33, G13)</f>
        <v>265700</v>
      </c>
      <c r="J13" t="str" cm="1">
        <f t="array" ref="J13:J17">_xlfn._xlws.SORT(_xlfn.UNIQUE(D9:D41))</f>
        <v>Chevy</v>
      </c>
      <c r="K13" s="78" cm="1">
        <f t="array" ref="K13:K17">SUMIFS(E9:E41,D9:D41,_xlfn.ANCHORARRAY(J13))</f>
        <v>295570</v>
      </c>
    </row>
    <row r="14" spans="2:22" x14ac:dyDescent="0.35">
      <c r="B14" s="27">
        <v>43507</v>
      </c>
      <c r="C14" t="s">
        <v>26</v>
      </c>
      <c r="D14" t="s">
        <v>31</v>
      </c>
      <c r="E14" s="60">
        <v>63882</v>
      </c>
      <c r="G14" t="s">
        <v>30</v>
      </c>
      <c r="H14" s="79">
        <f>SUMIFS($E$9:$E$33,$D$9:$D$33, G14)</f>
        <v>230985</v>
      </c>
      <c r="J14" t="str">
        <v>Ford</v>
      </c>
      <c r="K14" s="78">
        <v>262965</v>
      </c>
    </row>
    <row r="15" spans="2:22" x14ac:dyDescent="0.35">
      <c r="B15" s="27">
        <v>43508</v>
      </c>
      <c r="C15" t="s">
        <v>23</v>
      </c>
      <c r="D15" t="s">
        <v>31</v>
      </c>
      <c r="E15" s="60">
        <v>47352</v>
      </c>
      <c r="G15" t="s">
        <v>29</v>
      </c>
      <c r="H15" s="79">
        <f>SUMIFS($E$9:$E$33,$D$9:$D$33, G15)</f>
        <v>404296</v>
      </c>
      <c r="J15" t="str">
        <v>Honda</v>
      </c>
      <c r="K15" s="78">
        <v>491447</v>
      </c>
    </row>
    <row r="16" spans="2:22" x14ac:dyDescent="0.35">
      <c r="B16" s="27">
        <v>43508</v>
      </c>
      <c r="C16" t="s">
        <v>27</v>
      </c>
      <c r="D16" t="s">
        <v>30</v>
      </c>
      <c r="E16" s="60">
        <v>53105</v>
      </c>
      <c r="G16" t="s">
        <v>50</v>
      </c>
      <c r="H16" s="79">
        <f>SUMIFS($E$9:$E$33,$D$9:$D$33, G16)</f>
        <v>39500</v>
      </c>
      <c r="J16" t="str">
        <v>Subaru</v>
      </c>
      <c r="K16" s="78">
        <v>79000</v>
      </c>
    </row>
    <row r="17" spans="2:12" x14ac:dyDescent="0.35">
      <c r="B17" s="27">
        <v>43508</v>
      </c>
      <c r="C17" t="s">
        <v>26</v>
      </c>
      <c r="D17" t="s">
        <v>31</v>
      </c>
      <c r="E17" s="60">
        <v>32058</v>
      </c>
      <c r="G17" t="s">
        <v>31</v>
      </c>
      <c r="H17" s="79">
        <f>SUMIFS($E$9:$E$33,$D$9:$D$33, G17)</f>
        <v>300315</v>
      </c>
      <c r="J17" t="str">
        <v>Toyota</v>
      </c>
      <c r="K17" s="78">
        <v>457338</v>
      </c>
    </row>
    <row r="18" spans="2:12" x14ac:dyDescent="0.35">
      <c r="B18" s="27">
        <v>43508</v>
      </c>
      <c r="C18" t="s">
        <v>23</v>
      </c>
      <c r="D18" t="s">
        <v>29</v>
      </c>
      <c r="E18" s="60">
        <v>33415</v>
      </c>
    </row>
    <row r="19" spans="2:12" x14ac:dyDescent="0.35">
      <c r="B19" s="27">
        <v>43508</v>
      </c>
      <c r="C19" t="s">
        <v>27</v>
      </c>
      <c r="D19" t="s">
        <v>29</v>
      </c>
      <c r="E19" s="60">
        <v>71880</v>
      </c>
      <c r="G19" s="33" t="s">
        <v>51</v>
      </c>
      <c r="H19" s="34"/>
      <c r="I19" s="34"/>
      <c r="J19" s="34"/>
      <c r="K19" s="34"/>
      <c r="L19" s="34"/>
    </row>
    <row r="20" spans="2:12" x14ac:dyDescent="0.35">
      <c r="B20" s="27">
        <v>43509</v>
      </c>
      <c r="C20" t="s">
        <v>26</v>
      </c>
      <c r="D20" t="s">
        <v>30</v>
      </c>
      <c r="E20" s="60">
        <v>63092</v>
      </c>
    </row>
    <row r="21" spans="2:12" x14ac:dyDescent="0.35">
      <c r="B21" s="27">
        <v>43509</v>
      </c>
      <c r="C21" t="s">
        <v>23</v>
      </c>
      <c r="D21" t="s">
        <v>30</v>
      </c>
      <c r="E21" s="60">
        <v>37432</v>
      </c>
      <c r="G21" s="35" t="s">
        <v>35</v>
      </c>
      <c r="J21" s="35" t="s">
        <v>36</v>
      </c>
    </row>
    <row r="22" spans="2:12" x14ac:dyDescent="0.35">
      <c r="B22" s="27">
        <v>43509</v>
      </c>
      <c r="C22" t="s">
        <v>27</v>
      </c>
      <c r="D22" t="s">
        <v>30</v>
      </c>
      <c r="E22" s="60">
        <v>45376</v>
      </c>
    </row>
    <row r="23" spans="2:12" x14ac:dyDescent="0.35">
      <c r="B23" s="27">
        <v>43509</v>
      </c>
      <c r="C23" t="s">
        <v>26</v>
      </c>
      <c r="D23" t="s">
        <v>24</v>
      </c>
      <c r="E23" s="60">
        <v>57034</v>
      </c>
      <c r="G23" s="31" t="s">
        <v>20</v>
      </c>
      <c r="H23" s="31" t="s">
        <v>76</v>
      </c>
      <c r="I23" s="31"/>
      <c r="J23" s="31" t="s">
        <v>20</v>
      </c>
      <c r="K23" s="31" t="s">
        <v>76</v>
      </c>
    </row>
    <row r="24" spans="2:12" x14ac:dyDescent="0.35">
      <c r="B24" s="27">
        <v>43509</v>
      </c>
      <c r="C24" t="s">
        <v>27</v>
      </c>
      <c r="D24" t="s">
        <v>29</v>
      </c>
      <c r="E24" s="60">
        <v>45881</v>
      </c>
      <c r="G24" t="s">
        <v>24</v>
      </c>
      <c r="H24">
        <f>COUNTIFS($D$9:$D$41,G24)</f>
        <v>6</v>
      </c>
      <c r="J24" t="str" cm="1">
        <f t="array" ref="J24:J28">_xlfn._xlws.SORT(_xlfn.UNIQUE(D9:D41))</f>
        <v>Chevy</v>
      </c>
      <c r="K24" cm="1">
        <f t="array" ref="K24:K28">COUNTIFS(D9:D41,_xlfn.ANCHORARRAY( J24))</f>
        <v>6</v>
      </c>
    </row>
    <row r="25" spans="2:12" x14ac:dyDescent="0.35">
      <c r="B25" s="27">
        <v>43509</v>
      </c>
      <c r="C25" t="s">
        <v>27</v>
      </c>
      <c r="D25" t="s">
        <v>29</v>
      </c>
      <c r="E25" s="60">
        <v>39950</v>
      </c>
      <c r="G25" t="s">
        <v>30</v>
      </c>
      <c r="H25">
        <f t="shared" ref="H25:H28" si="0">COUNTIFS($D$9:$D$41,G25)</f>
        <v>6</v>
      </c>
      <c r="J25" t="str">
        <v>Ford</v>
      </c>
      <c r="K25">
        <v>6</v>
      </c>
    </row>
    <row r="26" spans="2:12" x14ac:dyDescent="0.35">
      <c r="B26" s="27">
        <v>43479</v>
      </c>
      <c r="C26" t="s">
        <v>27</v>
      </c>
      <c r="D26" t="s">
        <v>50</v>
      </c>
      <c r="E26" s="60">
        <v>39500</v>
      </c>
      <c r="G26" t="s">
        <v>29</v>
      </c>
      <c r="H26">
        <f t="shared" si="0"/>
        <v>10</v>
      </c>
      <c r="J26" t="str">
        <v>Honda</v>
      </c>
      <c r="K26">
        <v>10</v>
      </c>
    </row>
    <row r="27" spans="2:12" x14ac:dyDescent="0.35">
      <c r="B27" s="27">
        <v>43479</v>
      </c>
      <c r="C27" t="s">
        <v>23</v>
      </c>
      <c r="D27" t="s">
        <v>30</v>
      </c>
      <c r="E27" s="60">
        <v>31980</v>
      </c>
      <c r="G27" t="s">
        <v>50</v>
      </c>
      <c r="H27">
        <f t="shared" si="0"/>
        <v>2</v>
      </c>
      <c r="J27" t="str">
        <v>Subaru</v>
      </c>
      <c r="K27">
        <v>2</v>
      </c>
    </row>
    <row r="28" spans="2:12" x14ac:dyDescent="0.35">
      <c r="B28" s="27">
        <v>43479</v>
      </c>
      <c r="C28" t="s">
        <v>27</v>
      </c>
      <c r="D28" t="s">
        <v>31</v>
      </c>
      <c r="E28" s="60">
        <v>45789</v>
      </c>
      <c r="G28" t="s">
        <v>31</v>
      </c>
      <c r="H28">
        <f>COUNTIFS($D$9:$D$41,G28)</f>
        <v>9</v>
      </c>
      <c r="J28" t="str">
        <v>Toyota</v>
      </c>
      <c r="K28">
        <v>9</v>
      </c>
    </row>
    <row r="29" spans="2:12" x14ac:dyDescent="0.35">
      <c r="B29" s="27">
        <v>43479</v>
      </c>
      <c r="C29" t="s">
        <v>26</v>
      </c>
      <c r="D29" t="s">
        <v>29</v>
      </c>
      <c r="E29" s="60">
        <v>55299</v>
      </c>
    </row>
    <row r="30" spans="2:12" x14ac:dyDescent="0.35">
      <c r="B30" s="27">
        <v>43479</v>
      </c>
      <c r="C30" t="s">
        <v>23</v>
      </c>
      <c r="D30" t="s">
        <v>31</v>
      </c>
      <c r="E30" s="60">
        <v>63882</v>
      </c>
    </row>
    <row r="31" spans="2:12" x14ac:dyDescent="0.35">
      <c r="B31" s="27">
        <v>43479</v>
      </c>
      <c r="C31" t="s">
        <v>27</v>
      </c>
      <c r="D31" t="s">
        <v>31</v>
      </c>
      <c r="E31" s="60">
        <v>47352</v>
      </c>
    </row>
    <row r="32" spans="2:12" x14ac:dyDescent="0.35">
      <c r="B32" s="27">
        <v>43479</v>
      </c>
      <c r="C32" t="s">
        <v>26</v>
      </c>
      <c r="D32" t="s">
        <v>24</v>
      </c>
      <c r="E32" s="60">
        <v>29870</v>
      </c>
    </row>
    <row r="33" spans="2:5" x14ac:dyDescent="0.35">
      <c r="B33" s="27">
        <v>43479</v>
      </c>
      <c r="C33" t="s">
        <v>23</v>
      </c>
      <c r="D33" t="s">
        <v>29</v>
      </c>
      <c r="E33" s="60">
        <v>31852</v>
      </c>
    </row>
    <row r="34" spans="2:5" x14ac:dyDescent="0.35">
      <c r="B34" s="80">
        <v>43479</v>
      </c>
      <c r="C34" t="s">
        <v>27</v>
      </c>
      <c r="D34" t="s">
        <v>50</v>
      </c>
      <c r="E34" s="60">
        <v>39500</v>
      </c>
    </row>
    <row r="35" spans="2:5" x14ac:dyDescent="0.35">
      <c r="B35" s="80">
        <v>43479</v>
      </c>
      <c r="C35" t="s">
        <v>23</v>
      </c>
      <c r="D35" t="s">
        <v>30</v>
      </c>
      <c r="E35" s="60">
        <v>31980</v>
      </c>
    </row>
    <row r="36" spans="2:5" x14ac:dyDescent="0.35">
      <c r="B36" s="80">
        <v>43479</v>
      </c>
      <c r="C36" t="s">
        <v>27</v>
      </c>
      <c r="D36" t="s">
        <v>31</v>
      </c>
      <c r="E36" s="60">
        <v>45789</v>
      </c>
    </row>
    <row r="37" spans="2:5" x14ac:dyDescent="0.35">
      <c r="B37" s="80">
        <v>43479</v>
      </c>
      <c r="C37" t="s">
        <v>26</v>
      </c>
      <c r="D37" t="s">
        <v>29</v>
      </c>
      <c r="E37" s="60">
        <v>55299</v>
      </c>
    </row>
    <row r="38" spans="2:5" x14ac:dyDescent="0.35">
      <c r="B38" s="80">
        <v>43479</v>
      </c>
      <c r="C38" t="s">
        <v>23</v>
      </c>
      <c r="D38" t="s">
        <v>31</v>
      </c>
      <c r="E38" s="60">
        <v>63882</v>
      </c>
    </row>
    <row r="39" spans="2:5" x14ac:dyDescent="0.35">
      <c r="B39" s="80">
        <v>43479</v>
      </c>
      <c r="C39" t="s">
        <v>27</v>
      </c>
      <c r="D39" t="s">
        <v>31</v>
      </c>
      <c r="E39" s="60">
        <v>47352</v>
      </c>
    </row>
    <row r="40" spans="2:5" x14ac:dyDescent="0.35">
      <c r="B40" s="80">
        <v>43479</v>
      </c>
      <c r="C40" t="s">
        <v>26</v>
      </c>
      <c r="D40" t="s">
        <v>24</v>
      </c>
      <c r="E40" s="60">
        <v>29870</v>
      </c>
    </row>
    <row r="41" spans="2:5" x14ac:dyDescent="0.35">
      <c r="B41" s="80">
        <v>43479</v>
      </c>
      <c r="C41" t="s">
        <v>23</v>
      </c>
      <c r="D41" t="s">
        <v>29</v>
      </c>
      <c r="E41" s="60">
        <v>31852</v>
      </c>
    </row>
    <row r="42" spans="2:5" x14ac:dyDescent="0.35">
      <c r="B42" s="80"/>
      <c r="E42" s="60"/>
    </row>
    <row r="54" spans="3:5" x14ac:dyDescent="0.35">
      <c r="C54" t="s">
        <v>27</v>
      </c>
      <c r="D54" t="s">
        <v>50</v>
      </c>
      <c r="E54">
        <v>39500</v>
      </c>
    </row>
    <row r="55" spans="3:5" x14ac:dyDescent="0.35">
      <c r="C55" t="s">
        <v>23</v>
      </c>
      <c r="D55" t="s">
        <v>30</v>
      </c>
      <c r="E55">
        <v>31980</v>
      </c>
    </row>
    <row r="56" spans="3:5" x14ac:dyDescent="0.35">
      <c r="C56" t="s">
        <v>27</v>
      </c>
      <c r="D56" t="s">
        <v>31</v>
      </c>
      <c r="E56">
        <v>45789</v>
      </c>
    </row>
    <row r="57" spans="3:5" x14ac:dyDescent="0.35">
      <c r="C57" t="s">
        <v>26</v>
      </c>
      <c r="D57" t="s">
        <v>29</v>
      </c>
      <c r="E57">
        <v>55299</v>
      </c>
    </row>
    <row r="58" spans="3:5" x14ac:dyDescent="0.35">
      <c r="C58" t="s">
        <v>23</v>
      </c>
      <c r="D58" t="s">
        <v>31</v>
      </c>
      <c r="E58">
        <v>63882</v>
      </c>
    </row>
    <row r="59" spans="3:5" x14ac:dyDescent="0.35">
      <c r="C59" t="s">
        <v>27</v>
      </c>
      <c r="D59" t="s">
        <v>31</v>
      </c>
      <c r="E59">
        <v>47352</v>
      </c>
    </row>
    <row r="60" spans="3:5" x14ac:dyDescent="0.35">
      <c r="C60" t="s">
        <v>26</v>
      </c>
      <c r="D60" t="s">
        <v>24</v>
      </c>
      <c r="E60">
        <v>29870</v>
      </c>
    </row>
    <row r="61" spans="3:5" x14ac:dyDescent="0.35">
      <c r="C61" t="s">
        <v>23</v>
      </c>
      <c r="D61" t="s">
        <v>29</v>
      </c>
      <c r="E61">
        <v>31852</v>
      </c>
    </row>
  </sheetData>
  <sortState xmlns:xlrd2="http://schemas.microsoft.com/office/spreadsheetml/2017/richdata2" ref="G13:H17">
    <sortCondition ref="G13:G17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0E33-8F44-4EDD-81EE-BBECA087AD86}">
  <sheetPr>
    <tabColor rgb="FF3333FF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3C22-6225-4607-90F9-FB78D6F3E613}">
  <sheetPr>
    <tabColor rgb="FF3333FF"/>
  </sheetPr>
  <dimension ref="A1:U48"/>
  <sheetViews>
    <sheetView tabSelected="1" topLeftCell="N16" zoomScale="115" zoomScaleNormal="115" workbookViewId="0">
      <selection activeCell="N27" sqref="N27"/>
    </sheetView>
  </sheetViews>
  <sheetFormatPr defaultRowHeight="14.5" x14ac:dyDescent="0.35"/>
  <cols>
    <col min="1" max="1" width="2.1796875" customWidth="1"/>
    <col min="2" max="2" width="10.1796875" customWidth="1"/>
    <col min="3" max="3" width="10.7265625" customWidth="1"/>
    <col min="4" max="6" width="10.54296875" customWidth="1"/>
    <col min="7" max="7" width="16.54296875" customWidth="1"/>
    <col min="8" max="10" width="10.54296875" customWidth="1"/>
    <col min="12" max="12" width="10.1796875" customWidth="1"/>
    <col min="13" max="13" width="16.54296875" customWidth="1"/>
    <col min="14" max="16" width="10.54296875" customWidth="1"/>
    <col min="18" max="26" width="24.26953125" customWidth="1"/>
  </cols>
  <sheetData>
    <row r="1" spans="1:21" ht="21" x14ac:dyDescent="0.5">
      <c r="B1" s="40" t="s">
        <v>108</v>
      </c>
      <c r="C1" s="41"/>
      <c r="D1" s="41"/>
      <c r="E1" s="41"/>
      <c r="F1" s="41"/>
      <c r="G1" s="41"/>
      <c r="H1" s="41"/>
      <c r="I1" s="41"/>
      <c r="J1" s="41"/>
      <c r="K1" s="42"/>
      <c r="M1" s="8" t="s">
        <v>110</v>
      </c>
      <c r="N1" s="9"/>
      <c r="O1" s="9"/>
      <c r="P1" s="9"/>
      <c r="Q1" s="9"/>
      <c r="R1" s="9"/>
      <c r="S1" s="9"/>
      <c r="T1" s="9"/>
      <c r="U1" s="10"/>
    </row>
    <row r="2" spans="1:21" ht="21" x14ac:dyDescent="0.5">
      <c r="B2" s="37" t="s">
        <v>109</v>
      </c>
      <c r="C2" s="38"/>
      <c r="D2" s="38"/>
      <c r="E2" s="38"/>
      <c r="F2" s="38"/>
      <c r="G2" s="38"/>
      <c r="H2" s="38"/>
      <c r="I2" s="38"/>
      <c r="J2" s="38"/>
      <c r="K2" s="39"/>
      <c r="M2" s="8" t="s">
        <v>111</v>
      </c>
      <c r="N2" s="9"/>
      <c r="O2" s="9"/>
      <c r="P2" s="9"/>
      <c r="Q2" s="9"/>
      <c r="R2" s="9"/>
      <c r="S2" s="9"/>
      <c r="T2" s="9"/>
      <c r="U2" s="10"/>
    </row>
    <row r="4" spans="1:21" x14ac:dyDescent="0.35">
      <c r="A4" s="31" t="s">
        <v>40</v>
      </c>
    </row>
    <row r="5" spans="1:21" x14ac:dyDescent="0.35">
      <c r="A5">
        <v>1</v>
      </c>
      <c r="B5" t="s">
        <v>41</v>
      </c>
    </row>
    <row r="6" spans="1:21" x14ac:dyDescent="0.35">
      <c r="A6">
        <v>2</v>
      </c>
      <c r="B6" t="s">
        <v>42</v>
      </c>
    </row>
    <row r="7" spans="1:21" x14ac:dyDescent="0.35">
      <c r="A7">
        <v>3</v>
      </c>
      <c r="B7" t="s">
        <v>43</v>
      </c>
    </row>
    <row r="8" spans="1:21" x14ac:dyDescent="0.35">
      <c r="A8">
        <v>4</v>
      </c>
      <c r="B8" t="s">
        <v>44</v>
      </c>
    </row>
    <row r="10" spans="1:21" x14ac:dyDescent="0.35">
      <c r="B10" s="31" t="s">
        <v>18</v>
      </c>
      <c r="C10" s="31" t="s">
        <v>19</v>
      </c>
      <c r="D10" s="31" t="s">
        <v>20</v>
      </c>
      <c r="E10" s="31" t="s">
        <v>21</v>
      </c>
      <c r="G10" s="13" t="s">
        <v>46</v>
      </c>
      <c r="H10" s="13"/>
      <c r="I10" s="13"/>
      <c r="J10" s="13"/>
      <c r="M10" s="13" t="s">
        <v>46</v>
      </c>
      <c r="N10" s="13"/>
      <c r="O10" s="13"/>
      <c r="P10" s="13"/>
    </row>
    <row r="11" spans="1:21" x14ac:dyDescent="0.35">
      <c r="B11" s="27">
        <v>43507</v>
      </c>
      <c r="C11" t="s">
        <v>23</v>
      </c>
      <c r="D11" t="s">
        <v>24</v>
      </c>
      <c r="E11" s="60">
        <v>38016</v>
      </c>
      <c r="G11" s="17" t="s">
        <v>25</v>
      </c>
      <c r="H11" s="7" t="s">
        <v>23</v>
      </c>
      <c r="I11" s="7" t="s">
        <v>26</v>
      </c>
      <c r="J11" s="7" t="s">
        <v>27</v>
      </c>
      <c r="M11" s="17" t="s">
        <v>25</v>
      </c>
      <c r="N11" s="7" t="str" cm="1">
        <f t="array" ref="N11:P11">TRANSPOSE(_xlfn._xlws.SORT(_xlfn.UNIQUE(C11:C27)))</f>
        <v>Alma</v>
      </c>
      <c r="O11" s="7" t="str">
        <v>Jaeyoung</v>
      </c>
      <c r="P11" s="7" t="str">
        <v>Tyrone</v>
      </c>
    </row>
    <row r="12" spans="1:21" x14ac:dyDescent="0.35">
      <c r="B12" s="27">
        <v>43507</v>
      </c>
      <c r="C12" t="s">
        <v>27</v>
      </c>
      <c r="D12" t="s">
        <v>24</v>
      </c>
      <c r="E12" s="60">
        <v>71182</v>
      </c>
      <c r="G12" s="7" t="s">
        <v>24</v>
      </c>
      <c r="H12" s="21">
        <f>SUMIFS($E$11:$E$27, $C$11:$C$27,H$11,$D$11:$D$27, $G12)</f>
        <v>107614</v>
      </c>
      <c r="I12" s="21">
        <f t="shared" ref="I12:J12" si="0">SUMIFS($E$11:$E$27, $C$11:$C$27,I$11,$D$11:$D$27, $G12)</f>
        <v>57034</v>
      </c>
      <c r="J12" s="21">
        <f t="shared" si="0"/>
        <v>71182</v>
      </c>
      <c r="M12" s="7" t="str" cm="1">
        <f t="array" ref="M12:M15">_xlfn._xlws.SORT(_xlfn.UNIQUE(D11:D27))</f>
        <v>Chevy</v>
      </c>
      <c r="N12" s="21" cm="1">
        <f t="array" ref="N12:P15">SUMIFS(E11:E27, D11:D27,_xlfn.ANCHORARRAY( M12),C11:C27,N11:P11)</f>
        <v>107614</v>
      </c>
      <c r="O12" s="21">
        <v>57034</v>
      </c>
      <c r="P12" s="21">
        <v>71182</v>
      </c>
    </row>
    <row r="13" spans="1:21" x14ac:dyDescent="0.35">
      <c r="B13" s="27">
        <v>43507</v>
      </c>
      <c r="C13" t="s">
        <v>26</v>
      </c>
      <c r="D13" t="s">
        <v>29</v>
      </c>
      <c r="E13" s="60">
        <v>70720</v>
      </c>
      <c r="G13" s="7" t="s">
        <v>30</v>
      </c>
      <c r="H13" s="21">
        <f t="shared" ref="H13:J15" si="1">SUMIFS($E$11:$E$27, $C$11:$C$27,H$11,$D$11:$D$27, $G13)</f>
        <v>37432</v>
      </c>
      <c r="I13" s="21">
        <f t="shared" si="1"/>
        <v>63092</v>
      </c>
      <c r="J13" s="21">
        <f t="shared" si="1"/>
        <v>98481</v>
      </c>
      <c r="M13" s="7" t="str">
        <v>Ford</v>
      </c>
      <c r="N13" s="21">
        <v>37432</v>
      </c>
      <c r="O13" s="21">
        <v>63092</v>
      </c>
      <c r="P13" s="21">
        <v>98481</v>
      </c>
    </row>
    <row r="14" spans="1:21" x14ac:dyDescent="0.35">
      <c r="B14" s="27">
        <v>43507</v>
      </c>
      <c r="C14" t="s">
        <v>23</v>
      </c>
      <c r="D14" t="s">
        <v>24</v>
      </c>
      <c r="E14" s="60">
        <v>69598</v>
      </c>
      <c r="G14" s="7" t="s">
        <v>29</v>
      </c>
      <c r="H14" s="21">
        <f t="shared" si="1"/>
        <v>33415</v>
      </c>
      <c r="I14" s="21">
        <f t="shared" si="1"/>
        <v>70720</v>
      </c>
      <c r="J14" s="21">
        <f t="shared" si="1"/>
        <v>213010</v>
      </c>
      <c r="M14" s="7" t="str">
        <v>Honda</v>
      </c>
      <c r="N14" s="21">
        <v>33415</v>
      </c>
      <c r="O14" s="21">
        <v>70720</v>
      </c>
      <c r="P14" s="21">
        <v>213010</v>
      </c>
    </row>
    <row r="15" spans="1:21" x14ac:dyDescent="0.35">
      <c r="B15" s="27">
        <v>43507</v>
      </c>
      <c r="C15" t="s">
        <v>27</v>
      </c>
      <c r="D15" t="s">
        <v>29</v>
      </c>
      <c r="E15" s="60">
        <v>55299</v>
      </c>
      <c r="G15" s="7" t="s">
        <v>31</v>
      </c>
      <c r="H15" s="21">
        <f t="shared" si="1"/>
        <v>47352</v>
      </c>
      <c r="I15" s="21">
        <f t="shared" si="1"/>
        <v>95940</v>
      </c>
      <c r="J15" s="21">
        <f>SUMIFS($E$11:$E$27, $C$11:$C$27,J$11,$D$11:$D$27, $G15)</f>
        <v>0</v>
      </c>
      <c r="M15" s="7" t="str">
        <v>Toyota</v>
      </c>
      <c r="N15" s="21">
        <v>47352</v>
      </c>
      <c r="O15" s="21">
        <v>95940</v>
      </c>
      <c r="P15" s="21">
        <v>0</v>
      </c>
    </row>
    <row r="16" spans="1:21" x14ac:dyDescent="0.35">
      <c r="B16" s="27">
        <v>43507</v>
      </c>
      <c r="C16" t="s">
        <v>26</v>
      </c>
      <c r="D16" t="s">
        <v>31</v>
      </c>
      <c r="E16" s="60">
        <v>63882</v>
      </c>
    </row>
    <row r="17" spans="2:16" x14ac:dyDescent="0.35">
      <c r="B17" s="27">
        <v>43508</v>
      </c>
      <c r="C17" t="s">
        <v>23</v>
      </c>
      <c r="D17" t="s">
        <v>31</v>
      </c>
      <c r="E17" s="60">
        <v>47352</v>
      </c>
    </row>
    <row r="18" spans="2:16" x14ac:dyDescent="0.35">
      <c r="B18" s="27">
        <v>43508</v>
      </c>
      <c r="C18" t="s">
        <v>27</v>
      </c>
      <c r="D18" t="s">
        <v>30</v>
      </c>
      <c r="E18" s="60">
        <v>53105</v>
      </c>
      <c r="G18" s="13" t="s">
        <v>47</v>
      </c>
      <c r="H18" s="13"/>
      <c r="I18" s="13"/>
      <c r="J18" s="13"/>
      <c r="M18" s="13" t="s">
        <v>47</v>
      </c>
      <c r="N18" s="13"/>
      <c r="O18" s="13"/>
      <c r="P18" s="13"/>
    </row>
    <row r="19" spans="2:16" x14ac:dyDescent="0.35">
      <c r="B19" s="27">
        <v>43508</v>
      </c>
      <c r="C19" t="s">
        <v>26</v>
      </c>
      <c r="D19" t="s">
        <v>31</v>
      </c>
      <c r="E19" s="60">
        <v>32058</v>
      </c>
      <c r="G19" s="17" t="s">
        <v>25</v>
      </c>
      <c r="H19" s="7" t="s">
        <v>23</v>
      </c>
      <c r="I19" s="7" t="s">
        <v>26</v>
      </c>
      <c r="J19" s="7" t="s">
        <v>27</v>
      </c>
      <c r="M19" s="17" t="s">
        <v>25</v>
      </c>
      <c r="N19" s="7" t="str" cm="1">
        <f t="array" ref="N19:P19">TRANSPOSE(_xlfn._xlws.SORT(_xlfn.UNIQUE(C11:C27)))</f>
        <v>Alma</v>
      </c>
      <c r="O19" s="7" t="str">
        <v>Jaeyoung</v>
      </c>
      <c r="P19" s="7" t="str">
        <v>Tyrone</v>
      </c>
    </row>
    <row r="20" spans="2:16" x14ac:dyDescent="0.35">
      <c r="B20" s="27">
        <v>43508</v>
      </c>
      <c r="C20" t="s">
        <v>23</v>
      </c>
      <c r="D20" t="s">
        <v>29</v>
      </c>
      <c r="E20" s="60">
        <v>33415</v>
      </c>
      <c r="G20" s="7" t="s">
        <v>24</v>
      </c>
      <c r="H20" s="21">
        <f>IFERROR(AVERAGEIFS($E$11:$E$27, $D$11:$D$27, $G20, $C$11:$C$27, H$19),0)</f>
        <v>53807</v>
      </c>
      <c r="I20" s="21">
        <f t="shared" ref="I20:J23" si="2">IFERROR(AVERAGEIFS($E$11:$E$27, $D$11:$D$27, $G20, $C$11:$C$27, I$19),0)</f>
        <v>57034</v>
      </c>
      <c r="J20" s="21">
        <f t="shared" si="2"/>
        <v>71182</v>
      </c>
      <c r="M20" s="7" t="str" cm="1">
        <f t="array" ref="M20:M23">_xlfn._xlws.SORT(_xlfn.UNIQUE(D11:D27))</f>
        <v>Chevy</v>
      </c>
      <c r="N20" s="21" cm="1">
        <f t="array" ref="N20:P23">IFERROR(AVERAGEIFS(E11:E27,D11:D27,_xlfn.ANCHORARRAY(M20),C11:C27,_xlfn.ANCHORARRAY(N19)),0)</f>
        <v>53807</v>
      </c>
      <c r="O20" s="21">
        <v>57034</v>
      </c>
      <c r="P20" s="21">
        <v>71182</v>
      </c>
    </row>
    <row r="21" spans="2:16" x14ac:dyDescent="0.35">
      <c r="B21" s="27">
        <v>43508</v>
      </c>
      <c r="C21" t="s">
        <v>27</v>
      </c>
      <c r="D21" t="s">
        <v>29</v>
      </c>
      <c r="E21" s="60">
        <v>71880</v>
      </c>
      <c r="G21" s="7" t="s">
        <v>30</v>
      </c>
      <c r="H21" s="21">
        <f t="shared" ref="H21:H23" si="3">IFERROR(AVERAGEIFS($E$11:$E$27, $D$11:$D$27, $G21, $C$11:$C$27, H$19),0)</f>
        <v>37432</v>
      </c>
      <c r="I21" s="21">
        <f t="shared" si="2"/>
        <v>63092</v>
      </c>
      <c r="J21" s="21">
        <f t="shared" si="2"/>
        <v>49240.5</v>
      </c>
      <c r="M21" s="7" t="str">
        <v>Ford</v>
      </c>
      <c r="N21" s="21">
        <v>37432</v>
      </c>
      <c r="O21" s="21">
        <v>63092</v>
      </c>
      <c r="P21" s="21">
        <v>49240.5</v>
      </c>
    </row>
    <row r="22" spans="2:16" x14ac:dyDescent="0.35">
      <c r="B22" s="27">
        <v>43509</v>
      </c>
      <c r="C22" t="s">
        <v>26</v>
      </c>
      <c r="D22" t="s">
        <v>30</v>
      </c>
      <c r="E22" s="60">
        <v>63092</v>
      </c>
      <c r="G22" s="7" t="s">
        <v>29</v>
      </c>
      <c r="H22" s="21">
        <f t="shared" si="3"/>
        <v>33415</v>
      </c>
      <c r="I22" s="21">
        <f t="shared" si="2"/>
        <v>70720</v>
      </c>
      <c r="J22" s="21">
        <f t="shared" si="2"/>
        <v>53252.5</v>
      </c>
      <c r="M22" s="7" t="str">
        <v>Honda</v>
      </c>
      <c r="N22" s="21">
        <v>33415</v>
      </c>
      <c r="O22" s="21">
        <v>70720</v>
      </c>
      <c r="P22" s="21">
        <v>53252.5</v>
      </c>
    </row>
    <row r="23" spans="2:16" x14ac:dyDescent="0.35">
      <c r="B23" s="27">
        <v>43509</v>
      </c>
      <c r="C23" t="s">
        <v>23</v>
      </c>
      <c r="D23" t="s">
        <v>30</v>
      </c>
      <c r="E23" s="60">
        <v>37432</v>
      </c>
      <c r="G23" s="7" t="s">
        <v>31</v>
      </c>
      <c r="H23" s="21">
        <f t="shared" si="3"/>
        <v>47352</v>
      </c>
      <c r="I23" s="21">
        <f t="shared" si="2"/>
        <v>47970</v>
      </c>
      <c r="J23" s="21">
        <f>IFERROR(AVERAGEIFS($E$11:$E$27, $D$11:$D$27, $G23, $C$11:$C$27, J$19),0)</f>
        <v>0</v>
      </c>
      <c r="M23" s="7" t="str">
        <v>Toyota</v>
      </c>
      <c r="N23" s="21">
        <v>47352</v>
      </c>
      <c r="O23" s="21">
        <v>47970</v>
      </c>
      <c r="P23" s="21">
        <v>0</v>
      </c>
    </row>
    <row r="24" spans="2:16" x14ac:dyDescent="0.35">
      <c r="B24" s="27">
        <v>43509</v>
      </c>
      <c r="C24" t="s">
        <v>27</v>
      </c>
      <c r="D24" t="s">
        <v>30</v>
      </c>
      <c r="E24" s="60">
        <v>45376</v>
      </c>
    </row>
    <row r="25" spans="2:16" x14ac:dyDescent="0.35">
      <c r="B25" s="27">
        <v>43509</v>
      </c>
      <c r="C25" t="s">
        <v>26</v>
      </c>
      <c r="D25" t="s">
        <v>24</v>
      </c>
      <c r="E25" s="60">
        <v>57034</v>
      </c>
      <c r="G25" s="13" t="s">
        <v>52</v>
      </c>
      <c r="H25" s="13"/>
      <c r="I25" s="13"/>
      <c r="J25" s="13"/>
      <c r="M25" s="13" t="s">
        <v>52</v>
      </c>
      <c r="N25" s="13"/>
      <c r="O25" s="13"/>
      <c r="P25" s="13"/>
    </row>
    <row r="26" spans="2:16" x14ac:dyDescent="0.35">
      <c r="B26" s="27">
        <v>43509</v>
      </c>
      <c r="C26" t="s">
        <v>27</v>
      </c>
      <c r="D26" t="s">
        <v>29</v>
      </c>
      <c r="E26" s="60">
        <v>45881</v>
      </c>
      <c r="G26" s="17" t="s">
        <v>25</v>
      </c>
      <c r="H26" s="7" t="s">
        <v>23</v>
      </c>
      <c r="I26" s="7" t="s">
        <v>26</v>
      </c>
      <c r="J26" s="7" t="s">
        <v>27</v>
      </c>
      <c r="M26" s="17" t="s">
        <v>25</v>
      </c>
      <c r="N26" s="7" t="str" cm="1">
        <f t="array" ref="N26:P26">TRANSPOSE(_xlfn._xlws.SORT(_xlfn.UNIQUE(C11:C27)))</f>
        <v>Alma</v>
      </c>
      <c r="O26" s="7" t="str">
        <v>Jaeyoung</v>
      </c>
      <c r="P26" s="7" t="str">
        <v>Tyrone</v>
      </c>
    </row>
    <row r="27" spans="2:16" x14ac:dyDescent="0.35">
      <c r="B27" s="27">
        <v>43509</v>
      </c>
      <c r="C27" t="s">
        <v>27</v>
      </c>
      <c r="D27" t="s">
        <v>29</v>
      </c>
      <c r="E27" s="60">
        <v>39950</v>
      </c>
      <c r="G27" s="7" t="s">
        <v>24</v>
      </c>
      <c r="H27" s="21">
        <f>COUNTIFS($D$11:$D$27,$G27, $C$11:$C$27,H$26)</f>
        <v>2</v>
      </c>
      <c r="I27" s="21">
        <f t="shared" ref="I27:J30" si="4">COUNTIFS($D$11:$D$27,$G27, $C$11:$C$27,I$26)</f>
        <v>1</v>
      </c>
      <c r="J27" s="21">
        <f t="shared" si="4"/>
        <v>1</v>
      </c>
      <c r="M27" s="7" t="str" cm="1">
        <f t="array" ref="M27:M30">_xlfn._xlws.SORT(_xlfn.UNIQUE(D11:D27))</f>
        <v>Chevy</v>
      </c>
      <c r="N27" s="21" cm="1">
        <f t="array" ref="N27:P30">COUNTIFS(D11:D27,_xlfn.ANCHORARRAY(M27), C11:C27,_xlfn.ANCHORARRAY( N26))</f>
        <v>2</v>
      </c>
      <c r="O27" s="21">
        <v>1</v>
      </c>
      <c r="P27" s="21">
        <v>1</v>
      </c>
    </row>
    <row r="28" spans="2:16" x14ac:dyDescent="0.35">
      <c r="G28" s="7" t="s">
        <v>30</v>
      </c>
      <c r="H28" s="21">
        <f t="shared" ref="H28:H30" si="5">COUNTIFS($D$11:$D$27,$G28, $C$11:$C$27,H$26)</f>
        <v>1</v>
      </c>
      <c r="I28" s="21">
        <f t="shared" si="4"/>
        <v>1</v>
      </c>
      <c r="J28" s="21">
        <f t="shared" si="4"/>
        <v>2</v>
      </c>
      <c r="M28" s="7" t="str">
        <v>Ford</v>
      </c>
      <c r="N28" s="21">
        <v>1</v>
      </c>
      <c r="O28" s="21">
        <v>1</v>
      </c>
      <c r="P28" s="21">
        <v>2</v>
      </c>
    </row>
    <row r="29" spans="2:16" x14ac:dyDescent="0.35">
      <c r="G29" s="7" t="s">
        <v>29</v>
      </c>
      <c r="H29" s="21">
        <f t="shared" si="5"/>
        <v>1</v>
      </c>
      <c r="I29" s="21">
        <f t="shared" si="4"/>
        <v>1</v>
      </c>
      <c r="J29" s="21">
        <f t="shared" si="4"/>
        <v>4</v>
      </c>
      <c r="M29" s="7" t="str">
        <v>Honda</v>
      </c>
      <c r="N29" s="21">
        <v>1</v>
      </c>
      <c r="O29" s="21">
        <v>1</v>
      </c>
      <c r="P29" s="21">
        <v>4</v>
      </c>
    </row>
    <row r="30" spans="2:16" x14ac:dyDescent="0.35">
      <c r="G30" s="7" t="s">
        <v>31</v>
      </c>
      <c r="H30" s="21">
        <f t="shared" si="5"/>
        <v>1</v>
      </c>
      <c r="I30" s="21">
        <f t="shared" si="4"/>
        <v>2</v>
      </c>
      <c r="J30" s="21">
        <f t="shared" si="4"/>
        <v>0</v>
      </c>
      <c r="M30" s="7" t="str">
        <v>Toyota</v>
      </c>
      <c r="N30" s="21">
        <v>1</v>
      </c>
      <c r="O30" s="21">
        <v>2</v>
      </c>
      <c r="P30" s="21">
        <v>0</v>
      </c>
    </row>
    <row r="42" spans="2:5" x14ac:dyDescent="0.35">
      <c r="B42" s="27">
        <v>43479</v>
      </c>
      <c r="C42" t="s">
        <v>23</v>
      </c>
      <c r="D42" t="s">
        <v>30</v>
      </c>
      <c r="E42">
        <v>31980</v>
      </c>
    </row>
    <row r="43" spans="2:5" x14ac:dyDescent="0.35">
      <c r="B43" s="27">
        <v>43479</v>
      </c>
      <c r="C43" t="s">
        <v>27</v>
      </c>
      <c r="D43" t="s">
        <v>31</v>
      </c>
      <c r="E43">
        <v>45789</v>
      </c>
    </row>
    <row r="44" spans="2:5" x14ac:dyDescent="0.35">
      <c r="B44" s="27">
        <v>43479</v>
      </c>
      <c r="C44" t="s">
        <v>26</v>
      </c>
      <c r="D44" t="s">
        <v>29</v>
      </c>
      <c r="E44">
        <v>55299</v>
      </c>
    </row>
    <row r="45" spans="2:5" x14ac:dyDescent="0.35">
      <c r="B45" s="27">
        <v>43479</v>
      </c>
      <c r="C45" t="s">
        <v>23</v>
      </c>
      <c r="D45" t="s">
        <v>31</v>
      </c>
      <c r="E45">
        <v>63882</v>
      </c>
    </row>
    <row r="46" spans="2:5" x14ac:dyDescent="0.35">
      <c r="B46" s="27">
        <v>43479</v>
      </c>
      <c r="C46" t="s">
        <v>27</v>
      </c>
      <c r="D46" t="s">
        <v>31</v>
      </c>
      <c r="E46">
        <v>47352</v>
      </c>
    </row>
    <row r="47" spans="2:5" x14ac:dyDescent="0.35">
      <c r="B47" s="27">
        <v>43479</v>
      </c>
      <c r="C47" t="s">
        <v>26</v>
      </c>
      <c r="D47" t="s">
        <v>24</v>
      </c>
      <c r="E47">
        <v>29870</v>
      </c>
    </row>
    <row r="48" spans="2:5" x14ac:dyDescent="0.35">
      <c r="B48" s="27">
        <v>43479</v>
      </c>
      <c r="C48" t="s">
        <v>23</v>
      </c>
      <c r="D48" t="s">
        <v>29</v>
      </c>
      <c r="E48">
        <v>31852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966B-58A7-4B6C-85B8-1FCAFCA398DB}">
  <sheetPr>
    <tabColor rgb="FFFFFF00"/>
  </sheetPr>
  <dimension ref="A2:U39"/>
  <sheetViews>
    <sheetView zoomScaleNormal="100" workbookViewId="0">
      <selection activeCell="P39" sqref="P39"/>
    </sheetView>
  </sheetViews>
  <sheetFormatPr defaultRowHeight="14.5" x14ac:dyDescent="0.35"/>
  <cols>
    <col min="1" max="1" width="2.1796875" customWidth="1"/>
    <col min="2" max="2" width="10.1796875" customWidth="1"/>
    <col min="3" max="6" width="10.54296875" customWidth="1"/>
    <col min="7" max="7" width="16.54296875" customWidth="1"/>
    <col min="8" max="10" width="10.54296875" customWidth="1"/>
    <col min="12" max="12" width="10.1796875" customWidth="1"/>
    <col min="13" max="13" width="16.54296875" customWidth="1"/>
    <col min="14" max="16" width="10.54296875" customWidth="1"/>
  </cols>
  <sheetData>
    <row r="2" spans="1:21" ht="21" x14ac:dyDescent="0.5">
      <c r="B2" s="8" t="s">
        <v>39</v>
      </c>
      <c r="C2" s="9"/>
      <c r="D2" s="9"/>
      <c r="E2" s="9"/>
      <c r="F2" s="9"/>
      <c r="G2" s="9"/>
      <c r="H2" s="9"/>
      <c r="I2" s="9"/>
      <c r="J2" s="10"/>
    </row>
    <row r="4" spans="1:21" x14ac:dyDescent="0.35">
      <c r="A4" s="31" t="s">
        <v>40</v>
      </c>
    </row>
    <row r="5" spans="1:21" x14ac:dyDescent="0.35">
      <c r="A5">
        <v>1</v>
      </c>
      <c r="B5" t="s">
        <v>41</v>
      </c>
    </row>
    <row r="6" spans="1:21" x14ac:dyDescent="0.35">
      <c r="A6">
        <v>2</v>
      </c>
      <c r="B6" t="s">
        <v>42</v>
      </c>
    </row>
    <row r="7" spans="1:21" x14ac:dyDescent="0.35">
      <c r="A7">
        <v>3</v>
      </c>
      <c r="B7" t="s">
        <v>43</v>
      </c>
    </row>
    <row r="8" spans="1:21" ht="21" x14ac:dyDescent="0.5">
      <c r="A8">
        <v>4</v>
      </c>
      <c r="B8" t="s">
        <v>44</v>
      </c>
      <c r="M8" s="8" t="s">
        <v>45</v>
      </c>
      <c r="N8" s="9"/>
      <c r="O8" s="9"/>
      <c r="P8" s="9"/>
      <c r="Q8" s="9"/>
      <c r="R8" s="9"/>
      <c r="S8" s="9"/>
      <c r="T8" s="9"/>
      <c r="U8" s="10"/>
    </row>
    <row r="10" spans="1:21" x14ac:dyDescent="0.35">
      <c r="C10" t="str">
        <f ca="1">"Formula in Cell "&amp;ADDRESS(ROW(H15),COLUMN(H15),4)&amp;": "&amp;IF(_xlfn.ISFORMULA(H15),_xlfn.FORMULATEXT(H15),"")&amp;" copied through range "&amp;ADDRESS(ROW(H15),COLUMN(H15),4)&amp;":"&amp;ADDRESS(ROW(J18),COLUMN(J18),4)</f>
        <v>Formula in Cell H15: =SUMIFS($E$14:$E$30,$D$14:$D$30,$G15,$C$14:$C$30,H$14) copied through range H15:J18</v>
      </c>
      <c r="M10" t="str">
        <f ca="1">"Formula in Cell "&amp;ADDRESS(ROW(N15),COLUMN(N15),4)&amp;": "&amp;IF(_xlfn.ISFORMULA(N15),_xlfn.FORMULATEXT(N15),"")&amp;" copied through range "&amp;ADDRESS(ROW(N15),COLUMN(N15),4)&amp;":"&amp;ADDRESS(ROW(P18),COLUMN(P18),4)</f>
        <v>Formula in Cell N15: =COUNTIFS($D$14:$D$30,$M15,$C$14:$C$30,N$14) copied through range N15:P18</v>
      </c>
    </row>
    <row r="11" spans="1:21" x14ac:dyDescent="0.35">
      <c r="C11" t="s">
        <v>80</v>
      </c>
      <c r="M11" t="s">
        <v>80</v>
      </c>
    </row>
    <row r="13" spans="1:21" x14ac:dyDescent="0.35">
      <c r="B13" s="11" t="s">
        <v>18</v>
      </c>
      <c r="C13" s="11" t="s">
        <v>19</v>
      </c>
      <c r="D13" s="11" t="s">
        <v>20</v>
      </c>
      <c r="E13" s="12" t="s">
        <v>21</v>
      </c>
      <c r="G13" s="13" t="s">
        <v>46</v>
      </c>
      <c r="H13" s="13"/>
      <c r="I13" s="13"/>
      <c r="J13" s="13"/>
      <c r="K13" s="13"/>
      <c r="M13" s="13" t="s">
        <v>47</v>
      </c>
      <c r="N13" s="13"/>
      <c r="O13" s="13"/>
      <c r="P13" s="13"/>
      <c r="Q13" s="13"/>
    </row>
    <row r="14" spans="1:21" x14ac:dyDescent="0.35">
      <c r="B14" s="14">
        <v>43507</v>
      </c>
      <c r="C14" s="15" t="s">
        <v>23</v>
      </c>
      <c r="D14" s="15" t="s">
        <v>24</v>
      </c>
      <c r="E14" s="16">
        <v>38016</v>
      </c>
      <c r="G14" s="17" t="s">
        <v>25</v>
      </c>
      <c r="H14" s="7" t="s">
        <v>23</v>
      </c>
      <c r="I14" s="7" t="s">
        <v>26</v>
      </c>
      <c r="J14" s="7" t="s">
        <v>27</v>
      </c>
      <c r="K14" s="17" t="s">
        <v>28</v>
      </c>
      <c r="M14" s="17" t="s">
        <v>25</v>
      </c>
      <c r="N14" s="7" t="s">
        <v>23</v>
      </c>
      <c r="O14" s="7" t="s">
        <v>26</v>
      </c>
      <c r="P14" s="7" t="s">
        <v>27</v>
      </c>
      <c r="Q14" s="17" t="s">
        <v>28</v>
      </c>
    </row>
    <row r="15" spans="1:21" x14ac:dyDescent="0.35">
      <c r="B15" s="18">
        <v>43507</v>
      </c>
      <c r="C15" s="19" t="s">
        <v>27</v>
      </c>
      <c r="D15" s="19" t="s">
        <v>24</v>
      </c>
      <c r="E15" s="20">
        <v>71182</v>
      </c>
      <c r="G15" s="7" t="s">
        <v>24</v>
      </c>
      <c r="H15" s="21">
        <f>SUMIFS($E$14:$E$30,$D$14:$D$30,$G15,$C$14:$C$30,H$14)</f>
        <v>107614</v>
      </c>
      <c r="I15" s="21">
        <f t="shared" ref="I15:J18" si="0">SUMIFS($E$14:$E$30,$D$14:$D$30,$G15,$C$14:$C$30,I$14)</f>
        <v>57034</v>
      </c>
      <c r="J15" s="21">
        <f t="shared" si="0"/>
        <v>71182</v>
      </c>
      <c r="K15" s="22">
        <f>SUM(H15:J15)</f>
        <v>235830</v>
      </c>
      <c r="M15" s="7" t="s">
        <v>24</v>
      </c>
      <c r="N15" s="21">
        <f t="shared" ref="N15:P18" si="1">COUNTIFS($D$14:$D$30,$M15,$C$14:$C$30,N$14)</f>
        <v>2</v>
      </c>
      <c r="O15" s="21">
        <f t="shared" si="1"/>
        <v>1</v>
      </c>
      <c r="P15" s="21">
        <f t="shared" si="1"/>
        <v>1</v>
      </c>
      <c r="Q15" s="22">
        <f>SUM(N15:P15)</f>
        <v>4</v>
      </c>
    </row>
    <row r="16" spans="1:21" x14ac:dyDescent="0.35">
      <c r="B16" s="14">
        <v>43507</v>
      </c>
      <c r="C16" s="15" t="s">
        <v>26</v>
      </c>
      <c r="D16" s="15" t="s">
        <v>29</v>
      </c>
      <c r="E16" s="16">
        <v>70720</v>
      </c>
      <c r="G16" s="7" t="s">
        <v>30</v>
      </c>
      <c r="H16" s="21">
        <f t="shared" ref="H16:H18" si="2">SUMIFS($E$14:$E$30,$D$14:$D$30,$G16,$C$14:$C$30,H$14)</f>
        <v>37432</v>
      </c>
      <c r="I16" s="21">
        <f t="shared" si="0"/>
        <v>63092</v>
      </c>
      <c r="J16" s="21">
        <f t="shared" si="0"/>
        <v>98481</v>
      </c>
      <c r="K16" s="22">
        <f>SUM(H16:J16)</f>
        <v>199005</v>
      </c>
      <c r="M16" s="7" t="s">
        <v>30</v>
      </c>
      <c r="N16" s="21">
        <f t="shared" si="1"/>
        <v>1</v>
      </c>
      <c r="O16" s="21">
        <f t="shared" si="1"/>
        <v>1</v>
      </c>
      <c r="P16" s="21">
        <f t="shared" si="1"/>
        <v>2</v>
      </c>
      <c r="Q16" s="22">
        <f>SUM(N16:P16)</f>
        <v>4</v>
      </c>
    </row>
    <row r="17" spans="2:21" x14ac:dyDescent="0.35">
      <c r="B17" s="18">
        <v>43507</v>
      </c>
      <c r="C17" s="19" t="s">
        <v>23</v>
      </c>
      <c r="D17" s="19" t="s">
        <v>24</v>
      </c>
      <c r="E17" s="20">
        <v>69598</v>
      </c>
      <c r="G17" s="7" t="s">
        <v>29</v>
      </c>
      <c r="H17" s="21">
        <f t="shared" si="2"/>
        <v>33415</v>
      </c>
      <c r="I17" s="21">
        <f t="shared" si="0"/>
        <v>70720</v>
      </c>
      <c r="J17" s="21">
        <f t="shared" si="0"/>
        <v>213010</v>
      </c>
      <c r="K17" s="22">
        <f>SUM(H17:J17)</f>
        <v>317145</v>
      </c>
      <c r="M17" s="7" t="s">
        <v>29</v>
      </c>
      <c r="N17" s="21">
        <f t="shared" si="1"/>
        <v>1</v>
      </c>
      <c r="O17" s="21">
        <f t="shared" si="1"/>
        <v>1</v>
      </c>
      <c r="P17" s="21">
        <f t="shared" si="1"/>
        <v>4</v>
      </c>
      <c r="Q17" s="22">
        <f>SUM(N17:P17)</f>
        <v>6</v>
      </c>
    </row>
    <row r="18" spans="2:21" x14ac:dyDescent="0.35">
      <c r="B18" s="14">
        <v>43507</v>
      </c>
      <c r="C18" s="15" t="s">
        <v>27</v>
      </c>
      <c r="D18" s="15" t="s">
        <v>29</v>
      </c>
      <c r="E18" s="16">
        <v>55299</v>
      </c>
      <c r="G18" s="7" t="s">
        <v>31</v>
      </c>
      <c r="H18" s="21">
        <f t="shared" si="2"/>
        <v>47352</v>
      </c>
      <c r="I18" s="21">
        <f t="shared" si="0"/>
        <v>95940</v>
      </c>
      <c r="J18" s="21">
        <f t="shared" si="0"/>
        <v>0</v>
      </c>
      <c r="K18" s="22">
        <f>SUM(H18:J18)</f>
        <v>143292</v>
      </c>
      <c r="M18" s="7" t="s">
        <v>31</v>
      </c>
      <c r="N18" s="21">
        <f t="shared" si="1"/>
        <v>1</v>
      </c>
      <c r="O18" s="21">
        <f t="shared" si="1"/>
        <v>2</v>
      </c>
      <c r="P18" s="21">
        <f t="shared" si="1"/>
        <v>0</v>
      </c>
      <c r="Q18" s="22">
        <f>SUM(N18:P18)</f>
        <v>3</v>
      </c>
    </row>
    <row r="19" spans="2:21" x14ac:dyDescent="0.35">
      <c r="B19" s="18">
        <v>43507</v>
      </c>
      <c r="C19" s="19" t="s">
        <v>26</v>
      </c>
      <c r="D19" s="19" t="s">
        <v>31</v>
      </c>
      <c r="E19" s="20">
        <v>63882</v>
      </c>
      <c r="G19" s="17" t="s">
        <v>28</v>
      </c>
      <c r="H19" s="22">
        <f>SUM(H15:H18)</f>
        <v>225813</v>
      </c>
      <c r="I19" s="22">
        <f>SUM(I15:I18)</f>
        <v>286786</v>
      </c>
      <c r="J19" s="22">
        <f>SUM(J15:J18)</f>
        <v>382673</v>
      </c>
      <c r="K19" s="22">
        <f>SUM(H19:J19)</f>
        <v>895272</v>
      </c>
      <c r="M19" s="17" t="s">
        <v>28</v>
      </c>
      <c r="N19" s="22">
        <f>SUM(N15:N18)</f>
        <v>5</v>
      </c>
      <c r="O19" s="22">
        <f>SUM(O15:O18)</f>
        <v>5</v>
      </c>
      <c r="P19" s="22">
        <f>SUM(P15:P18)</f>
        <v>7</v>
      </c>
      <c r="Q19" s="22">
        <f>SUM(N19:P19)</f>
        <v>17</v>
      </c>
    </row>
    <row r="20" spans="2:21" x14ac:dyDescent="0.35">
      <c r="B20" s="14">
        <v>43508</v>
      </c>
      <c r="C20" s="15" t="s">
        <v>23</v>
      </c>
      <c r="D20" s="15" t="s">
        <v>31</v>
      </c>
      <c r="E20" s="16">
        <v>47352</v>
      </c>
    </row>
    <row r="21" spans="2:21" x14ac:dyDescent="0.35">
      <c r="B21" s="18">
        <v>43508</v>
      </c>
      <c r="C21" s="19" t="s">
        <v>27</v>
      </c>
      <c r="D21" s="19" t="s">
        <v>30</v>
      </c>
      <c r="E21" s="20">
        <v>53105</v>
      </c>
    </row>
    <row r="22" spans="2:21" ht="21" x14ac:dyDescent="0.5">
      <c r="B22" s="14">
        <v>43508</v>
      </c>
      <c r="C22" s="15" t="s">
        <v>26</v>
      </c>
      <c r="D22" s="15" t="s">
        <v>31</v>
      </c>
      <c r="E22" s="16">
        <v>32058</v>
      </c>
      <c r="M22" s="8" t="s">
        <v>48</v>
      </c>
      <c r="N22" s="9"/>
      <c r="O22" s="9"/>
      <c r="P22" s="9"/>
      <c r="Q22" s="9"/>
      <c r="R22" s="9"/>
      <c r="S22" s="9"/>
      <c r="T22" s="9"/>
      <c r="U22" s="10"/>
    </row>
    <row r="23" spans="2:21" x14ac:dyDescent="0.35">
      <c r="B23" s="18">
        <v>43508</v>
      </c>
      <c r="C23" s="19" t="s">
        <v>23</v>
      </c>
      <c r="D23" s="19" t="s">
        <v>29</v>
      </c>
      <c r="E23" s="20">
        <v>33415</v>
      </c>
    </row>
    <row r="24" spans="2:21" x14ac:dyDescent="0.35">
      <c r="B24" s="14">
        <v>43508</v>
      </c>
      <c r="C24" s="15" t="s">
        <v>27</v>
      </c>
      <c r="D24" s="15" t="s">
        <v>29</v>
      </c>
      <c r="E24" s="16">
        <v>71880</v>
      </c>
      <c r="M24" t="s">
        <v>81</v>
      </c>
    </row>
    <row r="25" spans="2:21" x14ac:dyDescent="0.35">
      <c r="B25" s="18">
        <v>43509</v>
      </c>
      <c r="C25" s="19" t="s">
        <v>26</v>
      </c>
      <c r="D25" s="19" t="s">
        <v>30</v>
      </c>
      <c r="E25" s="20">
        <v>63092</v>
      </c>
    </row>
    <row r="26" spans="2:21" x14ac:dyDescent="0.35">
      <c r="B26" s="14">
        <v>43509</v>
      </c>
      <c r="C26" s="15" t="s">
        <v>23</v>
      </c>
      <c r="D26" s="15" t="s">
        <v>30</v>
      </c>
      <c r="E26" s="16">
        <v>37432</v>
      </c>
      <c r="M26" s="13" t="s">
        <v>46</v>
      </c>
      <c r="N26" s="13"/>
      <c r="O26" s="13"/>
      <c r="P26" s="13"/>
      <c r="Q26" s="13"/>
    </row>
    <row r="27" spans="2:21" x14ac:dyDescent="0.35">
      <c r="B27" s="18">
        <v>43509</v>
      </c>
      <c r="C27" s="19" t="s">
        <v>27</v>
      </c>
      <c r="D27" s="19" t="s">
        <v>30</v>
      </c>
      <c r="E27" s="20">
        <v>45376</v>
      </c>
      <c r="M27" s="17" t="s">
        <v>25</v>
      </c>
      <c r="N27" s="7" t="s">
        <v>23</v>
      </c>
      <c r="O27" s="7" t="s">
        <v>26</v>
      </c>
      <c r="P27" s="7" t="s">
        <v>27</v>
      </c>
      <c r="Q27" s="17" t="s">
        <v>28</v>
      </c>
    </row>
    <row r="28" spans="2:21" x14ac:dyDescent="0.35">
      <c r="B28" s="14">
        <v>43509</v>
      </c>
      <c r="C28" s="15" t="s">
        <v>26</v>
      </c>
      <c r="D28" s="15" t="s">
        <v>24</v>
      </c>
      <c r="E28" s="16">
        <v>57034</v>
      </c>
      <c r="M28" s="7" t="s">
        <v>24</v>
      </c>
      <c r="N28" s="21">
        <f t="shared" ref="N28:P31" si="3">IF(N15=0,"",AVERAGEIFS($E$14:$E$30,$D$14:$D$30,$M28,$C$14:$C$30,N$27))</f>
        <v>53807</v>
      </c>
      <c r="O28" s="21">
        <f t="shared" si="3"/>
        <v>57034</v>
      </c>
      <c r="P28" s="21">
        <f t="shared" si="3"/>
        <v>71182</v>
      </c>
      <c r="Q28" s="22">
        <f>AVERAGEIFS($E$14:$E$30,$D$14:$D$30,M28)</f>
        <v>58957.5</v>
      </c>
    </row>
    <row r="29" spans="2:21" x14ac:dyDescent="0.35">
      <c r="B29" s="18">
        <v>43509</v>
      </c>
      <c r="C29" s="19" t="s">
        <v>27</v>
      </c>
      <c r="D29" s="19" t="s">
        <v>29</v>
      </c>
      <c r="E29" s="20">
        <v>45881</v>
      </c>
      <c r="M29" s="7" t="s">
        <v>30</v>
      </c>
      <c r="N29" s="21">
        <f t="shared" si="3"/>
        <v>37432</v>
      </c>
      <c r="O29" s="21">
        <f t="shared" si="3"/>
        <v>63092</v>
      </c>
      <c r="P29" s="21">
        <f t="shared" si="3"/>
        <v>49240.5</v>
      </c>
      <c r="Q29" s="22">
        <f t="shared" ref="Q29:Q31" si="4">AVERAGEIFS($E$14:$E$30,$D$14:$D$30,M29)</f>
        <v>49751.25</v>
      </c>
    </row>
    <row r="30" spans="2:21" x14ac:dyDescent="0.35">
      <c r="B30" s="24">
        <v>43509</v>
      </c>
      <c r="C30" s="25" t="s">
        <v>27</v>
      </c>
      <c r="D30" s="25" t="s">
        <v>29</v>
      </c>
      <c r="E30" s="26">
        <v>39950</v>
      </c>
      <c r="M30" s="7" t="s">
        <v>29</v>
      </c>
      <c r="N30" s="21">
        <f t="shared" si="3"/>
        <v>33415</v>
      </c>
      <c r="O30" s="21">
        <f t="shared" si="3"/>
        <v>70720</v>
      </c>
      <c r="P30" s="21">
        <f t="shared" si="3"/>
        <v>53252.5</v>
      </c>
      <c r="Q30" s="22">
        <f t="shared" si="4"/>
        <v>52857.5</v>
      </c>
    </row>
    <row r="31" spans="2:21" x14ac:dyDescent="0.35">
      <c r="M31" s="7" t="s">
        <v>31</v>
      </c>
      <c r="N31" s="21">
        <f t="shared" si="3"/>
        <v>47352</v>
      </c>
      <c r="O31" s="21">
        <f t="shared" si="3"/>
        <v>47970</v>
      </c>
      <c r="P31" s="21" t="str">
        <f t="shared" si="3"/>
        <v/>
      </c>
      <c r="Q31" s="22">
        <f t="shared" si="4"/>
        <v>47764</v>
      </c>
    </row>
    <row r="32" spans="2:21" x14ac:dyDescent="0.35">
      <c r="M32" s="17" t="s">
        <v>28</v>
      </c>
      <c r="N32" s="22">
        <f>AVERAGEIFS($E$14:$E$30,$C$14:$C$30,N27)</f>
        <v>45162.6</v>
      </c>
      <c r="O32" s="22">
        <f t="shared" ref="O32:P32" si="5">AVERAGEIFS($E$14:$E$30,$C$14:$C$30,O27)</f>
        <v>57357.2</v>
      </c>
      <c r="P32" s="22">
        <f t="shared" si="5"/>
        <v>54667.571428571428</v>
      </c>
      <c r="Q32" s="22">
        <f>AVERAGE(E14:E30)</f>
        <v>52663.058823529413</v>
      </c>
    </row>
    <row r="33" spans="2:13" x14ac:dyDescent="0.35">
      <c r="B33" s="27"/>
    </row>
    <row r="34" spans="2:13" x14ac:dyDescent="0.35">
      <c r="B34" s="27"/>
      <c r="M34" t="str">
        <f ca="1">"Formula in Cell "&amp;ADDRESS(ROW(N28),COLUMN(N28),4)&amp;": "&amp;IF(_xlfn.ISFORMULA(N28),_xlfn.FORMULATEXT(N28),"")&amp;" copied through range "&amp;ADDRESS(ROW(N28),COLUMN(N28),4)&amp;":"&amp;ADDRESS(ROW(P31),COLUMN(P31),4)</f>
        <v>Formula in Cell N28: =IF(N15=0,"",AVERAGEIFS($E$14:$E$30,$D$14:$D$30,$M28,$C$14:$C$30,N$27)) copied through range N28:P31</v>
      </c>
    </row>
    <row r="35" spans="2:13" x14ac:dyDescent="0.35">
      <c r="B35" s="27"/>
      <c r="M35" t="str">
        <f ca="1">"Formula in Cell "&amp;ADDRESS(ROW(N32),COLUMN(N32),4)&amp;": "&amp;IF(_xlfn.ISFORMULA(N32),_xlfn.FORMULATEXT(N32),"")&amp;" copied through range "&amp;ADDRESS(ROW(N32),COLUMN(N32),4)&amp;":"&amp;ADDRESS(ROW(P32),COLUMN(P32),4)</f>
        <v>Formula in Cell N32: =AVERAGEIFS($E$14:$E$30,$C$14:$C$30,N27) copied through range N32:P32</v>
      </c>
    </row>
    <row r="36" spans="2:13" x14ac:dyDescent="0.35">
      <c r="B36" s="27"/>
      <c r="M36" t="str">
        <f ca="1">"Formula in Cell "&amp;ADDRESS(ROW(Q28),COLUMN(Q28),4)&amp;": "&amp;IF(_xlfn.ISFORMULA(Q28),_xlfn.FORMULATEXT(Q28),"")&amp;" copied through range "&amp;ADDRESS(ROW(Q28),COLUMN(Q28),4)&amp;":"&amp;ADDRESS(ROW(Q31),COLUMN(Q31),4)</f>
        <v>Formula in Cell Q28: =AVERAGEIFS($E$14:$E$30,$D$14:$D$30,M28) copied through range Q28:Q31</v>
      </c>
    </row>
    <row r="37" spans="2:13" x14ac:dyDescent="0.35">
      <c r="B37" s="27"/>
      <c r="M37" t="str">
        <f ca="1">"Formula in Cell "&amp;ADDRESS(ROW(Q32),COLUMN(Q32),4)&amp;": "&amp;IF(_xlfn.ISFORMULA(Q32),_xlfn.FORMULATEXT(Q32),"")</f>
        <v>Formula in Cell Q32: =AVERAGE(E14:E30)</v>
      </c>
    </row>
    <row r="38" spans="2:13" x14ac:dyDescent="0.35">
      <c r="B38" s="27"/>
    </row>
    <row r="39" spans="2:13" x14ac:dyDescent="0.35">
      <c r="B39" s="27"/>
    </row>
  </sheetData>
  <conditionalFormatting sqref="B14:E30">
    <cfRule type="expression" dxfId="21" priority="1">
      <formula>AND($C14=$H$14,$D14=$G$15)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6B2-2C92-4117-AE1C-D1F357CF87B5}">
  <sheetPr>
    <tabColor rgb="FFFFFF00"/>
  </sheetPr>
  <dimension ref="B2:K45"/>
  <sheetViews>
    <sheetView zoomScaleNormal="100" workbookViewId="0"/>
  </sheetViews>
  <sheetFormatPr defaultRowHeight="14.5" x14ac:dyDescent="0.35"/>
  <cols>
    <col min="1" max="1" width="2" customWidth="1"/>
    <col min="2" max="2" width="12.26953125" customWidth="1"/>
    <col min="3" max="6" width="10.1796875" customWidth="1"/>
    <col min="7" max="7" width="17" customWidth="1"/>
    <col min="8" max="10" width="12.7265625" customWidth="1"/>
    <col min="11" max="11" width="12.1796875" customWidth="1"/>
  </cols>
  <sheetData>
    <row r="2" spans="2:10" ht="21" x14ac:dyDescent="0.5">
      <c r="B2" s="8" t="s">
        <v>37</v>
      </c>
      <c r="C2" s="9"/>
      <c r="D2" s="9"/>
      <c r="E2" s="9"/>
      <c r="F2" s="9"/>
      <c r="G2" s="9"/>
      <c r="H2" s="9"/>
      <c r="I2" s="9"/>
      <c r="J2" s="10"/>
    </row>
    <row r="4" spans="2:10" x14ac:dyDescent="0.35">
      <c r="B4" t="s">
        <v>114</v>
      </c>
    </row>
    <row r="5" spans="2:10" x14ac:dyDescent="0.35">
      <c r="B5" t="s">
        <v>82</v>
      </c>
    </row>
    <row r="6" spans="2:10" x14ac:dyDescent="0.35">
      <c r="B6" t="s">
        <v>83</v>
      </c>
    </row>
    <row r="7" spans="2:10" x14ac:dyDescent="0.35">
      <c r="B7" t="s">
        <v>84</v>
      </c>
    </row>
    <row r="8" spans="2:10" x14ac:dyDescent="0.35">
      <c r="B8" t="s">
        <v>85</v>
      </c>
    </row>
    <row r="9" spans="2:10" x14ac:dyDescent="0.35">
      <c r="B9" t="s">
        <v>86</v>
      </c>
    </row>
    <row r="10" spans="2:10" x14ac:dyDescent="0.35">
      <c r="B10" t="s">
        <v>87</v>
      </c>
    </row>
    <row r="12" spans="2:10" x14ac:dyDescent="0.35">
      <c r="B12" s="31" t="s">
        <v>40</v>
      </c>
    </row>
    <row r="13" spans="2:10" x14ac:dyDescent="0.35">
      <c r="B13">
        <v>1</v>
      </c>
      <c r="C13" t="s">
        <v>41</v>
      </c>
    </row>
    <row r="14" spans="2:10" x14ac:dyDescent="0.35">
      <c r="B14">
        <v>2</v>
      </c>
      <c r="C14" t="s">
        <v>88</v>
      </c>
    </row>
    <row r="15" spans="2:10" x14ac:dyDescent="0.35">
      <c r="B15">
        <v>3</v>
      </c>
      <c r="C15" t="s">
        <v>44</v>
      </c>
    </row>
    <row r="19" spans="2:11" x14ac:dyDescent="0.35">
      <c r="B19" s="61" t="s">
        <v>18</v>
      </c>
      <c r="C19" s="62" t="s">
        <v>19</v>
      </c>
      <c r="D19" s="62" t="s">
        <v>20</v>
      </c>
      <c r="E19" s="63" t="s">
        <v>21</v>
      </c>
      <c r="G19" s="31" t="s">
        <v>89</v>
      </c>
    </row>
    <row r="20" spans="2:11" x14ac:dyDescent="0.35">
      <c r="B20" s="64">
        <v>43507</v>
      </c>
      <c r="C20" s="7" t="s">
        <v>23</v>
      </c>
      <c r="D20" s="7" t="s">
        <v>24</v>
      </c>
      <c r="E20" s="65">
        <v>38016</v>
      </c>
      <c r="G20" s="31" t="s">
        <v>90</v>
      </c>
      <c r="H20" t="str" cm="1">
        <f t="array" ref="H20:J20">TRANSPOSE(_xlfn._xlws.SORT(_xlfn.UNIQUE(C20:C36)))</f>
        <v>Alma</v>
      </c>
      <c r="I20" t="str">
        <v>Jaeyoung</v>
      </c>
      <c r="J20" t="str">
        <v>Tyrone</v>
      </c>
    </row>
    <row r="21" spans="2:11" x14ac:dyDescent="0.35">
      <c r="B21" s="64">
        <v>43507</v>
      </c>
      <c r="C21" s="7" t="s">
        <v>27</v>
      </c>
      <c r="D21" s="7" t="s">
        <v>24</v>
      </c>
      <c r="E21" s="65">
        <v>71182</v>
      </c>
      <c r="G21" t="str" cm="1">
        <f t="array" ref="G21:G24">_xlfn._xlws.SORT(_xlfn.UNIQUE(D20:D36))</f>
        <v>Chevy</v>
      </c>
      <c r="H21" s="32" cm="1">
        <f t="array" ref="H21:J24">SUMIFS(E20:E36,C20:C36,_xlfn.ANCHORARRAY(H20),D20:D36,_xlfn.ANCHORARRAY(G21))</f>
        <v>107614</v>
      </c>
      <c r="I21" s="32">
        <v>57034</v>
      </c>
      <c r="J21" s="32">
        <v>71182</v>
      </c>
      <c r="K21" s="32"/>
    </row>
    <row r="22" spans="2:11" x14ac:dyDescent="0.35">
      <c r="B22" s="64">
        <v>43507</v>
      </c>
      <c r="C22" s="7" t="s">
        <v>26</v>
      </c>
      <c r="D22" s="7" t="s">
        <v>29</v>
      </c>
      <c r="E22" s="65">
        <v>70720</v>
      </c>
      <c r="G22" t="str">
        <v>Ford</v>
      </c>
      <c r="H22" s="32">
        <v>37432</v>
      </c>
      <c r="I22" s="32">
        <v>63092</v>
      </c>
      <c r="J22" s="32">
        <v>98481</v>
      </c>
      <c r="K22" s="32"/>
    </row>
    <row r="23" spans="2:11" x14ac:dyDescent="0.35">
      <c r="B23" s="64">
        <v>43507</v>
      </c>
      <c r="C23" s="7" t="s">
        <v>23</v>
      </c>
      <c r="D23" s="7" t="s">
        <v>24</v>
      </c>
      <c r="E23" s="65">
        <v>69598</v>
      </c>
      <c r="G23" t="str">
        <v>Honda</v>
      </c>
      <c r="H23" s="32">
        <v>33415</v>
      </c>
      <c r="I23" s="32">
        <v>70720</v>
      </c>
      <c r="J23" s="32">
        <v>213010</v>
      </c>
      <c r="K23" s="32"/>
    </row>
    <row r="24" spans="2:11" x14ac:dyDescent="0.35">
      <c r="B24" s="64">
        <v>43507</v>
      </c>
      <c r="C24" s="7" t="s">
        <v>27</v>
      </c>
      <c r="D24" s="7" t="s">
        <v>29</v>
      </c>
      <c r="E24" s="65">
        <v>55299</v>
      </c>
      <c r="G24" t="str">
        <v>Toyota</v>
      </c>
      <c r="H24" s="32">
        <v>47352</v>
      </c>
      <c r="I24" s="32">
        <v>95940</v>
      </c>
      <c r="J24" s="32">
        <v>0</v>
      </c>
      <c r="K24" s="32"/>
    </row>
    <row r="25" spans="2:11" x14ac:dyDescent="0.35">
      <c r="B25" s="64">
        <v>43507</v>
      </c>
      <c r="C25" s="7" t="s">
        <v>26</v>
      </c>
      <c r="D25" s="7" t="s">
        <v>31</v>
      </c>
      <c r="E25" s="65">
        <v>63882</v>
      </c>
      <c r="H25" s="32"/>
      <c r="I25" s="32"/>
      <c r="J25" s="32"/>
      <c r="K25" s="32"/>
    </row>
    <row r="26" spans="2:11" x14ac:dyDescent="0.35">
      <c r="B26" s="64">
        <v>43508</v>
      </c>
      <c r="C26" s="7" t="s">
        <v>23</v>
      </c>
      <c r="D26" s="7" t="s">
        <v>31</v>
      </c>
      <c r="E26" s="65">
        <v>47352</v>
      </c>
    </row>
    <row r="27" spans="2:11" x14ac:dyDescent="0.35">
      <c r="B27" s="64">
        <v>43508</v>
      </c>
      <c r="C27" s="7" t="s">
        <v>27</v>
      </c>
      <c r="D27" s="7" t="s">
        <v>30</v>
      </c>
      <c r="E27" s="65">
        <v>53105</v>
      </c>
      <c r="G27" t="str">
        <f ca="1">"Formula in Cell "&amp;ADDRESS(ROW(G21),COLUMN(G21),4)&amp;": "&amp;IF(_xlfn.ISFORMULA(G21),_xlfn.FORMULATEXT(G21),"")</f>
        <v>Formula in Cell G21: =SORT(UNIQUE(D20:D36))</v>
      </c>
    </row>
    <row r="28" spans="2:11" x14ac:dyDescent="0.35">
      <c r="B28" s="64">
        <v>43508</v>
      </c>
      <c r="C28" s="7" t="s">
        <v>26</v>
      </c>
      <c r="D28" s="7" t="s">
        <v>31</v>
      </c>
      <c r="E28" s="65">
        <v>32058</v>
      </c>
      <c r="G28" t="str">
        <f ca="1">"Formula in Cell "&amp;ADDRESS(ROW(H20),COLUMN(H20),4)&amp;": "&amp;IF(_xlfn.ISFORMULA(H20),_xlfn.FORMULATEXT(H20),"")</f>
        <v>Formula in Cell H20: =TRANSPOSE(SORT(UNIQUE(C20:C36)))</v>
      </c>
    </row>
    <row r="29" spans="2:11" x14ac:dyDescent="0.35">
      <c r="B29" s="64">
        <v>43508</v>
      </c>
      <c r="C29" s="7" t="s">
        <v>23</v>
      </c>
      <c r="D29" s="7" t="s">
        <v>29</v>
      </c>
      <c r="E29" s="65">
        <v>33415</v>
      </c>
      <c r="G29" t="str">
        <f ca="1">"Formula in Cell "&amp;ADDRESS(ROW(H21),COLUMN(H21),4)&amp;": "&amp;IF(_xlfn.ISFORMULA(H21),_xlfn.FORMULATEXT(H21),"")</f>
        <v>Formula in Cell H21: =SUMIFS(E20:E36,C20:C36,H20#,D20:D36,G21#)</v>
      </c>
    </row>
    <row r="30" spans="2:11" x14ac:dyDescent="0.35">
      <c r="B30" s="64">
        <v>43508</v>
      </c>
      <c r="C30" s="7" t="s">
        <v>27</v>
      </c>
      <c r="D30" s="7" t="s">
        <v>29</v>
      </c>
      <c r="E30" s="65">
        <v>71880</v>
      </c>
    </row>
    <row r="31" spans="2:11" x14ac:dyDescent="0.35">
      <c r="B31" s="64">
        <v>43509</v>
      </c>
      <c r="C31" s="7" t="s">
        <v>26</v>
      </c>
      <c r="D31" s="7" t="s">
        <v>30</v>
      </c>
      <c r="E31" s="65">
        <v>63092</v>
      </c>
    </row>
    <row r="32" spans="2:11" x14ac:dyDescent="0.35">
      <c r="B32" s="64">
        <v>43509</v>
      </c>
      <c r="C32" s="7" t="s">
        <v>23</v>
      </c>
      <c r="D32" s="7" t="s">
        <v>30</v>
      </c>
      <c r="E32" s="65">
        <v>37432</v>
      </c>
    </row>
    <row r="33" spans="2:5" x14ac:dyDescent="0.35">
      <c r="B33" s="64">
        <v>43509</v>
      </c>
      <c r="C33" s="7" t="s">
        <v>27</v>
      </c>
      <c r="D33" s="7" t="s">
        <v>30</v>
      </c>
      <c r="E33" s="65">
        <v>45376</v>
      </c>
    </row>
    <row r="34" spans="2:5" x14ac:dyDescent="0.35">
      <c r="B34" s="64">
        <v>43509</v>
      </c>
      <c r="C34" s="7" t="s">
        <v>26</v>
      </c>
      <c r="D34" s="7" t="s">
        <v>24</v>
      </c>
      <c r="E34" s="65">
        <v>57034</v>
      </c>
    </row>
    <row r="35" spans="2:5" x14ac:dyDescent="0.35">
      <c r="B35" s="64">
        <v>43509</v>
      </c>
      <c r="C35" s="7" t="s">
        <v>27</v>
      </c>
      <c r="D35" s="7" t="s">
        <v>29</v>
      </c>
      <c r="E35" s="65">
        <v>45881</v>
      </c>
    </row>
    <row r="36" spans="2:5" x14ac:dyDescent="0.35">
      <c r="B36" s="66">
        <v>43509</v>
      </c>
      <c r="C36" s="67" t="s">
        <v>27</v>
      </c>
      <c r="D36" s="67" t="s">
        <v>29</v>
      </c>
      <c r="E36" s="30">
        <v>39950</v>
      </c>
    </row>
    <row r="39" spans="2:5" x14ac:dyDescent="0.35">
      <c r="B39" s="27"/>
    </row>
    <row r="40" spans="2:5" x14ac:dyDescent="0.35">
      <c r="B40" s="27"/>
    </row>
    <row r="41" spans="2:5" x14ac:dyDescent="0.35">
      <c r="B41" s="27"/>
    </row>
    <row r="42" spans="2:5" x14ac:dyDescent="0.35">
      <c r="B42" s="27"/>
    </row>
    <row r="43" spans="2:5" x14ac:dyDescent="0.35">
      <c r="B43" s="27"/>
    </row>
    <row r="44" spans="2:5" x14ac:dyDescent="0.35">
      <c r="B44" s="27"/>
    </row>
    <row r="45" spans="2:5" x14ac:dyDescent="0.35">
      <c r="B45" s="27"/>
    </row>
  </sheetData>
  <conditionalFormatting sqref="B20:E36">
    <cfRule type="expression" dxfId="20" priority="1">
      <formula>AND($C20=$H$21,$D20=$G$22)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50-F19C-4F30-8E71-199BE4B21FD8}">
  <sheetPr>
    <tabColor theme="1"/>
  </sheetPr>
  <dimension ref="A1"/>
  <sheetViews>
    <sheetView workbookViewId="0">
      <selection activeCell="D14" sqref="D14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AD8F-1CE0-4F2A-9D4D-BB953C6F8651}">
  <sheetPr>
    <tabColor rgb="FF0000FF"/>
  </sheetPr>
  <dimension ref="A1:O665"/>
  <sheetViews>
    <sheetView zoomScale="160" zoomScaleNormal="160" workbookViewId="0">
      <selection activeCell="E3" sqref="E3"/>
    </sheetView>
  </sheetViews>
  <sheetFormatPr defaultRowHeight="14.5" x14ac:dyDescent="0.35"/>
  <cols>
    <col min="1" max="1" width="12.26953125" customWidth="1"/>
    <col min="2" max="2" width="7.54296875" customWidth="1"/>
    <col min="3" max="3" width="10.453125" customWidth="1"/>
    <col min="4" max="5" width="12.453125" customWidth="1"/>
    <col min="8" max="8" width="11.26953125" customWidth="1"/>
    <col min="15" max="15" width="15.7265625" customWidth="1"/>
  </cols>
  <sheetData>
    <row r="1" spans="1:15" x14ac:dyDescent="0.35">
      <c r="A1" s="58" t="s">
        <v>18</v>
      </c>
      <c r="B1" s="59" t="s">
        <v>53</v>
      </c>
      <c r="C1" s="59" t="s">
        <v>54</v>
      </c>
      <c r="D1" s="59" t="s">
        <v>21</v>
      </c>
      <c r="E1" s="59" t="s">
        <v>55</v>
      </c>
      <c r="G1" t="s">
        <v>71</v>
      </c>
    </row>
    <row r="2" spans="1:15" x14ac:dyDescent="0.35">
      <c r="A2" s="28">
        <v>43296</v>
      </c>
      <c r="B2" s="15">
        <v>2018</v>
      </c>
      <c r="C2" s="15" t="s">
        <v>56</v>
      </c>
      <c r="D2" s="15">
        <v>2453.52</v>
      </c>
      <c r="E2" s="15">
        <v>1128.6199999999999</v>
      </c>
    </row>
    <row r="3" spans="1:15" x14ac:dyDescent="0.35">
      <c r="A3" s="29">
        <v>42415</v>
      </c>
      <c r="B3" s="19">
        <v>2016</v>
      </c>
      <c r="C3" s="19" t="s">
        <v>57</v>
      </c>
      <c r="D3" s="19">
        <v>2391.92</v>
      </c>
      <c r="E3" s="19">
        <v>980.69</v>
      </c>
      <c r="G3" s="43" t="s">
        <v>74</v>
      </c>
      <c r="H3" s="44"/>
      <c r="I3" s="44"/>
      <c r="J3" s="44"/>
      <c r="K3" s="44"/>
      <c r="L3" s="44"/>
      <c r="M3" s="44"/>
      <c r="N3" s="44"/>
      <c r="O3" s="45"/>
    </row>
    <row r="4" spans="1:15" x14ac:dyDescent="0.35">
      <c r="A4" s="28">
        <v>43054</v>
      </c>
      <c r="B4" s="15">
        <v>2017</v>
      </c>
      <c r="C4" s="15" t="s">
        <v>58</v>
      </c>
      <c r="D4" s="15">
        <v>53.23</v>
      </c>
      <c r="E4" s="15">
        <v>22.89</v>
      </c>
      <c r="G4" s="46" t="s">
        <v>75</v>
      </c>
      <c r="H4" s="47"/>
      <c r="I4" s="47"/>
      <c r="J4" s="47"/>
      <c r="K4" s="47"/>
      <c r="L4" s="47"/>
      <c r="M4" s="47"/>
      <c r="N4" s="47"/>
      <c r="O4" s="48"/>
    </row>
    <row r="5" spans="1:15" x14ac:dyDescent="0.35">
      <c r="A5" s="29">
        <v>43343</v>
      </c>
      <c r="B5" s="19">
        <v>2018</v>
      </c>
      <c r="C5" s="19" t="s">
        <v>58</v>
      </c>
      <c r="D5" s="19">
        <v>1558.76</v>
      </c>
      <c r="E5" s="19">
        <v>888.49</v>
      </c>
      <c r="G5" s="49"/>
      <c r="H5" s="50"/>
      <c r="I5" s="50"/>
      <c r="J5" s="50"/>
      <c r="K5" s="50"/>
      <c r="L5" s="50"/>
      <c r="M5" s="50"/>
      <c r="N5" s="50"/>
      <c r="O5" s="51"/>
    </row>
    <row r="6" spans="1:15" x14ac:dyDescent="0.35">
      <c r="A6" s="28">
        <v>43450</v>
      </c>
      <c r="B6" s="15">
        <v>2018</v>
      </c>
      <c r="C6" s="15" t="s">
        <v>57</v>
      </c>
      <c r="D6" s="15">
        <v>917.72</v>
      </c>
      <c r="E6" s="15">
        <v>568.99</v>
      </c>
    </row>
    <row r="7" spans="1:15" x14ac:dyDescent="0.35">
      <c r="A7" s="29">
        <v>43236</v>
      </c>
      <c r="B7" s="19">
        <v>2018</v>
      </c>
      <c r="C7" s="19" t="s">
        <v>57</v>
      </c>
      <c r="D7" s="19">
        <v>1876.27</v>
      </c>
      <c r="E7" s="19">
        <v>731.75</v>
      </c>
      <c r="G7" s="31" t="s">
        <v>72</v>
      </c>
    </row>
    <row r="8" spans="1:15" x14ac:dyDescent="0.35">
      <c r="A8" s="28">
        <v>42731</v>
      </c>
      <c r="B8" s="15">
        <v>2016</v>
      </c>
      <c r="C8" s="15" t="s">
        <v>59</v>
      </c>
      <c r="D8" s="15">
        <v>1487.82</v>
      </c>
      <c r="E8" s="15">
        <v>684.4</v>
      </c>
    </row>
    <row r="9" spans="1:15" x14ac:dyDescent="0.35">
      <c r="A9" s="29">
        <v>42996</v>
      </c>
      <c r="B9" s="19">
        <v>2017</v>
      </c>
      <c r="C9" s="19" t="s">
        <v>56</v>
      </c>
      <c r="D9" s="19">
        <v>2017.73</v>
      </c>
      <c r="E9" s="19">
        <v>807.09</v>
      </c>
      <c r="G9" s="52" t="s">
        <v>53</v>
      </c>
      <c r="H9" s="7">
        <v>2018</v>
      </c>
    </row>
    <row r="10" spans="1:15" x14ac:dyDescent="0.35">
      <c r="A10" s="28">
        <v>43255</v>
      </c>
      <c r="B10" s="15">
        <v>2018</v>
      </c>
      <c r="C10" s="15" t="s">
        <v>59</v>
      </c>
      <c r="D10" s="15">
        <v>1459.48</v>
      </c>
      <c r="E10" s="15">
        <v>569.20000000000005</v>
      </c>
    </row>
    <row r="11" spans="1:15" x14ac:dyDescent="0.35">
      <c r="A11" s="29">
        <v>43229</v>
      </c>
      <c r="B11" s="19">
        <v>2018</v>
      </c>
      <c r="C11" s="19" t="s">
        <v>58</v>
      </c>
      <c r="D11" s="19">
        <v>1020.18</v>
      </c>
      <c r="E11" s="19">
        <v>591.70000000000005</v>
      </c>
      <c r="G11" s="53" t="s">
        <v>54</v>
      </c>
      <c r="H11" s="53" t="s">
        <v>60</v>
      </c>
    </row>
    <row r="12" spans="1:15" x14ac:dyDescent="0.35">
      <c r="A12" s="28">
        <v>42557</v>
      </c>
      <c r="B12" s="15">
        <v>2016</v>
      </c>
      <c r="C12" s="15" t="s">
        <v>58</v>
      </c>
      <c r="D12" s="15">
        <v>653.87</v>
      </c>
      <c r="E12" s="15">
        <v>274.63</v>
      </c>
      <c r="G12" s="7" t="s">
        <v>58</v>
      </c>
      <c r="H12" s="54"/>
    </row>
    <row r="13" spans="1:15" x14ac:dyDescent="0.35">
      <c r="A13" s="29">
        <v>43048</v>
      </c>
      <c r="B13" s="19">
        <v>2017</v>
      </c>
      <c r="C13" s="19" t="s">
        <v>59</v>
      </c>
      <c r="D13" s="19">
        <v>1044.3699999999999</v>
      </c>
      <c r="E13" s="19">
        <v>616.17999999999995</v>
      </c>
      <c r="G13" s="7" t="s">
        <v>56</v>
      </c>
      <c r="H13" s="54"/>
    </row>
    <row r="14" spans="1:15" x14ac:dyDescent="0.35">
      <c r="A14" s="28">
        <v>42985</v>
      </c>
      <c r="B14" s="15">
        <v>2017</v>
      </c>
      <c r="C14" s="15" t="s">
        <v>58</v>
      </c>
      <c r="D14" s="15">
        <v>1900.47</v>
      </c>
      <c r="E14" s="15">
        <v>988.24</v>
      </c>
      <c r="G14" s="7" t="s">
        <v>57</v>
      </c>
      <c r="H14" s="54"/>
    </row>
    <row r="15" spans="1:15" x14ac:dyDescent="0.35">
      <c r="A15" s="29">
        <v>42838</v>
      </c>
      <c r="B15" s="19">
        <v>2017</v>
      </c>
      <c r="C15" s="19" t="s">
        <v>58</v>
      </c>
      <c r="D15" s="19">
        <v>1129.45</v>
      </c>
      <c r="E15" s="19">
        <v>463.07</v>
      </c>
      <c r="G15" s="7" t="s">
        <v>59</v>
      </c>
      <c r="H15" s="54"/>
    </row>
    <row r="16" spans="1:15" x14ac:dyDescent="0.35">
      <c r="A16" s="28">
        <v>42906</v>
      </c>
      <c r="B16" s="15">
        <v>2017</v>
      </c>
      <c r="C16" s="15" t="s">
        <v>58</v>
      </c>
      <c r="D16" s="15">
        <v>328.7</v>
      </c>
      <c r="E16" s="15">
        <v>128.19</v>
      </c>
      <c r="H16" s="32"/>
    </row>
    <row r="17" spans="1:8" x14ac:dyDescent="0.35">
      <c r="A17" s="29">
        <v>42881</v>
      </c>
      <c r="B17" s="19">
        <v>2017</v>
      </c>
      <c r="C17" s="19" t="s">
        <v>57</v>
      </c>
      <c r="D17" s="19">
        <v>58</v>
      </c>
      <c r="E17" s="19">
        <v>36.54</v>
      </c>
      <c r="G17" s="31" t="s">
        <v>73</v>
      </c>
    </row>
    <row r="18" spans="1:8" x14ac:dyDescent="0.35">
      <c r="A18" s="28">
        <v>43162</v>
      </c>
      <c r="B18" s="15">
        <v>2018</v>
      </c>
      <c r="C18" s="15" t="s">
        <v>57</v>
      </c>
      <c r="D18" s="15">
        <v>1646.76</v>
      </c>
      <c r="E18" s="15">
        <v>1037.46</v>
      </c>
    </row>
    <row r="19" spans="1:8" x14ac:dyDescent="0.35">
      <c r="A19" s="29">
        <v>43049</v>
      </c>
      <c r="B19" s="19">
        <v>2017</v>
      </c>
      <c r="C19" s="19" t="s">
        <v>58</v>
      </c>
      <c r="D19" s="19">
        <v>1865.2</v>
      </c>
      <c r="E19" s="19">
        <v>895.3</v>
      </c>
      <c r="G19" s="52" t="s">
        <v>53</v>
      </c>
      <c r="H19" s="7">
        <v>2018</v>
      </c>
    </row>
    <row r="20" spans="1:8" x14ac:dyDescent="0.35">
      <c r="A20" s="28">
        <v>42753</v>
      </c>
      <c r="B20" s="15">
        <v>2017</v>
      </c>
      <c r="C20" s="15" t="s">
        <v>56</v>
      </c>
      <c r="D20" s="15">
        <v>884.17</v>
      </c>
      <c r="E20" s="15">
        <v>512.82000000000005</v>
      </c>
    </row>
    <row r="21" spans="1:8" x14ac:dyDescent="0.35">
      <c r="A21" s="29">
        <v>42898</v>
      </c>
      <c r="B21" s="19">
        <v>2017</v>
      </c>
      <c r="C21" s="19" t="s">
        <v>56</v>
      </c>
      <c r="D21" s="19">
        <v>1891.74</v>
      </c>
      <c r="E21" s="19">
        <v>908.04</v>
      </c>
      <c r="G21" s="53" t="s">
        <v>54</v>
      </c>
      <c r="H21" s="53" t="s">
        <v>60</v>
      </c>
    </row>
    <row r="22" spans="1:8" x14ac:dyDescent="0.35">
      <c r="A22" s="28">
        <v>43016</v>
      </c>
      <c r="B22" s="15">
        <v>2017</v>
      </c>
      <c r="C22" s="15" t="s">
        <v>57</v>
      </c>
      <c r="D22" s="15">
        <v>561.61</v>
      </c>
      <c r="E22" s="15">
        <v>219.03</v>
      </c>
      <c r="G22" s="7" t="s">
        <v>58</v>
      </c>
      <c r="H22" s="54"/>
    </row>
    <row r="23" spans="1:8" x14ac:dyDescent="0.35">
      <c r="A23" s="29">
        <v>42974</v>
      </c>
      <c r="B23" s="19">
        <v>2017</v>
      </c>
      <c r="C23" s="19" t="s">
        <v>56</v>
      </c>
      <c r="D23" s="19">
        <v>713.19</v>
      </c>
      <c r="E23" s="19">
        <v>392.25</v>
      </c>
      <c r="G23" s="7" t="s">
        <v>56</v>
      </c>
      <c r="H23" s="54"/>
    </row>
    <row r="24" spans="1:8" x14ac:dyDescent="0.35">
      <c r="A24" s="28">
        <v>42445</v>
      </c>
      <c r="B24" s="15">
        <v>2016</v>
      </c>
      <c r="C24" s="15" t="s">
        <v>57</v>
      </c>
      <c r="D24" s="15">
        <v>148.6</v>
      </c>
      <c r="E24" s="15">
        <v>69.84</v>
      </c>
      <c r="G24" s="7" t="s">
        <v>57</v>
      </c>
      <c r="H24" s="54"/>
    </row>
    <row r="25" spans="1:8" x14ac:dyDescent="0.35">
      <c r="A25" s="29">
        <v>42963</v>
      </c>
      <c r="B25" s="19">
        <v>2017</v>
      </c>
      <c r="C25" s="19" t="s">
        <v>59</v>
      </c>
      <c r="D25" s="19">
        <v>2436.08</v>
      </c>
      <c r="E25" s="19">
        <v>1315.48</v>
      </c>
      <c r="G25" s="7" t="s">
        <v>59</v>
      </c>
      <c r="H25" s="54"/>
    </row>
    <row r="26" spans="1:8" x14ac:dyDescent="0.35">
      <c r="A26" s="28">
        <v>43129</v>
      </c>
      <c r="B26" s="15">
        <v>2018</v>
      </c>
      <c r="C26" s="15" t="s">
        <v>57</v>
      </c>
      <c r="D26" s="15">
        <v>353.67</v>
      </c>
      <c r="E26" s="15">
        <v>169.76</v>
      </c>
    </row>
    <row r="27" spans="1:8" x14ac:dyDescent="0.35">
      <c r="A27" s="29">
        <v>43046</v>
      </c>
      <c r="B27" s="19">
        <v>2017</v>
      </c>
      <c r="C27" s="19" t="s">
        <v>57</v>
      </c>
      <c r="D27" s="19">
        <v>1993.91</v>
      </c>
      <c r="E27" s="19">
        <v>996.96</v>
      </c>
    </row>
    <row r="28" spans="1:8" x14ac:dyDescent="0.35">
      <c r="A28" s="28">
        <v>43217</v>
      </c>
      <c r="B28" s="15">
        <v>2018</v>
      </c>
      <c r="C28" s="15" t="s">
        <v>59</v>
      </c>
      <c r="D28" s="15">
        <v>1535.67</v>
      </c>
      <c r="E28" s="15">
        <v>982.83</v>
      </c>
    </row>
    <row r="29" spans="1:8" x14ac:dyDescent="0.35">
      <c r="A29" s="29">
        <v>42858</v>
      </c>
      <c r="B29" s="19">
        <v>2017</v>
      </c>
      <c r="C29" s="19" t="s">
        <v>59</v>
      </c>
      <c r="D29" s="19">
        <v>1058.98</v>
      </c>
      <c r="E29" s="19">
        <v>645.98</v>
      </c>
    </row>
    <row r="30" spans="1:8" x14ac:dyDescent="0.35">
      <c r="A30" s="28">
        <v>43026</v>
      </c>
      <c r="B30" s="15">
        <v>2017</v>
      </c>
      <c r="C30" s="15" t="s">
        <v>58</v>
      </c>
      <c r="D30" s="15">
        <v>725.21</v>
      </c>
      <c r="E30" s="15">
        <v>362.61</v>
      </c>
    </row>
    <row r="31" spans="1:8" x14ac:dyDescent="0.35">
      <c r="A31" s="29">
        <v>43043</v>
      </c>
      <c r="B31" s="19">
        <v>2017</v>
      </c>
      <c r="C31" s="19" t="s">
        <v>58</v>
      </c>
      <c r="D31" s="19">
        <v>1332.83</v>
      </c>
      <c r="E31" s="19">
        <v>879.67</v>
      </c>
    </row>
    <row r="32" spans="1:8" x14ac:dyDescent="0.35">
      <c r="A32" s="28">
        <v>42556</v>
      </c>
      <c r="B32" s="15">
        <v>2016</v>
      </c>
      <c r="C32" s="15" t="s">
        <v>56</v>
      </c>
      <c r="D32" s="15">
        <v>1955.26</v>
      </c>
      <c r="E32" s="15">
        <v>860.31</v>
      </c>
    </row>
    <row r="33" spans="1:5" x14ac:dyDescent="0.35">
      <c r="A33" s="29">
        <v>42646</v>
      </c>
      <c r="B33" s="19">
        <v>2016</v>
      </c>
      <c r="C33" s="19" t="s">
        <v>58</v>
      </c>
      <c r="D33" s="19">
        <v>1003.54</v>
      </c>
      <c r="E33" s="19">
        <v>662.34</v>
      </c>
    </row>
    <row r="34" spans="1:5" x14ac:dyDescent="0.35">
      <c r="A34" s="28">
        <v>42806</v>
      </c>
      <c r="B34" s="15">
        <v>2017</v>
      </c>
      <c r="C34" s="15" t="s">
        <v>57</v>
      </c>
      <c r="D34" s="15">
        <v>368.46</v>
      </c>
      <c r="E34" s="15">
        <v>184.23</v>
      </c>
    </row>
    <row r="35" spans="1:5" x14ac:dyDescent="0.35">
      <c r="A35" s="29">
        <v>43019</v>
      </c>
      <c r="B35" s="19">
        <v>2017</v>
      </c>
      <c r="C35" s="19" t="s">
        <v>56</v>
      </c>
      <c r="D35" s="19">
        <v>1473.86</v>
      </c>
      <c r="E35" s="19">
        <v>795.88</v>
      </c>
    </row>
    <row r="36" spans="1:5" x14ac:dyDescent="0.35">
      <c r="A36" s="28">
        <v>43032</v>
      </c>
      <c r="B36" s="15">
        <v>2017</v>
      </c>
      <c r="C36" s="15" t="s">
        <v>59</v>
      </c>
      <c r="D36" s="15">
        <v>539.23</v>
      </c>
      <c r="E36" s="15">
        <v>285.79000000000002</v>
      </c>
    </row>
    <row r="37" spans="1:5" x14ac:dyDescent="0.35">
      <c r="A37" s="29">
        <v>42377</v>
      </c>
      <c r="B37" s="19">
        <v>2016</v>
      </c>
      <c r="C37" s="19" t="s">
        <v>59</v>
      </c>
      <c r="D37" s="19">
        <v>1974.49</v>
      </c>
      <c r="E37" s="19">
        <v>908.27</v>
      </c>
    </row>
    <row r="38" spans="1:5" x14ac:dyDescent="0.35">
      <c r="A38" s="28">
        <v>42964</v>
      </c>
      <c r="B38" s="15">
        <v>2017</v>
      </c>
      <c r="C38" s="15" t="s">
        <v>59</v>
      </c>
      <c r="D38" s="15">
        <v>1931.47</v>
      </c>
      <c r="E38" s="15">
        <v>1081.6199999999999</v>
      </c>
    </row>
    <row r="39" spans="1:5" x14ac:dyDescent="0.35">
      <c r="A39" s="29">
        <v>42688</v>
      </c>
      <c r="B39" s="19">
        <v>2016</v>
      </c>
      <c r="C39" s="19" t="s">
        <v>59</v>
      </c>
      <c r="D39" s="19">
        <v>1449.29</v>
      </c>
      <c r="E39" s="19">
        <v>884.07</v>
      </c>
    </row>
    <row r="40" spans="1:5" x14ac:dyDescent="0.35">
      <c r="A40" s="28">
        <v>42904</v>
      </c>
      <c r="B40" s="15">
        <v>2017</v>
      </c>
      <c r="C40" s="15" t="s">
        <v>58</v>
      </c>
      <c r="D40" s="15">
        <v>2307.69</v>
      </c>
      <c r="E40" s="15">
        <v>1038.46</v>
      </c>
    </row>
    <row r="41" spans="1:5" x14ac:dyDescent="0.35">
      <c r="A41" s="29">
        <v>43193</v>
      </c>
      <c r="B41" s="19">
        <v>2018</v>
      </c>
      <c r="C41" s="19" t="s">
        <v>56</v>
      </c>
      <c r="D41" s="19">
        <v>1115.1300000000001</v>
      </c>
      <c r="E41" s="19">
        <v>490.66</v>
      </c>
    </row>
    <row r="42" spans="1:5" x14ac:dyDescent="0.35">
      <c r="A42" s="28">
        <v>42384</v>
      </c>
      <c r="B42" s="15">
        <v>2016</v>
      </c>
      <c r="C42" s="15" t="s">
        <v>57</v>
      </c>
      <c r="D42" s="15">
        <v>29.88</v>
      </c>
      <c r="E42" s="15">
        <v>16.14</v>
      </c>
    </row>
    <row r="43" spans="1:5" x14ac:dyDescent="0.35">
      <c r="A43" s="29">
        <v>42794</v>
      </c>
      <c r="B43" s="19">
        <v>2017</v>
      </c>
      <c r="C43" s="19" t="s">
        <v>58</v>
      </c>
      <c r="D43" s="19">
        <v>2154.9499999999998</v>
      </c>
      <c r="E43" s="19">
        <v>1077.48</v>
      </c>
    </row>
    <row r="44" spans="1:5" x14ac:dyDescent="0.35">
      <c r="A44" s="28">
        <v>42433</v>
      </c>
      <c r="B44" s="15">
        <v>2016</v>
      </c>
      <c r="C44" s="15" t="s">
        <v>56</v>
      </c>
      <c r="D44" s="15">
        <v>1234.8599999999999</v>
      </c>
      <c r="E44" s="15">
        <v>815.01</v>
      </c>
    </row>
    <row r="45" spans="1:5" x14ac:dyDescent="0.35">
      <c r="A45" s="29">
        <v>43000</v>
      </c>
      <c r="B45" s="19">
        <v>2017</v>
      </c>
      <c r="C45" s="19" t="s">
        <v>59</v>
      </c>
      <c r="D45" s="19">
        <v>2154.1799999999998</v>
      </c>
      <c r="E45" s="19">
        <v>1206.3399999999999</v>
      </c>
    </row>
    <row r="46" spans="1:5" x14ac:dyDescent="0.35">
      <c r="A46" s="28">
        <v>42939</v>
      </c>
      <c r="B46" s="15">
        <v>2017</v>
      </c>
      <c r="C46" s="15" t="s">
        <v>56</v>
      </c>
      <c r="D46" s="15">
        <v>1744.62</v>
      </c>
      <c r="E46" s="15">
        <v>872.31</v>
      </c>
    </row>
    <row r="47" spans="1:5" x14ac:dyDescent="0.35">
      <c r="A47" s="29">
        <v>43269</v>
      </c>
      <c r="B47" s="19">
        <v>2018</v>
      </c>
      <c r="C47" s="19" t="s">
        <v>59</v>
      </c>
      <c r="D47" s="19">
        <v>2298.4499999999998</v>
      </c>
      <c r="E47" s="19">
        <v>1126.24</v>
      </c>
    </row>
    <row r="48" spans="1:5" x14ac:dyDescent="0.35">
      <c r="A48" s="28">
        <v>42596</v>
      </c>
      <c r="B48" s="15">
        <v>2016</v>
      </c>
      <c r="C48" s="15" t="s">
        <v>56</v>
      </c>
      <c r="D48" s="15">
        <v>494.28</v>
      </c>
      <c r="E48" s="15">
        <v>271.85000000000002</v>
      </c>
    </row>
    <row r="49" spans="1:5" x14ac:dyDescent="0.35">
      <c r="A49" s="29">
        <v>42438</v>
      </c>
      <c r="B49" s="19">
        <v>2016</v>
      </c>
      <c r="C49" s="19" t="s">
        <v>57</v>
      </c>
      <c r="D49" s="19">
        <v>2253.0300000000002</v>
      </c>
      <c r="E49" s="19">
        <v>1149.05</v>
      </c>
    </row>
    <row r="50" spans="1:5" x14ac:dyDescent="0.35">
      <c r="A50" s="28">
        <v>42795</v>
      </c>
      <c r="B50" s="15">
        <v>2017</v>
      </c>
      <c r="C50" s="15" t="s">
        <v>57</v>
      </c>
      <c r="D50" s="15">
        <v>1478.09</v>
      </c>
      <c r="E50" s="15">
        <v>768.61</v>
      </c>
    </row>
    <row r="51" spans="1:5" x14ac:dyDescent="0.35">
      <c r="A51" s="29">
        <v>43406</v>
      </c>
      <c r="B51" s="19">
        <v>2018</v>
      </c>
      <c r="C51" s="19" t="s">
        <v>58</v>
      </c>
      <c r="D51" s="19">
        <v>678.92</v>
      </c>
      <c r="E51" s="19">
        <v>325.88</v>
      </c>
    </row>
    <row r="52" spans="1:5" x14ac:dyDescent="0.35">
      <c r="A52" s="28">
        <v>43201</v>
      </c>
      <c r="B52" s="15">
        <v>2018</v>
      </c>
      <c r="C52" s="15" t="s">
        <v>57</v>
      </c>
      <c r="D52" s="15">
        <v>143.51</v>
      </c>
      <c r="E52" s="15">
        <v>71.760000000000005</v>
      </c>
    </row>
    <row r="53" spans="1:5" x14ac:dyDescent="0.35">
      <c r="A53" s="29">
        <v>42425</v>
      </c>
      <c r="B53" s="19">
        <v>2016</v>
      </c>
      <c r="C53" s="19" t="s">
        <v>58</v>
      </c>
      <c r="D53" s="19">
        <v>1868.96</v>
      </c>
      <c r="E53" s="19">
        <v>747.58</v>
      </c>
    </row>
    <row r="54" spans="1:5" x14ac:dyDescent="0.35">
      <c r="A54" s="28">
        <v>42899</v>
      </c>
      <c r="B54" s="15">
        <v>2017</v>
      </c>
      <c r="C54" s="15" t="s">
        <v>58</v>
      </c>
      <c r="D54" s="15">
        <v>1549.63</v>
      </c>
      <c r="E54" s="15">
        <v>604.36</v>
      </c>
    </row>
    <row r="55" spans="1:5" x14ac:dyDescent="0.35">
      <c r="A55" s="29">
        <v>42682</v>
      </c>
      <c r="B55" s="19">
        <v>2016</v>
      </c>
      <c r="C55" s="19" t="s">
        <v>57</v>
      </c>
      <c r="D55" s="19">
        <v>937.24</v>
      </c>
      <c r="E55" s="19">
        <v>459.25</v>
      </c>
    </row>
    <row r="56" spans="1:5" x14ac:dyDescent="0.35">
      <c r="A56" s="28">
        <v>43227</v>
      </c>
      <c r="B56" s="15">
        <v>2018</v>
      </c>
      <c r="C56" s="15" t="s">
        <v>57</v>
      </c>
      <c r="D56" s="15">
        <v>109.84</v>
      </c>
      <c r="E56" s="15">
        <v>54.92</v>
      </c>
    </row>
    <row r="57" spans="1:5" x14ac:dyDescent="0.35">
      <c r="A57" s="29">
        <v>42782</v>
      </c>
      <c r="B57" s="19">
        <v>2017</v>
      </c>
      <c r="C57" s="19" t="s">
        <v>58</v>
      </c>
      <c r="D57" s="19">
        <v>747.68</v>
      </c>
      <c r="E57" s="19">
        <v>500.95</v>
      </c>
    </row>
    <row r="58" spans="1:5" x14ac:dyDescent="0.35">
      <c r="A58" s="28">
        <v>42886</v>
      </c>
      <c r="B58" s="15">
        <v>2017</v>
      </c>
      <c r="C58" s="15" t="s">
        <v>58</v>
      </c>
      <c r="D58" s="15">
        <v>443.35</v>
      </c>
      <c r="E58" s="15">
        <v>252.71</v>
      </c>
    </row>
    <row r="59" spans="1:5" x14ac:dyDescent="0.35">
      <c r="A59" s="29">
        <v>42396</v>
      </c>
      <c r="B59" s="19">
        <v>2016</v>
      </c>
      <c r="C59" s="19" t="s">
        <v>58</v>
      </c>
      <c r="D59" s="19">
        <v>1129.8499999999999</v>
      </c>
      <c r="E59" s="19">
        <v>723.1</v>
      </c>
    </row>
    <row r="60" spans="1:5" x14ac:dyDescent="0.35">
      <c r="A60" s="28">
        <v>42632</v>
      </c>
      <c r="B60" s="15">
        <v>2016</v>
      </c>
      <c r="C60" s="15" t="s">
        <v>59</v>
      </c>
      <c r="D60" s="15">
        <v>2202.75</v>
      </c>
      <c r="E60" s="15">
        <v>947.18</v>
      </c>
    </row>
    <row r="61" spans="1:5" x14ac:dyDescent="0.35">
      <c r="A61" s="29">
        <v>42405</v>
      </c>
      <c r="B61" s="19">
        <v>2016</v>
      </c>
      <c r="C61" s="19" t="s">
        <v>56</v>
      </c>
      <c r="D61" s="19">
        <v>29.56</v>
      </c>
      <c r="E61" s="19">
        <v>11.82</v>
      </c>
    </row>
    <row r="62" spans="1:5" x14ac:dyDescent="0.35">
      <c r="A62" s="28">
        <v>42473</v>
      </c>
      <c r="B62" s="15">
        <v>2016</v>
      </c>
      <c r="C62" s="15" t="s">
        <v>56</v>
      </c>
      <c r="D62" s="15">
        <v>2088.42</v>
      </c>
      <c r="E62" s="15">
        <v>1294.82</v>
      </c>
    </row>
    <row r="63" spans="1:5" x14ac:dyDescent="0.35">
      <c r="A63" s="29">
        <v>42817</v>
      </c>
      <c r="B63" s="19">
        <v>2017</v>
      </c>
      <c r="C63" s="19" t="s">
        <v>57</v>
      </c>
      <c r="D63" s="19">
        <v>708.14</v>
      </c>
      <c r="E63" s="19">
        <v>446.13</v>
      </c>
    </row>
    <row r="64" spans="1:5" x14ac:dyDescent="0.35">
      <c r="A64" s="28">
        <v>43442</v>
      </c>
      <c r="B64" s="15">
        <v>2018</v>
      </c>
      <c r="C64" s="15" t="s">
        <v>58</v>
      </c>
      <c r="D64" s="15">
        <v>44.86</v>
      </c>
      <c r="E64" s="15">
        <v>26.47</v>
      </c>
    </row>
    <row r="65" spans="1:5" x14ac:dyDescent="0.35">
      <c r="A65" s="29">
        <v>42997</v>
      </c>
      <c r="B65" s="19">
        <v>2017</v>
      </c>
      <c r="C65" s="19" t="s">
        <v>59</v>
      </c>
      <c r="D65" s="19">
        <v>1665.87</v>
      </c>
      <c r="E65" s="19">
        <v>866.25</v>
      </c>
    </row>
    <row r="66" spans="1:5" x14ac:dyDescent="0.35">
      <c r="A66" s="28">
        <v>43108</v>
      </c>
      <c r="B66" s="15">
        <v>2018</v>
      </c>
      <c r="C66" s="15" t="s">
        <v>56</v>
      </c>
      <c r="D66" s="15">
        <v>1657.26</v>
      </c>
      <c r="E66" s="15">
        <v>977.78</v>
      </c>
    </row>
    <row r="67" spans="1:5" x14ac:dyDescent="0.35">
      <c r="A67" s="29">
        <v>42763</v>
      </c>
      <c r="B67" s="19">
        <v>2017</v>
      </c>
      <c r="C67" s="19" t="s">
        <v>57</v>
      </c>
      <c r="D67" s="19">
        <v>1543.94</v>
      </c>
      <c r="E67" s="19">
        <v>679.33</v>
      </c>
    </row>
    <row r="68" spans="1:5" x14ac:dyDescent="0.35">
      <c r="A68" s="28">
        <v>42571</v>
      </c>
      <c r="B68" s="15">
        <v>2016</v>
      </c>
      <c r="C68" s="15" t="s">
        <v>56</v>
      </c>
      <c r="D68" s="15">
        <v>1362.96</v>
      </c>
      <c r="E68" s="15">
        <v>708.74</v>
      </c>
    </row>
    <row r="69" spans="1:5" x14ac:dyDescent="0.35">
      <c r="A69" s="29">
        <v>42903</v>
      </c>
      <c r="B69" s="19">
        <v>2017</v>
      </c>
      <c r="C69" s="19" t="s">
        <v>56</v>
      </c>
      <c r="D69" s="19">
        <v>308.39999999999998</v>
      </c>
      <c r="E69" s="19">
        <v>141.86000000000001</v>
      </c>
    </row>
    <row r="70" spans="1:5" x14ac:dyDescent="0.35">
      <c r="A70" s="28">
        <v>42804</v>
      </c>
      <c r="B70" s="15">
        <v>2017</v>
      </c>
      <c r="C70" s="15" t="s">
        <v>58</v>
      </c>
      <c r="D70" s="15">
        <v>2495.48</v>
      </c>
      <c r="E70" s="15">
        <v>1098.01</v>
      </c>
    </row>
    <row r="71" spans="1:5" x14ac:dyDescent="0.35">
      <c r="A71" s="29">
        <v>42865</v>
      </c>
      <c r="B71" s="19">
        <v>2017</v>
      </c>
      <c r="C71" s="19" t="s">
        <v>59</v>
      </c>
      <c r="D71" s="19">
        <v>402.76</v>
      </c>
      <c r="E71" s="19">
        <v>189.3</v>
      </c>
    </row>
    <row r="72" spans="1:5" x14ac:dyDescent="0.35">
      <c r="A72" s="28">
        <v>43228</v>
      </c>
      <c r="B72" s="15">
        <v>2018</v>
      </c>
      <c r="C72" s="15" t="s">
        <v>58</v>
      </c>
      <c r="D72" s="15">
        <v>1421.93</v>
      </c>
      <c r="E72" s="15">
        <v>639.87</v>
      </c>
    </row>
    <row r="73" spans="1:5" x14ac:dyDescent="0.35">
      <c r="A73" s="29">
        <v>42374</v>
      </c>
      <c r="B73" s="19">
        <v>2016</v>
      </c>
      <c r="C73" s="19" t="s">
        <v>57</v>
      </c>
      <c r="D73" s="19">
        <v>1172.31</v>
      </c>
      <c r="E73" s="19">
        <v>644.77</v>
      </c>
    </row>
    <row r="74" spans="1:5" x14ac:dyDescent="0.35">
      <c r="A74" s="28">
        <v>42834</v>
      </c>
      <c r="B74" s="15">
        <v>2017</v>
      </c>
      <c r="C74" s="15" t="s">
        <v>57</v>
      </c>
      <c r="D74" s="15">
        <v>2070.4899999999998</v>
      </c>
      <c r="E74" s="15">
        <v>1345.82</v>
      </c>
    </row>
    <row r="75" spans="1:5" x14ac:dyDescent="0.35">
      <c r="A75" s="29">
        <v>43463</v>
      </c>
      <c r="B75" s="19">
        <v>2018</v>
      </c>
      <c r="C75" s="19" t="s">
        <v>56</v>
      </c>
      <c r="D75" s="19">
        <v>1965.34</v>
      </c>
      <c r="E75" s="19">
        <v>786.14</v>
      </c>
    </row>
    <row r="76" spans="1:5" x14ac:dyDescent="0.35">
      <c r="A76" s="28">
        <v>42542</v>
      </c>
      <c r="B76" s="15">
        <v>2016</v>
      </c>
      <c r="C76" s="15" t="s">
        <v>59</v>
      </c>
      <c r="D76" s="15">
        <v>1833</v>
      </c>
      <c r="E76" s="15">
        <v>879.84</v>
      </c>
    </row>
    <row r="77" spans="1:5" x14ac:dyDescent="0.35">
      <c r="A77" s="29">
        <v>43197</v>
      </c>
      <c r="B77" s="19">
        <v>2018</v>
      </c>
      <c r="C77" s="19" t="s">
        <v>59</v>
      </c>
      <c r="D77" s="19">
        <v>2151.4499999999998</v>
      </c>
      <c r="E77" s="19">
        <v>1312.38</v>
      </c>
    </row>
    <row r="78" spans="1:5" x14ac:dyDescent="0.35">
      <c r="A78" s="28">
        <v>42860</v>
      </c>
      <c r="B78" s="15">
        <v>2017</v>
      </c>
      <c r="C78" s="15" t="s">
        <v>59</v>
      </c>
      <c r="D78" s="15">
        <v>673.95</v>
      </c>
      <c r="E78" s="15">
        <v>384.15</v>
      </c>
    </row>
    <row r="79" spans="1:5" x14ac:dyDescent="0.35">
      <c r="A79" s="29">
        <v>43117</v>
      </c>
      <c r="B79" s="19">
        <v>2018</v>
      </c>
      <c r="C79" s="19" t="s">
        <v>56</v>
      </c>
      <c r="D79" s="19">
        <v>561.58000000000004</v>
      </c>
      <c r="E79" s="19">
        <v>247.1</v>
      </c>
    </row>
    <row r="80" spans="1:5" x14ac:dyDescent="0.35">
      <c r="A80" s="28">
        <v>42957</v>
      </c>
      <c r="B80" s="15">
        <v>2017</v>
      </c>
      <c r="C80" s="15" t="s">
        <v>58</v>
      </c>
      <c r="D80" s="15">
        <v>1342.24</v>
      </c>
      <c r="E80" s="15">
        <v>711.39</v>
      </c>
    </row>
    <row r="81" spans="1:5" x14ac:dyDescent="0.35">
      <c r="A81" s="29">
        <v>43286</v>
      </c>
      <c r="B81" s="19">
        <v>2018</v>
      </c>
      <c r="C81" s="19" t="s">
        <v>57</v>
      </c>
      <c r="D81" s="19">
        <v>1754.6</v>
      </c>
      <c r="E81" s="19">
        <v>789.57</v>
      </c>
    </row>
    <row r="82" spans="1:5" x14ac:dyDescent="0.35">
      <c r="A82" s="28">
        <v>43129</v>
      </c>
      <c r="B82" s="15">
        <v>2018</v>
      </c>
      <c r="C82" s="15" t="s">
        <v>57</v>
      </c>
      <c r="D82" s="15">
        <v>214.29</v>
      </c>
      <c r="E82" s="15">
        <v>109.29</v>
      </c>
    </row>
    <row r="83" spans="1:5" x14ac:dyDescent="0.35">
      <c r="A83" s="29">
        <v>42793</v>
      </c>
      <c r="B83" s="19">
        <v>2017</v>
      </c>
      <c r="C83" s="19" t="s">
        <v>58</v>
      </c>
      <c r="D83" s="19">
        <v>1561.54</v>
      </c>
      <c r="E83" s="19">
        <v>952.54</v>
      </c>
    </row>
    <row r="84" spans="1:5" x14ac:dyDescent="0.35">
      <c r="A84" s="28">
        <v>43165</v>
      </c>
      <c r="B84" s="15">
        <v>2018</v>
      </c>
      <c r="C84" s="15" t="s">
        <v>56</v>
      </c>
      <c r="D84" s="15">
        <v>1673.37</v>
      </c>
      <c r="E84" s="15">
        <v>870.15</v>
      </c>
    </row>
    <row r="85" spans="1:5" x14ac:dyDescent="0.35">
      <c r="A85" s="29">
        <v>43414</v>
      </c>
      <c r="B85" s="19">
        <v>2018</v>
      </c>
      <c r="C85" s="19" t="s">
        <v>56</v>
      </c>
      <c r="D85" s="19">
        <v>773.05</v>
      </c>
      <c r="E85" s="19">
        <v>440.64</v>
      </c>
    </row>
    <row r="86" spans="1:5" x14ac:dyDescent="0.35">
      <c r="A86" s="28">
        <v>43385</v>
      </c>
      <c r="B86" s="15">
        <v>2018</v>
      </c>
      <c r="C86" s="15" t="s">
        <v>56</v>
      </c>
      <c r="D86" s="15">
        <v>418.72</v>
      </c>
      <c r="E86" s="15">
        <v>230.3</v>
      </c>
    </row>
    <row r="87" spans="1:5" x14ac:dyDescent="0.35">
      <c r="A87" s="29">
        <v>43033</v>
      </c>
      <c r="B87" s="19">
        <v>2017</v>
      </c>
      <c r="C87" s="19" t="s">
        <v>59</v>
      </c>
      <c r="D87" s="19">
        <v>1946.44</v>
      </c>
      <c r="E87" s="19">
        <v>1051.08</v>
      </c>
    </row>
    <row r="88" spans="1:5" x14ac:dyDescent="0.35">
      <c r="A88" s="28">
        <v>42791</v>
      </c>
      <c r="B88" s="15">
        <v>2017</v>
      </c>
      <c r="C88" s="15" t="s">
        <v>58</v>
      </c>
      <c r="D88" s="15">
        <v>770.94</v>
      </c>
      <c r="E88" s="15">
        <v>339.21</v>
      </c>
    </row>
    <row r="89" spans="1:5" x14ac:dyDescent="0.35">
      <c r="A89" s="29">
        <v>43332</v>
      </c>
      <c r="B89" s="19">
        <v>2018</v>
      </c>
      <c r="C89" s="19" t="s">
        <v>57</v>
      </c>
      <c r="D89" s="19">
        <v>1222.49</v>
      </c>
      <c r="E89" s="19">
        <v>770.17</v>
      </c>
    </row>
    <row r="90" spans="1:5" x14ac:dyDescent="0.35">
      <c r="A90" s="28">
        <v>43184</v>
      </c>
      <c r="B90" s="15">
        <v>2018</v>
      </c>
      <c r="C90" s="15" t="s">
        <v>56</v>
      </c>
      <c r="D90" s="15">
        <v>1395.46</v>
      </c>
      <c r="E90" s="15">
        <v>851.23</v>
      </c>
    </row>
    <row r="91" spans="1:5" x14ac:dyDescent="0.35">
      <c r="A91" s="29">
        <v>42896</v>
      </c>
      <c r="B91" s="19">
        <v>2017</v>
      </c>
      <c r="C91" s="19" t="s">
        <v>56</v>
      </c>
      <c r="D91" s="19">
        <v>1520.63</v>
      </c>
      <c r="E91" s="19">
        <v>851.55</v>
      </c>
    </row>
    <row r="92" spans="1:5" x14ac:dyDescent="0.35">
      <c r="A92" s="28">
        <v>42635</v>
      </c>
      <c r="B92" s="15">
        <v>2016</v>
      </c>
      <c r="C92" s="15" t="s">
        <v>58</v>
      </c>
      <c r="D92" s="15">
        <v>1094.5</v>
      </c>
      <c r="E92" s="15">
        <v>689.54</v>
      </c>
    </row>
    <row r="93" spans="1:5" x14ac:dyDescent="0.35">
      <c r="A93" s="29">
        <v>42808</v>
      </c>
      <c r="B93" s="19">
        <v>2017</v>
      </c>
      <c r="C93" s="19" t="s">
        <v>57</v>
      </c>
      <c r="D93" s="19">
        <v>76.959999999999994</v>
      </c>
      <c r="E93" s="19">
        <v>33.86</v>
      </c>
    </row>
    <row r="94" spans="1:5" x14ac:dyDescent="0.35">
      <c r="A94" s="28">
        <v>43016</v>
      </c>
      <c r="B94" s="15">
        <v>2017</v>
      </c>
      <c r="C94" s="15" t="s">
        <v>57</v>
      </c>
      <c r="D94" s="15">
        <v>234.72</v>
      </c>
      <c r="E94" s="15">
        <v>152.57</v>
      </c>
    </row>
    <row r="95" spans="1:5" x14ac:dyDescent="0.35">
      <c r="A95" s="29">
        <v>42793</v>
      </c>
      <c r="B95" s="19">
        <v>2017</v>
      </c>
      <c r="C95" s="19" t="s">
        <v>56</v>
      </c>
      <c r="D95" s="19">
        <v>2003.25</v>
      </c>
      <c r="E95" s="19">
        <v>1041.69</v>
      </c>
    </row>
    <row r="96" spans="1:5" x14ac:dyDescent="0.35">
      <c r="A96" s="28">
        <v>42879</v>
      </c>
      <c r="B96" s="15">
        <v>2017</v>
      </c>
      <c r="C96" s="15" t="s">
        <v>57</v>
      </c>
      <c r="D96" s="15">
        <v>1688.01</v>
      </c>
      <c r="E96" s="15">
        <v>1063.45</v>
      </c>
    </row>
    <row r="97" spans="1:5" x14ac:dyDescent="0.35">
      <c r="A97" s="29">
        <v>42733</v>
      </c>
      <c r="B97" s="19">
        <v>2016</v>
      </c>
      <c r="C97" s="19" t="s">
        <v>58</v>
      </c>
      <c r="D97" s="19">
        <v>1538.35</v>
      </c>
      <c r="E97" s="19">
        <v>815.33</v>
      </c>
    </row>
    <row r="98" spans="1:5" x14ac:dyDescent="0.35">
      <c r="A98" s="28">
        <v>42856</v>
      </c>
      <c r="B98" s="15">
        <v>2017</v>
      </c>
      <c r="C98" s="15" t="s">
        <v>59</v>
      </c>
      <c r="D98" s="15">
        <v>147.04</v>
      </c>
      <c r="E98" s="15">
        <v>97.05</v>
      </c>
    </row>
    <row r="99" spans="1:5" x14ac:dyDescent="0.35">
      <c r="A99" s="29">
        <v>42937</v>
      </c>
      <c r="B99" s="19">
        <v>2017</v>
      </c>
      <c r="C99" s="19" t="s">
        <v>59</v>
      </c>
      <c r="D99" s="19">
        <v>1908.31</v>
      </c>
      <c r="E99" s="19">
        <v>954.16</v>
      </c>
    </row>
    <row r="100" spans="1:5" x14ac:dyDescent="0.35">
      <c r="A100" s="28">
        <v>42745</v>
      </c>
      <c r="B100" s="15">
        <v>2017</v>
      </c>
      <c r="C100" s="15" t="s">
        <v>57</v>
      </c>
      <c r="D100" s="15">
        <v>490.77</v>
      </c>
      <c r="E100" s="15">
        <v>319</v>
      </c>
    </row>
    <row r="101" spans="1:5" x14ac:dyDescent="0.35">
      <c r="A101" s="29">
        <v>42920</v>
      </c>
      <c r="B101" s="19">
        <v>2017</v>
      </c>
      <c r="C101" s="19" t="s">
        <v>56</v>
      </c>
      <c r="D101" s="19">
        <v>671.76</v>
      </c>
      <c r="E101" s="19">
        <v>409.77</v>
      </c>
    </row>
    <row r="102" spans="1:5" x14ac:dyDescent="0.35">
      <c r="A102" s="28">
        <v>42556</v>
      </c>
      <c r="B102" s="15">
        <v>2016</v>
      </c>
      <c r="C102" s="15" t="s">
        <v>56</v>
      </c>
      <c r="D102" s="15">
        <v>2301.62</v>
      </c>
      <c r="E102" s="15">
        <v>920.65</v>
      </c>
    </row>
    <row r="103" spans="1:5" x14ac:dyDescent="0.35">
      <c r="A103" s="29">
        <v>42746</v>
      </c>
      <c r="B103" s="19">
        <v>2017</v>
      </c>
      <c r="C103" s="19" t="s">
        <v>58</v>
      </c>
      <c r="D103" s="19">
        <v>502.61</v>
      </c>
      <c r="E103" s="19">
        <v>206.07</v>
      </c>
    </row>
    <row r="104" spans="1:5" x14ac:dyDescent="0.35">
      <c r="A104" s="28">
        <v>43381</v>
      </c>
      <c r="B104" s="15">
        <v>2018</v>
      </c>
      <c r="C104" s="15" t="s">
        <v>56</v>
      </c>
      <c r="D104" s="15">
        <v>1047.6300000000001</v>
      </c>
      <c r="E104" s="15">
        <v>408.58</v>
      </c>
    </row>
    <row r="105" spans="1:5" x14ac:dyDescent="0.35">
      <c r="A105" s="29">
        <v>43227</v>
      </c>
      <c r="B105" s="19">
        <v>2018</v>
      </c>
      <c r="C105" s="19" t="s">
        <v>59</v>
      </c>
      <c r="D105" s="19">
        <v>1647.46</v>
      </c>
      <c r="E105" s="19">
        <v>741.36</v>
      </c>
    </row>
    <row r="106" spans="1:5" x14ac:dyDescent="0.35">
      <c r="A106" s="28">
        <v>43137</v>
      </c>
      <c r="B106" s="15">
        <v>2018</v>
      </c>
      <c r="C106" s="15" t="s">
        <v>57</v>
      </c>
      <c r="D106" s="15">
        <v>609.32000000000005</v>
      </c>
      <c r="E106" s="15">
        <v>280.29000000000002</v>
      </c>
    </row>
    <row r="107" spans="1:5" x14ac:dyDescent="0.35">
      <c r="A107" s="29">
        <v>43141</v>
      </c>
      <c r="B107" s="19">
        <v>2018</v>
      </c>
      <c r="C107" s="19" t="s">
        <v>59</v>
      </c>
      <c r="D107" s="19">
        <v>489.95</v>
      </c>
      <c r="E107" s="19">
        <v>279.27</v>
      </c>
    </row>
    <row r="108" spans="1:5" x14ac:dyDescent="0.35">
      <c r="A108" s="28">
        <v>43200</v>
      </c>
      <c r="B108" s="15">
        <v>2018</v>
      </c>
      <c r="C108" s="15" t="s">
        <v>58</v>
      </c>
      <c r="D108" s="15">
        <v>234.43</v>
      </c>
      <c r="E108" s="15">
        <v>126.59</v>
      </c>
    </row>
    <row r="109" spans="1:5" x14ac:dyDescent="0.35">
      <c r="A109" s="29">
        <v>43119</v>
      </c>
      <c r="B109" s="19">
        <v>2018</v>
      </c>
      <c r="C109" s="19" t="s">
        <v>58</v>
      </c>
      <c r="D109" s="19">
        <v>1988.25</v>
      </c>
      <c r="E109" s="19">
        <v>1113.42</v>
      </c>
    </row>
    <row r="110" spans="1:5" x14ac:dyDescent="0.35">
      <c r="A110" s="28">
        <v>43116</v>
      </c>
      <c r="B110" s="15">
        <v>2018</v>
      </c>
      <c r="C110" s="15" t="s">
        <v>57</v>
      </c>
      <c r="D110" s="15">
        <v>62.18</v>
      </c>
      <c r="E110" s="15">
        <v>24.25</v>
      </c>
    </row>
    <row r="111" spans="1:5" x14ac:dyDescent="0.35">
      <c r="A111" s="29">
        <v>42406</v>
      </c>
      <c r="B111" s="19">
        <v>2016</v>
      </c>
      <c r="C111" s="19" t="s">
        <v>59</v>
      </c>
      <c r="D111" s="19">
        <v>598.85</v>
      </c>
      <c r="E111" s="19">
        <v>269.48</v>
      </c>
    </row>
    <row r="112" spans="1:5" x14ac:dyDescent="0.35">
      <c r="A112" s="28">
        <v>42567</v>
      </c>
      <c r="B112" s="15">
        <v>2016</v>
      </c>
      <c r="C112" s="15" t="s">
        <v>58</v>
      </c>
      <c r="D112" s="15">
        <v>2177.11</v>
      </c>
      <c r="E112" s="15">
        <v>936.16</v>
      </c>
    </row>
    <row r="113" spans="1:5" x14ac:dyDescent="0.35">
      <c r="A113" s="29">
        <v>42801</v>
      </c>
      <c r="B113" s="19">
        <v>2017</v>
      </c>
      <c r="C113" s="19" t="s">
        <v>56</v>
      </c>
      <c r="D113" s="19">
        <v>2417.35</v>
      </c>
      <c r="E113" s="19">
        <v>1281.2</v>
      </c>
    </row>
    <row r="114" spans="1:5" x14ac:dyDescent="0.35">
      <c r="A114" s="28">
        <v>42797</v>
      </c>
      <c r="B114" s="15">
        <v>2017</v>
      </c>
      <c r="C114" s="15" t="s">
        <v>58</v>
      </c>
      <c r="D114" s="15">
        <v>498.52</v>
      </c>
      <c r="E114" s="15">
        <v>259.23</v>
      </c>
    </row>
    <row r="115" spans="1:5" x14ac:dyDescent="0.35">
      <c r="A115" s="29">
        <v>43091</v>
      </c>
      <c r="B115" s="19">
        <v>2017</v>
      </c>
      <c r="C115" s="19" t="s">
        <v>57</v>
      </c>
      <c r="D115" s="19">
        <v>22.8</v>
      </c>
      <c r="E115" s="19">
        <v>13.91</v>
      </c>
    </row>
    <row r="116" spans="1:5" x14ac:dyDescent="0.35">
      <c r="A116" s="28">
        <v>43274</v>
      </c>
      <c r="B116" s="15">
        <v>2018</v>
      </c>
      <c r="C116" s="15" t="s">
        <v>56</v>
      </c>
      <c r="D116" s="15">
        <v>536.25</v>
      </c>
      <c r="E116" s="15">
        <v>294.94</v>
      </c>
    </row>
    <row r="117" spans="1:5" x14ac:dyDescent="0.35">
      <c r="A117" s="29">
        <v>42413</v>
      </c>
      <c r="B117" s="19">
        <v>2016</v>
      </c>
      <c r="C117" s="19" t="s">
        <v>56</v>
      </c>
      <c r="D117" s="19">
        <v>1871.36</v>
      </c>
      <c r="E117" s="19">
        <v>1160.24</v>
      </c>
    </row>
    <row r="118" spans="1:5" x14ac:dyDescent="0.35">
      <c r="A118" s="28">
        <v>42622</v>
      </c>
      <c r="B118" s="15">
        <v>2016</v>
      </c>
      <c r="C118" s="15" t="s">
        <v>57</v>
      </c>
      <c r="D118" s="15">
        <v>880.15</v>
      </c>
      <c r="E118" s="15">
        <v>536.89</v>
      </c>
    </row>
    <row r="119" spans="1:5" x14ac:dyDescent="0.35">
      <c r="A119" s="29">
        <v>42503</v>
      </c>
      <c r="B119" s="19">
        <v>2016</v>
      </c>
      <c r="C119" s="19" t="s">
        <v>58</v>
      </c>
      <c r="D119" s="19">
        <v>2115.44</v>
      </c>
      <c r="E119" s="19">
        <v>1184.6500000000001</v>
      </c>
    </row>
    <row r="120" spans="1:5" x14ac:dyDescent="0.35">
      <c r="A120" s="28">
        <v>42612</v>
      </c>
      <c r="B120" s="15">
        <v>2016</v>
      </c>
      <c r="C120" s="15" t="s">
        <v>57</v>
      </c>
      <c r="D120" s="15">
        <v>2268.16</v>
      </c>
      <c r="E120" s="15">
        <v>975.31</v>
      </c>
    </row>
    <row r="121" spans="1:5" x14ac:dyDescent="0.35">
      <c r="A121" s="29">
        <v>43424</v>
      </c>
      <c r="B121" s="19">
        <v>2018</v>
      </c>
      <c r="C121" s="19" t="s">
        <v>58</v>
      </c>
      <c r="D121" s="19">
        <v>1800.62</v>
      </c>
      <c r="E121" s="19">
        <v>954.33</v>
      </c>
    </row>
    <row r="122" spans="1:5" x14ac:dyDescent="0.35">
      <c r="A122" s="28">
        <v>43410</v>
      </c>
      <c r="B122" s="15">
        <v>2018</v>
      </c>
      <c r="C122" s="15" t="s">
        <v>56</v>
      </c>
      <c r="D122" s="15">
        <v>1860.09</v>
      </c>
      <c r="E122" s="15">
        <v>781.24</v>
      </c>
    </row>
    <row r="123" spans="1:5" x14ac:dyDescent="0.35">
      <c r="A123" s="29">
        <v>43154</v>
      </c>
      <c r="B123" s="19">
        <v>2018</v>
      </c>
      <c r="C123" s="19" t="s">
        <v>59</v>
      </c>
      <c r="D123" s="19">
        <v>667.55</v>
      </c>
      <c r="E123" s="19">
        <v>267.02</v>
      </c>
    </row>
    <row r="124" spans="1:5" x14ac:dyDescent="0.35">
      <c r="A124" s="28">
        <v>42678</v>
      </c>
      <c r="B124" s="15">
        <v>2016</v>
      </c>
      <c r="C124" s="15" t="s">
        <v>56</v>
      </c>
      <c r="D124" s="15">
        <v>989.63</v>
      </c>
      <c r="E124" s="15">
        <v>653.16</v>
      </c>
    </row>
    <row r="125" spans="1:5" x14ac:dyDescent="0.35">
      <c r="A125" s="29">
        <v>42528</v>
      </c>
      <c r="B125" s="19">
        <v>2016</v>
      </c>
      <c r="C125" s="19" t="s">
        <v>59</v>
      </c>
      <c r="D125" s="19">
        <v>1907.49</v>
      </c>
      <c r="E125" s="19">
        <v>820.22</v>
      </c>
    </row>
    <row r="126" spans="1:5" x14ac:dyDescent="0.35">
      <c r="A126" s="28">
        <v>42468</v>
      </c>
      <c r="B126" s="15">
        <v>2016</v>
      </c>
      <c r="C126" s="15" t="s">
        <v>56</v>
      </c>
      <c r="D126" s="15">
        <v>693.75</v>
      </c>
      <c r="E126" s="15">
        <v>291.38</v>
      </c>
    </row>
    <row r="127" spans="1:5" x14ac:dyDescent="0.35">
      <c r="A127" s="29">
        <v>43044</v>
      </c>
      <c r="B127" s="19">
        <v>2017</v>
      </c>
      <c r="C127" s="19" t="s">
        <v>58</v>
      </c>
      <c r="D127" s="19">
        <v>699.22</v>
      </c>
      <c r="E127" s="19">
        <v>391.56</v>
      </c>
    </row>
    <row r="128" spans="1:5" x14ac:dyDescent="0.35">
      <c r="A128" s="28">
        <v>42938</v>
      </c>
      <c r="B128" s="15">
        <v>2017</v>
      </c>
      <c r="C128" s="15" t="s">
        <v>58</v>
      </c>
      <c r="D128" s="15">
        <v>1489.21</v>
      </c>
      <c r="E128" s="15">
        <v>982.88</v>
      </c>
    </row>
    <row r="129" spans="1:5" x14ac:dyDescent="0.35">
      <c r="A129" s="29">
        <v>42760</v>
      </c>
      <c r="B129" s="19">
        <v>2017</v>
      </c>
      <c r="C129" s="19" t="s">
        <v>59</v>
      </c>
      <c r="D129" s="19">
        <v>987.63</v>
      </c>
      <c r="E129" s="19">
        <v>414.8</v>
      </c>
    </row>
    <row r="130" spans="1:5" x14ac:dyDescent="0.35">
      <c r="A130" s="28">
        <v>43272</v>
      </c>
      <c r="B130" s="15">
        <v>2018</v>
      </c>
      <c r="C130" s="15" t="s">
        <v>56</v>
      </c>
      <c r="D130" s="15">
        <v>2037.45</v>
      </c>
      <c r="E130" s="15">
        <v>1161.3499999999999</v>
      </c>
    </row>
    <row r="131" spans="1:5" x14ac:dyDescent="0.35">
      <c r="A131" s="29">
        <v>42411</v>
      </c>
      <c r="B131" s="19">
        <v>2016</v>
      </c>
      <c r="C131" s="19" t="s">
        <v>56</v>
      </c>
      <c r="D131" s="19">
        <v>2345</v>
      </c>
      <c r="E131" s="19">
        <v>1430.45</v>
      </c>
    </row>
    <row r="132" spans="1:5" x14ac:dyDescent="0.35">
      <c r="A132" s="28">
        <v>43119</v>
      </c>
      <c r="B132" s="15">
        <v>2018</v>
      </c>
      <c r="C132" s="15" t="s">
        <v>56</v>
      </c>
      <c r="D132" s="15">
        <v>1496.14</v>
      </c>
      <c r="E132" s="15">
        <v>703.19</v>
      </c>
    </row>
    <row r="133" spans="1:5" x14ac:dyDescent="0.35">
      <c r="A133" s="29">
        <v>43121</v>
      </c>
      <c r="B133" s="19">
        <v>2018</v>
      </c>
      <c r="C133" s="19" t="s">
        <v>58</v>
      </c>
      <c r="D133" s="19">
        <v>836.37</v>
      </c>
      <c r="E133" s="19">
        <v>368</v>
      </c>
    </row>
    <row r="134" spans="1:5" x14ac:dyDescent="0.35">
      <c r="A134" s="28">
        <v>43264</v>
      </c>
      <c r="B134" s="15">
        <v>2018</v>
      </c>
      <c r="C134" s="15" t="s">
        <v>58</v>
      </c>
      <c r="D134" s="15">
        <v>1023.91</v>
      </c>
      <c r="E134" s="15">
        <v>573.39</v>
      </c>
    </row>
    <row r="135" spans="1:5" x14ac:dyDescent="0.35">
      <c r="A135" s="29">
        <v>42760</v>
      </c>
      <c r="B135" s="19">
        <v>2017</v>
      </c>
      <c r="C135" s="19" t="s">
        <v>57</v>
      </c>
      <c r="D135" s="19">
        <v>1553.78</v>
      </c>
      <c r="E135" s="19">
        <v>776.89</v>
      </c>
    </row>
    <row r="136" spans="1:5" x14ac:dyDescent="0.35">
      <c r="A136" s="28">
        <v>43088</v>
      </c>
      <c r="B136" s="15">
        <v>2017</v>
      </c>
      <c r="C136" s="15" t="s">
        <v>59</v>
      </c>
      <c r="D136" s="15">
        <v>946.52</v>
      </c>
      <c r="E136" s="15">
        <v>388.07</v>
      </c>
    </row>
    <row r="137" spans="1:5" x14ac:dyDescent="0.35">
      <c r="A137" s="29">
        <v>42539</v>
      </c>
      <c r="B137" s="19">
        <v>2016</v>
      </c>
      <c r="C137" s="19" t="s">
        <v>59</v>
      </c>
      <c r="D137" s="19">
        <v>891.64</v>
      </c>
      <c r="E137" s="19">
        <v>552.82000000000005</v>
      </c>
    </row>
    <row r="138" spans="1:5" x14ac:dyDescent="0.35">
      <c r="A138" s="28">
        <v>42431</v>
      </c>
      <c r="B138" s="15">
        <v>2016</v>
      </c>
      <c r="C138" s="15" t="s">
        <v>57</v>
      </c>
      <c r="D138" s="15">
        <v>1042.6099999999999</v>
      </c>
      <c r="E138" s="15">
        <v>552.58000000000004</v>
      </c>
    </row>
    <row r="139" spans="1:5" x14ac:dyDescent="0.35">
      <c r="A139" s="29">
        <v>43189</v>
      </c>
      <c r="B139" s="19">
        <v>2018</v>
      </c>
      <c r="C139" s="19" t="s">
        <v>59</v>
      </c>
      <c r="D139" s="19">
        <v>692.89</v>
      </c>
      <c r="E139" s="19">
        <v>291.01</v>
      </c>
    </row>
    <row r="140" spans="1:5" x14ac:dyDescent="0.35">
      <c r="A140" s="28">
        <v>42497</v>
      </c>
      <c r="B140" s="15">
        <v>2016</v>
      </c>
      <c r="C140" s="15" t="s">
        <v>56</v>
      </c>
      <c r="D140" s="15">
        <v>2421.14</v>
      </c>
      <c r="E140" s="15">
        <v>1234.78</v>
      </c>
    </row>
    <row r="141" spans="1:5" x14ac:dyDescent="0.35">
      <c r="A141" s="29">
        <v>43016</v>
      </c>
      <c r="B141" s="19">
        <v>2017</v>
      </c>
      <c r="C141" s="19" t="s">
        <v>58</v>
      </c>
      <c r="D141" s="19">
        <v>2459.69</v>
      </c>
      <c r="E141" s="19">
        <v>1008.47</v>
      </c>
    </row>
    <row r="142" spans="1:5" x14ac:dyDescent="0.35">
      <c r="A142" s="28">
        <v>42527</v>
      </c>
      <c r="B142" s="15">
        <v>2016</v>
      </c>
      <c r="C142" s="15" t="s">
        <v>59</v>
      </c>
      <c r="D142" s="15">
        <v>505.37</v>
      </c>
      <c r="E142" s="15">
        <v>293.11</v>
      </c>
    </row>
    <row r="143" spans="1:5" x14ac:dyDescent="0.35">
      <c r="A143" s="29">
        <v>43163</v>
      </c>
      <c r="B143" s="19">
        <v>2018</v>
      </c>
      <c r="C143" s="19" t="s">
        <v>57</v>
      </c>
      <c r="D143" s="19">
        <v>1349.89</v>
      </c>
      <c r="E143" s="19">
        <v>566.95000000000005</v>
      </c>
    </row>
    <row r="144" spans="1:5" x14ac:dyDescent="0.35">
      <c r="A144" s="28">
        <v>43207</v>
      </c>
      <c r="B144" s="15">
        <v>2018</v>
      </c>
      <c r="C144" s="15" t="s">
        <v>59</v>
      </c>
      <c r="D144" s="15">
        <v>2256.65</v>
      </c>
      <c r="E144" s="15">
        <v>1196.02</v>
      </c>
    </row>
    <row r="145" spans="1:5" x14ac:dyDescent="0.35">
      <c r="A145" s="29">
        <v>43071</v>
      </c>
      <c r="B145" s="19">
        <v>2017</v>
      </c>
      <c r="C145" s="19" t="s">
        <v>56</v>
      </c>
      <c r="D145" s="19">
        <v>1068.1500000000001</v>
      </c>
      <c r="E145" s="19">
        <v>480.67</v>
      </c>
    </row>
    <row r="146" spans="1:5" x14ac:dyDescent="0.35">
      <c r="A146" s="28">
        <v>42832</v>
      </c>
      <c r="B146" s="15">
        <v>2017</v>
      </c>
      <c r="C146" s="15" t="s">
        <v>57</v>
      </c>
      <c r="D146" s="15">
        <v>488.82</v>
      </c>
      <c r="E146" s="15">
        <v>303.07</v>
      </c>
    </row>
    <row r="147" spans="1:5" x14ac:dyDescent="0.35">
      <c r="A147" s="29">
        <v>42589</v>
      </c>
      <c r="B147" s="19">
        <v>2016</v>
      </c>
      <c r="C147" s="19" t="s">
        <v>56</v>
      </c>
      <c r="D147" s="19">
        <v>1549.1</v>
      </c>
      <c r="E147" s="19">
        <v>805.53</v>
      </c>
    </row>
    <row r="148" spans="1:5" x14ac:dyDescent="0.35">
      <c r="A148" s="28">
        <v>43093</v>
      </c>
      <c r="B148" s="15">
        <v>2017</v>
      </c>
      <c r="C148" s="15" t="s">
        <v>58</v>
      </c>
      <c r="D148" s="15">
        <v>984.61</v>
      </c>
      <c r="E148" s="15">
        <v>384</v>
      </c>
    </row>
    <row r="149" spans="1:5" x14ac:dyDescent="0.35">
      <c r="A149" s="29">
        <v>42963</v>
      </c>
      <c r="B149" s="19">
        <v>2017</v>
      </c>
      <c r="C149" s="19" t="s">
        <v>57</v>
      </c>
      <c r="D149" s="19">
        <v>2445.1799999999998</v>
      </c>
      <c r="E149" s="19">
        <v>1295.95</v>
      </c>
    </row>
    <row r="150" spans="1:5" x14ac:dyDescent="0.35">
      <c r="A150" s="28">
        <v>43013</v>
      </c>
      <c r="B150" s="15">
        <v>2017</v>
      </c>
      <c r="C150" s="15" t="s">
        <v>56</v>
      </c>
      <c r="D150" s="15">
        <v>45.18</v>
      </c>
      <c r="E150" s="15">
        <v>21.69</v>
      </c>
    </row>
    <row r="151" spans="1:5" x14ac:dyDescent="0.35">
      <c r="A151" s="29">
        <v>42768</v>
      </c>
      <c r="B151" s="19">
        <v>2017</v>
      </c>
      <c r="C151" s="19" t="s">
        <v>59</v>
      </c>
      <c r="D151" s="19">
        <v>2162.3200000000002</v>
      </c>
      <c r="E151" s="19">
        <v>1037.9100000000001</v>
      </c>
    </row>
    <row r="152" spans="1:5" x14ac:dyDescent="0.35">
      <c r="A152" s="28">
        <v>42631</v>
      </c>
      <c r="B152" s="15">
        <v>2016</v>
      </c>
      <c r="C152" s="15" t="s">
        <v>57</v>
      </c>
      <c r="D152" s="15">
        <v>2345.4299999999998</v>
      </c>
      <c r="E152" s="15">
        <v>1336.9</v>
      </c>
    </row>
    <row r="153" spans="1:5" x14ac:dyDescent="0.35">
      <c r="A153" s="29">
        <v>42392</v>
      </c>
      <c r="B153" s="19">
        <v>2016</v>
      </c>
      <c r="C153" s="19" t="s">
        <v>56</v>
      </c>
      <c r="D153" s="19">
        <v>968.43</v>
      </c>
      <c r="E153" s="19">
        <v>571.37</v>
      </c>
    </row>
    <row r="154" spans="1:5" x14ac:dyDescent="0.35">
      <c r="A154" s="28">
        <v>43354</v>
      </c>
      <c r="B154" s="15">
        <v>2018</v>
      </c>
      <c r="C154" s="15" t="s">
        <v>59</v>
      </c>
      <c r="D154" s="15">
        <v>573.76</v>
      </c>
      <c r="E154" s="15">
        <v>355.73</v>
      </c>
    </row>
    <row r="155" spans="1:5" x14ac:dyDescent="0.35">
      <c r="A155" s="29">
        <v>42839</v>
      </c>
      <c r="B155" s="19">
        <v>2017</v>
      </c>
      <c r="C155" s="19" t="s">
        <v>57</v>
      </c>
      <c r="D155" s="19">
        <v>2222.89</v>
      </c>
      <c r="E155" s="19">
        <v>911.38</v>
      </c>
    </row>
    <row r="156" spans="1:5" x14ac:dyDescent="0.35">
      <c r="A156" s="28">
        <v>42560</v>
      </c>
      <c r="B156" s="15">
        <v>2016</v>
      </c>
      <c r="C156" s="15" t="s">
        <v>59</v>
      </c>
      <c r="D156" s="15">
        <v>1452.43</v>
      </c>
      <c r="E156" s="15">
        <v>813.36</v>
      </c>
    </row>
    <row r="157" spans="1:5" x14ac:dyDescent="0.35">
      <c r="A157" s="29">
        <v>43153</v>
      </c>
      <c r="B157" s="19">
        <v>2018</v>
      </c>
      <c r="C157" s="19" t="s">
        <v>58</v>
      </c>
      <c r="D157" s="19">
        <v>454.62</v>
      </c>
      <c r="E157" s="19">
        <v>222.76</v>
      </c>
    </row>
    <row r="158" spans="1:5" x14ac:dyDescent="0.35">
      <c r="A158" s="28">
        <v>43105</v>
      </c>
      <c r="B158" s="15">
        <v>2018</v>
      </c>
      <c r="C158" s="15" t="s">
        <v>58</v>
      </c>
      <c r="D158" s="15">
        <v>1753.68</v>
      </c>
      <c r="E158" s="15">
        <v>789.16</v>
      </c>
    </row>
    <row r="159" spans="1:5" x14ac:dyDescent="0.35">
      <c r="A159" s="29">
        <v>43312</v>
      </c>
      <c r="B159" s="19">
        <v>2018</v>
      </c>
      <c r="C159" s="19" t="s">
        <v>57</v>
      </c>
      <c r="D159" s="19">
        <v>1623.32</v>
      </c>
      <c r="E159" s="19">
        <v>795.43</v>
      </c>
    </row>
    <row r="160" spans="1:5" x14ac:dyDescent="0.35">
      <c r="A160" s="28">
        <v>43430</v>
      </c>
      <c r="B160" s="15">
        <v>2018</v>
      </c>
      <c r="C160" s="15" t="s">
        <v>56</v>
      </c>
      <c r="D160" s="15">
        <v>531.32000000000005</v>
      </c>
      <c r="E160" s="15">
        <v>355.98</v>
      </c>
    </row>
    <row r="161" spans="1:5" x14ac:dyDescent="0.35">
      <c r="A161" s="29">
        <v>43123</v>
      </c>
      <c r="B161" s="19">
        <v>2018</v>
      </c>
      <c r="C161" s="19" t="s">
        <v>59</v>
      </c>
      <c r="D161" s="19">
        <v>2144.9499999999998</v>
      </c>
      <c r="E161" s="19">
        <v>1394.22</v>
      </c>
    </row>
    <row r="162" spans="1:5" x14ac:dyDescent="0.35">
      <c r="A162" s="28">
        <v>42883</v>
      </c>
      <c r="B162" s="15">
        <v>2017</v>
      </c>
      <c r="C162" s="15" t="s">
        <v>57</v>
      </c>
      <c r="D162" s="15">
        <v>517.14</v>
      </c>
      <c r="E162" s="15">
        <v>336.14</v>
      </c>
    </row>
    <row r="163" spans="1:5" x14ac:dyDescent="0.35">
      <c r="A163" s="29">
        <v>43129</v>
      </c>
      <c r="B163" s="19">
        <v>2018</v>
      </c>
      <c r="C163" s="19" t="s">
        <v>56</v>
      </c>
      <c r="D163" s="19">
        <v>852.54</v>
      </c>
      <c r="E163" s="19">
        <v>562.67999999999995</v>
      </c>
    </row>
    <row r="164" spans="1:5" x14ac:dyDescent="0.35">
      <c r="A164" s="28">
        <v>42928</v>
      </c>
      <c r="B164" s="15">
        <v>2017</v>
      </c>
      <c r="C164" s="15" t="s">
        <v>57</v>
      </c>
      <c r="D164" s="15">
        <v>438.5</v>
      </c>
      <c r="E164" s="15">
        <v>223.64</v>
      </c>
    </row>
    <row r="165" spans="1:5" x14ac:dyDescent="0.35">
      <c r="A165" s="29">
        <v>42807</v>
      </c>
      <c r="B165" s="19">
        <v>2017</v>
      </c>
      <c r="C165" s="19" t="s">
        <v>58</v>
      </c>
      <c r="D165" s="19">
        <v>1958.55</v>
      </c>
      <c r="E165" s="19">
        <v>998.86</v>
      </c>
    </row>
    <row r="166" spans="1:5" x14ac:dyDescent="0.35">
      <c r="A166" s="28">
        <v>42747</v>
      </c>
      <c r="B166" s="15">
        <v>2017</v>
      </c>
      <c r="C166" s="15" t="s">
        <v>56</v>
      </c>
      <c r="D166" s="15">
        <v>245.23</v>
      </c>
      <c r="E166" s="15">
        <v>122.62</v>
      </c>
    </row>
    <row r="167" spans="1:5" x14ac:dyDescent="0.35">
      <c r="A167" s="29">
        <v>42628</v>
      </c>
      <c r="B167" s="19">
        <v>2016</v>
      </c>
      <c r="C167" s="19" t="s">
        <v>57</v>
      </c>
      <c r="D167" s="19">
        <v>315.60000000000002</v>
      </c>
      <c r="E167" s="19">
        <v>201.98</v>
      </c>
    </row>
    <row r="168" spans="1:5" x14ac:dyDescent="0.35">
      <c r="A168" s="28">
        <v>42448</v>
      </c>
      <c r="B168" s="15">
        <v>2016</v>
      </c>
      <c r="C168" s="15" t="s">
        <v>59</v>
      </c>
      <c r="D168" s="15">
        <v>269.58</v>
      </c>
      <c r="E168" s="15">
        <v>126.7</v>
      </c>
    </row>
    <row r="169" spans="1:5" x14ac:dyDescent="0.35">
      <c r="A169" s="29">
        <v>43380</v>
      </c>
      <c r="B169" s="19">
        <v>2018</v>
      </c>
      <c r="C169" s="19" t="s">
        <v>57</v>
      </c>
      <c r="D169" s="19">
        <v>2106.0700000000002</v>
      </c>
      <c r="E169" s="19">
        <v>1263.6400000000001</v>
      </c>
    </row>
    <row r="170" spans="1:5" x14ac:dyDescent="0.35">
      <c r="A170" s="28">
        <v>42853</v>
      </c>
      <c r="B170" s="15">
        <v>2017</v>
      </c>
      <c r="C170" s="15" t="s">
        <v>57</v>
      </c>
      <c r="D170" s="15">
        <v>562.73</v>
      </c>
      <c r="E170" s="15">
        <v>236.35</v>
      </c>
    </row>
    <row r="171" spans="1:5" x14ac:dyDescent="0.35">
      <c r="A171" s="29">
        <v>43249</v>
      </c>
      <c r="B171" s="19">
        <v>2018</v>
      </c>
      <c r="C171" s="19" t="s">
        <v>59</v>
      </c>
      <c r="D171" s="19">
        <v>2347.6</v>
      </c>
      <c r="E171" s="19">
        <v>962.52</v>
      </c>
    </row>
    <row r="172" spans="1:5" x14ac:dyDescent="0.35">
      <c r="A172" s="28">
        <v>43261</v>
      </c>
      <c r="B172" s="15">
        <v>2018</v>
      </c>
      <c r="C172" s="15" t="s">
        <v>56</v>
      </c>
      <c r="D172" s="15">
        <v>1197.77</v>
      </c>
      <c r="E172" s="15">
        <v>598.89</v>
      </c>
    </row>
    <row r="173" spans="1:5" x14ac:dyDescent="0.35">
      <c r="A173" s="29">
        <v>42612</v>
      </c>
      <c r="B173" s="19">
        <v>2016</v>
      </c>
      <c r="C173" s="19" t="s">
        <v>59</v>
      </c>
      <c r="D173" s="19">
        <v>1411.59</v>
      </c>
      <c r="E173" s="19">
        <v>762.26</v>
      </c>
    </row>
    <row r="174" spans="1:5" x14ac:dyDescent="0.35">
      <c r="A174" s="28">
        <v>42943</v>
      </c>
      <c r="B174" s="15">
        <v>2017</v>
      </c>
      <c r="C174" s="15" t="s">
        <v>56</v>
      </c>
      <c r="D174" s="15">
        <v>2030.49</v>
      </c>
      <c r="E174" s="15">
        <v>1258.9000000000001</v>
      </c>
    </row>
    <row r="175" spans="1:5" x14ac:dyDescent="0.35">
      <c r="A175" s="29">
        <v>43370</v>
      </c>
      <c r="B175" s="19">
        <v>2018</v>
      </c>
      <c r="C175" s="19" t="s">
        <v>59</v>
      </c>
      <c r="D175" s="19">
        <v>1665.95</v>
      </c>
      <c r="E175" s="19">
        <v>766.34</v>
      </c>
    </row>
    <row r="176" spans="1:5" x14ac:dyDescent="0.35">
      <c r="A176" s="28">
        <v>43450</v>
      </c>
      <c r="B176" s="15">
        <v>2018</v>
      </c>
      <c r="C176" s="15" t="s">
        <v>57</v>
      </c>
      <c r="D176" s="15">
        <v>305.45999999999998</v>
      </c>
      <c r="E176" s="15">
        <v>192.44</v>
      </c>
    </row>
    <row r="177" spans="1:5" x14ac:dyDescent="0.35">
      <c r="A177" s="29">
        <v>43464</v>
      </c>
      <c r="B177" s="19">
        <v>2018</v>
      </c>
      <c r="C177" s="19" t="s">
        <v>58</v>
      </c>
      <c r="D177" s="19">
        <v>1913.15</v>
      </c>
      <c r="E177" s="19">
        <v>1033.0999999999999</v>
      </c>
    </row>
    <row r="178" spans="1:5" x14ac:dyDescent="0.35">
      <c r="A178" s="28">
        <v>42836</v>
      </c>
      <c r="B178" s="15">
        <v>2017</v>
      </c>
      <c r="C178" s="15" t="s">
        <v>59</v>
      </c>
      <c r="D178" s="15">
        <v>1838.42</v>
      </c>
      <c r="E178" s="15">
        <v>772.14</v>
      </c>
    </row>
    <row r="179" spans="1:5" x14ac:dyDescent="0.35">
      <c r="A179" s="29">
        <v>42400</v>
      </c>
      <c r="B179" s="19">
        <v>2016</v>
      </c>
      <c r="C179" s="19" t="s">
        <v>56</v>
      </c>
      <c r="D179" s="19">
        <v>2043.55</v>
      </c>
      <c r="E179" s="19">
        <v>1226.1300000000001</v>
      </c>
    </row>
    <row r="180" spans="1:5" x14ac:dyDescent="0.35">
      <c r="A180" s="28">
        <v>42674</v>
      </c>
      <c r="B180" s="15">
        <v>2016</v>
      </c>
      <c r="C180" s="15" t="s">
        <v>57</v>
      </c>
      <c r="D180" s="15">
        <v>1426.9</v>
      </c>
      <c r="E180" s="15">
        <v>684.91</v>
      </c>
    </row>
    <row r="181" spans="1:5" x14ac:dyDescent="0.35">
      <c r="A181" s="29">
        <v>42442</v>
      </c>
      <c r="B181" s="19">
        <v>2016</v>
      </c>
      <c r="C181" s="19" t="s">
        <v>57</v>
      </c>
      <c r="D181" s="19">
        <v>1997.29</v>
      </c>
      <c r="E181" s="19">
        <v>778.94</v>
      </c>
    </row>
    <row r="182" spans="1:5" x14ac:dyDescent="0.35">
      <c r="A182" s="28">
        <v>43046</v>
      </c>
      <c r="B182" s="15">
        <v>2017</v>
      </c>
      <c r="C182" s="15" t="s">
        <v>56</v>
      </c>
      <c r="D182" s="15">
        <v>823.75</v>
      </c>
      <c r="E182" s="15">
        <v>420.11</v>
      </c>
    </row>
    <row r="183" spans="1:5" x14ac:dyDescent="0.35">
      <c r="A183" s="29">
        <v>43265</v>
      </c>
      <c r="B183" s="19">
        <v>2018</v>
      </c>
      <c r="C183" s="19" t="s">
        <v>59</v>
      </c>
      <c r="D183" s="19">
        <v>1927.75</v>
      </c>
      <c r="E183" s="19">
        <v>1079.54</v>
      </c>
    </row>
    <row r="184" spans="1:5" x14ac:dyDescent="0.35">
      <c r="A184" s="28">
        <v>42535</v>
      </c>
      <c r="B184" s="15">
        <v>2016</v>
      </c>
      <c r="C184" s="15" t="s">
        <v>58</v>
      </c>
      <c r="D184" s="15">
        <v>52.38</v>
      </c>
      <c r="E184" s="15">
        <v>25.14</v>
      </c>
    </row>
    <row r="185" spans="1:5" x14ac:dyDescent="0.35">
      <c r="A185" s="29">
        <v>43398</v>
      </c>
      <c r="B185" s="19">
        <v>2018</v>
      </c>
      <c r="C185" s="19" t="s">
        <v>56</v>
      </c>
      <c r="D185" s="19">
        <v>865.26</v>
      </c>
      <c r="E185" s="19">
        <v>449.94</v>
      </c>
    </row>
    <row r="186" spans="1:5" x14ac:dyDescent="0.35">
      <c r="A186" s="28">
        <v>43410</v>
      </c>
      <c r="B186" s="15">
        <v>2018</v>
      </c>
      <c r="C186" s="15" t="s">
        <v>57</v>
      </c>
      <c r="D186" s="15">
        <v>1539.72</v>
      </c>
      <c r="E186" s="15">
        <v>1016.22</v>
      </c>
    </row>
    <row r="187" spans="1:5" x14ac:dyDescent="0.35">
      <c r="A187" s="29">
        <v>42713</v>
      </c>
      <c r="B187" s="19">
        <v>2016</v>
      </c>
      <c r="C187" s="19" t="s">
        <v>59</v>
      </c>
      <c r="D187" s="19">
        <v>698.67</v>
      </c>
      <c r="E187" s="19">
        <v>461.12</v>
      </c>
    </row>
    <row r="188" spans="1:5" x14ac:dyDescent="0.35">
      <c r="A188" s="28">
        <v>42443</v>
      </c>
      <c r="B188" s="15">
        <v>2016</v>
      </c>
      <c r="C188" s="15" t="s">
        <v>59</v>
      </c>
      <c r="D188" s="15">
        <v>33.119999999999997</v>
      </c>
      <c r="E188" s="15">
        <v>18.88</v>
      </c>
    </row>
    <row r="189" spans="1:5" x14ac:dyDescent="0.35">
      <c r="A189" s="29">
        <v>43419</v>
      </c>
      <c r="B189" s="19">
        <v>2018</v>
      </c>
      <c r="C189" s="19" t="s">
        <v>59</v>
      </c>
      <c r="D189" s="19">
        <v>1017.6</v>
      </c>
      <c r="E189" s="19">
        <v>590.21</v>
      </c>
    </row>
    <row r="190" spans="1:5" x14ac:dyDescent="0.35">
      <c r="A190" s="28">
        <v>43086</v>
      </c>
      <c r="B190" s="15">
        <v>2017</v>
      </c>
      <c r="C190" s="15" t="s">
        <v>57</v>
      </c>
      <c r="D190" s="15">
        <v>1042</v>
      </c>
      <c r="E190" s="15">
        <v>666.88</v>
      </c>
    </row>
    <row r="191" spans="1:5" x14ac:dyDescent="0.35">
      <c r="A191" s="29">
        <v>42774</v>
      </c>
      <c r="B191" s="19">
        <v>2017</v>
      </c>
      <c r="C191" s="19" t="s">
        <v>57</v>
      </c>
      <c r="D191" s="19">
        <v>1520.64</v>
      </c>
      <c r="E191" s="19">
        <v>669.08</v>
      </c>
    </row>
    <row r="192" spans="1:5" x14ac:dyDescent="0.35">
      <c r="A192" s="28">
        <v>43351</v>
      </c>
      <c r="B192" s="15">
        <v>2018</v>
      </c>
      <c r="C192" s="15" t="s">
        <v>59</v>
      </c>
      <c r="D192" s="15">
        <v>1780.84</v>
      </c>
      <c r="E192" s="15">
        <v>979.46</v>
      </c>
    </row>
    <row r="193" spans="1:5" x14ac:dyDescent="0.35">
      <c r="A193" s="29">
        <v>43102</v>
      </c>
      <c r="B193" s="19">
        <v>2018</v>
      </c>
      <c r="C193" s="19" t="s">
        <v>59</v>
      </c>
      <c r="D193" s="19">
        <v>1474.72</v>
      </c>
      <c r="E193" s="19">
        <v>722.61</v>
      </c>
    </row>
    <row r="194" spans="1:5" x14ac:dyDescent="0.35">
      <c r="A194" s="28">
        <v>42882</v>
      </c>
      <c r="B194" s="15">
        <v>2017</v>
      </c>
      <c r="C194" s="15" t="s">
        <v>56</v>
      </c>
      <c r="D194" s="15">
        <v>953.44</v>
      </c>
      <c r="E194" s="15">
        <v>457.65</v>
      </c>
    </row>
    <row r="195" spans="1:5" x14ac:dyDescent="0.35">
      <c r="A195" s="29">
        <v>42628</v>
      </c>
      <c r="B195" s="19">
        <v>2016</v>
      </c>
      <c r="C195" s="19" t="s">
        <v>56</v>
      </c>
      <c r="D195" s="19">
        <v>1769.66</v>
      </c>
      <c r="E195" s="19">
        <v>867.13</v>
      </c>
    </row>
    <row r="196" spans="1:5" x14ac:dyDescent="0.35">
      <c r="A196" s="28">
        <v>42800</v>
      </c>
      <c r="B196" s="15">
        <v>2017</v>
      </c>
      <c r="C196" s="15" t="s">
        <v>58</v>
      </c>
      <c r="D196" s="15">
        <v>1275.3499999999999</v>
      </c>
      <c r="E196" s="15">
        <v>790.72</v>
      </c>
    </row>
    <row r="197" spans="1:5" x14ac:dyDescent="0.35">
      <c r="A197" s="29">
        <v>42640</v>
      </c>
      <c r="B197" s="19">
        <v>2016</v>
      </c>
      <c r="C197" s="19" t="s">
        <v>57</v>
      </c>
      <c r="D197" s="19">
        <v>46.74</v>
      </c>
      <c r="E197" s="19">
        <v>20.57</v>
      </c>
    </row>
    <row r="198" spans="1:5" x14ac:dyDescent="0.35">
      <c r="A198" s="28">
        <v>43088</v>
      </c>
      <c r="B198" s="15">
        <v>2017</v>
      </c>
      <c r="C198" s="15" t="s">
        <v>58</v>
      </c>
      <c r="D198" s="15">
        <v>1351.89</v>
      </c>
      <c r="E198" s="15">
        <v>851.69</v>
      </c>
    </row>
    <row r="199" spans="1:5" x14ac:dyDescent="0.35">
      <c r="A199" s="29">
        <v>42459</v>
      </c>
      <c r="B199" s="19">
        <v>2016</v>
      </c>
      <c r="C199" s="19" t="s">
        <v>59</v>
      </c>
      <c r="D199" s="19">
        <v>674.89</v>
      </c>
      <c r="E199" s="19">
        <v>364.44</v>
      </c>
    </row>
    <row r="200" spans="1:5" x14ac:dyDescent="0.35">
      <c r="A200" s="28">
        <v>43096</v>
      </c>
      <c r="B200" s="15">
        <v>2017</v>
      </c>
      <c r="C200" s="15" t="s">
        <v>57</v>
      </c>
      <c r="D200" s="15">
        <v>2362.0500000000002</v>
      </c>
      <c r="E200" s="15">
        <v>1251.8900000000001</v>
      </c>
    </row>
    <row r="201" spans="1:5" x14ac:dyDescent="0.35">
      <c r="A201" s="29">
        <v>42648</v>
      </c>
      <c r="B201" s="19">
        <v>2016</v>
      </c>
      <c r="C201" s="19" t="s">
        <v>57</v>
      </c>
      <c r="D201" s="19">
        <v>405.09</v>
      </c>
      <c r="E201" s="19">
        <v>182.29</v>
      </c>
    </row>
    <row r="202" spans="1:5" x14ac:dyDescent="0.35">
      <c r="A202" s="28">
        <v>42583</v>
      </c>
      <c r="B202" s="15">
        <v>2016</v>
      </c>
      <c r="C202" s="15" t="s">
        <v>57</v>
      </c>
      <c r="D202" s="15">
        <v>699.56</v>
      </c>
      <c r="E202" s="15">
        <v>391.75</v>
      </c>
    </row>
    <row r="203" spans="1:5" x14ac:dyDescent="0.35">
      <c r="A203" s="29">
        <v>43138</v>
      </c>
      <c r="B203" s="19">
        <v>2018</v>
      </c>
      <c r="C203" s="19" t="s">
        <v>56</v>
      </c>
      <c r="D203" s="19">
        <v>1447.24</v>
      </c>
      <c r="E203" s="19">
        <v>781.51</v>
      </c>
    </row>
    <row r="204" spans="1:5" x14ac:dyDescent="0.35">
      <c r="A204" s="28">
        <v>43103</v>
      </c>
      <c r="B204" s="15">
        <v>2018</v>
      </c>
      <c r="C204" s="15" t="s">
        <v>58</v>
      </c>
      <c r="D204" s="15">
        <v>1811.1</v>
      </c>
      <c r="E204" s="15">
        <v>1213.44</v>
      </c>
    </row>
    <row r="205" spans="1:5" x14ac:dyDescent="0.35">
      <c r="A205" s="29">
        <v>43028</v>
      </c>
      <c r="B205" s="19">
        <v>2017</v>
      </c>
      <c r="C205" s="19" t="s">
        <v>58</v>
      </c>
      <c r="D205" s="19">
        <v>1826.26</v>
      </c>
      <c r="E205" s="19">
        <v>949.66</v>
      </c>
    </row>
    <row r="206" spans="1:5" x14ac:dyDescent="0.35">
      <c r="A206" s="28">
        <v>42579</v>
      </c>
      <c r="B206" s="15">
        <v>2016</v>
      </c>
      <c r="C206" s="15" t="s">
        <v>58</v>
      </c>
      <c r="D206" s="15">
        <v>62.06</v>
      </c>
      <c r="E206" s="15">
        <v>25.44</v>
      </c>
    </row>
    <row r="207" spans="1:5" x14ac:dyDescent="0.35">
      <c r="A207" s="29">
        <v>42487</v>
      </c>
      <c r="B207" s="19">
        <v>2016</v>
      </c>
      <c r="C207" s="19" t="s">
        <v>58</v>
      </c>
      <c r="D207" s="19">
        <v>177.72</v>
      </c>
      <c r="E207" s="19">
        <v>81.75</v>
      </c>
    </row>
    <row r="208" spans="1:5" x14ac:dyDescent="0.35">
      <c r="A208" s="28">
        <v>43353</v>
      </c>
      <c r="B208" s="15">
        <v>2018</v>
      </c>
      <c r="C208" s="15" t="s">
        <v>57</v>
      </c>
      <c r="D208" s="15">
        <v>299.68</v>
      </c>
      <c r="E208" s="15">
        <v>128.86000000000001</v>
      </c>
    </row>
    <row r="209" spans="1:5" x14ac:dyDescent="0.35">
      <c r="A209" s="29">
        <v>42436</v>
      </c>
      <c r="B209" s="19">
        <v>2016</v>
      </c>
      <c r="C209" s="19" t="s">
        <v>58</v>
      </c>
      <c r="D209" s="19">
        <v>653.23</v>
      </c>
      <c r="E209" s="19">
        <v>313.55</v>
      </c>
    </row>
    <row r="210" spans="1:5" x14ac:dyDescent="0.35">
      <c r="A210" s="28">
        <v>42868</v>
      </c>
      <c r="B210" s="15">
        <v>2017</v>
      </c>
      <c r="C210" s="15" t="s">
        <v>58</v>
      </c>
      <c r="D210" s="15">
        <v>1056.07</v>
      </c>
      <c r="E210" s="15">
        <v>538.6</v>
      </c>
    </row>
    <row r="211" spans="1:5" x14ac:dyDescent="0.35">
      <c r="A211" s="29">
        <v>42806</v>
      </c>
      <c r="B211" s="19">
        <v>2017</v>
      </c>
      <c r="C211" s="19" t="s">
        <v>56</v>
      </c>
      <c r="D211" s="19">
        <v>1794.17</v>
      </c>
      <c r="E211" s="19">
        <v>1202.0899999999999</v>
      </c>
    </row>
    <row r="212" spans="1:5" x14ac:dyDescent="0.35">
      <c r="A212" s="28">
        <v>43158</v>
      </c>
      <c r="B212" s="15">
        <v>2018</v>
      </c>
      <c r="C212" s="15" t="s">
        <v>57</v>
      </c>
      <c r="D212" s="15">
        <v>345.44</v>
      </c>
      <c r="E212" s="15">
        <v>179.63</v>
      </c>
    </row>
    <row r="213" spans="1:5" x14ac:dyDescent="0.35">
      <c r="A213" s="29">
        <v>43296</v>
      </c>
      <c r="B213" s="19">
        <v>2018</v>
      </c>
      <c r="C213" s="19" t="s">
        <v>58</v>
      </c>
      <c r="D213" s="19">
        <v>1988.63</v>
      </c>
      <c r="E213" s="19">
        <v>1272.72</v>
      </c>
    </row>
    <row r="214" spans="1:5" x14ac:dyDescent="0.35">
      <c r="A214" s="28">
        <v>43090</v>
      </c>
      <c r="B214" s="15">
        <v>2017</v>
      </c>
      <c r="C214" s="15" t="s">
        <v>58</v>
      </c>
      <c r="D214" s="15">
        <v>233.24</v>
      </c>
      <c r="E214" s="15">
        <v>104.96</v>
      </c>
    </row>
    <row r="215" spans="1:5" x14ac:dyDescent="0.35">
      <c r="A215" s="29">
        <v>43217</v>
      </c>
      <c r="B215" s="19">
        <v>2018</v>
      </c>
      <c r="C215" s="19" t="s">
        <v>58</v>
      </c>
      <c r="D215" s="19">
        <v>1991.82</v>
      </c>
      <c r="E215" s="19">
        <v>896.32</v>
      </c>
    </row>
    <row r="216" spans="1:5" x14ac:dyDescent="0.35">
      <c r="A216" s="28">
        <v>43412</v>
      </c>
      <c r="B216" s="15">
        <v>2018</v>
      </c>
      <c r="C216" s="15" t="s">
        <v>57</v>
      </c>
      <c r="D216" s="15">
        <v>2045.57</v>
      </c>
      <c r="E216" s="15">
        <v>797.77</v>
      </c>
    </row>
    <row r="217" spans="1:5" x14ac:dyDescent="0.35">
      <c r="A217" s="29">
        <v>43310</v>
      </c>
      <c r="B217" s="19">
        <v>2018</v>
      </c>
      <c r="C217" s="19" t="s">
        <v>56</v>
      </c>
      <c r="D217" s="19">
        <v>2094.96</v>
      </c>
      <c r="E217" s="19">
        <v>817.03</v>
      </c>
    </row>
    <row r="218" spans="1:5" x14ac:dyDescent="0.35">
      <c r="A218" s="28">
        <v>42873</v>
      </c>
      <c r="B218" s="15">
        <v>2017</v>
      </c>
      <c r="C218" s="15" t="s">
        <v>58</v>
      </c>
      <c r="D218" s="15">
        <v>1978.7</v>
      </c>
      <c r="E218" s="15">
        <v>811.27</v>
      </c>
    </row>
    <row r="219" spans="1:5" x14ac:dyDescent="0.35">
      <c r="A219" s="29">
        <v>42652</v>
      </c>
      <c r="B219" s="19">
        <v>2016</v>
      </c>
      <c r="C219" s="19" t="s">
        <v>56</v>
      </c>
      <c r="D219" s="19">
        <v>30.38</v>
      </c>
      <c r="E219" s="19">
        <v>17.62</v>
      </c>
    </row>
    <row r="220" spans="1:5" x14ac:dyDescent="0.35">
      <c r="A220" s="28">
        <v>43421</v>
      </c>
      <c r="B220" s="15">
        <v>2018</v>
      </c>
      <c r="C220" s="15" t="s">
        <v>59</v>
      </c>
      <c r="D220" s="15">
        <v>1313.35</v>
      </c>
      <c r="E220" s="15">
        <v>669.81</v>
      </c>
    </row>
    <row r="221" spans="1:5" x14ac:dyDescent="0.35">
      <c r="A221" s="29">
        <v>42628</v>
      </c>
      <c r="B221" s="19">
        <v>2016</v>
      </c>
      <c r="C221" s="19" t="s">
        <v>59</v>
      </c>
      <c r="D221" s="19">
        <v>1532.81</v>
      </c>
      <c r="E221" s="19">
        <v>812.39</v>
      </c>
    </row>
    <row r="222" spans="1:5" x14ac:dyDescent="0.35">
      <c r="A222" s="28">
        <v>43335</v>
      </c>
      <c r="B222" s="15">
        <v>2018</v>
      </c>
      <c r="C222" s="15" t="s">
        <v>59</v>
      </c>
      <c r="D222" s="15">
        <v>2195.7800000000002</v>
      </c>
      <c r="E222" s="15">
        <v>1097.8900000000001</v>
      </c>
    </row>
    <row r="223" spans="1:5" x14ac:dyDescent="0.35">
      <c r="A223" s="29">
        <v>42817</v>
      </c>
      <c r="B223" s="19">
        <v>2017</v>
      </c>
      <c r="C223" s="19" t="s">
        <v>59</v>
      </c>
      <c r="D223" s="19">
        <v>80.08</v>
      </c>
      <c r="E223" s="19">
        <v>31.23</v>
      </c>
    </row>
    <row r="224" spans="1:5" x14ac:dyDescent="0.35">
      <c r="A224" s="28">
        <v>42560</v>
      </c>
      <c r="B224" s="15">
        <v>2016</v>
      </c>
      <c r="C224" s="15" t="s">
        <v>57</v>
      </c>
      <c r="D224" s="15">
        <v>45.19</v>
      </c>
      <c r="E224" s="15">
        <v>24.85</v>
      </c>
    </row>
    <row r="225" spans="1:5" x14ac:dyDescent="0.35">
      <c r="A225" s="29">
        <v>42791</v>
      </c>
      <c r="B225" s="19">
        <v>2017</v>
      </c>
      <c r="C225" s="19" t="s">
        <v>56</v>
      </c>
      <c r="D225" s="19">
        <v>732.64</v>
      </c>
      <c r="E225" s="19">
        <v>388.3</v>
      </c>
    </row>
    <row r="226" spans="1:5" x14ac:dyDescent="0.35">
      <c r="A226" s="28">
        <v>42446</v>
      </c>
      <c r="B226" s="15">
        <v>2016</v>
      </c>
      <c r="C226" s="15" t="s">
        <v>58</v>
      </c>
      <c r="D226" s="15">
        <v>1049.3599999999999</v>
      </c>
      <c r="E226" s="15">
        <v>671.59</v>
      </c>
    </row>
    <row r="227" spans="1:5" x14ac:dyDescent="0.35">
      <c r="A227" s="29">
        <v>42897</v>
      </c>
      <c r="B227" s="19">
        <v>2017</v>
      </c>
      <c r="C227" s="19" t="s">
        <v>56</v>
      </c>
      <c r="D227" s="19">
        <v>222.93</v>
      </c>
      <c r="E227" s="19">
        <v>86.94</v>
      </c>
    </row>
    <row r="228" spans="1:5" x14ac:dyDescent="0.35">
      <c r="A228" s="28">
        <v>43281</v>
      </c>
      <c r="B228" s="15">
        <v>2018</v>
      </c>
      <c r="C228" s="15" t="s">
        <v>57</v>
      </c>
      <c r="D228" s="15">
        <v>682.26</v>
      </c>
      <c r="E228" s="15">
        <v>416.18</v>
      </c>
    </row>
    <row r="229" spans="1:5" x14ac:dyDescent="0.35">
      <c r="A229" s="29">
        <v>42785</v>
      </c>
      <c r="B229" s="19">
        <v>2017</v>
      </c>
      <c r="C229" s="19" t="s">
        <v>59</v>
      </c>
      <c r="D229" s="19">
        <v>1248.8599999999999</v>
      </c>
      <c r="E229" s="19">
        <v>487.06</v>
      </c>
    </row>
    <row r="230" spans="1:5" x14ac:dyDescent="0.35">
      <c r="A230" s="28">
        <v>42950</v>
      </c>
      <c r="B230" s="15">
        <v>2017</v>
      </c>
      <c r="C230" s="15" t="s">
        <v>56</v>
      </c>
      <c r="D230" s="15">
        <v>1678.55</v>
      </c>
      <c r="E230" s="15">
        <v>772.13</v>
      </c>
    </row>
    <row r="231" spans="1:5" x14ac:dyDescent="0.35">
      <c r="A231" s="29">
        <v>43401</v>
      </c>
      <c r="B231" s="19">
        <v>2018</v>
      </c>
      <c r="C231" s="19" t="s">
        <v>59</v>
      </c>
      <c r="D231" s="19">
        <v>2184.1999999999998</v>
      </c>
      <c r="E231" s="19">
        <v>1092.0999999999999</v>
      </c>
    </row>
    <row r="232" spans="1:5" x14ac:dyDescent="0.35">
      <c r="A232" s="28">
        <v>43310</v>
      </c>
      <c r="B232" s="15">
        <v>2018</v>
      </c>
      <c r="C232" s="15" t="s">
        <v>57</v>
      </c>
      <c r="D232" s="15">
        <v>460.34</v>
      </c>
      <c r="E232" s="15">
        <v>188.74</v>
      </c>
    </row>
    <row r="233" spans="1:5" x14ac:dyDescent="0.35">
      <c r="A233" s="29">
        <v>42916</v>
      </c>
      <c r="B233" s="19">
        <v>2017</v>
      </c>
      <c r="C233" s="19" t="s">
        <v>56</v>
      </c>
      <c r="D233" s="19">
        <v>371.62</v>
      </c>
      <c r="E233" s="19">
        <v>156.08000000000001</v>
      </c>
    </row>
    <row r="234" spans="1:5" x14ac:dyDescent="0.35">
      <c r="A234" s="28">
        <v>42563</v>
      </c>
      <c r="B234" s="15">
        <v>2016</v>
      </c>
      <c r="C234" s="15" t="s">
        <v>56</v>
      </c>
      <c r="D234" s="15">
        <v>584.32000000000005</v>
      </c>
      <c r="E234" s="15">
        <v>286.32</v>
      </c>
    </row>
    <row r="235" spans="1:5" x14ac:dyDescent="0.35">
      <c r="A235" s="29">
        <v>43172</v>
      </c>
      <c r="B235" s="19">
        <v>2018</v>
      </c>
      <c r="C235" s="19" t="s">
        <v>56</v>
      </c>
      <c r="D235" s="19">
        <v>2365.67</v>
      </c>
      <c r="E235" s="19">
        <v>1490.37</v>
      </c>
    </row>
    <row r="236" spans="1:5" x14ac:dyDescent="0.35">
      <c r="A236" s="28">
        <v>43369</v>
      </c>
      <c r="B236" s="15">
        <v>2018</v>
      </c>
      <c r="C236" s="15" t="s">
        <v>57</v>
      </c>
      <c r="D236" s="15">
        <v>1545.48</v>
      </c>
      <c r="E236" s="15">
        <v>649.1</v>
      </c>
    </row>
    <row r="237" spans="1:5" x14ac:dyDescent="0.35">
      <c r="A237" s="29">
        <v>43279</v>
      </c>
      <c r="B237" s="19">
        <v>2018</v>
      </c>
      <c r="C237" s="19" t="s">
        <v>58</v>
      </c>
      <c r="D237" s="19">
        <v>514.36</v>
      </c>
      <c r="E237" s="19">
        <v>334.33</v>
      </c>
    </row>
    <row r="238" spans="1:5" x14ac:dyDescent="0.35">
      <c r="A238" s="28">
        <v>43419</v>
      </c>
      <c r="B238" s="15">
        <v>2018</v>
      </c>
      <c r="C238" s="15" t="s">
        <v>56</v>
      </c>
      <c r="D238" s="15">
        <v>1569.02</v>
      </c>
      <c r="E238" s="15">
        <v>894.34</v>
      </c>
    </row>
    <row r="239" spans="1:5" x14ac:dyDescent="0.35">
      <c r="A239" s="29">
        <v>43059</v>
      </c>
      <c r="B239" s="19">
        <v>2017</v>
      </c>
      <c r="C239" s="19" t="s">
        <v>57</v>
      </c>
      <c r="D239" s="19">
        <v>722.85</v>
      </c>
      <c r="E239" s="19">
        <v>404.8</v>
      </c>
    </row>
    <row r="240" spans="1:5" x14ac:dyDescent="0.35">
      <c r="A240" s="28">
        <v>43396</v>
      </c>
      <c r="B240" s="15">
        <v>2018</v>
      </c>
      <c r="C240" s="15" t="s">
        <v>56</v>
      </c>
      <c r="D240" s="15">
        <v>318.07</v>
      </c>
      <c r="E240" s="15">
        <v>152.66999999999999</v>
      </c>
    </row>
    <row r="241" spans="1:5" x14ac:dyDescent="0.35">
      <c r="A241" s="29">
        <v>43194</v>
      </c>
      <c r="B241" s="19">
        <v>2018</v>
      </c>
      <c r="C241" s="19" t="s">
        <v>59</v>
      </c>
      <c r="D241" s="19">
        <v>857.2</v>
      </c>
      <c r="E241" s="19">
        <v>548.61</v>
      </c>
    </row>
    <row r="242" spans="1:5" x14ac:dyDescent="0.35">
      <c r="A242" s="28">
        <v>43010</v>
      </c>
      <c r="B242" s="15">
        <v>2017</v>
      </c>
      <c r="C242" s="15" t="s">
        <v>58</v>
      </c>
      <c r="D242" s="15">
        <v>1931.66</v>
      </c>
      <c r="E242" s="15">
        <v>1062.4100000000001</v>
      </c>
    </row>
    <row r="243" spans="1:5" x14ac:dyDescent="0.35">
      <c r="A243" s="29">
        <v>42382</v>
      </c>
      <c r="B243" s="19">
        <v>2016</v>
      </c>
      <c r="C243" s="19" t="s">
        <v>57</v>
      </c>
      <c r="D243" s="19">
        <v>1826.83</v>
      </c>
      <c r="E243" s="19">
        <v>822.07</v>
      </c>
    </row>
    <row r="244" spans="1:5" x14ac:dyDescent="0.35">
      <c r="A244" s="28">
        <v>43164</v>
      </c>
      <c r="B244" s="15">
        <v>2018</v>
      </c>
      <c r="C244" s="15" t="s">
        <v>59</v>
      </c>
      <c r="D244" s="15">
        <v>1809.23</v>
      </c>
      <c r="E244" s="15">
        <v>958.89</v>
      </c>
    </row>
    <row r="245" spans="1:5" x14ac:dyDescent="0.35">
      <c r="A245" s="29">
        <v>43458</v>
      </c>
      <c r="B245" s="19">
        <v>2018</v>
      </c>
      <c r="C245" s="19" t="s">
        <v>59</v>
      </c>
      <c r="D245" s="19">
        <v>763.13</v>
      </c>
      <c r="E245" s="19">
        <v>503.67</v>
      </c>
    </row>
    <row r="246" spans="1:5" x14ac:dyDescent="0.35">
      <c r="A246" s="28">
        <v>43012</v>
      </c>
      <c r="B246" s="15">
        <v>2017</v>
      </c>
      <c r="C246" s="15" t="s">
        <v>58</v>
      </c>
      <c r="D246" s="15">
        <v>668.28</v>
      </c>
      <c r="E246" s="15">
        <v>300.73</v>
      </c>
    </row>
    <row r="247" spans="1:5" x14ac:dyDescent="0.35">
      <c r="A247" s="29">
        <v>43369</v>
      </c>
      <c r="B247" s="19">
        <v>2018</v>
      </c>
      <c r="C247" s="19" t="s">
        <v>57</v>
      </c>
      <c r="D247" s="19">
        <v>1712.38</v>
      </c>
      <c r="E247" s="19">
        <v>1095.92</v>
      </c>
    </row>
    <row r="248" spans="1:5" x14ac:dyDescent="0.35">
      <c r="A248" s="28">
        <v>42838</v>
      </c>
      <c r="B248" s="15">
        <v>2017</v>
      </c>
      <c r="C248" s="15" t="s">
        <v>58</v>
      </c>
      <c r="D248" s="15">
        <v>2066.17</v>
      </c>
      <c r="E248" s="15">
        <v>1136.3900000000001</v>
      </c>
    </row>
    <row r="249" spans="1:5" x14ac:dyDescent="0.35">
      <c r="A249" s="29">
        <v>42942</v>
      </c>
      <c r="B249" s="19">
        <v>2017</v>
      </c>
      <c r="C249" s="19" t="s">
        <v>56</v>
      </c>
      <c r="D249" s="19">
        <v>1469.55</v>
      </c>
      <c r="E249" s="19">
        <v>720.08</v>
      </c>
    </row>
    <row r="250" spans="1:5" x14ac:dyDescent="0.35">
      <c r="A250" s="28">
        <v>42420</v>
      </c>
      <c r="B250" s="15">
        <v>2016</v>
      </c>
      <c r="C250" s="15" t="s">
        <v>56</v>
      </c>
      <c r="D250" s="15">
        <v>2040.88</v>
      </c>
      <c r="E250" s="15">
        <v>795.94</v>
      </c>
    </row>
    <row r="251" spans="1:5" x14ac:dyDescent="0.35">
      <c r="A251" s="29">
        <v>43047</v>
      </c>
      <c r="B251" s="19">
        <v>2017</v>
      </c>
      <c r="C251" s="19" t="s">
        <v>57</v>
      </c>
      <c r="D251" s="19">
        <v>2035.16</v>
      </c>
      <c r="E251" s="19">
        <v>875.12</v>
      </c>
    </row>
    <row r="252" spans="1:5" x14ac:dyDescent="0.35">
      <c r="A252" s="28">
        <v>42991</v>
      </c>
      <c r="B252" s="15">
        <v>2017</v>
      </c>
      <c r="C252" s="15" t="s">
        <v>57</v>
      </c>
      <c r="D252" s="15">
        <v>2181.6</v>
      </c>
      <c r="E252" s="15">
        <v>981.72</v>
      </c>
    </row>
    <row r="253" spans="1:5" x14ac:dyDescent="0.35">
      <c r="A253" s="29">
        <v>42983</v>
      </c>
      <c r="B253" s="19">
        <v>2017</v>
      </c>
      <c r="C253" s="19" t="s">
        <v>59</v>
      </c>
      <c r="D253" s="19">
        <v>1032.75</v>
      </c>
      <c r="E253" s="19">
        <v>640.30999999999995</v>
      </c>
    </row>
    <row r="254" spans="1:5" x14ac:dyDescent="0.35">
      <c r="A254" s="28">
        <v>43369</v>
      </c>
      <c r="B254" s="15">
        <v>2018</v>
      </c>
      <c r="C254" s="15" t="s">
        <v>59</v>
      </c>
      <c r="D254" s="15">
        <v>532.4</v>
      </c>
      <c r="E254" s="15">
        <v>340.74</v>
      </c>
    </row>
    <row r="255" spans="1:5" x14ac:dyDescent="0.35">
      <c r="A255" s="29">
        <v>43281</v>
      </c>
      <c r="B255" s="19">
        <v>2018</v>
      </c>
      <c r="C255" s="19" t="s">
        <v>57</v>
      </c>
      <c r="D255" s="19">
        <v>2343.34</v>
      </c>
      <c r="E255" s="19">
        <v>1288.8399999999999</v>
      </c>
    </row>
    <row r="256" spans="1:5" x14ac:dyDescent="0.35">
      <c r="A256" s="28">
        <v>43358</v>
      </c>
      <c r="B256" s="15">
        <v>2018</v>
      </c>
      <c r="C256" s="15" t="s">
        <v>57</v>
      </c>
      <c r="D256" s="15">
        <v>1320.41</v>
      </c>
      <c r="E256" s="15">
        <v>818.65</v>
      </c>
    </row>
    <row r="257" spans="1:5" x14ac:dyDescent="0.35">
      <c r="A257" s="29">
        <v>42806</v>
      </c>
      <c r="B257" s="19">
        <v>2017</v>
      </c>
      <c r="C257" s="19" t="s">
        <v>59</v>
      </c>
      <c r="D257" s="19">
        <v>1595.86</v>
      </c>
      <c r="E257" s="19">
        <v>654.29999999999995</v>
      </c>
    </row>
    <row r="258" spans="1:5" x14ac:dyDescent="0.35">
      <c r="A258" s="28">
        <v>43327</v>
      </c>
      <c r="B258" s="15">
        <v>2018</v>
      </c>
      <c r="C258" s="15" t="s">
        <v>57</v>
      </c>
      <c r="D258" s="15">
        <v>755.86</v>
      </c>
      <c r="E258" s="15">
        <v>423.28</v>
      </c>
    </row>
    <row r="259" spans="1:5" x14ac:dyDescent="0.35">
      <c r="A259" s="29">
        <v>42719</v>
      </c>
      <c r="B259" s="19">
        <v>2016</v>
      </c>
      <c r="C259" s="19" t="s">
        <v>57</v>
      </c>
      <c r="D259" s="19">
        <v>821.07</v>
      </c>
      <c r="E259" s="19">
        <v>541.91</v>
      </c>
    </row>
    <row r="260" spans="1:5" x14ac:dyDescent="0.35">
      <c r="A260" s="28">
        <v>42620</v>
      </c>
      <c r="B260" s="15">
        <v>2016</v>
      </c>
      <c r="C260" s="15" t="s">
        <v>57</v>
      </c>
      <c r="D260" s="15">
        <v>1038.6300000000001</v>
      </c>
      <c r="E260" s="15">
        <v>612.79</v>
      </c>
    </row>
    <row r="261" spans="1:5" x14ac:dyDescent="0.35">
      <c r="A261" s="29">
        <v>43415</v>
      </c>
      <c r="B261" s="19">
        <v>2018</v>
      </c>
      <c r="C261" s="19" t="s">
        <v>57</v>
      </c>
      <c r="D261" s="19">
        <v>374.65</v>
      </c>
      <c r="E261" s="19">
        <v>243.52</v>
      </c>
    </row>
    <row r="262" spans="1:5" x14ac:dyDescent="0.35">
      <c r="A262" s="28">
        <v>43131</v>
      </c>
      <c r="B262" s="15">
        <v>2018</v>
      </c>
      <c r="C262" s="15" t="s">
        <v>59</v>
      </c>
      <c r="D262" s="15">
        <v>617.79</v>
      </c>
      <c r="E262" s="15">
        <v>240.94</v>
      </c>
    </row>
    <row r="263" spans="1:5" x14ac:dyDescent="0.35">
      <c r="A263" s="29">
        <v>42403</v>
      </c>
      <c r="B263" s="19">
        <v>2016</v>
      </c>
      <c r="C263" s="19" t="s">
        <v>56</v>
      </c>
      <c r="D263" s="19">
        <v>2432.56</v>
      </c>
      <c r="E263" s="19">
        <v>1070.33</v>
      </c>
    </row>
    <row r="264" spans="1:5" x14ac:dyDescent="0.35">
      <c r="A264" s="28">
        <v>43194</v>
      </c>
      <c r="B264" s="15">
        <v>2018</v>
      </c>
      <c r="C264" s="15" t="s">
        <v>59</v>
      </c>
      <c r="D264" s="15">
        <v>1525.92</v>
      </c>
      <c r="E264" s="15">
        <v>793.48</v>
      </c>
    </row>
    <row r="265" spans="1:5" x14ac:dyDescent="0.35">
      <c r="A265" s="29">
        <v>42606</v>
      </c>
      <c r="B265" s="19">
        <v>2016</v>
      </c>
      <c r="C265" s="19" t="s">
        <v>57</v>
      </c>
      <c r="D265" s="19">
        <v>2183.81</v>
      </c>
      <c r="E265" s="19">
        <v>1135.58</v>
      </c>
    </row>
    <row r="266" spans="1:5" x14ac:dyDescent="0.35">
      <c r="A266" s="28">
        <v>42795</v>
      </c>
      <c r="B266" s="15">
        <v>2017</v>
      </c>
      <c r="C266" s="15" t="s">
        <v>59</v>
      </c>
      <c r="D266" s="15">
        <v>1269.81</v>
      </c>
      <c r="E266" s="15">
        <v>647.6</v>
      </c>
    </row>
    <row r="267" spans="1:5" x14ac:dyDescent="0.35">
      <c r="A267" s="29">
        <v>43045</v>
      </c>
      <c r="B267" s="19">
        <v>2017</v>
      </c>
      <c r="C267" s="19" t="s">
        <v>56</v>
      </c>
      <c r="D267" s="19">
        <v>1687.91</v>
      </c>
      <c r="E267" s="19">
        <v>1046.5</v>
      </c>
    </row>
    <row r="268" spans="1:5" x14ac:dyDescent="0.35">
      <c r="A268" s="28">
        <v>42812</v>
      </c>
      <c r="B268" s="15">
        <v>2017</v>
      </c>
      <c r="C268" s="15" t="s">
        <v>59</v>
      </c>
      <c r="D268" s="15">
        <v>1768.43</v>
      </c>
      <c r="E268" s="15">
        <v>813.48</v>
      </c>
    </row>
    <row r="269" spans="1:5" x14ac:dyDescent="0.35">
      <c r="A269" s="29">
        <v>42690</v>
      </c>
      <c r="B269" s="19">
        <v>2016</v>
      </c>
      <c r="C269" s="19" t="s">
        <v>57</v>
      </c>
      <c r="D269" s="19">
        <v>2318.52</v>
      </c>
      <c r="E269" s="19">
        <v>904.22</v>
      </c>
    </row>
    <row r="270" spans="1:5" x14ac:dyDescent="0.35">
      <c r="A270" s="28">
        <v>43438</v>
      </c>
      <c r="B270" s="15">
        <v>2018</v>
      </c>
      <c r="C270" s="15" t="s">
        <v>58</v>
      </c>
      <c r="D270" s="15">
        <v>1196.2</v>
      </c>
      <c r="E270" s="15">
        <v>514.37</v>
      </c>
    </row>
    <row r="271" spans="1:5" x14ac:dyDescent="0.35">
      <c r="A271" s="29">
        <v>42717</v>
      </c>
      <c r="B271" s="19">
        <v>2016</v>
      </c>
      <c r="C271" s="19" t="s">
        <v>59</v>
      </c>
      <c r="D271" s="19">
        <v>960.34</v>
      </c>
      <c r="E271" s="19">
        <v>374.53</v>
      </c>
    </row>
    <row r="272" spans="1:5" x14ac:dyDescent="0.35">
      <c r="A272" s="28">
        <v>42702</v>
      </c>
      <c r="B272" s="15">
        <v>2016</v>
      </c>
      <c r="C272" s="15" t="s">
        <v>59</v>
      </c>
      <c r="D272" s="15">
        <v>530.88</v>
      </c>
      <c r="E272" s="15">
        <v>323.83999999999997</v>
      </c>
    </row>
    <row r="273" spans="1:5" x14ac:dyDescent="0.35">
      <c r="A273" s="29">
        <v>42462</v>
      </c>
      <c r="B273" s="19">
        <v>2016</v>
      </c>
      <c r="C273" s="19" t="s">
        <v>56</v>
      </c>
      <c r="D273" s="19">
        <v>984.47</v>
      </c>
      <c r="E273" s="19">
        <v>433.17</v>
      </c>
    </row>
    <row r="274" spans="1:5" x14ac:dyDescent="0.35">
      <c r="A274" s="28">
        <v>42412</v>
      </c>
      <c r="B274" s="15">
        <v>2016</v>
      </c>
      <c r="C274" s="15" t="s">
        <v>59</v>
      </c>
      <c r="D274" s="15">
        <v>1748.51</v>
      </c>
      <c r="E274" s="15">
        <v>891.74</v>
      </c>
    </row>
    <row r="275" spans="1:5" x14ac:dyDescent="0.35">
      <c r="A275" s="29">
        <v>42619</v>
      </c>
      <c r="B275" s="19">
        <v>2016</v>
      </c>
      <c r="C275" s="19" t="s">
        <v>59</v>
      </c>
      <c r="D275" s="19">
        <v>1349.5</v>
      </c>
      <c r="E275" s="19">
        <v>647.76</v>
      </c>
    </row>
    <row r="276" spans="1:5" x14ac:dyDescent="0.35">
      <c r="A276" s="28">
        <v>43454</v>
      </c>
      <c r="B276" s="15">
        <v>2018</v>
      </c>
      <c r="C276" s="15" t="s">
        <v>57</v>
      </c>
      <c r="D276" s="15">
        <v>202.11</v>
      </c>
      <c r="E276" s="15">
        <v>131.37</v>
      </c>
    </row>
    <row r="277" spans="1:5" x14ac:dyDescent="0.35">
      <c r="A277" s="29">
        <v>42589</v>
      </c>
      <c r="B277" s="19">
        <v>2016</v>
      </c>
      <c r="C277" s="19" t="s">
        <v>57</v>
      </c>
      <c r="D277" s="19">
        <v>1315.22</v>
      </c>
      <c r="E277" s="19">
        <v>670.76</v>
      </c>
    </row>
    <row r="278" spans="1:5" x14ac:dyDescent="0.35">
      <c r="A278" s="28">
        <v>42838</v>
      </c>
      <c r="B278" s="15">
        <v>2017</v>
      </c>
      <c r="C278" s="15" t="s">
        <v>59</v>
      </c>
      <c r="D278" s="15">
        <v>1443.33</v>
      </c>
      <c r="E278" s="15">
        <v>837.13</v>
      </c>
    </row>
    <row r="279" spans="1:5" x14ac:dyDescent="0.35">
      <c r="A279" s="29">
        <v>42613</v>
      </c>
      <c r="B279" s="19">
        <v>2016</v>
      </c>
      <c r="C279" s="19" t="s">
        <v>56</v>
      </c>
      <c r="D279" s="19">
        <v>405.95</v>
      </c>
      <c r="E279" s="19">
        <v>215.15</v>
      </c>
    </row>
    <row r="280" spans="1:5" x14ac:dyDescent="0.35">
      <c r="A280" s="28">
        <v>42956</v>
      </c>
      <c r="B280" s="15">
        <v>2017</v>
      </c>
      <c r="C280" s="15" t="s">
        <v>59</v>
      </c>
      <c r="D280" s="15">
        <v>454.09</v>
      </c>
      <c r="E280" s="15">
        <v>249.75</v>
      </c>
    </row>
    <row r="281" spans="1:5" x14ac:dyDescent="0.35">
      <c r="A281" s="29">
        <v>42885</v>
      </c>
      <c r="B281" s="19">
        <v>2017</v>
      </c>
      <c r="C281" s="19" t="s">
        <v>59</v>
      </c>
      <c r="D281" s="19">
        <v>846.97</v>
      </c>
      <c r="E281" s="19">
        <v>559</v>
      </c>
    </row>
    <row r="282" spans="1:5" x14ac:dyDescent="0.35">
      <c r="A282" s="28">
        <v>42405</v>
      </c>
      <c r="B282" s="15">
        <v>2016</v>
      </c>
      <c r="C282" s="15" t="s">
        <v>58</v>
      </c>
      <c r="D282" s="15">
        <v>849.02</v>
      </c>
      <c r="E282" s="15">
        <v>416.02</v>
      </c>
    </row>
    <row r="283" spans="1:5" x14ac:dyDescent="0.35">
      <c r="A283" s="29">
        <v>42629</v>
      </c>
      <c r="B283" s="19">
        <v>2016</v>
      </c>
      <c r="C283" s="19" t="s">
        <v>58</v>
      </c>
      <c r="D283" s="19">
        <v>641.51</v>
      </c>
      <c r="E283" s="19">
        <v>307.92</v>
      </c>
    </row>
    <row r="284" spans="1:5" x14ac:dyDescent="0.35">
      <c r="A284" s="28">
        <v>42642</v>
      </c>
      <c r="B284" s="15">
        <v>2016</v>
      </c>
      <c r="C284" s="15" t="s">
        <v>57</v>
      </c>
      <c r="D284" s="15">
        <v>2403.98</v>
      </c>
      <c r="E284" s="15">
        <v>1466.43</v>
      </c>
    </row>
    <row r="285" spans="1:5" x14ac:dyDescent="0.35">
      <c r="A285" s="29">
        <v>43281</v>
      </c>
      <c r="B285" s="19">
        <v>2018</v>
      </c>
      <c r="C285" s="19" t="s">
        <v>57</v>
      </c>
      <c r="D285" s="19">
        <v>404.17</v>
      </c>
      <c r="E285" s="19">
        <v>242.5</v>
      </c>
    </row>
    <row r="286" spans="1:5" x14ac:dyDescent="0.35">
      <c r="A286" s="28">
        <v>43092</v>
      </c>
      <c r="B286" s="15">
        <v>2017</v>
      </c>
      <c r="C286" s="15" t="s">
        <v>58</v>
      </c>
      <c r="D286" s="15">
        <v>767.42</v>
      </c>
      <c r="E286" s="15">
        <v>429.76</v>
      </c>
    </row>
    <row r="287" spans="1:5" x14ac:dyDescent="0.35">
      <c r="A287" s="29">
        <v>42556</v>
      </c>
      <c r="B287" s="19">
        <v>2016</v>
      </c>
      <c r="C287" s="19" t="s">
        <v>57</v>
      </c>
      <c r="D287" s="19">
        <v>1417.56</v>
      </c>
      <c r="E287" s="19">
        <v>765.48</v>
      </c>
    </row>
    <row r="288" spans="1:5" x14ac:dyDescent="0.35">
      <c r="A288" s="28">
        <v>43222</v>
      </c>
      <c r="B288" s="15">
        <v>2018</v>
      </c>
      <c r="C288" s="15" t="s">
        <v>58</v>
      </c>
      <c r="D288" s="15">
        <v>2460.3000000000002</v>
      </c>
      <c r="E288" s="15">
        <v>1008.72</v>
      </c>
    </row>
    <row r="289" spans="1:5" x14ac:dyDescent="0.35">
      <c r="A289" s="29">
        <v>42738</v>
      </c>
      <c r="B289" s="19">
        <v>2017</v>
      </c>
      <c r="C289" s="19" t="s">
        <v>58</v>
      </c>
      <c r="D289" s="19">
        <v>2372.9899999999998</v>
      </c>
      <c r="E289" s="19">
        <v>1210.22</v>
      </c>
    </row>
    <row r="290" spans="1:5" x14ac:dyDescent="0.35">
      <c r="A290" s="28">
        <v>42581</v>
      </c>
      <c r="B290" s="15">
        <v>2016</v>
      </c>
      <c r="C290" s="15" t="s">
        <v>58</v>
      </c>
      <c r="D290" s="15">
        <v>881.25</v>
      </c>
      <c r="E290" s="15">
        <v>387.75</v>
      </c>
    </row>
    <row r="291" spans="1:5" x14ac:dyDescent="0.35">
      <c r="A291" s="29">
        <v>42625</v>
      </c>
      <c r="B291" s="19">
        <v>2016</v>
      </c>
      <c r="C291" s="19" t="s">
        <v>57</v>
      </c>
      <c r="D291" s="19">
        <v>608.55999999999995</v>
      </c>
      <c r="E291" s="19">
        <v>292.11</v>
      </c>
    </row>
    <row r="292" spans="1:5" x14ac:dyDescent="0.35">
      <c r="A292" s="28">
        <v>43220</v>
      </c>
      <c r="B292" s="15">
        <v>2018</v>
      </c>
      <c r="C292" s="15" t="s">
        <v>56</v>
      </c>
      <c r="D292" s="15">
        <v>1183.79</v>
      </c>
      <c r="E292" s="15">
        <v>710.27</v>
      </c>
    </row>
    <row r="293" spans="1:5" x14ac:dyDescent="0.35">
      <c r="A293" s="29">
        <v>42843</v>
      </c>
      <c r="B293" s="19">
        <v>2017</v>
      </c>
      <c r="C293" s="19" t="s">
        <v>58</v>
      </c>
      <c r="D293" s="19">
        <v>147.9</v>
      </c>
      <c r="E293" s="19">
        <v>73.95</v>
      </c>
    </row>
    <row r="294" spans="1:5" x14ac:dyDescent="0.35">
      <c r="A294" s="28">
        <v>42955</v>
      </c>
      <c r="B294" s="15">
        <v>2017</v>
      </c>
      <c r="C294" s="15" t="s">
        <v>57</v>
      </c>
      <c r="D294" s="15">
        <v>95.34</v>
      </c>
      <c r="E294" s="15">
        <v>52.44</v>
      </c>
    </row>
    <row r="295" spans="1:5" x14ac:dyDescent="0.35">
      <c r="A295" s="29">
        <v>42584</v>
      </c>
      <c r="B295" s="19">
        <v>2016</v>
      </c>
      <c r="C295" s="19" t="s">
        <v>59</v>
      </c>
      <c r="D295" s="19">
        <v>435.6</v>
      </c>
      <c r="E295" s="19">
        <v>257</v>
      </c>
    </row>
    <row r="296" spans="1:5" x14ac:dyDescent="0.35">
      <c r="A296" s="28">
        <v>42628</v>
      </c>
      <c r="B296" s="15">
        <v>2016</v>
      </c>
      <c r="C296" s="15" t="s">
        <v>59</v>
      </c>
      <c r="D296" s="15">
        <v>1021.67</v>
      </c>
      <c r="E296" s="15">
        <v>429.1</v>
      </c>
    </row>
    <row r="297" spans="1:5" x14ac:dyDescent="0.35">
      <c r="A297" s="29">
        <v>42670</v>
      </c>
      <c r="B297" s="19">
        <v>2016</v>
      </c>
      <c r="C297" s="19" t="s">
        <v>56</v>
      </c>
      <c r="D297" s="19">
        <v>1195.02</v>
      </c>
      <c r="E297" s="19">
        <v>657.26</v>
      </c>
    </row>
    <row r="298" spans="1:5" x14ac:dyDescent="0.35">
      <c r="A298" s="28">
        <v>43116</v>
      </c>
      <c r="B298" s="15">
        <v>2018</v>
      </c>
      <c r="C298" s="15" t="s">
        <v>56</v>
      </c>
      <c r="D298" s="15">
        <v>2167.89</v>
      </c>
      <c r="E298" s="15">
        <v>975.55</v>
      </c>
    </row>
    <row r="299" spans="1:5" x14ac:dyDescent="0.35">
      <c r="A299" s="29">
        <v>43387</v>
      </c>
      <c r="B299" s="19">
        <v>2018</v>
      </c>
      <c r="C299" s="19" t="s">
        <v>58</v>
      </c>
      <c r="D299" s="19">
        <v>2498.69</v>
      </c>
      <c r="E299" s="19">
        <v>1224.3599999999999</v>
      </c>
    </row>
    <row r="300" spans="1:5" x14ac:dyDescent="0.35">
      <c r="A300" s="28">
        <v>42972</v>
      </c>
      <c r="B300" s="15">
        <v>2017</v>
      </c>
      <c r="C300" s="15" t="s">
        <v>56</v>
      </c>
      <c r="D300" s="15">
        <v>849.45</v>
      </c>
      <c r="E300" s="15">
        <v>526.66</v>
      </c>
    </row>
    <row r="301" spans="1:5" x14ac:dyDescent="0.35">
      <c r="A301" s="29">
        <v>42439</v>
      </c>
      <c r="B301" s="19">
        <v>2016</v>
      </c>
      <c r="C301" s="19" t="s">
        <v>57</v>
      </c>
      <c r="D301" s="19">
        <v>1138.8499999999999</v>
      </c>
      <c r="E301" s="19">
        <v>671.92</v>
      </c>
    </row>
    <row r="302" spans="1:5" x14ac:dyDescent="0.35">
      <c r="A302" s="28">
        <v>42572</v>
      </c>
      <c r="B302" s="15">
        <v>2016</v>
      </c>
      <c r="C302" s="15" t="s">
        <v>57</v>
      </c>
      <c r="D302" s="15">
        <v>1363.56</v>
      </c>
      <c r="E302" s="15">
        <v>749.96</v>
      </c>
    </row>
    <row r="303" spans="1:5" x14ac:dyDescent="0.35">
      <c r="A303" s="29">
        <v>42370</v>
      </c>
      <c r="B303" s="19">
        <v>2016</v>
      </c>
      <c r="C303" s="19" t="s">
        <v>56</v>
      </c>
      <c r="D303" s="19">
        <v>548.85</v>
      </c>
      <c r="E303" s="19">
        <v>236.01</v>
      </c>
    </row>
    <row r="304" spans="1:5" x14ac:dyDescent="0.35">
      <c r="A304" s="28">
        <v>43334</v>
      </c>
      <c r="B304" s="15">
        <v>2018</v>
      </c>
      <c r="C304" s="15" t="s">
        <v>59</v>
      </c>
      <c r="D304" s="15">
        <v>1581.57</v>
      </c>
      <c r="E304" s="15">
        <v>711.71</v>
      </c>
    </row>
    <row r="305" spans="1:5" x14ac:dyDescent="0.35">
      <c r="A305" s="29">
        <v>42478</v>
      </c>
      <c r="B305" s="19">
        <v>2016</v>
      </c>
      <c r="C305" s="19" t="s">
        <v>56</v>
      </c>
      <c r="D305" s="19">
        <v>1287.98</v>
      </c>
      <c r="E305" s="19">
        <v>643.99</v>
      </c>
    </row>
    <row r="306" spans="1:5" x14ac:dyDescent="0.35">
      <c r="A306" s="28">
        <v>42943</v>
      </c>
      <c r="B306" s="15">
        <v>2017</v>
      </c>
      <c r="C306" s="15" t="s">
        <v>57</v>
      </c>
      <c r="D306" s="15">
        <v>388.07</v>
      </c>
      <c r="E306" s="15">
        <v>194.04</v>
      </c>
    </row>
    <row r="307" spans="1:5" x14ac:dyDescent="0.35">
      <c r="A307" s="29">
        <v>42861</v>
      </c>
      <c r="B307" s="19">
        <v>2017</v>
      </c>
      <c r="C307" s="19" t="s">
        <v>58</v>
      </c>
      <c r="D307" s="19">
        <v>198.57</v>
      </c>
      <c r="E307" s="19">
        <v>133.04</v>
      </c>
    </row>
    <row r="308" spans="1:5" x14ac:dyDescent="0.35">
      <c r="A308" s="28">
        <v>43038</v>
      </c>
      <c r="B308" s="15">
        <v>2017</v>
      </c>
      <c r="C308" s="15" t="s">
        <v>59</v>
      </c>
      <c r="D308" s="15">
        <v>2054.5300000000002</v>
      </c>
      <c r="E308" s="15">
        <v>1129.99</v>
      </c>
    </row>
    <row r="309" spans="1:5" x14ac:dyDescent="0.35">
      <c r="A309" s="29">
        <v>43273</v>
      </c>
      <c r="B309" s="19">
        <v>2018</v>
      </c>
      <c r="C309" s="19" t="s">
        <v>59</v>
      </c>
      <c r="D309" s="19">
        <v>1996.95</v>
      </c>
      <c r="E309" s="19">
        <v>1158.23</v>
      </c>
    </row>
    <row r="310" spans="1:5" x14ac:dyDescent="0.35">
      <c r="A310" s="28">
        <v>42403</v>
      </c>
      <c r="B310" s="15">
        <v>2016</v>
      </c>
      <c r="C310" s="15" t="s">
        <v>57</v>
      </c>
      <c r="D310" s="15">
        <v>1581.49</v>
      </c>
      <c r="E310" s="15">
        <v>948.89</v>
      </c>
    </row>
    <row r="311" spans="1:5" x14ac:dyDescent="0.35">
      <c r="A311" s="29">
        <v>42415</v>
      </c>
      <c r="B311" s="19">
        <v>2016</v>
      </c>
      <c r="C311" s="19" t="s">
        <v>58</v>
      </c>
      <c r="D311" s="19">
        <v>1406.37</v>
      </c>
      <c r="E311" s="19">
        <v>548.48</v>
      </c>
    </row>
    <row r="312" spans="1:5" x14ac:dyDescent="0.35">
      <c r="A312" s="28">
        <v>43440</v>
      </c>
      <c r="B312" s="15">
        <v>2018</v>
      </c>
      <c r="C312" s="15" t="s">
        <v>58</v>
      </c>
      <c r="D312" s="15">
        <v>973.62</v>
      </c>
      <c r="E312" s="15">
        <v>652.33000000000004</v>
      </c>
    </row>
    <row r="313" spans="1:5" x14ac:dyDescent="0.35">
      <c r="A313" s="29">
        <v>42385</v>
      </c>
      <c r="B313" s="19">
        <v>2016</v>
      </c>
      <c r="C313" s="19" t="s">
        <v>58</v>
      </c>
      <c r="D313" s="19">
        <v>1435.97</v>
      </c>
      <c r="E313" s="19">
        <v>761.06</v>
      </c>
    </row>
    <row r="314" spans="1:5" x14ac:dyDescent="0.35">
      <c r="A314" s="28">
        <v>42557</v>
      </c>
      <c r="B314" s="15">
        <v>2016</v>
      </c>
      <c r="C314" s="15" t="s">
        <v>56</v>
      </c>
      <c r="D314" s="15">
        <v>1135.44</v>
      </c>
      <c r="E314" s="15">
        <v>567.72</v>
      </c>
    </row>
    <row r="315" spans="1:5" x14ac:dyDescent="0.35">
      <c r="A315" s="29">
        <v>42848</v>
      </c>
      <c r="B315" s="19">
        <v>2017</v>
      </c>
      <c r="C315" s="19" t="s">
        <v>56</v>
      </c>
      <c r="D315" s="19">
        <v>1649.82</v>
      </c>
      <c r="E315" s="19">
        <v>824.91</v>
      </c>
    </row>
    <row r="316" spans="1:5" x14ac:dyDescent="0.35">
      <c r="A316" s="28">
        <v>42495</v>
      </c>
      <c r="B316" s="15">
        <v>2016</v>
      </c>
      <c r="C316" s="15" t="s">
        <v>59</v>
      </c>
      <c r="D316" s="15">
        <v>871.99</v>
      </c>
      <c r="E316" s="15">
        <v>566.79</v>
      </c>
    </row>
    <row r="317" spans="1:5" x14ac:dyDescent="0.35">
      <c r="A317" s="29">
        <v>42894</v>
      </c>
      <c r="B317" s="19">
        <v>2017</v>
      </c>
      <c r="C317" s="19" t="s">
        <v>59</v>
      </c>
      <c r="D317" s="19">
        <v>2466.89</v>
      </c>
      <c r="E317" s="19">
        <v>1455.47</v>
      </c>
    </row>
    <row r="318" spans="1:5" x14ac:dyDescent="0.35">
      <c r="A318" s="28">
        <v>42931</v>
      </c>
      <c r="B318" s="15">
        <v>2017</v>
      </c>
      <c r="C318" s="15" t="s">
        <v>58</v>
      </c>
      <c r="D318" s="15">
        <v>948.56</v>
      </c>
      <c r="E318" s="15">
        <v>502.74</v>
      </c>
    </row>
    <row r="319" spans="1:5" x14ac:dyDescent="0.35">
      <c r="A319" s="29">
        <v>42994</v>
      </c>
      <c r="B319" s="19">
        <v>2017</v>
      </c>
      <c r="C319" s="19" t="s">
        <v>56</v>
      </c>
      <c r="D319" s="19">
        <v>2050.66</v>
      </c>
      <c r="E319" s="19">
        <v>1209.8900000000001</v>
      </c>
    </row>
    <row r="320" spans="1:5" x14ac:dyDescent="0.35">
      <c r="A320" s="28">
        <v>43196</v>
      </c>
      <c r="B320" s="15">
        <v>2018</v>
      </c>
      <c r="C320" s="15" t="s">
        <v>58</v>
      </c>
      <c r="D320" s="15">
        <v>1074.01</v>
      </c>
      <c r="E320" s="15">
        <v>590.71</v>
      </c>
    </row>
    <row r="321" spans="1:5" x14ac:dyDescent="0.35">
      <c r="A321" s="29">
        <v>43129</v>
      </c>
      <c r="B321" s="19">
        <v>2018</v>
      </c>
      <c r="C321" s="19" t="s">
        <v>59</v>
      </c>
      <c r="D321" s="19">
        <v>1533.56</v>
      </c>
      <c r="E321" s="19">
        <v>828.12</v>
      </c>
    </row>
    <row r="322" spans="1:5" x14ac:dyDescent="0.35">
      <c r="A322" s="28">
        <v>42450</v>
      </c>
      <c r="B322" s="15">
        <v>2016</v>
      </c>
      <c r="C322" s="15" t="s">
        <v>57</v>
      </c>
      <c r="D322" s="15">
        <v>1569.66</v>
      </c>
      <c r="E322" s="15">
        <v>706.35</v>
      </c>
    </row>
    <row r="323" spans="1:5" x14ac:dyDescent="0.35">
      <c r="A323" s="29">
        <v>43234</v>
      </c>
      <c r="B323" s="19">
        <v>2018</v>
      </c>
      <c r="C323" s="19" t="s">
        <v>57</v>
      </c>
      <c r="D323" s="19">
        <v>1511.8</v>
      </c>
      <c r="E323" s="19">
        <v>604.72</v>
      </c>
    </row>
    <row r="324" spans="1:5" x14ac:dyDescent="0.35">
      <c r="A324" s="28">
        <v>43368</v>
      </c>
      <c r="B324" s="15">
        <v>2018</v>
      </c>
      <c r="C324" s="15" t="s">
        <v>56</v>
      </c>
      <c r="D324" s="15">
        <v>1291.5</v>
      </c>
      <c r="E324" s="15">
        <v>710.33</v>
      </c>
    </row>
    <row r="325" spans="1:5" x14ac:dyDescent="0.35">
      <c r="A325" s="29">
        <v>43081</v>
      </c>
      <c r="B325" s="19">
        <v>2017</v>
      </c>
      <c r="C325" s="19" t="s">
        <v>58</v>
      </c>
      <c r="D325" s="19">
        <v>186.26</v>
      </c>
      <c r="E325" s="19">
        <v>104.31</v>
      </c>
    </row>
    <row r="326" spans="1:5" x14ac:dyDescent="0.35">
      <c r="A326" s="28">
        <v>43295</v>
      </c>
      <c r="B326" s="15">
        <v>2018</v>
      </c>
      <c r="C326" s="15" t="s">
        <v>59</v>
      </c>
      <c r="D326" s="15">
        <v>1511.95</v>
      </c>
      <c r="E326" s="15">
        <v>861.81</v>
      </c>
    </row>
    <row r="327" spans="1:5" x14ac:dyDescent="0.35">
      <c r="A327" s="29">
        <v>43353</v>
      </c>
      <c r="B327" s="19">
        <v>2018</v>
      </c>
      <c r="C327" s="19" t="s">
        <v>56</v>
      </c>
      <c r="D327" s="19">
        <v>1746.94</v>
      </c>
      <c r="E327" s="19">
        <v>943.35</v>
      </c>
    </row>
    <row r="328" spans="1:5" x14ac:dyDescent="0.35">
      <c r="A328" s="28">
        <v>42447</v>
      </c>
      <c r="B328" s="15">
        <v>2016</v>
      </c>
      <c r="C328" s="15" t="s">
        <v>56</v>
      </c>
      <c r="D328" s="15">
        <v>293.45</v>
      </c>
      <c r="E328" s="15">
        <v>140.86000000000001</v>
      </c>
    </row>
    <row r="329" spans="1:5" x14ac:dyDescent="0.35">
      <c r="A329" s="29">
        <v>43314</v>
      </c>
      <c r="B329" s="19">
        <v>2018</v>
      </c>
      <c r="C329" s="19" t="s">
        <v>56</v>
      </c>
      <c r="D329" s="19">
        <v>1963.48</v>
      </c>
      <c r="E329" s="19">
        <v>883.57</v>
      </c>
    </row>
    <row r="330" spans="1:5" x14ac:dyDescent="0.35">
      <c r="A330" s="28">
        <v>43248</v>
      </c>
      <c r="B330" s="15">
        <v>2018</v>
      </c>
      <c r="C330" s="15" t="s">
        <v>59</v>
      </c>
      <c r="D330" s="15">
        <v>488.7</v>
      </c>
      <c r="E330" s="15">
        <v>219.92</v>
      </c>
    </row>
    <row r="331" spans="1:5" x14ac:dyDescent="0.35">
      <c r="A331" s="29">
        <v>43193</v>
      </c>
      <c r="B331" s="19">
        <v>2018</v>
      </c>
      <c r="C331" s="19" t="s">
        <v>57</v>
      </c>
      <c r="D331" s="19">
        <v>503.68</v>
      </c>
      <c r="E331" s="19">
        <v>231.69</v>
      </c>
    </row>
    <row r="332" spans="1:5" x14ac:dyDescent="0.35">
      <c r="A332" s="28">
        <v>42629</v>
      </c>
      <c r="B332" s="15">
        <v>2016</v>
      </c>
      <c r="C332" s="15" t="s">
        <v>56</v>
      </c>
      <c r="D332" s="15">
        <v>2181.39</v>
      </c>
      <c r="E332" s="15">
        <v>1330.65</v>
      </c>
    </row>
    <row r="333" spans="1:5" x14ac:dyDescent="0.35">
      <c r="A333" s="29">
        <v>42941</v>
      </c>
      <c r="B333" s="19">
        <v>2017</v>
      </c>
      <c r="C333" s="19" t="s">
        <v>59</v>
      </c>
      <c r="D333" s="19">
        <v>1578.57</v>
      </c>
      <c r="E333" s="19">
        <v>805.07</v>
      </c>
    </row>
    <row r="334" spans="1:5" x14ac:dyDescent="0.35">
      <c r="A334" s="28">
        <v>43160</v>
      </c>
      <c r="B334" s="15">
        <v>2018</v>
      </c>
      <c r="C334" s="15" t="s">
        <v>58</v>
      </c>
      <c r="D334" s="15">
        <v>996.86</v>
      </c>
      <c r="E334" s="15">
        <v>598.12</v>
      </c>
    </row>
    <row r="335" spans="1:5" x14ac:dyDescent="0.35">
      <c r="A335" s="29">
        <v>43318</v>
      </c>
      <c r="B335" s="19">
        <v>2018</v>
      </c>
      <c r="C335" s="19" t="s">
        <v>57</v>
      </c>
      <c r="D335" s="19">
        <v>1707.1</v>
      </c>
      <c r="E335" s="19">
        <v>665.77</v>
      </c>
    </row>
    <row r="336" spans="1:5" x14ac:dyDescent="0.35">
      <c r="A336" s="28">
        <v>43066</v>
      </c>
      <c r="B336" s="15">
        <v>2017</v>
      </c>
      <c r="C336" s="15" t="s">
        <v>58</v>
      </c>
      <c r="D336" s="15">
        <v>1613.91</v>
      </c>
      <c r="E336" s="15">
        <v>984.49</v>
      </c>
    </row>
    <row r="337" spans="1:5" x14ac:dyDescent="0.35">
      <c r="A337" s="29">
        <v>42956</v>
      </c>
      <c r="B337" s="19">
        <v>2017</v>
      </c>
      <c r="C337" s="19" t="s">
        <v>58</v>
      </c>
      <c r="D337" s="19">
        <v>864.91</v>
      </c>
      <c r="E337" s="19">
        <v>397.86</v>
      </c>
    </row>
    <row r="338" spans="1:5" x14ac:dyDescent="0.35">
      <c r="A338" s="28">
        <v>43026</v>
      </c>
      <c r="B338" s="15">
        <v>2017</v>
      </c>
      <c r="C338" s="15" t="s">
        <v>57</v>
      </c>
      <c r="D338" s="15">
        <v>1389.02</v>
      </c>
      <c r="E338" s="15">
        <v>541.72</v>
      </c>
    </row>
    <row r="339" spans="1:5" x14ac:dyDescent="0.35">
      <c r="A339" s="29">
        <v>42619</v>
      </c>
      <c r="B339" s="19">
        <v>2016</v>
      </c>
      <c r="C339" s="19" t="s">
        <v>58</v>
      </c>
      <c r="D339" s="19">
        <v>1307.08</v>
      </c>
      <c r="E339" s="19">
        <v>509.76</v>
      </c>
    </row>
    <row r="340" spans="1:5" x14ac:dyDescent="0.35">
      <c r="A340" s="28">
        <v>43465</v>
      </c>
      <c r="B340" s="15">
        <v>2018</v>
      </c>
      <c r="C340" s="15" t="s">
        <v>57</v>
      </c>
      <c r="D340" s="15">
        <v>18.68</v>
      </c>
      <c r="E340" s="15">
        <v>10.46</v>
      </c>
    </row>
    <row r="341" spans="1:5" x14ac:dyDescent="0.35">
      <c r="A341" s="29">
        <v>42854</v>
      </c>
      <c r="B341" s="19">
        <v>2017</v>
      </c>
      <c r="C341" s="19" t="s">
        <v>59</v>
      </c>
      <c r="D341" s="19">
        <v>1794.84</v>
      </c>
      <c r="E341" s="19">
        <v>915.37</v>
      </c>
    </row>
    <row r="342" spans="1:5" x14ac:dyDescent="0.35">
      <c r="A342" s="28">
        <v>43458</v>
      </c>
      <c r="B342" s="15">
        <v>2018</v>
      </c>
      <c r="C342" s="15" t="s">
        <v>58</v>
      </c>
      <c r="D342" s="15">
        <v>106.76</v>
      </c>
      <c r="E342" s="15">
        <v>62.99</v>
      </c>
    </row>
    <row r="343" spans="1:5" x14ac:dyDescent="0.35">
      <c r="A343" s="29">
        <v>43384</v>
      </c>
      <c r="B343" s="19">
        <v>2018</v>
      </c>
      <c r="C343" s="19" t="s">
        <v>59</v>
      </c>
      <c r="D343" s="19">
        <v>2361.89</v>
      </c>
      <c r="E343" s="19">
        <v>921.14</v>
      </c>
    </row>
    <row r="344" spans="1:5" x14ac:dyDescent="0.35">
      <c r="A344" s="28">
        <v>43298</v>
      </c>
      <c r="B344" s="15">
        <v>2018</v>
      </c>
      <c r="C344" s="15" t="s">
        <v>56</v>
      </c>
      <c r="D344" s="15">
        <v>2270.87</v>
      </c>
      <c r="E344" s="15">
        <v>1226.27</v>
      </c>
    </row>
    <row r="345" spans="1:5" x14ac:dyDescent="0.35">
      <c r="A345" s="29">
        <v>43047</v>
      </c>
      <c r="B345" s="19">
        <v>2017</v>
      </c>
      <c r="C345" s="19" t="s">
        <v>59</v>
      </c>
      <c r="D345" s="19">
        <v>777.74</v>
      </c>
      <c r="E345" s="19">
        <v>505.53</v>
      </c>
    </row>
    <row r="346" spans="1:5" x14ac:dyDescent="0.35">
      <c r="A346" s="28">
        <v>43131</v>
      </c>
      <c r="B346" s="15">
        <v>2018</v>
      </c>
      <c r="C346" s="15" t="s">
        <v>56</v>
      </c>
      <c r="D346" s="15">
        <v>178.39</v>
      </c>
      <c r="E346" s="15">
        <v>87.41</v>
      </c>
    </row>
    <row r="347" spans="1:5" x14ac:dyDescent="0.35">
      <c r="A347" s="29">
        <v>42972</v>
      </c>
      <c r="B347" s="19">
        <v>2017</v>
      </c>
      <c r="C347" s="19" t="s">
        <v>57</v>
      </c>
      <c r="D347" s="19">
        <v>860.12</v>
      </c>
      <c r="E347" s="19">
        <v>559.08000000000004</v>
      </c>
    </row>
    <row r="348" spans="1:5" x14ac:dyDescent="0.35">
      <c r="A348" s="28">
        <v>42747</v>
      </c>
      <c r="B348" s="15">
        <v>2017</v>
      </c>
      <c r="C348" s="15" t="s">
        <v>59</v>
      </c>
      <c r="D348" s="15">
        <v>2194.62</v>
      </c>
      <c r="E348" s="15">
        <v>921.74</v>
      </c>
    </row>
    <row r="349" spans="1:5" x14ac:dyDescent="0.35">
      <c r="A349" s="29">
        <v>42832</v>
      </c>
      <c r="B349" s="19">
        <v>2017</v>
      </c>
      <c r="C349" s="19" t="s">
        <v>59</v>
      </c>
      <c r="D349" s="19">
        <v>2184.34</v>
      </c>
      <c r="E349" s="19">
        <v>851.89</v>
      </c>
    </row>
    <row r="350" spans="1:5" x14ac:dyDescent="0.35">
      <c r="A350" s="28">
        <v>42392</v>
      </c>
      <c r="B350" s="15">
        <v>2016</v>
      </c>
      <c r="C350" s="15" t="s">
        <v>59</v>
      </c>
      <c r="D350" s="15">
        <v>1605.37</v>
      </c>
      <c r="E350" s="15">
        <v>802.69</v>
      </c>
    </row>
    <row r="351" spans="1:5" x14ac:dyDescent="0.35">
      <c r="A351" s="29">
        <v>42622</v>
      </c>
      <c r="B351" s="19">
        <v>2016</v>
      </c>
      <c r="C351" s="19" t="s">
        <v>56</v>
      </c>
      <c r="D351" s="19">
        <v>504.41</v>
      </c>
      <c r="E351" s="19">
        <v>272.38</v>
      </c>
    </row>
    <row r="352" spans="1:5" x14ac:dyDescent="0.35">
      <c r="A352" s="28">
        <v>42773</v>
      </c>
      <c r="B352" s="15">
        <v>2017</v>
      </c>
      <c r="C352" s="15" t="s">
        <v>56</v>
      </c>
      <c r="D352" s="15">
        <v>2176.23</v>
      </c>
      <c r="E352" s="15">
        <v>1218.69</v>
      </c>
    </row>
    <row r="353" spans="1:5" x14ac:dyDescent="0.35">
      <c r="A353" s="29">
        <v>43449</v>
      </c>
      <c r="B353" s="19">
        <v>2018</v>
      </c>
      <c r="C353" s="19" t="s">
        <v>56</v>
      </c>
      <c r="D353" s="19">
        <v>508.23</v>
      </c>
      <c r="E353" s="19">
        <v>289.69</v>
      </c>
    </row>
    <row r="354" spans="1:5" x14ac:dyDescent="0.35">
      <c r="A354" s="28">
        <v>43270</v>
      </c>
      <c r="B354" s="15">
        <v>2018</v>
      </c>
      <c r="C354" s="15" t="s">
        <v>58</v>
      </c>
      <c r="D354" s="15">
        <v>1132.54</v>
      </c>
      <c r="E354" s="15">
        <v>577.6</v>
      </c>
    </row>
    <row r="355" spans="1:5" x14ac:dyDescent="0.35">
      <c r="A355" s="29">
        <v>43194</v>
      </c>
      <c r="B355" s="19">
        <v>2018</v>
      </c>
      <c r="C355" s="19" t="s">
        <v>56</v>
      </c>
      <c r="D355" s="19">
        <v>1163.97</v>
      </c>
      <c r="E355" s="19">
        <v>535.42999999999995</v>
      </c>
    </row>
    <row r="356" spans="1:5" x14ac:dyDescent="0.35">
      <c r="A356" s="28">
        <v>42608</v>
      </c>
      <c r="B356" s="15">
        <v>2016</v>
      </c>
      <c r="C356" s="15" t="s">
        <v>56</v>
      </c>
      <c r="D356" s="15">
        <v>2366.56</v>
      </c>
      <c r="E356" s="15">
        <v>1277.94</v>
      </c>
    </row>
    <row r="357" spans="1:5" x14ac:dyDescent="0.35">
      <c r="A357" s="29">
        <v>42798</v>
      </c>
      <c r="B357" s="19">
        <v>2017</v>
      </c>
      <c r="C357" s="19" t="s">
        <v>58</v>
      </c>
      <c r="D357" s="19">
        <v>1543.95</v>
      </c>
      <c r="E357" s="19">
        <v>880.05</v>
      </c>
    </row>
    <row r="358" spans="1:5" x14ac:dyDescent="0.35">
      <c r="A358" s="28">
        <v>43464</v>
      </c>
      <c r="B358" s="15">
        <v>2018</v>
      </c>
      <c r="C358" s="15" t="s">
        <v>57</v>
      </c>
      <c r="D358" s="15">
        <v>2245.69</v>
      </c>
      <c r="E358" s="15">
        <v>988.1</v>
      </c>
    </row>
    <row r="359" spans="1:5" x14ac:dyDescent="0.35">
      <c r="A359" s="29">
        <v>42718</v>
      </c>
      <c r="B359" s="19">
        <v>2016</v>
      </c>
      <c r="C359" s="19" t="s">
        <v>58</v>
      </c>
      <c r="D359" s="19">
        <v>850.25</v>
      </c>
      <c r="E359" s="19">
        <v>408.12</v>
      </c>
    </row>
    <row r="360" spans="1:5" x14ac:dyDescent="0.35">
      <c r="A360" s="28">
        <v>42395</v>
      </c>
      <c r="B360" s="15">
        <v>2016</v>
      </c>
      <c r="C360" s="15" t="s">
        <v>57</v>
      </c>
      <c r="D360" s="15">
        <v>1215.71</v>
      </c>
      <c r="E360" s="15">
        <v>522.76</v>
      </c>
    </row>
    <row r="361" spans="1:5" x14ac:dyDescent="0.35">
      <c r="A361" s="29">
        <v>43126</v>
      </c>
      <c r="B361" s="19">
        <v>2018</v>
      </c>
      <c r="C361" s="19" t="s">
        <v>57</v>
      </c>
      <c r="D361" s="19">
        <v>1998.48</v>
      </c>
      <c r="E361" s="19">
        <v>959.27</v>
      </c>
    </row>
    <row r="362" spans="1:5" x14ac:dyDescent="0.35">
      <c r="A362" s="28">
        <v>42800</v>
      </c>
      <c r="B362" s="15">
        <v>2017</v>
      </c>
      <c r="C362" s="15" t="s">
        <v>59</v>
      </c>
      <c r="D362" s="15">
        <v>2020.3</v>
      </c>
      <c r="E362" s="15">
        <v>787.92</v>
      </c>
    </row>
    <row r="363" spans="1:5" x14ac:dyDescent="0.35">
      <c r="A363" s="29">
        <v>43308</v>
      </c>
      <c r="B363" s="19">
        <v>2018</v>
      </c>
      <c r="C363" s="19" t="s">
        <v>56</v>
      </c>
      <c r="D363" s="19">
        <v>777.61</v>
      </c>
      <c r="E363" s="19">
        <v>357.7</v>
      </c>
    </row>
    <row r="364" spans="1:5" x14ac:dyDescent="0.35">
      <c r="A364" s="28">
        <v>42818</v>
      </c>
      <c r="B364" s="15">
        <v>2017</v>
      </c>
      <c r="C364" s="15" t="s">
        <v>58</v>
      </c>
      <c r="D364" s="15">
        <v>2260.0700000000002</v>
      </c>
      <c r="E364" s="15">
        <v>904.03</v>
      </c>
    </row>
    <row r="365" spans="1:5" x14ac:dyDescent="0.35">
      <c r="A365" s="29">
        <v>43099</v>
      </c>
      <c r="B365" s="19">
        <v>2017</v>
      </c>
      <c r="C365" s="19" t="s">
        <v>59</v>
      </c>
      <c r="D365" s="19">
        <v>285.04000000000002</v>
      </c>
      <c r="E365" s="19">
        <v>125.42</v>
      </c>
    </row>
    <row r="366" spans="1:5" x14ac:dyDescent="0.35">
      <c r="A366" s="28">
        <v>43039</v>
      </c>
      <c r="B366" s="15">
        <v>2017</v>
      </c>
      <c r="C366" s="15" t="s">
        <v>59</v>
      </c>
      <c r="D366" s="15">
        <v>2277.1</v>
      </c>
      <c r="E366" s="15">
        <v>1229.6300000000001</v>
      </c>
    </row>
    <row r="367" spans="1:5" x14ac:dyDescent="0.35">
      <c r="A367" s="29">
        <v>42419</v>
      </c>
      <c r="B367" s="19">
        <v>2016</v>
      </c>
      <c r="C367" s="19" t="s">
        <v>57</v>
      </c>
      <c r="D367" s="19">
        <v>722.03</v>
      </c>
      <c r="E367" s="19">
        <v>440.44</v>
      </c>
    </row>
    <row r="368" spans="1:5" x14ac:dyDescent="0.35">
      <c r="A368" s="28">
        <v>43290</v>
      </c>
      <c r="B368" s="15">
        <v>2018</v>
      </c>
      <c r="C368" s="15" t="s">
        <v>58</v>
      </c>
      <c r="D368" s="15">
        <v>570.37</v>
      </c>
      <c r="E368" s="15">
        <v>256.67</v>
      </c>
    </row>
    <row r="369" spans="1:5" x14ac:dyDescent="0.35">
      <c r="A369" s="29">
        <v>42783</v>
      </c>
      <c r="B369" s="19">
        <v>2017</v>
      </c>
      <c r="C369" s="19" t="s">
        <v>56</v>
      </c>
      <c r="D369" s="19">
        <v>1358.3</v>
      </c>
      <c r="E369" s="19">
        <v>529.74</v>
      </c>
    </row>
    <row r="370" spans="1:5" x14ac:dyDescent="0.35">
      <c r="A370" s="28">
        <v>42420</v>
      </c>
      <c r="B370" s="15">
        <v>2016</v>
      </c>
      <c r="C370" s="15" t="s">
        <v>58</v>
      </c>
      <c r="D370" s="15">
        <v>1889.12</v>
      </c>
      <c r="E370" s="15">
        <v>1171.25</v>
      </c>
    </row>
    <row r="371" spans="1:5" x14ac:dyDescent="0.35">
      <c r="A371" s="29">
        <v>43418</v>
      </c>
      <c r="B371" s="19">
        <v>2018</v>
      </c>
      <c r="C371" s="19" t="s">
        <v>58</v>
      </c>
      <c r="D371" s="19">
        <v>763.65</v>
      </c>
      <c r="E371" s="19">
        <v>313.10000000000002</v>
      </c>
    </row>
    <row r="372" spans="1:5" x14ac:dyDescent="0.35">
      <c r="A372" s="28">
        <v>42708</v>
      </c>
      <c r="B372" s="15">
        <v>2016</v>
      </c>
      <c r="C372" s="15" t="s">
        <v>59</v>
      </c>
      <c r="D372" s="15">
        <v>1200.6099999999999</v>
      </c>
      <c r="E372" s="15">
        <v>612.30999999999995</v>
      </c>
    </row>
    <row r="373" spans="1:5" x14ac:dyDescent="0.35">
      <c r="A373" s="29">
        <v>42705</v>
      </c>
      <c r="B373" s="19">
        <v>2016</v>
      </c>
      <c r="C373" s="19" t="s">
        <v>58</v>
      </c>
      <c r="D373" s="19">
        <v>1869.12</v>
      </c>
      <c r="E373" s="19">
        <v>1009.32</v>
      </c>
    </row>
    <row r="374" spans="1:5" x14ac:dyDescent="0.35">
      <c r="A374" s="28">
        <v>42724</v>
      </c>
      <c r="B374" s="15">
        <v>2016</v>
      </c>
      <c r="C374" s="15" t="s">
        <v>59</v>
      </c>
      <c r="D374" s="15">
        <v>597.57000000000005</v>
      </c>
      <c r="E374" s="15">
        <v>233.05</v>
      </c>
    </row>
    <row r="375" spans="1:5" x14ac:dyDescent="0.35">
      <c r="A375" s="29">
        <v>43218</v>
      </c>
      <c r="B375" s="19">
        <v>2018</v>
      </c>
      <c r="C375" s="19" t="s">
        <v>58</v>
      </c>
      <c r="D375" s="19">
        <v>837.42</v>
      </c>
      <c r="E375" s="19">
        <v>360.09</v>
      </c>
    </row>
    <row r="376" spans="1:5" x14ac:dyDescent="0.35">
      <c r="A376" s="28">
        <v>43285</v>
      </c>
      <c r="B376" s="15">
        <v>2018</v>
      </c>
      <c r="C376" s="15" t="s">
        <v>56</v>
      </c>
      <c r="D376" s="15">
        <v>226.99</v>
      </c>
      <c r="E376" s="15">
        <v>104.42</v>
      </c>
    </row>
    <row r="377" spans="1:5" x14ac:dyDescent="0.35">
      <c r="A377" s="29">
        <v>43074</v>
      </c>
      <c r="B377" s="19">
        <v>2017</v>
      </c>
      <c r="C377" s="19" t="s">
        <v>59</v>
      </c>
      <c r="D377" s="19">
        <v>1538.27</v>
      </c>
      <c r="E377" s="19">
        <v>815.28</v>
      </c>
    </row>
    <row r="378" spans="1:5" x14ac:dyDescent="0.35">
      <c r="A378" s="28">
        <v>43262</v>
      </c>
      <c r="B378" s="15">
        <v>2018</v>
      </c>
      <c r="C378" s="15" t="s">
        <v>58</v>
      </c>
      <c r="D378" s="15">
        <v>1131.7</v>
      </c>
      <c r="E378" s="15">
        <v>464</v>
      </c>
    </row>
    <row r="379" spans="1:5" x14ac:dyDescent="0.35">
      <c r="A379" s="29">
        <v>43262</v>
      </c>
      <c r="B379" s="19">
        <v>2018</v>
      </c>
      <c r="C379" s="19" t="s">
        <v>59</v>
      </c>
      <c r="D379" s="19">
        <v>530.89</v>
      </c>
      <c r="E379" s="19">
        <v>339.77</v>
      </c>
    </row>
    <row r="380" spans="1:5" x14ac:dyDescent="0.35">
      <c r="A380" s="28">
        <v>43463</v>
      </c>
      <c r="B380" s="15">
        <v>2018</v>
      </c>
      <c r="C380" s="15" t="s">
        <v>56</v>
      </c>
      <c r="D380" s="15">
        <v>1189.8399999999999</v>
      </c>
      <c r="E380" s="15">
        <v>487.83</v>
      </c>
    </row>
    <row r="381" spans="1:5" x14ac:dyDescent="0.35">
      <c r="A381" s="29">
        <v>43005</v>
      </c>
      <c r="B381" s="19">
        <v>2017</v>
      </c>
      <c r="C381" s="19" t="s">
        <v>56</v>
      </c>
      <c r="D381" s="19">
        <v>2145.9899999999998</v>
      </c>
      <c r="E381" s="19">
        <v>1309.05</v>
      </c>
    </row>
    <row r="382" spans="1:5" x14ac:dyDescent="0.35">
      <c r="A382" s="28">
        <v>42871</v>
      </c>
      <c r="B382" s="15">
        <v>2017</v>
      </c>
      <c r="C382" s="15" t="s">
        <v>57</v>
      </c>
      <c r="D382" s="15">
        <v>1189.3800000000001</v>
      </c>
      <c r="E382" s="15">
        <v>642.27</v>
      </c>
    </row>
    <row r="383" spans="1:5" x14ac:dyDescent="0.35">
      <c r="A383" s="29">
        <v>43381</v>
      </c>
      <c r="B383" s="19">
        <v>2018</v>
      </c>
      <c r="C383" s="19" t="s">
        <v>59</v>
      </c>
      <c r="D383" s="19">
        <v>1186.21</v>
      </c>
      <c r="E383" s="19">
        <v>474.48</v>
      </c>
    </row>
    <row r="384" spans="1:5" x14ac:dyDescent="0.35">
      <c r="A384" s="28">
        <v>42711</v>
      </c>
      <c r="B384" s="15">
        <v>2016</v>
      </c>
      <c r="C384" s="15" t="s">
        <v>59</v>
      </c>
      <c r="D384" s="15">
        <v>1675.29</v>
      </c>
      <c r="E384" s="15">
        <v>1105.69</v>
      </c>
    </row>
    <row r="385" spans="1:5" x14ac:dyDescent="0.35">
      <c r="A385" s="29">
        <v>43281</v>
      </c>
      <c r="B385" s="19">
        <v>2018</v>
      </c>
      <c r="C385" s="19" t="s">
        <v>56</v>
      </c>
      <c r="D385" s="19">
        <v>2184.0700000000002</v>
      </c>
      <c r="E385" s="19">
        <v>1266.76</v>
      </c>
    </row>
    <row r="386" spans="1:5" x14ac:dyDescent="0.35">
      <c r="A386" s="28">
        <v>43024</v>
      </c>
      <c r="B386" s="15">
        <v>2017</v>
      </c>
      <c r="C386" s="15" t="s">
        <v>58</v>
      </c>
      <c r="D386" s="15">
        <v>1392.48</v>
      </c>
      <c r="E386" s="15">
        <v>905.11</v>
      </c>
    </row>
    <row r="387" spans="1:5" x14ac:dyDescent="0.35">
      <c r="A387" s="29">
        <v>43202</v>
      </c>
      <c r="B387" s="19">
        <v>2018</v>
      </c>
      <c r="C387" s="19" t="s">
        <v>56</v>
      </c>
      <c r="D387" s="19">
        <v>2158.02</v>
      </c>
      <c r="E387" s="19">
        <v>1445.87</v>
      </c>
    </row>
    <row r="388" spans="1:5" x14ac:dyDescent="0.35">
      <c r="A388" s="28">
        <v>42636</v>
      </c>
      <c r="B388" s="15">
        <v>2016</v>
      </c>
      <c r="C388" s="15" t="s">
        <v>59</v>
      </c>
      <c r="D388" s="15">
        <v>2465</v>
      </c>
      <c r="E388" s="15">
        <v>1552.95</v>
      </c>
    </row>
    <row r="389" spans="1:5" x14ac:dyDescent="0.35">
      <c r="A389" s="29">
        <v>43169</v>
      </c>
      <c r="B389" s="19">
        <v>2018</v>
      </c>
      <c r="C389" s="19" t="s">
        <v>56</v>
      </c>
      <c r="D389" s="19">
        <v>2419.64</v>
      </c>
      <c r="E389" s="19">
        <v>1234.02</v>
      </c>
    </row>
    <row r="390" spans="1:5" x14ac:dyDescent="0.35">
      <c r="A390" s="28">
        <v>43440</v>
      </c>
      <c r="B390" s="15">
        <v>2018</v>
      </c>
      <c r="C390" s="15" t="s">
        <v>58</v>
      </c>
      <c r="D390" s="15">
        <v>638.61</v>
      </c>
      <c r="E390" s="15">
        <v>402.32</v>
      </c>
    </row>
    <row r="391" spans="1:5" x14ac:dyDescent="0.35">
      <c r="A391" s="29">
        <v>42400</v>
      </c>
      <c r="B391" s="19">
        <v>2016</v>
      </c>
      <c r="C391" s="19" t="s">
        <v>58</v>
      </c>
      <c r="D391" s="19">
        <v>1968.43</v>
      </c>
      <c r="E391" s="19">
        <v>1240.1099999999999</v>
      </c>
    </row>
    <row r="392" spans="1:5" x14ac:dyDescent="0.35">
      <c r="A392" s="28">
        <v>42673</v>
      </c>
      <c r="B392" s="15">
        <v>2016</v>
      </c>
      <c r="C392" s="15" t="s">
        <v>57</v>
      </c>
      <c r="D392" s="15">
        <v>2280.9699999999998</v>
      </c>
      <c r="E392" s="15">
        <v>912.39</v>
      </c>
    </row>
    <row r="393" spans="1:5" x14ac:dyDescent="0.35">
      <c r="A393" s="29">
        <v>43089</v>
      </c>
      <c r="B393" s="19">
        <v>2017</v>
      </c>
      <c r="C393" s="19" t="s">
        <v>59</v>
      </c>
      <c r="D393" s="19">
        <v>1657.87</v>
      </c>
      <c r="E393" s="19">
        <v>862.09</v>
      </c>
    </row>
    <row r="394" spans="1:5" x14ac:dyDescent="0.35">
      <c r="A394" s="28">
        <v>42903</v>
      </c>
      <c r="B394" s="15">
        <v>2017</v>
      </c>
      <c r="C394" s="15" t="s">
        <v>58</v>
      </c>
      <c r="D394" s="15">
        <v>1793.59</v>
      </c>
      <c r="E394" s="15">
        <v>753.31</v>
      </c>
    </row>
    <row r="395" spans="1:5" x14ac:dyDescent="0.35">
      <c r="A395" s="29">
        <v>42443</v>
      </c>
      <c r="B395" s="19">
        <v>2016</v>
      </c>
      <c r="C395" s="19" t="s">
        <v>57</v>
      </c>
      <c r="D395" s="19">
        <v>37.409999999999997</v>
      </c>
      <c r="E395" s="19">
        <v>18.71</v>
      </c>
    </row>
    <row r="396" spans="1:5" x14ac:dyDescent="0.35">
      <c r="A396" s="28">
        <v>42806</v>
      </c>
      <c r="B396" s="15">
        <v>2017</v>
      </c>
      <c r="C396" s="15" t="s">
        <v>56</v>
      </c>
      <c r="D396" s="15">
        <v>561.21</v>
      </c>
      <c r="E396" s="15">
        <v>297.44</v>
      </c>
    </row>
    <row r="397" spans="1:5" x14ac:dyDescent="0.35">
      <c r="A397" s="29">
        <v>43092</v>
      </c>
      <c r="B397" s="19">
        <v>2017</v>
      </c>
      <c r="C397" s="19" t="s">
        <v>58</v>
      </c>
      <c r="D397" s="19">
        <v>1826.73</v>
      </c>
      <c r="E397" s="19">
        <v>1096.04</v>
      </c>
    </row>
    <row r="398" spans="1:5" x14ac:dyDescent="0.35">
      <c r="A398" s="28">
        <v>43252</v>
      </c>
      <c r="B398" s="15">
        <v>2018</v>
      </c>
      <c r="C398" s="15" t="s">
        <v>59</v>
      </c>
      <c r="D398" s="15">
        <v>110.19</v>
      </c>
      <c r="E398" s="15">
        <v>55.1</v>
      </c>
    </row>
    <row r="399" spans="1:5" x14ac:dyDescent="0.35">
      <c r="A399" s="29">
        <v>43371</v>
      </c>
      <c r="B399" s="19">
        <v>2018</v>
      </c>
      <c r="C399" s="19" t="s">
        <v>58</v>
      </c>
      <c r="D399" s="19">
        <v>1971.48</v>
      </c>
      <c r="E399" s="19">
        <v>906.88</v>
      </c>
    </row>
    <row r="400" spans="1:5" x14ac:dyDescent="0.35">
      <c r="A400" s="28">
        <v>43064</v>
      </c>
      <c r="B400" s="15">
        <v>2017</v>
      </c>
      <c r="C400" s="15" t="s">
        <v>58</v>
      </c>
      <c r="D400" s="15">
        <v>543.38</v>
      </c>
      <c r="E400" s="15">
        <v>266.26</v>
      </c>
    </row>
    <row r="401" spans="1:5" x14ac:dyDescent="0.35">
      <c r="A401" s="29">
        <v>43005</v>
      </c>
      <c r="B401" s="19">
        <v>2017</v>
      </c>
      <c r="C401" s="19" t="s">
        <v>56</v>
      </c>
      <c r="D401" s="19">
        <v>961.3</v>
      </c>
      <c r="E401" s="19">
        <v>384.52</v>
      </c>
    </row>
    <row r="402" spans="1:5" x14ac:dyDescent="0.35">
      <c r="A402" s="28">
        <v>42798</v>
      </c>
      <c r="B402" s="15">
        <v>2017</v>
      </c>
      <c r="C402" s="15" t="s">
        <v>58</v>
      </c>
      <c r="D402" s="15">
        <v>712.75</v>
      </c>
      <c r="E402" s="15">
        <v>349.25</v>
      </c>
    </row>
    <row r="403" spans="1:5" x14ac:dyDescent="0.35">
      <c r="A403" s="29">
        <v>42754</v>
      </c>
      <c r="B403" s="19">
        <v>2017</v>
      </c>
      <c r="C403" s="19" t="s">
        <v>56</v>
      </c>
      <c r="D403" s="19">
        <v>1086.1199999999999</v>
      </c>
      <c r="E403" s="19">
        <v>727.7</v>
      </c>
    </row>
    <row r="404" spans="1:5" x14ac:dyDescent="0.35">
      <c r="A404" s="28">
        <v>42957</v>
      </c>
      <c r="B404" s="15">
        <v>2017</v>
      </c>
      <c r="C404" s="15" t="s">
        <v>59</v>
      </c>
      <c r="D404" s="15">
        <v>2496.4299999999998</v>
      </c>
      <c r="E404" s="15">
        <v>1373.04</v>
      </c>
    </row>
    <row r="405" spans="1:5" x14ac:dyDescent="0.35">
      <c r="A405" s="29">
        <v>43004</v>
      </c>
      <c r="B405" s="19">
        <v>2017</v>
      </c>
      <c r="C405" s="19" t="s">
        <v>57</v>
      </c>
      <c r="D405" s="19">
        <v>249.02</v>
      </c>
      <c r="E405" s="19">
        <v>109.57</v>
      </c>
    </row>
    <row r="406" spans="1:5" x14ac:dyDescent="0.35">
      <c r="A406" s="28">
        <v>42466</v>
      </c>
      <c r="B406" s="15">
        <v>2016</v>
      </c>
      <c r="C406" s="15" t="s">
        <v>56</v>
      </c>
      <c r="D406" s="15">
        <v>2133.2199999999998</v>
      </c>
      <c r="E406" s="15">
        <v>1130.6099999999999</v>
      </c>
    </row>
    <row r="407" spans="1:5" x14ac:dyDescent="0.35">
      <c r="A407" s="29">
        <v>42383</v>
      </c>
      <c r="B407" s="19">
        <v>2016</v>
      </c>
      <c r="C407" s="19" t="s">
        <v>59</v>
      </c>
      <c r="D407" s="19">
        <v>903.17</v>
      </c>
      <c r="E407" s="19">
        <v>478.68</v>
      </c>
    </row>
    <row r="408" spans="1:5" x14ac:dyDescent="0.35">
      <c r="A408" s="28">
        <v>43087</v>
      </c>
      <c r="B408" s="15">
        <v>2017</v>
      </c>
      <c r="C408" s="15" t="s">
        <v>59</v>
      </c>
      <c r="D408" s="15">
        <v>1472.87</v>
      </c>
      <c r="E408" s="15">
        <v>898.45</v>
      </c>
    </row>
    <row r="409" spans="1:5" x14ac:dyDescent="0.35">
      <c r="A409" s="29">
        <v>42456</v>
      </c>
      <c r="B409" s="19">
        <v>2016</v>
      </c>
      <c r="C409" s="19" t="s">
        <v>57</v>
      </c>
      <c r="D409" s="19">
        <v>2226.17</v>
      </c>
      <c r="E409" s="19">
        <v>1424.75</v>
      </c>
    </row>
    <row r="410" spans="1:5" x14ac:dyDescent="0.35">
      <c r="A410" s="28">
        <v>42401</v>
      </c>
      <c r="B410" s="15">
        <v>2016</v>
      </c>
      <c r="C410" s="15" t="s">
        <v>58</v>
      </c>
      <c r="D410" s="15">
        <v>1859.52</v>
      </c>
      <c r="E410" s="15">
        <v>948.36</v>
      </c>
    </row>
    <row r="411" spans="1:5" x14ac:dyDescent="0.35">
      <c r="A411" s="29">
        <v>43235</v>
      </c>
      <c r="B411" s="19">
        <v>2018</v>
      </c>
      <c r="C411" s="19" t="s">
        <v>57</v>
      </c>
      <c r="D411" s="19">
        <v>2187.08</v>
      </c>
      <c r="E411" s="19">
        <v>852.96</v>
      </c>
    </row>
    <row r="412" spans="1:5" x14ac:dyDescent="0.35">
      <c r="A412" s="28">
        <v>42723</v>
      </c>
      <c r="B412" s="15">
        <v>2016</v>
      </c>
      <c r="C412" s="15" t="s">
        <v>57</v>
      </c>
      <c r="D412" s="15">
        <v>1283.51</v>
      </c>
      <c r="E412" s="15">
        <v>757.27</v>
      </c>
    </row>
    <row r="413" spans="1:5" x14ac:dyDescent="0.35">
      <c r="A413" s="29">
        <v>42517</v>
      </c>
      <c r="B413" s="19">
        <v>2016</v>
      </c>
      <c r="C413" s="19" t="s">
        <v>59</v>
      </c>
      <c r="D413" s="19">
        <v>790.88</v>
      </c>
      <c r="E413" s="19">
        <v>498.25</v>
      </c>
    </row>
    <row r="414" spans="1:5" x14ac:dyDescent="0.35">
      <c r="A414" s="28">
        <v>42441</v>
      </c>
      <c r="B414" s="15">
        <v>2016</v>
      </c>
      <c r="C414" s="15" t="s">
        <v>59</v>
      </c>
      <c r="D414" s="15">
        <v>2249.06</v>
      </c>
      <c r="E414" s="15">
        <v>1079.55</v>
      </c>
    </row>
    <row r="415" spans="1:5" x14ac:dyDescent="0.35">
      <c r="A415" s="29">
        <v>42826</v>
      </c>
      <c r="B415" s="19">
        <v>2017</v>
      </c>
      <c r="C415" s="19" t="s">
        <v>56</v>
      </c>
      <c r="D415" s="19">
        <v>233.71</v>
      </c>
      <c r="E415" s="19">
        <v>102.83</v>
      </c>
    </row>
    <row r="416" spans="1:5" x14ac:dyDescent="0.35">
      <c r="A416" s="28">
        <v>43451</v>
      </c>
      <c r="B416" s="15">
        <v>2018</v>
      </c>
      <c r="C416" s="15" t="s">
        <v>57</v>
      </c>
      <c r="D416" s="15">
        <v>2216.86</v>
      </c>
      <c r="E416" s="15">
        <v>1019.76</v>
      </c>
    </row>
    <row r="417" spans="1:5" x14ac:dyDescent="0.35">
      <c r="A417" s="29">
        <v>43058</v>
      </c>
      <c r="B417" s="19">
        <v>2017</v>
      </c>
      <c r="C417" s="19" t="s">
        <v>56</v>
      </c>
      <c r="D417" s="19">
        <v>2117.14</v>
      </c>
      <c r="E417" s="19">
        <v>1206.77</v>
      </c>
    </row>
    <row r="418" spans="1:5" x14ac:dyDescent="0.35">
      <c r="A418" s="28">
        <v>42663</v>
      </c>
      <c r="B418" s="15">
        <v>2016</v>
      </c>
      <c r="C418" s="15" t="s">
        <v>56</v>
      </c>
      <c r="D418" s="15">
        <v>98.19</v>
      </c>
      <c r="E418" s="15">
        <v>63.82</v>
      </c>
    </row>
    <row r="419" spans="1:5" x14ac:dyDescent="0.35">
      <c r="A419" s="29">
        <v>42426</v>
      </c>
      <c r="B419" s="19">
        <v>2016</v>
      </c>
      <c r="C419" s="19" t="s">
        <v>56</v>
      </c>
      <c r="D419" s="19">
        <v>539.79</v>
      </c>
      <c r="E419" s="19">
        <v>296.88</v>
      </c>
    </row>
    <row r="420" spans="1:5" x14ac:dyDescent="0.35">
      <c r="A420" s="28">
        <v>42591</v>
      </c>
      <c r="B420" s="15">
        <v>2016</v>
      </c>
      <c r="C420" s="15" t="s">
        <v>57</v>
      </c>
      <c r="D420" s="15">
        <v>1740.05</v>
      </c>
      <c r="E420" s="15">
        <v>1113.6300000000001</v>
      </c>
    </row>
    <row r="421" spans="1:5" x14ac:dyDescent="0.35">
      <c r="A421" s="29">
        <v>42853</v>
      </c>
      <c r="B421" s="19">
        <v>2017</v>
      </c>
      <c r="C421" s="19" t="s">
        <v>56</v>
      </c>
      <c r="D421" s="19">
        <v>255.53</v>
      </c>
      <c r="E421" s="19">
        <v>171.21</v>
      </c>
    </row>
    <row r="422" spans="1:5" x14ac:dyDescent="0.35">
      <c r="A422" s="28">
        <v>43302</v>
      </c>
      <c r="B422" s="15">
        <v>2018</v>
      </c>
      <c r="C422" s="15" t="s">
        <v>56</v>
      </c>
      <c r="D422" s="15">
        <v>351.43</v>
      </c>
      <c r="E422" s="15">
        <v>158.13999999999999</v>
      </c>
    </row>
    <row r="423" spans="1:5" x14ac:dyDescent="0.35">
      <c r="A423" s="29">
        <v>42532</v>
      </c>
      <c r="B423" s="19">
        <v>2016</v>
      </c>
      <c r="C423" s="19" t="s">
        <v>57</v>
      </c>
      <c r="D423" s="19">
        <v>360.48</v>
      </c>
      <c r="E423" s="19">
        <v>198.26</v>
      </c>
    </row>
    <row r="424" spans="1:5" x14ac:dyDescent="0.35">
      <c r="A424" s="28">
        <v>43090</v>
      </c>
      <c r="B424" s="15">
        <v>2017</v>
      </c>
      <c r="C424" s="15" t="s">
        <v>56</v>
      </c>
      <c r="D424" s="15">
        <v>607.66</v>
      </c>
      <c r="E424" s="15">
        <v>376.75</v>
      </c>
    </row>
    <row r="425" spans="1:5" x14ac:dyDescent="0.35">
      <c r="A425" s="29">
        <v>43296</v>
      </c>
      <c r="B425" s="19">
        <v>2018</v>
      </c>
      <c r="C425" s="19" t="s">
        <v>59</v>
      </c>
      <c r="D425" s="19">
        <v>2348.0500000000002</v>
      </c>
      <c r="E425" s="19">
        <v>1009.66</v>
      </c>
    </row>
    <row r="426" spans="1:5" x14ac:dyDescent="0.35">
      <c r="A426" s="28">
        <v>42889</v>
      </c>
      <c r="B426" s="15">
        <v>2017</v>
      </c>
      <c r="C426" s="15" t="s">
        <v>56</v>
      </c>
      <c r="D426" s="15">
        <v>2347.36</v>
      </c>
      <c r="E426" s="15">
        <v>938.94</v>
      </c>
    </row>
    <row r="427" spans="1:5" x14ac:dyDescent="0.35">
      <c r="A427" s="29">
        <v>43153</v>
      </c>
      <c r="B427" s="19">
        <v>2018</v>
      </c>
      <c r="C427" s="19" t="s">
        <v>59</v>
      </c>
      <c r="D427" s="19">
        <v>149.54</v>
      </c>
      <c r="E427" s="19">
        <v>71.78</v>
      </c>
    </row>
    <row r="428" spans="1:5" x14ac:dyDescent="0.35">
      <c r="A428" s="28">
        <v>42656</v>
      </c>
      <c r="B428" s="15">
        <v>2016</v>
      </c>
      <c r="C428" s="15" t="s">
        <v>59</v>
      </c>
      <c r="D428" s="15">
        <v>1146.83</v>
      </c>
      <c r="E428" s="15">
        <v>527.54</v>
      </c>
    </row>
    <row r="429" spans="1:5" x14ac:dyDescent="0.35">
      <c r="A429" s="29">
        <v>43436</v>
      </c>
      <c r="B429" s="19">
        <v>2018</v>
      </c>
      <c r="C429" s="19" t="s">
        <v>59</v>
      </c>
      <c r="D429" s="19">
        <v>1611.46</v>
      </c>
      <c r="E429" s="19">
        <v>837.96</v>
      </c>
    </row>
    <row r="430" spans="1:5" x14ac:dyDescent="0.35">
      <c r="A430" s="28">
        <v>42835</v>
      </c>
      <c r="B430" s="15">
        <v>2017</v>
      </c>
      <c r="C430" s="15" t="s">
        <v>57</v>
      </c>
      <c r="D430" s="15">
        <v>312.83</v>
      </c>
      <c r="E430" s="15">
        <v>178.31</v>
      </c>
    </row>
    <row r="431" spans="1:5" x14ac:dyDescent="0.35">
      <c r="A431" s="29">
        <v>42674</v>
      </c>
      <c r="B431" s="19">
        <v>2016</v>
      </c>
      <c r="C431" s="19" t="s">
        <v>56</v>
      </c>
      <c r="D431" s="19">
        <v>1769.08</v>
      </c>
      <c r="E431" s="19">
        <v>1149.9000000000001</v>
      </c>
    </row>
    <row r="432" spans="1:5" x14ac:dyDescent="0.35">
      <c r="A432" s="28">
        <v>42751</v>
      </c>
      <c r="B432" s="15">
        <v>2017</v>
      </c>
      <c r="C432" s="15" t="s">
        <v>57</v>
      </c>
      <c r="D432" s="15">
        <v>1146.08</v>
      </c>
      <c r="E432" s="15">
        <v>641.79999999999995</v>
      </c>
    </row>
    <row r="433" spans="1:5" x14ac:dyDescent="0.35">
      <c r="A433" s="29">
        <v>43071</v>
      </c>
      <c r="B433" s="19">
        <v>2017</v>
      </c>
      <c r="C433" s="19" t="s">
        <v>59</v>
      </c>
      <c r="D433" s="19">
        <v>2109.7399999999998</v>
      </c>
      <c r="E433" s="19">
        <v>822.8</v>
      </c>
    </row>
    <row r="434" spans="1:5" x14ac:dyDescent="0.35">
      <c r="A434" s="28">
        <v>42628</v>
      </c>
      <c r="B434" s="15">
        <v>2016</v>
      </c>
      <c r="C434" s="15" t="s">
        <v>59</v>
      </c>
      <c r="D434" s="15">
        <v>78.819999999999993</v>
      </c>
      <c r="E434" s="15">
        <v>40.200000000000003</v>
      </c>
    </row>
    <row r="435" spans="1:5" x14ac:dyDescent="0.35">
      <c r="A435" s="29">
        <v>42730</v>
      </c>
      <c r="B435" s="19">
        <v>2016</v>
      </c>
      <c r="C435" s="19" t="s">
        <v>57</v>
      </c>
      <c r="D435" s="19">
        <v>1965.78</v>
      </c>
      <c r="E435" s="19">
        <v>786.31</v>
      </c>
    </row>
    <row r="436" spans="1:5" x14ac:dyDescent="0.35">
      <c r="A436" s="28">
        <v>43044</v>
      </c>
      <c r="B436" s="15">
        <v>2017</v>
      </c>
      <c r="C436" s="15" t="s">
        <v>58</v>
      </c>
      <c r="D436" s="15">
        <v>88.26</v>
      </c>
      <c r="E436" s="15">
        <v>41.48</v>
      </c>
    </row>
    <row r="437" spans="1:5" x14ac:dyDescent="0.35">
      <c r="A437" s="29">
        <v>43261</v>
      </c>
      <c r="B437" s="19">
        <v>2018</v>
      </c>
      <c r="C437" s="19" t="s">
        <v>57</v>
      </c>
      <c r="D437" s="19">
        <v>2468.0100000000002</v>
      </c>
      <c r="E437" s="19">
        <v>962.52</v>
      </c>
    </row>
    <row r="438" spans="1:5" x14ac:dyDescent="0.35">
      <c r="A438" s="28">
        <v>43457</v>
      </c>
      <c r="B438" s="15">
        <v>2018</v>
      </c>
      <c r="C438" s="15" t="s">
        <v>59</v>
      </c>
      <c r="D438" s="15">
        <v>1656.82</v>
      </c>
      <c r="E438" s="15">
        <v>1060.3599999999999</v>
      </c>
    </row>
    <row r="439" spans="1:5" x14ac:dyDescent="0.35">
      <c r="A439" s="29">
        <v>42534</v>
      </c>
      <c r="B439" s="19">
        <v>2016</v>
      </c>
      <c r="C439" s="19" t="s">
        <v>56</v>
      </c>
      <c r="D439" s="19">
        <v>1005.73</v>
      </c>
      <c r="E439" s="19">
        <v>553.15</v>
      </c>
    </row>
    <row r="440" spans="1:5" x14ac:dyDescent="0.35">
      <c r="A440" s="28">
        <v>43158</v>
      </c>
      <c r="B440" s="15">
        <v>2018</v>
      </c>
      <c r="C440" s="15" t="s">
        <v>56</v>
      </c>
      <c r="D440" s="15">
        <v>78</v>
      </c>
      <c r="E440" s="15">
        <v>35.880000000000003</v>
      </c>
    </row>
    <row r="441" spans="1:5" x14ac:dyDescent="0.35">
      <c r="A441" s="29">
        <v>43408</v>
      </c>
      <c r="B441" s="19">
        <v>2018</v>
      </c>
      <c r="C441" s="19" t="s">
        <v>56</v>
      </c>
      <c r="D441" s="19">
        <v>577.51</v>
      </c>
      <c r="E441" s="19">
        <v>259.88</v>
      </c>
    </row>
    <row r="442" spans="1:5" x14ac:dyDescent="0.35">
      <c r="A442" s="28">
        <v>42792</v>
      </c>
      <c r="B442" s="15">
        <v>2017</v>
      </c>
      <c r="C442" s="15" t="s">
        <v>59</v>
      </c>
      <c r="D442" s="15">
        <v>538.86</v>
      </c>
      <c r="E442" s="15">
        <v>323.32</v>
      </c>
    </row>
    <row r="443" spans="1:5" x14ac:dyDescent="0.35">
      <c r="A443" s="29">
        <v>42620</v>
      </c>
      <c r="B443" s="19">
        <v>2016</v>
      </c>
      <c r="C443" s="19" t="s">
        <v>56</v>
      </c>
      <c r="D443" s="19">
        <v>1527.05</v>
      </c>
      <c r="E443" s="19">
        <v>748.25</v>
      </c>
    </row>
    <row r="444" spans="1:5" x14ac:dyDescent="0.35">
      <c r="A444" s="28">
        <v>42415</v>
      </c>
      <c r="B444" s="15">
        <v>2016</v>
      </c>
      <c r="C444" s="15" t="s">
        <v>57</v>
      </c>
      <c r="D444" s="15">
        <v>410.71</v>
      </c>
      <c r="E444" s="15">
        <v>221.78</v>
      </c>
    </row>
    <row r="445" spans="1:5" x14ac:dyDescent="0.35">
      <c r="A445" s="29">
        <v>43107</v>
      </c>
      <c r="B445" s="19">
        <v>2018</v>
      </c>
      <c r="C445" s="19" t="s">
        <v>59</v>
      </c>
      <c r="D445" s="19">
        <v>1709.63</v>
      </c>
      <c r="E445" s="19">
        <v>1094.1600000000001</v>
      </c>
    </row>
    <row r="446" spans="1:5" x14ac:dyDescent="0.35">
      <c r="A446" s="28">
        <v>42739</v>
      </c>
      <c r="B446" s="15">
        <v>2017</v>
      </c>
      <c r="C446" s="15" t="s">
        <v>59</v>
      </c>
      <c r="D446" s="15">
        <v>2494.98</v>
      </c>
      <c r="E446" s="15">
        <v>1172.6400000000001</v>
      </c>
    </row>
    <row r="447" spans="1:5" x14ac:dyDescent="0.35">
      <c r="A447" s="29">
        <v>42815</v>
      </c>
      <c r="B447" s="19">
        <v>2017</v>
      </c>
      <c r="C447" s="19" t="s">
        <v>56</v>
      </c>
      <c r="D447" s="19">
        <v>33.229999999999997</v>
      </c>
      <c r="E447" s="19">
        <v>16.28</v>
      </c>
    </row>
    <row r="448" spans="1:5" x14ac:dyDescent="0.35">
      <c r="A448" s="28">
        <v>43341</v>
      </c>
      <c r="B448" s="15">
        <v>2018</v>
      </c>
      <c r="C448" s="15" t="s">
        <v>57</v>
      </c>
      <c r="D448" s="15">
        <v>1123.3699999999999</v>
      </c>
      <c r="E448" s="15">
        <v>505.52</v>
      </c>
    </row>
    <row r="449" spans="1:5" x14ac:dyDescent="0.35">
      <c r="A449" s="29">
        <v>42535</v>
      </c>
      <c r="B449" s="19">
        <v>2016</v>
      </c>
      <c r="C449" s="19" t="s">
        <v>57</v>
      </c>
      <c r="D449" s="19">
        <v>2278.94</v>
      </c>
      <c r="E449" s="19">
        <v>1526.89</v>
      </c>
    </row>
    <row r="450" spans="1:5" x14ac:dyDescent="0.35">
      <c r="A450" s="28">
        <v>43376</v>
      </c>
      <c r="B450" s="15">
        <v>2018</v>
      </c>
      <c r="C450" s="15" t="s">
        <v>56</v>
      </c>
      <c r="D450" s="15">
        <v>540.51</v>
      </c>
      <c r="E450" s="15">
        <v>254.04</v>
      </c>
    </row>
    <row r="451" spans="1:5" x14ac:dyDescent="0.35">
      <c r="A451" s="29">
        <v>43204</v>
      </c>
      <c r="B451" s="19">
        <v>2018</v>
      </c>
      <c r="C451" s="19" t="s">
        <v>56</v>
      </c>
      <c r="D451" s="19">
        <v>1321.13</v>
      </c>
      <c r="E451" s="19">
        <v>594.51</v>
      </c>
    </row>
    <row r="452" spans="1:5" x14ac:dyDescent="0.35">
      <c r="A452" s="28">
        <v>42656</v>
      </c>
      <c r="B452" s="15">
        <v>2016</v>
      </c>
      <c r="C452" s="15" t="s">
        <v>58</v>
      </c>
      <c r="D452" s="15">
        <v>2376.8000000000002</v>
      </c>
      <c r="E452" s="15">
        <v>1544.92</v>
      </c>
    </row>
    <row r="453" spans="1:5" x14ac:dyDescent="0.35">
      <c r="A453" s="29">
        <v>42670</v>
      </c>
      <c r="B453" s="19">
        <v>2016</v>
      </c>
      <c r="C453" s="19" t="s">
        <v>56</v>
      </c>
      <c r="D453" s="19">
        <v>2434.29</v>
      </c>
      <c r="E453" s="19">
        <v>973.72</v>
      </c>
    </row>
    <row r="454" spans="1:5" x14ac:dyDescent="0.35">
      <c r="A454" s="28">
        <v>43263</v>
      </c>
      <c r="B454" s="15">
        <v>2018</v>
      </c>
      <c r="C454" s="15" t="s">
        <v>56</v>
      </c>
      <c r="D454" s="15">
        <v>1397.51</v>
      </c>
      <c r="E454" s="15">
        <v>559</v>
      </c>
    </row>
    <row r="455" spans="1:5" x14ac:dyDescent="0.35">
      <c r="A455" s="29">
        <v>43116</v>
      </c>
      <c r="B455" s="19">
        <v>2018</v>
      </c>
      <c r="C455" s="19" t="s">
        <v>56</v>
      </c>
      <c r="D455" s="19">
        <v>751.96</v>
      </c>
      <c r="E455" s="19">
        <v>360.94</v>
      </c>
    </row>
    <row r="456" spans="1:5" x14ac:dyDescent="0.35">
      <c r="A456" s="28">
        <v>42403</v>
      </c>
      <c r="B456" s="15">
        <v>2016</v>
      </c>
      <c r="C456" s="15" t="s">
        <v>59</v>
      </c>
      <c r="D456" s="15">
        <v>1586.27</v>
      </c>
      <c r="E456" s="15">
        <v>650.37</v>
      </c>
    </row>
    <row r="457" spans="1:5" x14ac:dyDescent="0.35">
      <c r="A457" s="29">
        <v>42650</v>
      </c>
      <c r="B457" s="19">
        <v>2016</v>
      </c>
      <c r="C457" s="19" t="s">
        <v>56</v>
      </c>
      <c r="D457" s="19">
        <v>622.54999999999995</v>
      </c>
      <c r="E457" s="19">
        <v>242.79</v>
      </c>
    </row>
    <row r="458" spans="1:5" x14ac:dyDescent="0.35">
      <c r="A458" s="28">
        <v>42685</v>
      </c>
      <c r="B458" s="15">
        <v>2016</v>
      </c>
      <c r="C458" s="15" t="s">
        <v>56</v>
      </c>
      <c r="D458" s="15">
        <v>1641.29</v>
      </c>
      <c r="E458" s="15">
        <v>804.23</v>
      </c>
    </row>
    <row r="459" spans="1:5" x14ac:dyDescent="0.35">
      <c r="A459" s="29">
        <v>42733</v>
      </c>
      <c r="B459" s="19">
        <v>2016</v>
      </c>
      <c r="C459" s="19" t="s">
        <v>58</v>
      </c>
      <c r="D459" s="19">
        <v>2372.5100000000002</v>
      </c>
      <c r="E459" s="19">
        <v>1162.53</v>
      </c>
    </row>
    <row r="460" spans="1:5" x14ac:dyDescent="0.35">
      <c r="A460" s="28">
        <v>42463</v>
      </c>
      <c r="B460" s="15">
        <v>2016</v>
      </c>
      <c r="C460" s="15" t="s">
        <v>58</v>
      </c>
      <c r="D460" s="15">
        <v>1402.83</v>
      </c>
      <c r="E460" s="15">
        <v>757.53</v>
      </c>
    </row>
    <row r="461" spans="1:5" x14ac:dyDescent="0.35">
      <c r="A461" s="29">
        <v>42730</v>
      </c>
      <c r="B461" s="19">
        <v>2016</v>
      </c>
      <c r="C461" s="19" t="s">
        <v>58</v>
      </c>
      <c r="D461" s="19">
        <v>1457.64</v>
      </c>
      <c r="E461" s="19">
        <v>641.36</v>
      </c>
    </row>
    <row r="462" spans="1:5" x14ac:dyDescent="0.35">
      <c r="A462" s="28">
        <v>42985</v>
      </c>
      <c r="B462" s="15">
        <v>2017</v>
      </c>
      <c r="C462" s="15" t="s">
        <v>57</v>
      </c>
      <c r="D462" s="15">
        <v>364.61</v>
      </c>
      <c r="E462" s="15">
        <v>222.41</v>
      </c>
    </row>
    <row r="463" spans="1:5" x14ac:dyDescent="0.35">
      <c r="A463" s="29">
        <v>42686</v>
      </c>
      <c r="B463" s="19">
        <v>2016</v>
      </c>
      <c r="C463" s="19" t="s">
        <v>57</v>
      </c>
      <c r="D463" s="19">
        <v>736.24</v>
      </c>
      <c r="E463" s="19">
        <v>427.02</v>
      </c>
    </row>
    <row r="464" spans="1:5" x14ac:dyDescent="0.35">
      <c r="A464" s="28">
        <v>43460</v>
      </c>
      <c r="B464" s="15">
        <v>2018</v>
      </c>
      <c r="C464" s="15" t="s">
        <v>59</v>
      </c>
      <c r="D464" s="15">
        <v>923.94</v>
      </c>
      <c r="E464" s="15">
        <v>471.21</v>
      </c>
    </row>
    <row r="465" spans="1:5" x14ac:dyDescent="0.35">
      <c r="A465" s="29">
        <v>42465</v>
      </c>
      <c r="B465" s="19">
        <v>2016</v>
      </c>
      <c r="C465" s="19" t="s">
        <v>58</v>
      </c>
      <c r="D465" s="19">
        <v>295.16000000000003</v>
      </c>
      <c r="E465" s="19">
        <v>168.24</v>
      </c>
    </row>
    <row r="466" spans="1:5" x14ac:dyDescent="0.35">
      <c r="A466" s="28">
        <v>43066</v>
      </c>
      <c r="B466" s="15">
        <v>2017</v>
      </c>
      <c r="C466" s="15" t="s">
        <v>59</v>
      </c>
      <c r="D466" s="15">
        <v>278.19</v>
      </c>
      <c r="E466" s="15">
        <v>136.31</v>
      </c>
    </row>
    <row r="467" spans="1:5" x14ac:dyDescent="0.35">
      <c r="A467" s="29">
        <v>43364</v>
      </c>
      <c r="B467" s="19">
        <v>2018</v>
      </c>
      <c r="C467" s="19" t="s">
        <v>59</v>
      </c>
      <c r="D467" s="19">
        <v>377.95</v>
      </c>
      <c r="E467" s="19">
        <v>226.77</v>
      </c>
    </row>
    <row r="468" spans="1:5" x14ac:dyDescent="0.35">
      <c r="A468" s="28">
        <v>43031</v>
      </c>
      <c r="B468" s="15">
        <v>2017</v>
      </c>
      <c r="C468" s="15" t="s">
        <v>58</v>
      </c>
      <c r="D468" s="15">
        <v>299.07</v>
      </c>
      <c r="E468" s="15">
        <v>134.58000000000001</v>
      </c>
    </row>
    <row r="469" spans="1:5" x14ac:dyDescent="0.35">
      <c r="A469" s="29">
        <v>42385</v>
      </c>
      <c r="B469" s="19">
        <v>2016</v>
      </c>
      <c r="C469" s="19" t="s">
        <v>58</v>
      </c>
      <c r="D469" s="19">
        <v>2462.06</v>
      </c>
      <c r="E469" s="19">
        <v>1058.69</v>
      </c>
    </row>
    <row r="470" spans="1:5" x14ac:dyDescent="0.35">
      <c r="A470" s="28">
        <v>43251</v>
      </c>
      <c r="B470" s="15">
        <v>2018</v>
      </c>
      <c r="C470" s="15" t="s">
        <v>59</v>
      </c>
      <c r="D470" s="15">
        <v>1621.96</v>
      </c>
      <c r="E470" s="15">
        <v>843.42</v>
      </c>
    </row>
    <row r="471" spans="1:5" x14ac:dyDescent="0.35">
      <c r="A471" s="29">
        <v>43313</v>
      </c>
      <c r="B471" s="19">
        <v>2018</v>
      </c>
      <c r="C471" s="19" t="s">
        <v>57</v>
      </c>
      <c r="D471" s="19">
        <v>1708.73</v>
      </c>
      <c r="E471" s="19">
        <v>905.63</v>
      </c>
    </row>
    <row r="472" spans="1:5" x14ac:dyDescent="0.35">
      <c r="A472" s="28">
        <v>43263</v>
      </c>
      <c r="B472" s="15">
        <v>2018</v>
      </c>
      <c r="C472" s="15" t="s">
        <v>56</v>
      </c>
      <c r="D472" s="15">
        <v>254.01</v>
      </c>
      <c r="E472" s="15">
        <v>149.87</v>
      </c>
    </row>
    <row r="473" spans="1:5" x14ac:dyDescent="0.35">
      <c r="A473" s="29">
        <v>42801</v>
      </c>
      <c r="B473" s="19">
        <v>2017</v>
      </c>
      <c r="C473" s="19" t="s">
        <v>58</v>
      </c>
      <c r="D473" s="19">
        <v>2435.94</v>
      </c>
      <c r="E473" s="19">
        <v>1096.17</v>
      </c>
    </row>
    <row r="474" spans="1:5" x14ac:dyDescent="0.35">
      <c r="A474" s="28">
        <v>43386</v>
      </c>
      <c r="B474" s="15">
        <v>2018</v>
      </c>
      <c r="C474" s="15" t="s">
        <v>56</v>
      </c>
      <c r="D474" s="15">
        <v>2342.37</v>
      </c>
      <c r="E474" s="15">
        <v>1218.03</v>
      </c>
    </row>
    <row r="475" spans="1:5" x14ac:dyDescent="0.35">
      <c r="A475" s="29">
        <v>43404</v>
      </c>
      <c r="B475" s="19">
        <v>2018</v>
      </c>
      <c r="C475" s="19" t="s">
        <v>58</v>
      </c>
      <c r="D475" s="19">
        <v>1626.41</v>
      </c>
      <c r="E475" s="19">
        <v>829.47</v>
      </c>
    </row>
    <row r="476" spans="1:5" x14ac:dyDescent="0.35">
      <c r="A476" s="28">
        <v>43336</v>
      </c>
      <c r="B476" s="15">
        <v>2018</v>
      </c>
      <c r="C476" s="15" t="s">
        <v>59</v>
      </c>
      <c r="D476" s="15">
        <v>2228.5500000000002</v>
      </c>
      <c r="E476" s="15">
        <v>891.42</v>
      </c>
    </row>
    <row r="477" spans="1:5" x14ac:dyDescent="0.35">
      <c r="A477" s="29">
        <v>42875</v>
      </c>
      <c r="B477" s="19">
        <v>2017</v>
      </c>
      <c r="C477" s="19" t="s">
        <v>57</v>
      </c>
      <c r="D477" s="19">
        <v>508.97</v>
      </c>
      <c r="E477" s="19">
        <v>213.77</v>
      </c>
    </row>
    <row r="478" spans="1:5" x14ac:dyDescent="0.35">
      <c r="A478" s="28">
        <v>42693</v>
      </c>
      <c r="B478" s="15">
        <v>2016</v>
      </c>
      <c r="C478" s="15" t="s">
        <v>59</v>
      </c>
      <c r="D478" s="15">
        <v>2205.67</v>
      </c>
      <c r="E478" s="15">
        <v>1235.18</v>
      </c>
    </row>
    <row r="479" spans="1:5" x14ac:dyDescent="0.35">
      <c r="A479" s="29">
        <v>42872</v>
      </c>
      <c r="B479" s="19">
        <v>2017</v>
      </c>
      <c r="C479" s="19" t="s">
        <v>57</v>
      </c>
      <c r="D479" s="19">
        <v>1057.56</v>
      </c>
      <c r="E479" s="19">
        <v>412.45</v>
      </c>
    </row>
    <row r="480" spans="1:5" x14ac:dyDescent="0.35">
      <c r="A480" s="28">
        <v>42420</v>
      </c>
      <c r="B480" s="15">
        <v>2016</v>
      </c>
      <c r="C480" s="15" t="s">
        <v>56</v>
      </c>
      <c r="D480" s="15">
        <v>1458.31</v>
      </c>
      <c r="E480" s="15">
        <v>699.99</v>
      </c>
    </row>
    <row r="481" spans="1:5" x14ac:dyDescent="0.35">
      <c r="A481" s="29">
        <v>43179</v>
      </c>
      <c r="B481" s="19">
        <v>2018</v>
      </c>
      <c r="C481" s="19" t="s">
        <v>57</v>
      </c>
      <c r="D481" s="19">
        <v>458.76</v>
      </c>
      <c r="E481" s="19">
        <v>243.14</v>
      </c>
    </row>
    <row r="482" spans="1:5" x14ac:dyDescent="0.35">
      <c r="A482" s="28">
        <v>42964</v>
      </c>
      <c r="B482" s="15">
        <v>2017</v>
      </c>
      <c r="C482" s="15" t="s">
        <v>56</v>
      </c>
      <c r="D482" s="15">
        <v>172.58</v>
      </c>
      <c r="E482" s="15">
        <v>82.84</v>
      </c>
    </row>
    <row r="483" spans="1:5" x14ac:dyDescent="0.35">
      <c r="A483" s="29">
        <v>42959</v>
      </c>
      <c r="B483" s="19">
        <v>2017</v>
      </c>
      <c r="C483" s="19" t="s">
        <v>59</v>
      </c>
      <c r="D483" s="19">
        <v>2375.3200000000002</v>
      </c>
      <c r="E483" s="19">
        <v>1567.71</v>
      </c>
    </row>
    <row r="484" spans="1:5" x14ac:dyDescent="0.35">
      <c r="A484" s="28">
        <v>43176</v>
      </c>
      <c r="B484" s="15">
        <v>2018</v>
      </c>
      <c r="C484" s="15" t="s">
        <v>56</v>
      </c>
      <c r="D484" s="15">
        <v>1542.83</v>
      </c>
      <c r="E484" s="15">
        <v>802.27</v>
      </c>
    </row>
    <row r="485" spans="1:5" x14ac:dyDescent="0.35">
      <c r="A485" s="29">
        <v>42532</v>
      </c>
      <c r="B485" s="19">
        <v>2016</v>
      </c>
      <c r="C485" s="19" t="s">
        <v>57</v>
      </c>
      <c r="D485" s="19">
        <v>660.93</v>
      </c>
      <c r="E485" s="19">
        <v>304.02999999999997</v>
      </c>
    </row>
    <row r="486" spans="1:5" x14ac:dyDescent="0.35">
      <c r="A486" s="28">
        <v>42674</v>
      </c>
      <c r="B486" s="15">
        <v>2016</v>
      </c>
      <c r="C486" s="15" t="s">
        <v>58</v>
      </c>
      <c r="D486" s="15">
        <v>544.23</v>
      </c>
      <c r="E486" s="15">
        <v>212.25</v>
      </c>
    </row>
    <row r="487" spans="1:5" x14ac:dyDescent="0.35">
      <c r="A487" s="29">
        <v>42855</v>
      </c>
      <c r="B487" s="19">
        <v>2017</v>
      </c>
      <c r="C487" s="19" t="s">
        <v>59</v>
      </c>
      <c r="D487" s="19">
        <v>150.19</v>
      </c>
      <c r="E487" s="19">
        <v>82.6</v>
      </c>
    </row>
    <row r="488" spans="1:5" x14ac:dyDescent="0.35">
      <c r="A488" s="28">
        <v>43058</v>
      </c>
      <c r="B488" s="15">
        <v>2017</v>
      </c>
      <c r="C488" s="15" t="s">
        <v>58</v>
      </c>
      <c r="D488" s="15">
        <v>451.19</v>
      </c>
      <c r="E488" s="15">
        <v>284.25</v>
      </c>
    </row>
    <row r="489" spans="1:5" x14ac:dyDescent="0.35">
      <c r="A489" s="29">
        <v>43116</v>
      </c>
      <c r="B489" s="19">
        <v>2018</v>
      </c>
      <c r="C489" s="19" t="s">
        <v>57</v>
      </c>
      <c r="D489" s="19">
        <v>1711.73</v>
      </c>
      <c r="E489" s="19">
        <v>958.57</v>
      </c>
    </row>
    <row r="490" spans="1:5" x14ac:dyDescent="0.35">
      <c r="A490" s="28">
        <v>43250</v>
      </c>
      <c r="B490" s="15">
        <v>2018</v>
      </c>
      <c r="C490" s="15" t="s">
        <v>56</v>
      </c>
      <c r="D490" s="15">
        <v>689.05</v>
      </c>
      <c r="E490" s="15">
        <v>461.66</v>
      </c>
    </row>
    <row r="491" spans="1:5" x14ac:dyDescent="0.35">
      <c r="A491" s="29">
        <v>42493</v>
      </c>
      <c r="B491" s="19">
        <v>2016</v>
      </c>
      <c r="C491" s="19" t="s">
        <v>57</v>
      </c>
      <c r="D491" s="19">
        <v>1463.2</v>
      </c>
      <c r="E491" s="19">
        <v>643.80999999999995</v>
      </c>
    </row>
    <row r="492" spans="1:5" x14ac:dyDescent="0.35">
      <c r="A492" s="28">
        <v>42700</v>
      </c>
      <c r="B492" s="15">
        <v>2016</v>
      </c>
      <c r="C492" s="15" t="s">
        <v>56</v>
      </c>
      <c r="D492" s="15">
        <v>398.06</v>
      </c>
      <c r="E492" s="15">
        <v>250.78</v>
      </c>
    </row>
    <row r="493" spans="1:5" x14ac:dyDescent="0.35">
      <c r="A493" s="29">
        <v>42612</v>
      </c>
      <c r="B493" s="19">
        <v>2016</v>
      </c>
      <c r="C493" s="19" t="s">
        <v>58</v>
      </c>
      <c r="D493" s="19">
        <v>2139.4699999999998</v>
      </c>
      <c r="E493" s="19">
        <v>855.79</v>
      </c>
    </row>
    <row r="494" spans="1:5" x14ac:dyDescent="0.35">
      <c r="A494" s="28">
        <v>42735</v>
      </c>
      <c r="B494" s="15">
        <v>2016</v>
      </c>
      <c r="C494" s="15" t="s">
        <v>58</v>
      </c>
      <c r="D494" s="15">
        <v>990.07</v>
      </c>
      <c r="E494" s="15">
        <v>386.13</v>
      </c>
    </row>
    <row r="495" spans="1:5" x14ac:dyDescent="0.35">
      <c r="A495" s="29">
        <v>43304</v>
      </c>
      <c r="B495" s="19">
        <v>2018</v>
      </c>
      <c r="C495" s="19" t="s">
        <v>56</v>
      </c>
      <c r="D495" s="19">
        <v>983.91</v>
      </c>
      <c r="E495" s="19">
        <v>600.19000000000005</v>
      </c>
    </row>
    <row r="496" spans="1:5" x14ac:dyDescent="0.35">
      <c r="A496" s="28">
        <v>42576</v>
      </c>
      <c r="B496" s="15">
        <v>2016</v>
      </c>
      <c r="C496" s="15" t="s">
        <v>57</v>
      </c>
      <c r="D496" s="15">
        <v>1697.79</v>
      </c>
      <c r="E496" s="15">
        <v>1052.6300000000001</v>
      </c>
    </row>
    <row r="497" spans="1:5" x14ac:dyDescent="0.35">
      <c r="A497" s="29">
        <v>43328</v>
      </c>
      <c r="B497" s="19">
        <v>2018</v>
      </c>
      <c r="C497" s="19" t="s">
        <v>57</v>
      </c>
      <c r="D497" s="19">
        <v>2311.1999999999998</v>
      </c>
      <c r="E497" s="19">
        <v>970.7</v>
      </c>
    </row>
    <row r="498" spans="1:5" x14ac:dyDescent="0.35">
      <c r="A498" s="28">
        <v>43343</v>
      </c>
      <c r="B498" s="15">
        <v>2018</v>
      </c>
      <c r="C498" s="15" t="s">
        <v>59</v>
      </c>
      <c r="D498" s="15">
        <v>2410.44</v>
      </c>
      <c r="E498" s="15">
        <v>1084.7</v>
      </c>
    </row>
    <row r="499" spans="1:5" x14ac:dyDescent="0.35">
      <c r="A499" s="29">
        <v>42863</v>
      </c>
      <c r="B499" s="19">
        <v>2017</v>
      </c>
      <c r="C499" s="19" t="s">
        <v>56</v>
      </c>
      <c r="D499" s="19">
        <v>779.09</v>
      </c>
      <c r="E499" s="19">
        <v>483.04</v>
      </c>
    </row>
    <row r="500" spans="1:5" x14ac:dyDescent="0.35">
      <c r="A500" s="28">
        <v>42992</v>
      </c>
      <c r="B500" s="15">
        <v>2017</v>
      </c>
      <c r="C500" s="15" t="s">
        <v>57</v>
      </c>
      <c r="D500" s="15">
        <v>1383.95</v>
      </c>
      <c r="E500" s="15">
        <v>775.01</v>
      </c>
    </row>
    <row r="501" spans="1:5" x14ac:dyDescent="0.35">
      <c r="A501" s="29">
        <v>42778</v>
      </c>
      <c r="B501" s="19">
        <v>2017</v>
      </c>
      <c r="C501" s="19" t="s">
        <v>58</v>
      </c>
      <c r="D501" s="19">
        <v>2318.2399999999998</v>
      </c>
      <c r="E501" s="19">
        <v>1506.86</v>
      </c>
    </row>
    <row r="502" spans="1:5" x14ac:dyDescent="0.35">
      <c r="A502" s="28">
        <v>42755</v>
      </c>
      <c r="B502" s="15">
        <v>2017</v>
      </c>
      <c r="C502" s="15" t="s">
        <v>56</v>
      </c>
      <c r="D502" s="15">
        <v>169.05</v>
      </c>
      <c r="E502" s="15">
        <v>106.5</v>
      </c>
    </row>
    <row r="503" spans="1:5" x14ac:dyDescent="0.35">
      <c r="A503" s="29">
        <v>43226</v>
      </c>
      <c r="B503" s="19">
        <v>2018</v>
      </c>
      <c r="C503" s="19" t="s">
        <v>56</v>
      </c>
      <c r="D503" s="19">
        <v>2383.7600000000002</v>
      </c>
      <c r="E503" s="19">
        <v>1406.42</v>
      </c>
    </row>
    <row r="504" spans="1:5" x14ac:dyDescent="0.35">
      <c r="A504" s="28">
        <v>42905</v>
      </c>
      <c r="B504" s="15">
        <v>2017</v>
      </c>
      <c r="C504" s="15" t="s">
        <v>58</v>
      </c>
      <c r="D504" s="15">
        <v>1536.25</v>
      </c>
      <c r="E504" s="15">
        <v>814.21</v>
      </c>
    </row>
    <row r="505" spans="1:5" x14ac:dyDescent="0.35">
      <c r="A505" s="29">
        <v>42926</v>
      </c>
      <c r="B505" s="19">
        <v>2017</v>
      </c>
      <c r="C505" s="19" t="s">
        <v>59</v>
      </c>
      <c r="D505" s="19">
        <v>548.89</v>
      </c>
      <c r="E505" s="19">
        <v>351.29</v>
      </c>
    </row>
    <row r="506" spans="1:5" x14ac:dyDescent="0.35">
      <c r="A506" s="28">
        <v>43374</v>
      </c>
      <c r="B506" s="15">
        <v>2018</v>
      </c>
      <c r="C506" s="15" t="s">
        <v>58</v>
      </c>
      <c r="D506" s="15">
        <v>1650.76</v>
      </c>
      <c r="E506" s="15">
        <v>775.86</v>
      </c>
    </row>
    <row r="507" spans="1:5" x14ac:dyDescent="0.35">
      <c r="A507" s="29">
        <v>43405</v>
      </c>
      <c r="B507" s="19">
        <v>2018</v>
      </c>
      <c r="C507" s="19" t="s">
        <v>56</v>
      </c>
      <c r="D507" s="19">
        <v>288.33999999999997</v>
      </c>
      <c r="E507" s="19">
        <v>170.12</v>
      </c>
    </row>
    <row r="508" spans="1:5" x14ac:dyDescent="0.35">
      <c r="A508" s="28">
        <v>43096</v>
      </c>
      <c r="B508" s="15">
        <v>2017</v>
      </c>
      <c r="C508" s="15" t="s">
        <v>56</v>
      </c>
      <c r="D508" s="15">
        <v>1625.12</v>
      </c>
      <c r="E508" s="15">
        <v>731.3</v>
      </c>
    </row>
    <row r="509" spans="1:5" x14ac:dyDescent="0.35">
      <c r="A509" s="29">
        <v>42889</v>
      </c>
      <c r="B509" s="19">
        <v>2017</v>
      </c>
      <c r="C509" s="19" t="s">
        <v>58</v>
      </c>
      <c r="D509" s="19">
        <v>1318.75</v>
      </c>
      <c r="E509" s="19">
        <v>685.75</v>
      </c>
    </row>
    <row r="510" spans="1:5" x14ac:dyDescent="0.35">
      <c r="A510" s="28">
        <v>42504</v>
      </c>
      <c r="B510" s="15">
        <v>2016</v>
      </c>
      <c r="C510" s="15" t="s">
        <v>56</v>
      </c>
      <c r="D510" s="15">
        <v>2247.4499999999998</v>
      </c>
      <c r="E510" s="15">
        <v>898.98</v>
      </c>
    </row>
    <row r="511" spans="1:5" x14ac:dyDescent="0.35">
      <c r="A511" s="29">
        <v>43236</v>
      </c>
      <c r="B511" s="19">
        <v>2018</v>
      </c>
      <c r="C511" s="19" t="s">
        <v>56</v>
      </c>
      <c r="D511" s="19">
        <v>1394.64</v>
      </c>
      <c r="E511" s="19">
        <v>669.43</v>
      </c>
    </row>
    <row r="512" spans="1:5" x14ac:dyDescent="0.35">
      <c r="A512" s="28">
        <v>43103</v>
      </c>
      <c r="B512" s="15">
        <v>2018</v>
      </c>
      <c r="C512" s="15" t="s">
        <v>57</v>
      </c>
      <c r="D512" s="15">
        <v>1567.29</v>
      </c>
      <c r="E512" s="15">
        <v>673.93</v>
      </c>
    </row>
    <row r="513" spans="1:5" x14ac:dyDescent="0.35">
      <c r="A513" s="29">
        <v>42840</v>
      </c>
      <c r="B513" s="19">
        <v>2017</v>
      </c>
      <c r="C513" s="19" t="s">
        <v>58</v>
      </c>
      <c r="D513" s="19">
        <v>993.69</v>
      </c>
      <c r="E513" s="19">
        <v>556.47</v>
      </c>
    </row>
    <row r="514" spans="1:5" x14ac:dyDescent="0.35">
      <c r="A514" s="28">
        <v>42633</v>
      </c>
      <c r="B514" s="15">
        <v>2016</v>
      </c>
      <c r="C514" s="15" t="s">
        <v>59</v>
      </c>
      <c r="D514" s="15">
        <v>1698.45</v>
      </c>
      <c r="E514" s="15">
        <v>1053.04</v>
      </c>
    </row>
    <row r="515" spans="1:5" x14ac:dyDescent="0.35">
      <c r="A515" s="29">
        <v>43248</v>
      </c>
      <c r="B515" s="19">
        <v>2018</v>
      </c>
      <c r="C515" s="19" t="s">
        <v>58</v>
      </c>
      <c r="D515" s="19">
        <v>529.82000000000005</v>
      </c>
      <c r="E515" s="19">
        <v>233.12</v>
      </c>
    </row>
    <row r="516" spans="1:5" x14ac:dyDescent="0.35">
      <c r="A516" s="28">
        <v>43032</v>
      </c>
      <c r="B516" s="15">
        <v>2017</v>
      </c>
      <c r="C516" s="15" t="s">
        <v>57</v>
      </c>
      <c r="D516" s="15">
        <v>898.34</v>
      </c>
      <c r="E516" s="15">
        <v>467.14</v>
      </c>
    </row>
    <row r="517" spans="1:5" x14ac:dyDescent="0.35">
      <c r="A517" s="29">
        <v>43340</v>
      </c>
      <c r="B517" s="19">
        <v>2018</v>
      </c>
      <c r="C517" s="19" t="s">
        <v>58</v>
      </c>
      <c r="D517" s="19">
        <v>2470.64</v>
      </c>
      <c r="E517" s="19">
        <v>1309.44</v>
      </c>
    </row>
    <row r="518" spans="1:5" x14ac:dyDescent="0.35">
      <c r="A518" s="28">
        <v>42704</v>
      </c>
      <c r="B518" s="15">
        <v>2016</v>
      </c>
      <c r="C518" s="15" t="s">
        <v>58</v>
      </c>
      <c r="D518" s="15">
        <v>421.06</v>
      </c>
      <c r="E518" s="15">
        <v>189.48</v>
      </c>
    </row>
    <row r="519" spans="1:5" x14ac:dyDescent="0.35">
      <c r="A519" s="29">
        <v>42406</v>
      </c>
      <c r="B519" s="19">
        <v>2016</v>
      </c>
      <c r="C519" s="19" t="s">
        <v>59</v>
      </c>
      <c r="D519" s="19">
        <v>1437.88</v>
      </c>
      <c r="E519" s="19">
        <v>704.56</v>
      </c>
    </row>
    <row r="520" spans="1:5" x14ac:dyDescent="0.35">
      <c r="A520" s="28">
        <v>42640</v>
      </c>
      <c r="B520" s="15">
        <v>2016</v>
      </c>
      <c r="C520" s="15" t="s">
        <v>57</v>
      </c>
      <c r="D520" s="15">
        <v>2495.48</v>
      </c>
      <c r="E520" s="15">
        <v>1297.6500000000001</v>
      </c>
    </row>
    <row r="521" spans="1:5" x14ac:dyDescent="0.35">
      <c r="A521" s="29">
        <v>42915</v>
      </c>
      <c r="B521" s="19">
        <v>2017</v>
      </c>
      <c r="C521" s="19" t="s">
        <v>59</v>
      </c>
      <c r="D521" s="19">
        <v>2123.1799999999998</v>
      </c>
      <c r="E521" s="19">
        <v>997.89</v>
      </c>
    </row>
    <row r="522" spans="1:5" x14ac:dyDescent="0.35">
      <c r="A522" s="28">
        <v>42704</v>
      </c>
      <c r="B522" s="15">
        <v>2016</v>
      </c>
      <c r="C522" s="15" t="s">
        <v>58</v>
      </c>
      <c r="D522" s="15">
        <v>1955.88</v>
      </c>
      <c r="E522" s="15">
        <v>1114.8499999999999</v>
      </c>
    </row>
    <row r="523" spans="1:5" x14ac:dyDescent="0.35">
      <c r="A523" s="29">
        <v>42780</v>
      </c>
      <c r="B523" s="19">
        <v>2017</v>
      </c>
      <c r="C523" s="19" t="s">
        <v>57</v>
      </c>
      <c r="D523" s="19">
        <v>2138.09</v>
      </c>
      <c r="E523" s="19">
        <v>1197.33</v>
      </c>
    </row>
    <row r="524" spans="1:5" x14ac:dyDescent="0.35">
      <c r="A524" s="28">
        <v>43212</v>
      </c>
      <c r="B524" s="15">
        <v>2018</v>
      </c>
      <c r="C524" s="15" t="s">
        <v>57</v>
      </c>
      <c r="D524" s="15">
        <v>2424.29</v>
      </c>
      <c r="E524" s="15">
        <v>1260.6300000000001</v>
      </c>
    </row>
    <row r="525" spans="1:5" x14ac:dyDescent="0.35">
      <c r="A525" s="29">
        <v>43028</v>
      </c>
      <c r="B525" s="19">
        <v>2017</v>
      </c>
      <c r="C525" s="19" t="s">
        <v>56</v>
      </c>
      <c r="D525" s="19">
        <v>426.29</v>
      </c>
      <c r="E525" s="19">
        <v>170.52</v>
      </c>
    </row>
    <row r="526" spans="1:5" x14ac:dyDescent="0.35">
      <c r="A526" s="28">
        <v>42895</v>
      </c>
      <c r="B526" s="15">
        <v>2017</v>
      </c>
      <c r="C526" s="15" t="s">
        <v>58</v>
      </c>
      <c r="D526" s="15">
        <v>1208.04</v>
      </c>
      <c r="E526" s="15">
        <v>761.07</v>
      </c>
    </row>
    <row r="527" spans="1:5" x14ac:dyDescent="0.35">
      <c r="A527" s="29">
        <v>43149</v>
      </c>
      <c r="B527" s="19">
        <v>2018</v>
      </c>
      <c r="C527" s="19" t="s">
        <v>58</v>
      </c>
      <c r="D527" s="19">
        <v>1623.8</v>
      </c>
      <c r="E527" s="19">
        <v>714.47</v>
      </c>
    </row>
    <row r="528" spans="1:5" x14ac:dyDescent="0.35">
      <c r="A528" s="28">
        <v>42826</v>
      </c>
      <c r="B528" s="15">
        <v>2017</v>
      </c>
      <c r="C528" s="15" t="s">
        <v>58</v>
      </c>
      <c r="D528" s="15">
        <v>1631.95</v>
      </c>
      <c r="E528" s="15">
        <v>1093.4100000000001</v>
      </c>
    </row>
    <row r="529" spans="1:5" x14ac:dyDescent="0.35">
      <c r="A529" s="29">
        <v>42422</v>
      </c>
      <c r="B529" s="19">
        <v>2016</v>
      </c>
      <c r="C529" s="19" t="s">
        <v>58</v>
      </c>
      <c r="D529" s="19">
        <v>120.99</v>
      </c>
      <c r="E529" s="19">
        <v>52.03</v>
      </c>
    </row>
    <row r="530" spans="1:5" x14ac:dyDescent="0.35">
      <c r="A530" s="28">
        <v>42460</v>
      </c>
      <c r="B530" s="15">
        <v>2016</v>
      </c>
      <c r="C530" s="15" t="s">
        <v>59</v>
      </c>
      <c r="D530" s="15">
        <v>1764.88</v>
      </c>
      <c r="E530" s="15">
        <v>882.44</v>
      </c>
    </row>
    <row r="531" spans="1:5" x14ac:dyDescent="0.35">
      <c r="A531" s="29">
        <v>42920</v>
      </c>
      <c r="B531" s="19">
        <v>2017</v>
      </c>
      <c r="C531" s="19" t="s">
        <v>56</v>
      </c>
      <c r="D531" s="19">
        <v>2084.75</v>
      </c>
      <c r="E531" s="19">
        <v>1355.09</v>
      </c>
    </row>
    <row r="532" spans="1:5" x14ac:dyDescent="0.35">
      <c r="A532" s="28">
        <v>43339</v>
      </c>
      <c r="B532" s="15">
        <v>2018</v>
      </c>
      <c r="C532" s="15" t="s">
        <v>59</v>
      </c>
      <c r="D532" s="15">
        <v>713.57</v>
      </c>
      <c r="E532" s="15">
        <v>278.29000000000002</v>
      </c>
    </row>
    <row r="533" spans="1:5" x14ac:dyDescent="0.35">
      <c r="A533" s="29">
        <v>43231</v>
      </c>
      <c r="B533" s="19">
        <v>2018</v>
      </c>
      <c r="C533" s="19" t="s">
        <v>57</v>
      </c>
      <c r="D533" s="19">
        <v>460.82</v>
      </c>
      <c r="E533" s="19">
        <v>276.49</v>
      </c>
    </row>
    <row r="534" spans="1:5" x14ac:dyDescent="0.35">
      <c r="A534" s="28">
        <v>43098</v>
      </c>
      <c r="B534" s="15">
        <v>2017</v>
      </c>
      <c r="C534" s="15" t="s">
        <v>56</v>
      </c>
      <c r="D534" s="15">
        <v>1333.21</v>
      </c>
      <c r="E534" s="15">
        <v>813.26</v>
      </c>
    </row>
    <row r="535" spans="1:5" x14ac:dyDescent="0.35">
      <c r="A535" s="29">
        <v>42393</v>
      </c>
      <c r="B535" s="19">
        <v>2016</v>
      </c>
      <c r="C535" s="19" t="s">
        <v>57</v>
      </c>
      <c r="D535" s="19">
        <v>2282.04</v>
      </c>
      <c r="E535" s="19">
        <v>958.46</v>
      </c>
    </row>
    <row r="536" spans="1:5" x14ac:dyDescent="0.35">
      <c r="A536" s="28">
        <v>43128</v>
      </c>
      <c r="B536" s="15">
        <v>2018</v>
      </c>
      <c r="C536" s="15" t="s">
        <v>58</v>
      </c>
      <c r="D536" s="15">
        <v>1910.03</v>
      </c>
      <c r="E536" s="15">
        <v>974.12</v>
      </c>
    </row>
    <row r="537" spans="1:5" x14ac:dyDescent="0.35">
      <c r="A537" s="29">
        <v>43254</v>
      </c>
      <c r="B537" s="19">
        <v>2018</v>
      </c>
      <c r="C537" s="19" t="s">
        <v>59</v>
      </c>
      <c r="D537" s="19">
        <v>1744.01</v>
      </c>
      <c r="E537" s="19">
        <v>1081.29</v>
      </c>
    </row>
    <row r="538" spans="1:5" x14ac:dyDescent="0.35">
      <c r="A538" s="28">
        <v>43195</v>
      </c>
      <c r="B538" s="15">
        <v>2018</v>
      </c>
      <c r="C538" s="15" t="s">
        <v>59</v>
      </c>
      <c r="D538" s="15">
        <v>1567.95</v>
      </c>
      <c r="E538" s="15">
        <v>627.17999999999995</v>
      </c>
    </row>
    <row r="539" spans="1:5" x14ac:dyDescent="0.35">
      <c r="A539" s="29">
        <v>42609</v>
      </c>
      <c r="B539" s="19">
        <v>2016</v>
      </c>
      <c r="C539" s="19" t="s">
        <v>58</v>
      </c>
      <c r="D539" s="19">
        <v>1490.73</v>
      </c>
      <c r="E539" s="19">
        <v>715.55</v>
      </c>
    </row>
    <row r="540" spans="1:5" x14ac:dyDescent="0.35">
      <c r="A540" s="28">
        <v>42391</v>
      </c>
      <c r="B540" s="15">
        <v>2016</v>
      </c>
      <c r="C540" s="15" t="s">
        <v>56</v>
      </c>
      <c r="D540" s="15">
        <v>549.73</v>
      </c>
      <c r="E540" s="15">
        <v>351.83</v>
      </c>
    </row>
    <row r="541" spans="1:5" x14ac:dyDescent="0.35">
      <c r="A541" s="29">
        <v>43251</v>
      </c>
      <c r="B541" s="19">
        <v>2018</v>
      </c>
      <c r="C541" s="19" t="s">
        <v>58</v>
      </c>
      <c r="D541" s="19">
        <v>2297.85</v>
      </c>
      <c r="E541" s="19">
        <v>1125.95</v>
      </c>
    </row>
    <row r="542" spans="1:5" x14ac:dyDescent="0.35">
      <c r="A542" s="28">
        <v>42775</v>
      </c>
      <c r="B542" s="15">
        <v>2017</v>
      </c>
      <c r="C542" s="15" t="s">
        <v>59</v>
      </c>
      <c r="D542" s="15">
        <v>1573.07</v>
      </c>
      <c r="E542" s="15">
        <v>1022.5</v>
      </c>
    </row>
    <row r="543" spans="1:5" x14ac:dyDescent="0.35">
      <c r="A543" s="29">
        <v>43074</v>
      </c>
      <c r="B543" s="19">
        <v>2017</v>
      </c>
      <c r="C543" s="19" t="s">
        <v>57</v>
      </c>
      <c r="D543" s="19">
        <v>1405.91</v>
      </c>
      <c r="E543" s="19">
        <v>801.37</v>
      </c>
    </row>
    <row r="544" spans="1:5" x14ac:dyDescent="0.35">
      <c r="A544" s="28">
        <v>42805</v>
      </c>
      <c r="B544" s="15">
        <v>2017</v>
      </c>
      <c r="C544" s="15" t="s">
        <v>58</v>
      </c>
      <c r="D544" s="15">
        <v>510.87</v>
      </c>
      <c r="E544" s="15">
        <v>332.07</v>
      </c>
    </row>
    <row r="545" spans="1:5" x14ac:dyDescent="0.35">
      <c r="A545" s="29">
        <v>43244</v>
      </c>
      <c r="B545" s="19">
        <v>2018</v>
      </c>
      <c r="C545" s="19" t="s">
        <v>58</v>
      </c>
      <c r="D545" s="19">
        <v>2431.9</v>
      </c>
      <c r="E545" s="19">
        <v>1386.18</v>
      </c>
    </row>
    <row r="546" spans="1:5" x14ac:dyDescent="0.35">
      <c r="A546" s="28">
        <v>43232</v>
      </c>
      <c r="B546" s="15">
        <v>2018</v>
      </c>
      <c r="C546" s="15" t="s">
        <v>59</v>
      </c>
      <c r="D546" s="15">
        <v>468.49</v>
      </c>
      <c r="E546" s="15">
        <v>267.04000000000002</v>
      </c>
    </row>
    <row r="547" spans="1:5" x14ac:dyDescent="0.35">
      <c r="A547" s="29">
        <v>43160</v>
      </c>
      <c r="B547" s="19">
        <v>2018</v>
      </c>
      <c r="C547" s="19" t="s">
        <v>56</v>
      </c>
      <c r="D547" s="19">
        <v>305.97000000000003</v>
      </c>
      <c r="E547" s="19">
        <v>174.4</v>
      </c>
    </row>
    <row r="548" spans="1:5" x14ac:dyDescent="0.35">
      <c r="A548" s="28">
        <v>43246</v>
      </c>
      <c r="B548" s="15">
        <v>2018</v>
      </c>
      <c r="C548" s="15" t="s">
        <v>57</v>
      </c>
      <c r="D548" s="15">
        <v>1248.3599999999999</v>
      </c>
      <c r="E548" s="15">
        <v>486.86</v>
      </c>
    </row>
    <row r="549" spans="1:5" x14ac:dyDescent="0.35">
      <c r="A549" s="29">
        <v>43068</v>
      </c>
      <c r="B549" s="19">
        <v>2017</v>
      </c>
      <c r="C549" s="19" t="s">
        <v>58</v>
      </c>
      <c r="D549" s="19">
        <v>2419.5100000000002</v>
      </c>
      <c r="E549" s="19">
        <v>1621.07</v>
      </c>
    </row>
    <row r="550" spans="1:5" x14ac:dyDescent="0.35">
      <c r="A550" s="28">
        <v>43250</v>
      </c>
      <c r="B550" s="15">
        <v>2018</v>
      </c>
      <c r="C550" s="15" t="s">
        <v>59</v>
      </c>
      <c r="D550" s="15">
        <v>650.66</v>
      </c>
      <c r="E550" s="15">
        <v>422.93</v>
      </c>
    </row>
    <row r="551" spans="1:5" x14ac:dyDescent="0.35">
      <c r="A551" s="29">
        <v>42570</v>
      </c>
      <c r="B551" s="19">
        <v>2016</v>
      </c>
      <c r="C551" s="19" t="s">
        <v>59</v>
      </c>
      <c r="D551" s="19">
        <v>2143.37</v>
      </c>
      <c r="E551" s="19">
        <v>835.91</v>
      </c>
    </row>
    <row r="552" spans="1:5" x14ac:dyDescent="0.35">
      <c r="A552" s="28">
        <v>42507</v>
      </c>
      <c r="B552" s="15">
        <v>2016</v>
      </c>
      <c r="C552" s="15" t="s">
        <v>58</v>
      </c>
      <c r="D552" s="15">
        <v>1933.21</v>
      </c>
      <c r="E552" s="15">
        <v>1179.26</v>
      </c>
    </row>
    <row r="553" spans="1:5" x14ac:dyDescent="0.35">
      <c r="A553" s="29">
        <v>43205</v>
      </c>
      <c r="B553" s="19">
        <v>2018</v>
      </c>
      <c r="C553" s="19" t="s">
        <v>59</v>
      </c>
      <c r="D553" s="19">
        <v>640.23</v>
      </c>
      <c r="E553" s="19">
        <v>300.91000000000003</v>
      </c>
    </row>
    <row r="554" spans="1:5" x14ac:dyDescent="0.35">
      <c r="A554" s="28">
        <v>42668</v>
      </c>
      <c r="B554" s="15">
        <v>2016</v>
      </c>
      <c r="C554" s="15" t="s">
        <v>56</v>
      </c>
      <c r="D554" s="15">
        <v>212.44</v>
      </c>
      <c r="E554" s="15">
        <v>142.33000000000001</v>
      </c>
    </row>
    <row r="555" spans="1:5" x14ac:dyDescent="0.35">
      <c r="A555" s="29">
        <v>42701</v>
      </c>
      <c r="B555" s="19">
        <v>2016</v>
      </c>
      <c r="C555" s="19" t="s">
        <v>59</v>
      </c>
      <c r="D555" s="19">
        <v>775.76</v>
      </c>
      <c r="E555" s="19">
        <v>403.4</v>
      </c>
    </row>
    <row r="556" spans="1:5" x14ac:dyDescent="0.35">
      <c r="A556" s="28">
        <v>42479</v>
      </c>
      <c r="B556" s="15">
        <v>2016</v>
      </c>
      <c r="C556" s="15" t="s">
        <v>59</v>
      </c>
      <c r="D556" s="15">
        <v>2402.7600000000002</v>
      </c>
      <c r="E556" s="15">
        <v>1489.71</v>
      </c>
    </row>
    <row r="557" spans="1:5" x14ac:dyDescent="0.35">
      <c r="A557" s="29">
        <v>42494</v>
      </c>
      <c r="B557" s="19">
        <v>2016</v>
      </c>
      <c r="C557" s="19" t="s">
        <v>59</v>
      </c>
      <c r="D557" s="19">
        <v>1207.67</v>
      </c>
      <c r="E557" s="19">
        <v>712.53</v>
      </c>
    </row>
    <row r="558" spans="1:5" x14ac:dyDescent="0.35">
      <c r="A558" s="28">
        <v>42558</v>
      </c>
      <c r="B558" s="15">
        <v>2016</v>
      </c>
      <c r="C558" s="15" t="s">
        <v>57</v>
      </c>
      <c r="D558" s="15">
        <v>2420.86</v>
      </c>
      <c r="E558" s="15">
        <v>1525.14</v>
      </c>
    </row>
    <row r="559" spans="1:5" x14ac:dyDescent="0.35">
      <c r="A559" s="29">
        <v>42510</v>
      </c>
      <c r="B559" s="19">
        <v>2016</v>
      </c>
      <c r="C559" s="19" t="s">
        <v>56</v>
      </c>
      <c r="D559" s="19">
        <v>600.99</v>
      </c>
      <c r="E559" s="19">
        <v>354.58</v>
      </c>
    </row>
    <row r="560" spans="1:5" x14ac:dyDescent="0.35">
      <c r="A560" s="28">
        <v>43177</v>
      </c>
      <c r="B560" s="15">
        <v>2018</v>
      </c>
      <c r="C560" s="15" t="s">
        <v>56</v>
      </c>
      <c r="D560" s="15">
        <v>1382.05</v>
      </c>
      <c r="E560" s="15">
        <v>539</v>
      </c>
    </row>
    <row r="561" spans="1:5" x14ac:dyDescent="0.35">
      <c r="A561" s="29">
        <v>43010</v>
      </c>
      <c r="B561" s="19">
        <v>2017</v>
      </c>
      <c r="C561" s="19" t="s">
        <v>56</v>
      </c>
      <c r="D561" s="19">
        <v>1733.11</v>
      </c>
      <c r="E561" s="19">
        <v>1126.52</v>
      </c>
    </row>
    <row r="562" spans="1:5" x14ac:dyDescent="0.35">
      <c r="A562" s="28">
        <v>42539</v>
      </c>
      <c r="B562" s="15">
        <v>2016</v>
      </c>
      <c r="C562" s="15" t="s">
        <v>56</v>
      </c>
      <c r="D562" s="15">
        <v>158.13999999999999</v>
      </c>
      <c r="E562" s="15">
        <v>85.4</v>
      </c>
    </row>
    <row r="563" spans="1:5" x14ac:dyDescent="0.35">
      <c r="A563" s="29">
        <v>42668</v>
      </c>
      <c r="B563" s="19">
        <v>2016</v>
      </c>
      <c r="C563" s="19" t="s">
        <v>56</v>
      </c>
      <c r="D563" s="19">
        <v>902.42</v>
      </c>
      <c r="E563" s="19">
        <v>424.14</v>
      </c>
    </row>
    <row r="564" spans="1:5" x14ac:dyDescent="0.35">
      <c r="A564" s="28">
        <v>42495</v>
      </c>
      <c r="B564" s="15">
        <v>2016</v>
      </c>
      <c r="C564" s="15" t="s">
        <v>57</v>
      </c>
      <c r="D564" s="15">
        <v>1200.49</v>
      </c>
      <c r="E564" s="15">
        <v>684.28</v>
      </c>
    </row>
    <row r="565" spans="1:5" x14ac:dyDescent="0.35">
      <c r="A565" s="29">
        <v>43132</v>
      </c>
      <c r="B565" s="19">
        <v>2018</v>
      </c>
      <c r="C565" s="19" t="s">
        <v>56</v>
      </c>
      <c r="D565" s="19">
        <v>1899.36</v>
      </c>
      <c r="E565" s="19">
        <v>835.72</v>
      </c>
    </row>
    <row r="566" spans="1:5" x14ac:dyDescent="0.35">
      <c r="A566" s="28">
        <v>42737</v>
      </c>
      <c r="B566" s="15">
        <v>2017</v>
      </c>
      <c r="C566" s="15" t="s">
        <v>59</v>
      </c>
      <c r="D566" s="15">
        <v>790.56</v>
      </c>
      <c r="E566" s="15">
        <v>482.24</v>
      </c>
    </row>
    <row r="567" spans="1:5" x14ac:dyDescent="0.35">
      <c r="A567" s="29">
        <v>42943</v>
      </c>
      <c r="B567" s="19">
        <v>2017</v>
      </c>
      <c r="C567" s="19" t="s">
        <v>58</v>
      </c>
      <c r="D567" s="19">
        <v>599.09</v>
      </c>
      <c r="E567" s="19">
        <v>233.65</v>
      </c>
    </row>
    <row r="568" spans="1:5" x14ac:dyDescent="0.35">
      <c r="A568" s="28">
        <v>42979</v>
      </c>
      <c r="B568" s="15">
        <v>2017</v>
      </c>
      <c r="C568" s="15" t="s">
        <v>56</v>
      </c>
      <c r="D568" s="15">
        <v>1698.72</v>
      </c>
      <c r="E568" s="15">
        <v>1002.24</v>
      </c>
    </row>
    <row r="569" spans="1:5" x14ac:dyDescent="0.35">
      <c r="A569" s="29">
        <v>42630</v>
      </c>
      <c r="B569" s="19">
        <v>2016</v>
      </c>
      <c r="C569" s="19" t="s">
        <v>56</v>
      </c>
      <c r="D569" s="19">
        <v>2220.2399999999998</v>
      </c>
      <c r="E569" s="19">
        <v>888.1</v>
      </c>
    </row>
    <row r="570" spans="1:5" x14ac:dyDescent="0.35">
      <c r="A570" s="28">
        <v>43152</v>
      </c>
      <c r="B570" s="15">
        <v>2018</v>
      </c>
      <c r="C570" s="15" t="s">
        <v>59</v>
      </c>
      <c r="D570" s="15">
        <v>574.17999999999995</v>
      </c>
      <c r="E570" s="15">
        <v>292.83</v>
      </c>
    </row>
    <row r="571" spans="1:5" x14ac:dyDescent="0.35">
      <c r="A571" s="29">
        <v>42845</v>
      </c>
      <c r="B571" s="19">
        <v>2017</v>
      </c>
      <c r="C571" s="19" t="s">
        <v>59</v>
      </c>
      <c r="D571" s="19">
        <v>803.78</v>
      </c>
      <c r="E571" s="19">
        <v>377.78</v>
      </c>
    </row>
    <row r="572" spans="1:5" x14ac:dyDescent="0.35">
      <c r="A572" s="28">
        <v>42473</v>
      </c>
      <c r="B572" s="15">
        <v>2016</v>
      </c>
      <c r="C572" s="15" t="s">
        <v>59</v>
      </c>
      <c r="D572" s="15">
        <v>1006.45</v>
      </c>
      <c r="E572" s="15">
        <v>432.77</v>
      </c>
    </row>
    <row r="573" spans="1:5" x14ac:dyDescent="0.35">
      <c r="A573" s="29">
        <v>43008</v>
      </c>
      <c r="B573" s="19">
        <v>2017</v>
      </c>
      <c r="C573" s="19" t="s">
        <v>57</v>
      </c>
      <c r="D573" s="19">
        <v>1624.14</v>
      </c>
      <c r="E573" s="19">
        <v>779.59</v>
      </c>
    </row>
    <row r="574" spans="1:5" x14ac:dyDescent="0.35">
      <c r="A574" s="28">
        <v>42758</v>
      </c>
      <c r="B574" s="15">
        <v>2017</v>
      </c>
      <c r="C574" s="15" t="s">
        <v>56</v>
      </c>
      <c r="D574" s="15">
        <v>566.62</v>
      </c>
      <c r="E574" s="15">
        <v>317.31</v>
      </c>
    </row>
    <row r="575" spans="1:5" x14ac:dyDescent="0.35">
      <c r="A575" s="29">
        <v>42599</v>
      </c>
      <c r="B575" s="19">
        <v>2016</v>
      </c>
      <c r="C575" s="19" t="s">
        <v>58</v>
      </c>
      <c r="D575" s="19">
        <v>249.4</v>
      </c>
      <c r="E575" s="19">
        <v>154.63</v>
      </c>
    </row>
    <row r="576" spans="1:5" x14ac:dyDescent="0.35">
      <c r="A576" s="28">
        <v>43065</v>
      </c>
      <c r="B576" s="15">
        <v>2017</v>
      </c>
      <c r="C576" s="15" t="s">
        <v>57</v>
      </c>
      <c r="D576" s="15">
        <v>45.11</v>
      </c>
      <c r="E576" s="15">
        <v>18.95</v>
      </c>
    </row>
    <row r="577" spans="1:5" x14ac:dyDescent="0.35">
      <c r="A577" s="29">
        <v>43352</v>
      </c>
      <c r="B577" s="19">
        <v>2018</v>
      </c>
      <c r="C577" s="19" t="s">
        <v>56</v>
      </c>
      <c r="D577" s="19">
        <v>787.64</v>
      </c>
      <c r="E577" s="19">
        <v>393.82</v>
      </c>
    </row>
    <row r="578" spans="1:5" x14ac:dyDescent="0.35">
      <c r="A578" s="28">
        <v>42945</v>
      </c>
      <c r="B578" s="15">
        <v>2017</v>
      </c>
      <c r="C578" s="15" t="s">
        <v>56</v>
      </c>
      <c r="D578" s="15">
        <v>1248.92</v>
      </c>
      <c r="E578" s="15">
        <v>487.08</v>
      </c>
    </row>
    <row r="579" spans="1:5" x14ac:dyDescent="0.35">
      <c r="A579" s="29">
        <v>43397</v>
      </c>
      <c r="B579" s="19">
        <v>2018</v>
      </c>
      <c r="C579" s="19" t="s">
        <v>56</v>
      </c>
      <c r="D579" s="19">
        <v>719.72</v>
      </c>
      <c r="E579" s="19">
        <v>388.65</v>
      </c>
    </row>
    <row r="580" spans="1:5" x14ac:dyDescent="0.35">
      <c r="A580" s="28">
        <v>42624</v>
      </c>
      <c r="B580" s="15">
        <v>2016</v>
      </c>
      <c r="C580" s="15" t="s">
        <v>56</v>
      </c>
      <c r="D580" s="15">
        <v>1631.44</v>
      </c>
      <c r="E580" s="15">
        <v>1027.81</v>
      </c>
    </row>
    <row r="581" spans="1:5" x14ac:dyDescent="0.35">
      <c r="A581" s="29">
        <v>43100</v>
      </c>
      <c r="B581" s="19">
        <v>2017</v>
      </c>
      <c r="C581" s="19" t="s">
        <v>57</v>
      </c>
      <c r="D581" s="19">
        <v>1959.78</v>
      </c>
      <c r="E581" s="19">
        <v>1195.47</v>
      </c>
    </row>
    <row r="582" spans="1:5" x14ac:dyDescent="0.35">
      <c r="A582" s="28">
        <v>42646</v>
      </c>
      <c r="B582" s="15">
        <v>2016</v>
      </c>
      <c r="C582" s="15" t="s">
        <v>56</v>
      </c>
      <c r="D582" s="15">
        <v>513.19000000000005</v>
      </c>
      <c r="E582" s="15">
        <v>318.18</v>
      </c>
    </row>
    <row r="583" spans="1:5" x14ac:dyDescent="0.35">
      <c r="A583" s="29">
        <v>43421</v>
      </c>
      <c r="B583" s="19">
        <v>2018</v>
      </c>
      <c r="C583" s="19" t="s">
        <v>57</v>
      </c>
      <c r="D583" s="19">
        <v>2164.25</v>
      </c>
      <c r="E583" s="19">
        <v>1406.76</v>
      </c>
    </row>
    <row r="584" spans="1:5" x14ac:dyDescent="0.35">
      <c r="A584" s="28">
        <v>42372</v>
      </c>
      <c r="B584" s="15">
        <v>2016</v>
      </c>
      <c r="C584" s="15" t="s">
        <v>56</v>
      </c>
      <c r="D584" s="15">
        <v>440.32</v>
      </c>
      <c r="E584" s="15">
        <v>171.72</v>
      </c>
    </row>
    <row r="585" spans="1:5" x14ac:dyDescent="0.35">
      <c r="A585" s="29">
        <v>43417</v>
      </c>
      <c r="B585" s="19">
        <v>2018</v>
      </c>
      <c r="C585" s="19" t="s">
        <v>56</v>
      </c>
      <c r="D585" s="19">
        <v>292.45</v>
      </c>
      <c r="E585" s="19">
        <v>116.98</v>
      </c>
    </row>
    <row r="586" spans="1:5" x14ac:dyDescent="0.35">
      <c r="A586" s="28">
        <v>43458</v>
      </c>
      <c r="B586" s="15">
        <v>2018</v>
      </c>
      <c r="C586" s="15" t="s">
        <v>59</v>
      </c>
      <c r="D586" s="15">
        <v>2295.48</v>
      </c>
      <c r="E586" s="15">
        <v>1377.29</v>
      </c>
    </row>
    <row r="587" spans="1:5" x14ac:dyDescent="0.35">
      <c r="A587" s="29">
        <v>43370</v>
      </c>
      <c r="B587" s="19">
        <v>2018</v>
      </c>
      <c r="C587" s="19" t="s">
        <v>58</v>
      </c>
      <c r="D587" s="19">
        <v>1429.82</v>
      </c>
      <c r="E587" s="19">
        <v>743.51</v>
      </c>
    </row>
    <row r="588" spans="1:5" x14ac:dyDescent="0.35">
      <c r="A588" s="28">
        <v>42788</v>
      </c>
      <c r="B588" s="15">
        <v>2017</v>
      </c>
      <c r="C588" s="15" t="s">
        <v>58</v>
      </c>
      <c r="D588" s="15">
        <v>1468.2</v>
      </c>
      <c r="E588" s="15">
        <v>572.6</v>
      </c>
    </row>
    <row r="589" spans="1:5" x14ac:dyDescent="0.35">
      <c r="A589" s="29">
        <v>43362</v>
      </c>
      <c r="B589" s="19">
        <v>2018</v>
      </c>
      <c r="C589" s="19" t="s">
        <v>59</v>
      </c>
      <c r="D589" s="19">
        <v>2373.85</v>
      </c>
      <c r="E589" s="19">
        <v>1091.97</v>
      </c>
    </row>
    <row r="590" spans="1:5" x14ac:dyDescent="0.35">
      <c r="A590" s="28">
        <v>42384</v>
      </c>
      <c r="B590" s="15">
        <v>2016</v>
      </c>
      <c r="C590" s="15" t="s">
        <v>59</v>
      </c>
      <c r="D590" s="15">
        <v>2263.96</v>
      </c>
      <c r="E590" s="15">
        <v>1041.42</v>
      </c>
    </row>
    <row r="591" spans="1:5" x14ac:dyDescent="0.35">
      <c r="A591" s="29">
        <v>42835</v>
      </c>
      <c r="B591" s="19">
        <v>2017</v>
      </c>
      <c r="C591" s="19" t="s">
        <v>58</v>
      </c>
      <c r="D591" s="19">
        <v>96.28</v>
      </c>
      <c r="E591" s="19">
        <v>44.29</v>
      </c>
    </row>
    <row r="592" spans="1:5" x14ac:dyDescent="0.35">
      <c r="A592" s="28">
        <v>43150</v>
      </c>
      <c r="B592" s="15">
        <v>2018</v>
      </c>
      <c r="C592" s="15" t="s">
        <v>58</v>
      </c>
      <c r="D592" s="15">
        <v>2059.19</v>
      </c>
      <c r="E592" s="15">
        <v>1009</v>
      </c>
    </row>
    <row r="593" spans="1:5" x14ac:dyDescent="0.35">
      <c r="A593" s="29">
        <v>43078</v>
      </c>
      <c r="B593" s="19">
        <v>2017</v>
      </c>
      <c r="C593" s="19" t="s">
        <v>59</v>
      </c>
      <c r="D593" s="19">
        <v>1750.49</v>
      </c>
      <c r="E593" s="19">
        <v>717.7</v>
      </c>
    </row>
    <row r="594" spans="1:5" x14ac:dyDescent="0.35">
      <c r="A594" s="28">
        <v>42811</v>
      </c>
      <c r="B594" s="15">
        <v>2017</v>
      </c>
      <c r="C594" s="15" t="s">
        <v>57</v>
      </c>
      <c r="D594" s="15">
        <v>2485.4899999999998</v>
      </c>
      <c r="E594" s="15">
        <v>1019.05</v>
      </c>
    </row>
    <row r="595" spans="1:5" x14ac:dyDescent="0.35">
      <c r="A595" s="29">
        <v>42845</v>
      </c>
      <c r="B595" s="19">
        <v>2017</v>
      </c>
      <c r="C595" s="19" t="s">
        <v>57</v>
      </c>
      <c r="D595" s="19">
        <v>1274</v>
      </c>
      <c r="E595" s="19">
        <v>560.55999999999995</v>
      </c>
    </row>
    <row r="596" spans="1:5" x14ac:dyDescent="0.35">
      <c r="A596" s="28">
        <v>42639</v>
      </c>
      <c r="B596" s="15">
        <v>2016</v>
      </c>
      <c r="C596" s="15" t="s">
        <v>56</v>
      </c>
      <c r="D596" s="15">
        <v>820.24</v>
      </c>
      <c r="E596" s="15">
        <v>541.36</v>
      </c>
    </row>
    <row r="597" spans="1:5" x14ac:dyDescent="0.35">
      <c r="A597" s="29">
        <v>42661</v>
      </c>
      <c r="B597" s="19">
        <v>2016</v>
      </c>
      <c r="C597" s="19" t="s">
        <v>58</v>
      </c>
      <c r="D597" s="19">
        <v>1430.73</v>
      </c>
      <c r="E597" s="19">
        <v>844.13</v>
      </c>
    </row>
    <row r="598" spans="1:5" x14ac:dyDescent="0.35">
      <c r="A598" s="28">
        <v>42794</v>
      </c>
      <c r="B598" s="15">
        <v>2017</v>
      </c>
      <c r="C598" s="15" t="s">
        <v>56</v>
      </c>
      <c r="D598" s="15">
        <v>349.09</v>
      </c>
      <c r="E598" s="15">
        <v>212.94</v>
      </c>
    </row>
    <row r="599" spans="1:5" x14ac:dyDescent="0.35">
      <c r="A599" s="29">
        <v>42374</v>
      </c>
      <c r="B599" s="19">
        <v>2016</v>
      </c>
      <c r="C599" s="19" t="s">
        <v>58</v>
      </c>
      <c r="D599" s="19">
        <v>1771.18</v>
      </c>
      <c r="E599" s="19">
        <v>885.59</v>
      </c>
    </row>
    <row r="600" spans="1:5" x14ac:dyDescent="0.35">
      <c r="A600" s="28">
        <v>42707</v>
      </c>
      <c r="B600" s="15">
        <v>2016</v>
      </c>
      <c r="C600" s="15" t="s">
        <v>59</v>
      </c>
      <c r="D600" s="15">
        <v>2478.27</v>
      </c>
      <c r="E600" s="15">
        <v>1164.79</v>
      </c>
    </row>
    <row r="601" spans="1:5" x14ac:dyDescent="0.35">
      <c r="A601" s="29">
        <v>43274</v>
      </c>
      <c r="B601" s="19">
        <v>2018</v>
      </c>
      <c r="C601" s="19" t="s">
        <v>57</v>
      </c>
      <c r="D601" s="19">
        <v>1236.55</v>
      </c>
      <c r="E601" s="19">
        <v>581.17999999999995</v>
      </c>
    </row>
    <row r="602" spans="1:5" x14ac:dyDescent="0.35">
      <c r="A602" s="28">
        <v>43375</v>
      </c>
      <c r="B602" s="15">
        <v>2018</v>
      </c>
      <c r="C602" s="15" t="s">
        <v>58</v>
      </c>
      <c r="D602" s="15">
        <v>1816.07</v>
      </c>
      <c r="E602" s="15">
        <v>1017</v>
      </c>
    </row>
    <row r="603" spans="1:5" x14ac:dyDescent="0.35">
      <c r="A603" s="29">
        <v>42484</v>
      </c>
      <c r="B603" s="19">
        <v>2016</v>
      </c>
      <c r="C603" s="19" t="s">
        <v>57</v>
      </c>
      <c r="D603" s="19">
        <v>180.14</v>
      </c>
      <c r="E603" s="19">
        <v>82.86</v>
      </c>
    </row>
    <row r="604" spans="1:5" x14ac:dyDescent="0.35">
      <c r="A604" s="28">
        <v>42803</v>
      </c>
      <c r="B604" s="15">
        <v>2017</v>
      </c>
      <c r="C604" s="15" t="s">
        <v>58</v>
      </c>
      <c r="D604" s="15">
        <v>2433.5100000000002</v>
      </c>
      <c r="E604" s="15">
        <v>1314.1</v>
      </c>
    </row>
    <row r="605" spans="1:5" x14ac:dyDescent="0.35">
      <c r="A605" s="29">
        <v>42819</v>
      </c>
      <c r="B605" s="19">
        <v>2017</v>
      </c>
      <c r="C605" s="19" t="s">
        <v>58</v>
      </c>
      <c r="D605" s="19">
        <v>2145.1</v>
      </c>
      <c r="E605" s="19">
        <v>1158.3499999999999</v>
      </c>
    </row>
    <row r="606" spans="1:5" x14ac:dyDescent="0.35">
      <c r="A606" s="28">
        <v>42570</v>
      </c>
      <c r="B606" s="15">
        <v>2016</v>
      </c>
      <c r="C606" s="15" t="s">
        <v>56</v>
      </c>
      <c r="D606" s="15">
        <v>1331.71</v>
      </c>
      <c r="E606" s="15">
        <v>639.22</v>
      </c>
    </row>
    <row r="607" spans="1:5" x14ac:dyDescent="0.35">
      <c r="A607" s="29">
        <v>42523</v>
      </c>
      <c r="B607" s="19">
        <v>2016</v>
      </c>
      <c r="C607" s="19" t="s">
        <v>58</v>
      </c>
      <c r="D607" s="19">
        <v>2026.51</v>
      </c>
      <c r="E607" s="19">
        <v>1033.52</v>
      </c>
    </row>
    <row r="608" spans="1:5" x14ac:dyDescent="0.35">
      <c r="A608" s="28">
        <v>42413</v>
      </c>
      <c r="B608" s="15">
        <v>2016</v>
      </c>
      <c r="C608" s="15" t="s">
        <v>58</v>
      </c>
      <c r="D608" s="15">
        <v>2157.7600000000002</v>
      </c>
      <c r="E608" s="15">
        <v>1273.08</v>
      </c>
    </row>
    <row r="609" spans="1:5" x14ac:dyDescent="0.35">
      <c r="A609" s="29">
        <v>42858</v>
      </c>
      <c r="B609" s="19">
        <v>2017</v>
      </c>
      <c r="C609" s="19" t="s">
        <v>57</v>
      </c>
      <c r="D609" s="19">
        <v>2231.34</v>
      </c>
      <c r="E609" s="19">
        <v>1271.8599999999999</v>
      </c>
    </row>
    <row r="610" spans="1:5" x14ac:dyDescent="0.35">
      <c r="A610" s="28">
        <v>42449</v>
      </c>
      <c r="B610" s="15">
        <v>2016</v>
      </c>
      <c r="C610" s="15" t="s">
        <v>57</v>
      </c>
      <c r="D610" s="15">
        <v>734.63</v>
      </c>
      <c r="E610" s="15">
        <v>359.97</v>
      </c>
    </row>
    <row r="611" spans="1:5" x14ac:dyDescent="0.35">
      <c r="A611" s="29">
        <v>42649</v>
      </c>
      <c r="B611" s="19">
        <v>2016</v>
      </c>
      <c r="C611" s="19" t="s">
        <v>56</v>
      </c>
      <c r="D611" s="19">
        <v>1839.47</v>
      </c>
      <c r="E611" s="19">
        <v>956.52</v>
      </c>
    </row>
    <row r="612" spans="1:5" x14ac:dyDescent="0.35">
      <c r="A612" s="28">
        <v>43065</v>
      </c>
      <c r="B612" s="15">
        <v>2017</v>
      </c>
      <c r="C612" s="15" t="s">
        <v>59</v>
      </c>
      <c r="D612" s="15">
        <v>422.71</v>
      </c>
      <c r="E612" s="15">
        <v>169.08</v>
      </c>
    </row>
    <row r="613" spans="1:5" x14ac:dyDescent="0.35">
      <c r="A613" s="29">
        <v>42901</v>
      </c>
      <c r="B613" s="19">
        <v>2017</v>
      </c>
      <c r="C613" s="19" t="s">
        <v>58</v>
      </c>
      <c r="D613" s="19">
        <v>2438.39</v>
      </c>
      <c r="E613" s="19">
        <v>1341.11</v>
      </c>
    </row>
    <row r="614" spans="1:5" x14ac:dyDescent="0.35">
      <c r="A614" s="28">
        <v>43426</v>
      </c>
      <c r="B614" s="15">
        <v>2018</v>
      </c>
      <c r="C614" s="15" t="s">
        <v>58</v>
      </c>
      <c r="D614" s="15">
        <v>120.54</v>
      </c>
      <c r="E614" s="15">
        <v>55.45</v>
      </c>
    </row>
    <row r="615" spans="1:5" x14ac:dyDescent="0.35">
      <c r="A615" s="29">
        <v>43084</v>
      </c>
      <c r="B615" s="19">
        <v>2017</v>
      </c>
      <c r="C615" s="19" t="s">
        <v>58</v>
      </c>
      <c r="D615" s="19">
        <v>410.47</v>
      </c>
      <c r="E615" s="19">
        <v>238.07</v>
      </c>
    </row>
    <row r="616" spans="1:5" x14ac:dyDescent="0.35">
      <c r="A616" s="28">
        <v>43242</v>
      </c>
      <c r="B616" s="15">
        <v>2018</v>
      </c>
      <c r="C616" s="15" t="s">
        <v>59</v>
      </c>
      <c r="D616" s="15">
        <v>1300.3599999999999</v>
      </c>
      <c r="E616" s="15">
        <v>728.2</v>
      </c>
    </row>
    <row r="617" spans="1:5" x14ac:dyDescent="0.35">
      <c r="A617" s="29">
        <v>42930</v>
      </c>
      <c r="B617" s="19">
        <v>2017</v>
      </c>
      <c r="C617" s="19" t="s">
        <v>57</v>
      </c>
      <c r="D617" s="19">
        <v>2256.06</v>
      </c>
      <c r="E617" s="19">
        <v>1308.51</v>
      </c>
    </row>
    <row r="618" spans="1:5" x14ac:dyDescent="0.35">
      <c r="A618" s="28">
        <v>43448</v>
      </c>
      <c r="B618" s="15">
        <v>2018</v>
      </c>
      <c r="C618" s="15" t="s">
        <v>57</v>
      </c>
      <c r="D618" s="15">
        <v>553.39</v>
      </c>
      <c r="E618" s="15">
        <v>309.89999999999998</v>
      </c>
    </row>
    <row r="619" spans="1:5" x14ac:dyDescent="0.35">
      <c r="A619" s="29">
        <v>42697</v>
      </c>
      <c r="B619" s="19">
        <v>2016</v>
      </c>
      <c r="C619" s="19" t="s">
        <v>58</v>
      </c>
      <c r="D619" s="19">
        <v>2390.21</v>
      </c>
      <c r="E619" s="19">
        <v>1505.83</v>
      </c>
    </row>
    <row r="620" spans="1:5" x14ac:dyDescent="0.35">
      <c r="A620" s="28">
        <v>43402</v>
      </c>
      <c r="B620" s="15">
        <v>2018</v>
      </c>
      <c r="C620" s="15" t="s">
        <v>59</v>
      </c>
      <c r="D620" s="15">
        <v>1127.4100000000001</v>
      </c>
      <c r="E620" s="15">
        <v>642.62</v>
      </c>
    </row>
    <row r="621" spans="1:5" x14ac:dyDescent="0.35">
      <c r="A621" s="29">
        <v>43366</v>
      </c>
      <c r="B621" s="19">
        <v>2018</v>
      </c>
      <c r="C621" s="19" t="s">
        <v>58</v>
      </c>
      <c r="D621" s="19">
        <v>1275.43</v>
      </c>
      <c r="E621" s="19">
        <v>624.96</v>
      </c>
    </row>
    <row r="622" spans="1:5" x14ac:dyDescent="0.35">
      <c r="A622" s="28">
        <v>42580</v>
      </c>
      <c r="B622" s="15">
        <v>2016</v>
      </c>
      <c r="C622" s="15" t="s">
        <v>57</v>
      </c>
      <c r="D622" s="15">
        <v>1355.51</v>
      </c>
      <c r="E622" s="15">
        <v>691.31</v>
      </c>
    </row>
    <row r="623" spans="1:5" x14ac:dyDescent="0.35">
      <c r="A623" s="29">
        <v>42653</v>
      </c>
      <c r="B623" s="19">
        <v>2016</v>
      </c>
      <c r="C623" s="19" t="s">
        <v>58</v>
      </c>
      <c r="D623" s="19">
        <v>510.72</v>
      </c>
      <c r="E623" s="19">
        <v>209.4</v>
      </c>
    </row>
    <row r="624" spans="1:5" x14ac:dyDescent="0.35">
      <c r="A624" s="28">
        <v>43065</v>
      </c>
      <c r="B624" s="15">
        <v>2017</v>
      </c>
      <c r="C624" s="15" t="s">
        <v>59</v>
      </c>
      <c r="D624" s="15">
        <v>166</v>
      </c>
      <c r="E624" s="15">
        <v>94.62</v>
      </c>
    </row>
    <row r="625" spans="1:5" x14ac:dyDescent="0.35">
      <c r="A625" s="29">
        <v>43448</v>
      </c>
      <c r="B625" s="19">
        <v>2018</v>
      </c>
      <c r="C625" s="19" t="s">
        <v>57</v>
      </c>
      <c r="D625" s="19">
        <v>915.38</v>
      </c>
      <c r="E625" s="19">
        <v>485.15</v>
      </c>
    </row>
    <row r="626" spans="1:5" x14ac:dyDescent="0.35">
      <c r="A626" s="28">
        <v>42676</v>
      </c>
      <c r="B626" s="15">
        <v>2016</v>
      </c>
      <c r="C626" s="15" t="s">
        <v>57</v>
      </c>
      <c r="D626" s="15">
        <v>617.54</v>
      </c>
      <c r="E626" s="15">
        <v>240.84</v>
      </c>
    </row>
    <row r="627" spans="1:5" x14ac:dyDescent="0.35">
      <c r="A627" s="29">
        <v>42982</v>
      </c>
      <c r="B627" s="19">
        <v>2017</v>
      </c>
      <c r="C627" s="19" t="s">
        <v>58</v>
      </c>
      <c r="D627" s="19">
        <v>2497.58</v>
      </c>
      <c r="E627" s="19">
        <v>1523.52</v>
      </c>
    </row>
    <row r="628" spans="1:5" x14ac:dyDescent="0.35">
      <c r="A628" s="28">
        <v>43060</v>
      </c>
      <c r="B628" s="15">
        <v>2017</v>
      </c>
      <c r="C628" s="15" t="s">
        <v>57</v>
      </c>
      <c r="D628" s="15">
        <v>2154.19</v>
      </c>
      <c r="E628" s="15">
        <v>1034.01</v>
      </c>
    </row>
    <row r="629" spans="1:5" x14ac:dyDescent="0.35">
      <c r="A629" s="29">
        <v>42985</v>
      </c>
      <c r="B629" s="19">
        <v>2017</v>
      </c>
      <c r="C629" s="19" t="s">
        <v>56</v>
      </c>
      <c r="D629" s="19">
        <v>1062.3699999999999</v>
      </c>
      <c r="E629" s="19">
        <v>446.2</v>
      </c>
    </row>
    <row r="630" spans="1:5" x14ac:dyDescent="0.35">
      <c r="A630" s="28">
        <v>43315</v>
      </c>
      <c r="B630" s="15">
        <v>2018</v>
      </c>
      <c r="C630" s="15" t="s">
        <v>56</v>
      </c>
      <c r="D630" s="15">
        <v>726.73</v>
      </c>
      <c r="E630" s="15">
        <v>334.3</v>
      </c>
    </row>
    <row r="631" spans="1:5" x14ac:dyDescent="0.35">
      <c r="A631" s="29">
        <v>42552</v>
      </c>
      <c r="B631" s="19">
        <v>2016</v>
      </c>
      <c r="C631" s="19" t="s">
        <v>58</v>
      </c>
      <c r="D631" s="19">
        <v>1883.29</v>
      </c>
      <c r="E631" s="19">
        <v>1148.81</v>
      </c>
    </row>
    <row r="632" spans="1:5" x14ac:dyDescent="0.35">
      <c r="A632" s="28">
        <v>43072</v>
      </c>
      <c r="B632" s="15">
        <v>2017</v>
      </c>
      <c r="C632" s="15" t="s">
        <v>57</v>
      </c>
      <c r="D632" s="15">
        <v>850.93</v>
      </c>
      <c r="E632" s="15">
        <v>442.48</v>
      </c>
    </row>
    <row r="633" spans="1:5" x14ac:dyDescent="0.35">
      <c r="A633" s="29">
        <v>42709</v>
      </c>
      <c r="B633" s="19">
        <v>2016</v>
      </c>
      <c r="C633" s="19" t="s">
        <v>57</v>
      </c>
      <c r="D633" s="19">
        <v>2376.0100000000002</v>
      </c>
      <c r="E633" s="19">
        <v>1188.01</v>
      </c>
    </row>
    <row r="634" spans="1:5" x14ac:dyDescent="0.35">
      <c r="A634" s="28">
        <v>42860</v>
      </c>
      <c r="B634" s="15">
        <v>2017</v>
      </c>
      <c r="C634" s="15" t="s">
        <v>57</v>
      </c>
      <c r="D634" s="15">
        <v>183.9</v>
      </c>
      <c r="E634" s="15">
        <v>75.400000000000006</v>
      </c>
    </row>
    <row r="635" spans="1:5" x14ac:dyDescent="0.35">
      <c r="A635" s="29">
        <v>43135</v>
      </c>
      <c r="B635" s="19">
        <v>2018</v>
      </c>
      <c r="C635" s="19" t="s">
        <v>56</v>
      </c>
      <c r="D635" s="19">
        <v>2031.22</v>
      </c>
      <c r="E635" s="19">
        <v>1259.3599999999999</v>
      </c>
    </row>
    <row r="636" spans="1:5" x14ac:dyDescent="0.35">
      <c r="A636" s="28">
        <v>43317</v>
      </c>
      <c r="B636" s="15">
        <v>2018</v>
      </c>
      <c r="C636" s="15" t="s">
        <v>59</v>
      </c>
      <c r="D636" s="15">
        <v>1876.79</v>
      </c>
      <c r="E636" s="15">
        <v>1032.23</v>
      </c>
    </row>
    <row r="637" spans="1:5" x14ac:dyDescent="0.35">
      <c r="A637" s="29">
        <v>42879</v>
      </c>
      <c r="B637" s="19">
        <v>2017</v>
      </c>
      <c r="C637" s="19" t="s">
        <v>58</v>
      </c>
      <c r="D637" s="19">
        <v>89.32</v>
      </c>
      <c r="E637" s="19">
        <v>47.34</v>
      </c>
    </row>
    <row r="638" spans="1:5" x14ac:dyDescent="0.35">
      <c r="A638" s="28">
        <v>42870</v>
      </c>
      <c r="B638" s="15">
        <v>2017</v>
      </c>
      <c r="C638" s="15" t="s">
        <v>59</v>
      </c>
      <c r="D638" s="15">
        <v>56.93</v>
      </c>
      <c r="E638" s="15">
        <v>35.299999999999997</v>
      </c>
    </row>
    <row r="639" spans="1:5" x14ac:dyDescent="0.35">
      <c r="A639" s="29">
        <v>43186</v>
      </c>
      <c r="B639" s="19">
        <v>2018</v>
      </c>
      <c r="C639" s="19" t="s">
        <v>56</v>
      </c>
      <c r="D639" s="19">
        <v>312.88</v>
      </c>
      <c r="E639" s="19">
        <v>206.5</v>
      </c>
    </row>
    <row r="640" spans="1:5" x14ac:dyDescent="0.35">
      <c r="A640" s="28">
        <v>42876</v>
      </c>
      <c r="B640" s="15">
        <v>2017</v>
      </c>
      <c r="C640" s="15" t="s">
        <v>59</v>
      </c>
      <c r="D640" s="15">
        <v>215.25</v>
      </c>
      <c r="E640" s="15">
        <v>116.24</v>
      </c>
    </row>
    <row r="641" spans="1:5" x14ac:dyDescent="0.35">
      <c r="A641" s="29">
        <v>42725</v>
      </c>
      <c r="B641" s="19">
        <v>2016</v>
      </c>
      <c r="C641" s="19" t="s">
        <v>58</v>
      </c>
      <c r="D641" s="19">
        <v>1828.73</v>
      </c>
      <c r="E641" s="19">
        <v>987.51</v>
      </c>
    </row>
    <row r="642" spans="1:5" x14ac:dyDescent="0.35">
      <c r="A642" s="28">
        <v>42539</v>
      </c>
      <c r="B642" s="15">
        <v>2016</v>
      </c>
      <c r="C642" s="15" t="s">
        <v>57</v>
      </c>
      <c r="D642" s="15">
        <v>2246.1999999999998</v>
      </c>
      <c r="E642" s="15">
        <v>920.94</v>
      </c>
    </row>
    <row r="643" spans="1:5" x14ac:dyDescent="0.35">
      <c r="A643" s="29">
        <v>43425</v>
      </c>
      <c r="B643" s="19">
        <v>2018</v>
      </c>
      <c r="C643" s="19" t="s">
        <v>59</v>
      </c>
      <c r="D643" s="19">
        <v>1920.01</v>
      </c>
      <c r="E643" s="19">
        <v>864</v>
      </c>
    </row>
    <row r="644" spans="1:5" x14ac:dyDescent="0.35">
      <c r="A644" s="28">
        <v>42494</v>
      </c>
      <c r="B644" s="15">
        <v>2016</v>
      </c>
      <c r="C644" s="15" t="s">
        <v>56</v>
      </c>
      <c r="D644" s="15">
        <v>45.31</v>
      </c>
      <c r="E644" s="15">
        <v>29</v>
      </c>
    </row>
    <row r="645" spans="1:5" x14ac:dyDescent="0.35">
      <c r="A645" s="29">
        <v>42683</v>
      </c>
      <c r="B645" s="19">
        <v>2016</v>
      </c>
      <c r="C645" s="19" t="s">
        <v>57</v>
      </c>
      <c r="D645" s="19">
        <v>1753.84</v>
      </c>
      <c r="E645" s="19">
        <v>1175.07</v>
      </c>
    </row>
    <row r="646" spans="1:5" x14ac:dyDescent="0.35">
      <c r="A646" s="28">
        <v>43160</v>
      </c>
      <c r="B646" s="15">
        <v>2018</v>
      </c>
      <c r="C646" s="15" t="s">
        <v>58</v>
      </c>
      <c r="D646" s="15">
        <v>958.21</v>
      </c>
      <c r="E646" s="15">
        <v>622.84</v>
      </c>
    </row>
    <row r="647" spans="1:5" x14ac:dyDescent="0.35">
      <c r="A647" s="29">
        <v>43281</v>
      </c>
      <c r="B647" s="19">
        <v>2018</v>
      </c>
      <c r="C647" s="19" t="s">
        <v>58</v>
      </c>
      <c r="D647" s="19">
        <v>1866.89</v>
      </c>
      <c r="E647" s="19">
        <v>1232.1500000000001</v>
      </c>
    </row>
    <row r="648" spans="1:5" x14ac:dyDescent="0.35">
      <c r="A648" s="28">
        <v>42396</v>
      </c>
      <c r="B648" s="15">
        <v>2016</v>
      </c>
      <c r="C648" s="15" t="s">
        <v>59</v>
      </c>
      <c r="D648" s="15">
        <v>102.45</v>
      </c>
      <c r="E648" s="15">
        <v>52.25</v>
      </c>
    </row>
    <row r="649" spans="1:5" x14ac:dyDescent="0.35">
      <c r="A649" s="29">
        <v>42490</v>
      </c>
      <c r="B649" s="19">
        <v>2016</v>
      </c>
      <c r="C649" s="19" t="s">
        <v>57</v>
      </c>
      <c r="D649" s="19">
        <v>269.88</v>
      </c>
      <c r="E649" s="19">
        <v>107.95</v>
      </c>
    </row>
    <row r="650" spans="1:5" x14ac:dyDescent="0.35">
      <c r="A650" s="28">
        <v>43331</v>
      </c>
      <c r="B650" s="15">
        <v>2018</v>
      </c>
      <c r="C650" s="15" t="s">
        <v>58</v>
      </c>
      <c r="D650" s="15">
        <v>1622.11</v>
      </c>
      <c r="E650" s="15">
        <v>778.61</v>
      </c>
    </row>
    <row r="651" spans="1:5" x14ac:dyDescent="0.35">
      <c r="A651" s="29">
        <v>42937</v>
      </c>
      <c r="B651" s="19">
        <v>2017</v>
      </c>
      <c r="C651" s="19" t="s">
        <v>57</v>
      </c>
      <c r="D651" s="19">
        <v>98.09</v>
      </c>
      <c r="E651" s="19">
        <v>38.26</v>
      </c>
    </row>
    <row r="652" spans="1:5" x14ac:dyDescent="0.35">
      <c r="A652" s="28">
        <v>42989</v>
      </c>
      <c r="B652" s="15">
        <v>2017</v>
      </c>
      <c r="C652" s="15" t="s">
        <v>56</v>
      </c>
      <c r="D652" s="15">
        <v>2121.16</v>
      </c>
      <c r="E652" s="15">
        <v>1103</v>
      </c>
    </row>
    <row r="653" spans="1:5" x14ac:dyDescent="0.35">
      <c r="A653" s="29">
        <v>42809</v>
      </c>
      <c r="B653" s="19">
        <v>2017</v>
      </c>
      <c r="C653" s="19" t="s">
        <v>58</v>
      </c>
      <c r="D653" s="19">
        <v>1324.71</v>
      </c>
      <c r="E653" s="19">
        <v>794.83</v>
      </c>
    </row>
    <row r="654" spans="1:5" x14ac:dyDescent="0.35">
      <c r="A654" s="28">
        <v>43283</v>
      </c>
      <c r="B654" s="15">
        <v>2018</v>
      </c>
      <c r="C654" s="15" t="s">
        <v>57</v>
      </c>
      <c r="D654" s="15">
        <v>2115.63</v>
      </c>
      <c r="E654" s="15">
        <v>1015.5</v>
      </c>
    </row>
    <row r="655" spans="1:5" x14ac:dyDescent="0.35">
      <c r="A655" s="29">
        <v>42567</v>
      </c>
      <c r="B655" s="19">
        <v>2016</v>
      </c>
      <c r="C655" s="19" t="s">
        <v>59</v>
      </c>
      <c r="D655" s="19">
        <v>2350.71</v>
      </c>
      <c r="E655" s="19">
        <v>1551.47</v>
      </c>
    </row>
    <row r="656" spans="1:5" x14ac:dyDescent="0.35">
      <c r="A656" s="28">
        <v>42435</v>
      </c>
      <c r="B656" s="15">
        <v>2016</v>
      </c>
      <c r="C656" s="15" t="s">
        <v>57</v>
      </c>
      <c r="D656" s="15">
        <v>357.19</v>
      </c>
      <c r="E656" s="15">
        <v>157.16</v>
      </c>
    </row>
    <row r="657" spans="1:5" x14ac:dyDescent="0.35">
      <c r="A657" s="29">
        <v>43068</v>
      </c>
      <c r="B657" s="19">
        <v>2017</v>
      </c>
      <c r="C657" s="19" t="s">
        <v>57</v>
      </c>
      <c r="D657" s="19">
        <v>2313.92</v>
      </c>
      <c r="E657" s="19">
        <v>1226.3800000000001</v>
      </c>
    </row>
    <row r="658" spans="1:5" x14ac:dyDescent="0.35">
      <c r="A658" s="28">
        <v>43307</v>
      </c>
      <c r="B658" s="15">
        <v>2018</v>
      </c>
      <c r="C658" s="15" t="s">
        <v>58</v>
      </c>
      <c r="D658" s="15">
        <v>1059.7</v>
      </c>
      <c r="E658" s="15">
        <v>710</v>
      </c>
    </row>
    <row r="659" spans="1:5" x14ac:dyDescent="0.35">
      <c r="A659" s="29">
        <v>43043</v>
      </c>
      <c r="B659" s="19">
        <v>2017</v>
      </c>
      <c r="C659" s="19" t="s">
        <v>59</v>
      </c>
      <c r="D659" s="19">
        <v>353.06</v>
      </c>
      <c r="E659" s="19">
        <v>222.43</v>
      </c>
    </row>
    <row r="660" spans="1:5" x14ac:dyDescent="0.35">
      <c r="A660" s="28">
        <v>42749</v>
      </c>
      <c r="B660" s="15">
        <v>2017</v>
      </c>
      <c r="C660" s="15" t="s">
        <v>56</v>
      </c>
      <c r="D660" s="15">
        <v>1504.56</v>
      </c>
      <c r="E660" s="15">
        <v>857.6</v>
      </c>
    </row>
    <row r="661" spans="1:5" x14ac:dyDescent="0.35">
      <c r="A661" s="29">
        <v>42864</v>
      </c>
      <c r="B661" s="19">
        <v>2017</v>
      </c>
      <c r="C661" s="19" t="s">
        <v>56</v>
      </c>
      <c r="D661" s="19">
        <v>593.80999999999995</v>
      </c>
      <c r="E661" s="19">
        <v>385.98</v>
      </c>
    </row>
    <row r="662" spans="1:5" x14ac:dyDescent="0.35">
      <c r="A662" s="28">
        <v>43087</v>
      </c>
      <c r="B662" s="15">
        <v>2017</v>
      </c>
      <c r="C662" s="15" t="s">
        <v>56</v>
      </c>
      <c r="D662" s="15">
        <v>1254.81</v>
      </c>
      <c r="E662" s="15">
        <v>639.95000000000005</v>
      </c>
    </row>
    <row r="663" spans="1:5" x14ac:dyDescent="0.35">
      <c r="A663" s="29">
        <v>42489</v>
      </c>
      <c r="B663" s="19">
        <v>2016</v>
      </c>
      <c r="C663" s="19" t="s">
        <v>56</v>
      </c>
      <c r="D663" s="19">
        <v>1753.17</v>
      </c>
      <c r="E663" s="19">
        <v>876.59</v>
      </c>
    </row>
    <row r="664" spans="1:5" x14ac:dyDescent="0.35">
      <c r="A664" s="28">
        <v>43133</v>
      </c>
      <c r="B664" s="15">
        <v>2018</v>
      </c>
      <c r="C664" s="15" t="s">
        <v>56</v>
      </c>
      <c r="D664" s="15">
        <v>1441.19</v>
      </c>
      <c r="E664" s="15">
        <v>864.71</v>
      </c>
    </row>
    <row r="665" spans="1:5" x14ac:dyDescent="0.35">
      <c r="A665" s="29">
        <v>42380</v>
      </c>
      <c r="B665" s="19">
        <v>2016</v>
      </c>
      <c r="C665" s="19" t="s">
        <v>58</v>
      </c>
      <c r="D665" s="19">
        <v>691.6</v>
      </c>
      <c r="E665" s="19">
        <v>290.47000000000003</v>
      </c>
    </row>
  </sheetData>
  <conditionalFormatting sqref="A2:E665">
    <cfRule type="expression" dxfId="19" priority="9">
      <formula>AND($C2=#REF!,$B2=#REF!)</formula>
    </cfRule>
  </conditionalFormatting>
  <conditionalFormatting sqref="G12:G15">
    <cfRule type="expression" dxfId="18" priority="6">
      <formula>AND($C9=#REF!,$B9=#REF!)</formula>
    </cfRule>
  </conditionalFormatting>
  <conditionalFormatting sqref="G22:G25">
    <cfRule type="expression" dxfId="17" priority="4">
      <formula>AND($C18=#REF!,$B18=#REF!)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AE24-288C-4EB2-B7A3-F71702D48A30}">
  <sheetPr>
    <tabColor rgb="FFFF0000"/>
  </sheetPr>
  <dimension ref="A1:O665"/>
  <sheetViews>
    <sheetView zoomScale="145" zoomScaleNormal="145" workbookViewId="0">
      <selection activeCell="H9" sqref="H9"/>
    </sheetView>
  </sheetViews>
  <sheetFormatPr defaultRowHeight="14.5" x14ac:dyDescent="0.35"/>
  <cols>
    <col min="1" max="1" width="12.26953125" customWidth="1"/>
    <col min="2" max="2" width="7.54296875" customWidth="1"/>
    <col min="3" max="3" width="10.453125" customWidth="1"/>
    <col min="4" max="5" width="12.453125" customWidth="1"/>
    <col min="8" max="8" width="11.26953125" customWidth="1"/>
    <col min="12" max="12" width="10.81640625" customWidth="1"/>
    <col min="13" max="14" width="11.7265625" customWidth="1"/>
    <col min="15" max="15" width="11.453125" customWidth="1"/>
  </cols>
  <sheetData>
    <row r="1" spans="1:15" x14ac:dyDescent="0.35">
      <c r="A1" s="58" t="s">
        <v>18</v>
      </c>
      <c r="B1" s="59" t="s">
        <v>53</v>
      </c>
      <c r="C1" s="59" t="s">
        <v>54</v>
      </c>
      <c r="D1" s="59" t="s">
        <v>21</v>
      </c>
      <c r="E1" s="59" t="s">
        <v>55</v>
      </c>
      <c r="G1" t="s">
        <v>71</v>
      </c>
    </row>
    <row r="2" spans="1:15" x14ac:dyDescent="0.35">
      <c r="A2" s="28">
        <v>43296</v>
      </c>
      <c r="B2" s="15">
        <v>2018</v>
      </c>
      <c r="C2" s="15" t="s">
        <v>56</v>
      </c>
      <c r="D2" s="15">
        <v>2453.52</v>
      </c>
      <c r="E2" s="15">
        <v>1128.6199999999999</v>
      </c>
    </row>
    <row r="3" spans="1:15" x14ac:dyDescent="0.35">
      <c r="A3" s="29">
        <v>42415</v>
      </c>
      <c r="B3" s="19">
        <v>2016</v>
      </c>
      <c r="C3" s="19" t="s">
        <v>57</v>
      </c>
      <c r="D3" s="19">
        <v>2391.92</v>
      </c>
      <c r="E3" s="19">
        <v>980.69</v>
      </c>
      <c r="G3" s="43" t="s">
        <v>74</v>
      </c>
      <c r="H3" s="44"/>
      <c r="I3" s="44"/>
      <c r="J3" s="44"/>
      <c r="K3" s="44"/>
      <c r="L3" s="44"/>
      <c r="M3" s="44"/>
      <c r="N3" s="44"/>
      <c r="O3" s="45"/>
    </row>
    <row r="4" spans="1:15" x14ac:dyDescent="0.35">
      <c r="A4" s="28">
        <v>43054</v>
      </c>
      <c r="B4" s="15">
        <v>2017</v>
      </c>
      <c r="C4" s="15" t="s">
        <v>58</v>
      </c>
      <c r="D4" s="15">
        <v>53.23</v>
      </c>
      <c r="E4" s="15">
        <v>22.89</v>
      </c>
      <c r="G4" s="46" t="s">
        <v>75</v>
      </c>
      <c r="H4" s="47"/>
      <c r="I4" s="47"/>
      <c r="J4" s="47"/>
      <c r="K4" s="47"/>
      <c r="L4" s="47"/>
      <c r="M4" s="47"/>
      <c r="N4" s="47"/>
      <c r="O4" s="48"/>
    </row>
    <row r="5" spans="1:15" x14ac:dyDescent="0.35">
      <c r="A5" s="29">
        <v>43343</v>
      </c>
      <c r="B5" s="19">
        <v>2018</v>
      </c>
      <c r="C5" s="19" t="s">
        <v>58</v>
      </c>
      <c r="D5" s="19">
        <v>1558.76</v>
      </c>
      <c r="E5" s="19">
        <v>888.49</v>
      </c>
      <c r="G5" s="49"/>
      <c r="H5" s="50"/>
      <c r="I5" s="50"/>
      <c r="J5" s="50"/>
      <c r="K5" s="50"/>
      <c r="L5" s="50"/>
      <c r="M5" s="50"/>
      <c r="N5" s="50"/>
      <c r="O5" s="51"/>
    </row>
    <row r="6" spans="1:15" x14ac:dyDescent="0.35">
      <c r="A6" s="28">
        <v>43450</v>
      </c>
      <c r="B6" s="15">
        <v>2018</v>
      </c>
      <c r="C6" s="15" t="s">
        <v>57</v>
      </c>
      <c r="D6" s="15">
        <v>917.72</v>
      </c>
      <c r="E6" s="15">
        <v>568.99</v>
      </c>
    </row>
    <row r="7" spans="1:15" x14ac:dyDescent="0.35">
      <c r="A7" s="29">
        <v>43236</v>
      </c>
      <c r="B7" s="19">
        <v>2018</v>
      </c>
      <c r="C7" s="19" t="s">
        <v>57</v>
      </c>
      <c r="D7" s="19">
        <v>1876.27</v>
      </c>
      <c r="E7" s="19">
        <v>731.75</v>
      </c>
      <c r="G7" s="31" t="s">
        <v>72</v>
      </c>
    </row>
    <row r="8" spans="1:15" x14ac:dyDescent="0.35">
      <c r="A8" s="28">
        <v>42731</v>
      </c>
      <c r="B8" s="15">
        <v>2016</v>
      </c>
      <c r="C8" s="15" t="s">
        <v>59</v>
      </c>
      <c r="D8" s="15">
        <v>1487.82</v>
      </c>
      <c r="E8" s="15">
        <v>684.4</v>
      </c>
    </row>
    <row r="9" spans="1:15" x14ac:dyDescent="0.35">
      <c r="A9" s="29">
        <v>42996</v>
      </c>
      <c r="B9" s="19">
        <v>2017</v>
      </c>
      <c r="C9" s="19" t="s">
        <v>56</v>
      </c>
      <c r="D9" s="19">
        <v>2017.73</v>
      </c>
      <c r="E9" s="19">
        <v>807.09</v>
      </c>
      <c r="G9" s="52" t="s">
        <v>53</v>
      </c>
      <c r="H9" s="7">
        <v>2018</v>
      </c>
      <c r="K9" s="52" t="s">
        <v>53</v>
      </c>
      <c r="L9" s="7">
        <v>2018</v>
      </c>
      <c r="N9" s="52" t="s">
        <v>53</v>
      </c>
      <c r="O9" s="7">
        <v>2018</v>
      </c>
    </row>
    <row r="10" spans="1:15" x14ac:dyDescent="0.35">
      <c r="A10" s="28">
        <v>43255</v>
      </c>
      <c r="B10" s="15">
        <v>2018</v>
      </c>
      <c r="C10" s="15" t="s">
        <v>59</v>
      </c>
      <c r="D10" s="15">
        <v>1459.48</v>
      </c>
      <c r="E10" s="15">
        <v>569.20000000000005</v>
      </c>
    </row>
    <row r="11" spans="1:15" x14ac:dyDescent="0.35">
      <c r="A11" s="29">
        <v>43229</v>
      </c>
      <c r="B11" s="19">
        <v>2018</v>
      </c>
      <c r="C11" s="19" t="s">
        <v>58</v>
      </c>
      <c r="D11" s="19">
        <v>1020.18</v>
      </c>
      <c r="E11" s="19">
        <v>591.70000000000005</v>
      </c>
      <c r="G11" s="53" t="s">
        <v>54</v>
      </c>
      <c r="H11" s="53" t="s">
        <v>60</v>
      </c>
      <c r="J11" t="s">
        <v>61</v>
      </c>
      <c r="K11" s="53" t="s">
        <v>54</v>
      </c>
      <c r="L11" s="53" t="s">
        <v>60</v>
      </c>
      <c r="M11" t="s">
        <v>61</v>
      </c>
      <c r="N11" s="53" t="s">
        <v>54</v>
      </c>
      <c r="O11" s="53" t="s">
        <v>60</v>
      </c>
    </row>
    <row r="12" spans="1:15" x14ac:dyDescent="0.35">
      <c r="A12" s="28">
        <v>42557</v>
      </c>
      <c r="B12" s="15">
        <v>2016</v>
      </c>
      <c r="C12" s="15" t="s">
        <v>58</v>
      </c>
      <c r="D12" s="15">
        <v>653.87</v>
      </c>
      <c r="E12" s="15">
        <v>274.63</v>
      </c>
      <c r="G12" s="7" t="s">
        <v>58</v>
      </c>
      <c r="H12" s="54">
        <f>AVERAGEIFS($D$2:$D$665,$C$2:$C$665,G12,$B$2:$B$665,$H$9)</f>
        <v>1336.1868750000001</v>
      </c>
      <c r="K12" s="7" t="str" cm="1">
        <f t="array" ref="K12:K15">_xlfn._xlws.SORT(_xlfn.UNIQUE(C2:C665))</f>
        <v>Carlota</v>
      </c>
      <c r="L12" s="54" cm="1">
        <f t="array" ref="L12:L15">AVERAGEIFS(D2:D665,C2:C665,_xlfn.ANCHORARRAY(K12),B2:B665,L9)</f>
        <v>1336.1868750000001</v>
      </c>
      <c r="N12" s="7" t="s">
        <v>58</v>
      </c>
      <c r="O12" s="54">
        <f>AVERAGEIFS(fTransactionsH1AN[Sales],fTransactionsH1AN[Product],N12,fTransactionsH1AN[Year],$O$9)</f>
        <v>1336.1868750000001</v>
      </c>
    </row>
    <row r="13" spans="1:15" x14ac:dyDescent="0.35">
      <c r="A13" s="29">
        <v>43048</v>
      </c>
      <c r="B13" s="19">
        <v>2017</v>
      </c>
      <c r="C13" s="19" t="s">
        <v>59</v>
      </c>
      <c r="D13" s="19">
        <v>1044.3699999999999</v>
      </c>
      <c r="E13" s="19">
        <v>616.17999999999995</v>
      </c>
      <c r="G13" s="7" t="s">
        <v>56</v>
      </c>
      <c r="H13" s="54">
        <f>AVERAGEIFS($D$2:$D$665,$C$2:$C$665,G13,$B$2:$B$665,$H$9)</f>
        <v>1213.6546031746036</v>
      </c>
      <c r="K13" s="7" t="str">
        <v>Quad</v>
      </c>
      <c r="L13" s="54">
        <v>1213.6546031746036</v>
      </c>
      <c r="N13" s="7" t="s">
        <v>56</v>
      </c>
      <c r="O13" s="54">
        <f>AVERAGEIFS(fTransactionsH1AN[Sales],fTransactionsH1AN[Product],N13,fTransactionsH1AN[Year],$O$9)</f>
        <v>1213.6546031746036</v>
      </c>
    </row>
    <row r="14" spans="1:15" x14ac:dyDescent="0.35">
      <c r="A14" s="28">
        <v>42985</v>
      </c>
      <c r="B14" s="15">
        <v>2017</v>
      </c>
      <c r="C14" s="15" t="s">
        <v>58</v>
      </c>
      <c r="D14" s="15">
        <v>1900.47</v>
      </c>
      <c r="E14" s="15">
        <v>988.24</v>
      </c>
      <c r="G14" s="7" t="s">
        <v>57</v>
      </c>
      <c r="H14" s="54">
        <f>AVERAGEIFS($D$2:$D$665,$C$2:$C$665,G14,$B$2:$B$665,$H$9)</f>
        <v>1215.0755769230773</v>
      </c>
      <c r="K14" s="7" t="str">
        <v>Sunset</v>
      </c>
      <c r="L14" s="54">
        <v>1215.0755769230773</v>
      </c>
      <c r="N14" s="7" t="s">
        <v>57</v>
      </c>
      <c r="O14" s="54">
        <f>AVERAGEIFS(fTransactionsH1AN[Sales],fTransactionsH1AN[Product],N14,fTransactionsH1AN[Year],$O$9)</f>
        <v>1215.0755769230773</v>
      </c>
    </row>
    <row r="15" spans="1:15" x14ac:dyDescent="0.35">
      <c r="A15" s="29">
        <v>42838</v>
      </c>
      <c r="B15" s="19">
        <v>2017</v>
      </c>
      <c r="C15" s="19" t="s">
        <v>58</v>
      </c>
      <c r="D15" s="19">
        <v>1129.45</v>
      </c>
      <c r="E15" s="19">
        <v>463.07</v>
      </c>
      <c r="G15" s="7" t="s">
        <v>59</v>
      </c>
      <c r="H15" s="54">
        <f>AVERAGEIFS($D$2:$D$665,$C$2:$C$665,G15,$B$2:$B$665,$H$9)</f>
        <v>1405.6027586206892</v>
      </c>
      <c r="K15" s="7" t="str">
        <v>Yanaki</v>
      </c>
      <c r="L15" s="54">
        <v>1405.6027586206892</v>
      </c>
      <c r="N15" s="7" t="s">
        <v>59</v>
      </c>
      <c r="O15" s="54">
        <f>AVERAGEIFS(fTransactionsH1AN[Sales],fTransactionsH1AN[Product],N15,fTransactionsH1AN[Year],$O$9)</f>
        <v>1405.6027586206892</v>
      </c>
    </row>
    <row r="16" spans="1:15" x14ac:dyDescent="0.35">
      <c r="A16" s="28">
        <v>42906</v>
      </c>
      <c r="B16" s="15">
        <v>2017</v>
      </c>
      <c r="C16" s="15" t="s">
        <v>58</v>
      </c>
      <c r="D16" s="15">
        <v>328.7</v>
      </c>
      <c r="E16" s="15">
        <v>128.19</v>
      </c>
      <c r="H16" s="32"/>
      <c r="O16" s="32"/>
    </row>
    <row r="17" spans="1:15" x14ac:dyDescent="0.35">
      <c r="A17" s="29">
        <v>42881</v>
      </c>
      <c r="B17" s="19">
        <v>2017</v>
      </c>
      <c r="C17" s="19" t="s">
        <v>57</v>
      </c>
      <c r="D17" s="19">
        <v>58</v>
      </c>
      <c r="E17" s="19">
        <v>36.54</v>
      </c>
      <c r="G17" s="31" t="s">
        <v>73</v>
      </c>
      <c r="N17" s="31" t="s">
        <v>73</v>
      </c>
    </row>
    <row r="18" spans="1:15" x14ac:dyDescent="0.35">
      <c r="A18" s="28">
        <v>43162</v>
      </c>
      <c r="B18" s="15">
        <v>2018</v>
      </c>
      <c r="C18" s="15" t="s">
        <v>57</v>
      </c>
      <c r="D18" s="15">
        <v>1646.76</v>
      </c>
      <c r="E18" s="15">
        <v>1037.46</v>
      </c>
    </row>
    <row r="19" spans="1:15" x14ac:dyDescent="0.35">
      <c r="A19" s="29">
        <v>43049</v>
      </c>
      <c r="B19" s="19">
        <v>2017</v>
      </c>
      <c r="C19" s="19" t="s">
        <v>58</v>
      </c>
      <c r="D19" s="19">
        <v>1865.2</v>
      </c>
      <c r="E19" s="19">
        <v>895.3</v>
      </c>
      <c r="G19" s="52" t="s">
        <v>53</v>
      </c>
      <c r="H19" s="7">
        <v>2018</v>
      </c>
      <c r="K19" s="52" t="s">
        <v>53</v>
      </c>
      <c r="L19" s="7">
        <v>2018</v>
      </c>
      <c r="N19" s="52" t="s">
        <v>53</v>
      </c>
      <c r="O19" s="7">
        <v>2018</v>
      </c>
    </row>
    <row r="20" spans="1:15" x14ac:dyDescent="0.35">
      <c r="A20" s="28">
        <v>42753</v>
      </c>
      <c r="B20" s="15">
        <v>2017</v>
      </c>
      <c r="C20" s="15" t="s">
        <v>56</v>
      </c>
      <c r="D20" s="15">
        <v>884.17</v>
      </c>
      <c r="E20" s="15">
        <v>512.82000000000005</v>
      </c>
    </row>
    <row r="21" spans="1:15" x14ac:dyDescent="0.35">
      <c r="A21" s="29">
        <v>42898</v>
      </c>
      <c r="B21" s="19">
        <v>2017</v>
      </c>
      <c r="C21" s="19" t="s">
        <v>56</v>
      </c>
      <c r="D21" s="19">
        <v>1891.74</v>
      </c>
      <c r="E21" s="19">
        <v>908.04</v>
      </c>
      <c r="G21" s="53" t="s">
        <v>54</v>
      </c>
      <c r="H21" s="53" t="s">
        <v>60</v>
      </c>
      <c r="J21" t="s">
        <v>61</v>
      </c>
      <c r="K21" s="53" t="s">
        <v>54</v>
      </c>
      <c r="L21" s="53" t="s">
        <v>60</v>
      </c>
      <c r="M21" t="s">
        <v>61</v>
      </c>
      <c r="N21" s="53" t="s">
        <v>54</v>
      </c>
      <c r="O21" s="53" t="s">
        <v>60</v>
      </c>
    </row>
    <row r="22" spans="1:15" x14ac:dyDescent="0.35">
      <c r="A22" s="28">
        <v>43016</v>
      </c>
      <c r="B22" s="15">
        <v>2017</v>
      </c>
      <c r="C22" s="15" t="s">
        <v>57</v>
      </c>
      <c r="D22" s="15">
        <v>561.61</v>
      </c>
      <c r="E22" s="15">
        <v>219.03</v>
      </c>
      <c r="G22" s="7" t="s">
        <v>58</v>
      </c>
      <c r="H22" s="54">
        <f>COUNTIFS($C$2:$C$665,G22,$B$2:$B$665,$H$19)</f>
        <v>48</v>
      </c>
      <c r="K22" s="7" t="str" cm="1">
        <f t="array" ref="K22:K25">_xlfn._xlws.SORT(_xlfn.UNIQUE(C2:C665))</f>
        <v>Carlota</v>
      </c>
      <c r="L22" s="54" cm="1">
        <f t="array" ref="L22:L25">COUNTIFS(C2:C665,_xlfn.ANCHORARRAY(K22),B2:B665,L19)</f>
        <v>48</v>
      </c>
      <c r="N22" s="7" t="s">
        <v>58</v>
      </c>
      <c r="O22" s="54">
        <f>COUNTIFS(fTransactionsH1AN[Product],N22,fTransactionsH1AN[Year],$O$19)</f>
        <v>48</v>
      </c>
    </row>
    <row r="23" spans="1:15" x14ac:dyDescent="0.35">
      <c r="A23" s="29">
        <v>42974</v>
      </c>
      <c r="B23" s="19">
        <v>2017</v>
      </c>
      <c r="C23" s="19" t="s">
        <v>56</v>
      </c>
      <c r="D23" s="19">
        <v>713.19</v>
      </c>
      <c r="E23" s="19">
        <v>392.25</v>
      </c>
      <c r="G23" s="7" t="s">
        <v>56</v>
      </c>
      <c r="H23" s="54">
        <f t="shared" ref="H23:H25" si="0">COUNTIFS($C$2:$C$665,G23,$B$2:$B$665,$H$19)</f>
        <v>63</v>
      </c>
      <c r="K23" s="7" t="str">
        <v>Quad</v>
      </c>
      <c r="L23" s="54">
        <v>63</v>
      </c>
      <c r="N23" s="7" t="s">
        <v>56</v>
      </c>
      <c r="O23" s="54">
        <f>COUNTIFS(fTransactionsH1AN[Product],N23,fTransactionsH1AN[Year],$O$19)</f>
        <v>63</v>
      </c>
    </row>
    <row r="24" spans="1:15" x14ac:dyDescent="0.35">
      <c r="A24" s="28">
        <v>42445</v>
      </c>
      <c r="B24" s="15">
        <v>2016</v>
      </c>
      <c r="C24" s="15" t="s">
        <v>57</v>
      </c>
      <c r="D24" s="15">
        <v>148.6</v>
      </c>
      <c r="E24" s="15">
        <v>69.84</v>
      </c>
      <c r="G24" s="7" t="s">
        <v>57</v>
      </c>
      <c r="H24" s="54">
        <f t="shared" si="0"/>
        <v>52</v>
      </c>
      <c r="K24" s="7" t="str">
        <v>Sunset</v>
      </c>
      <c r="L24" s="54">
        <v>52</v>
      </c>
      <c r="N24" s="7" t="s">
        <v>57</v>
      </c>
      <c r="O24" s="54">
        <f>COUNTIFS(fTransactionsH1AN[Product],N24,fTransactionsH1AN[Year],$O$19)</f>
        <v>52</v>
      </c>
    </row>
    <row r="25" spans="1:15" x14ac:dyDescent="0.35">
      <c r="A25" s="29">
        <v>42963</v>
      </c>
      <c r="B25" s="19">
        <v>2017</v>
      </c>
      <c r="C25" s="19" t="s">
        <v>59</v>
      </c>
      <c r="D25" s="19">
        <v>2436.08</v>
      </c>
      <c r="E25" s="19">
        <v>1315.48</v>
      </c>
      <c r="G25" s="7" t="s">
        <v>59</v>
      </c>
      <c r="H25" s="54">
        <f t="shared" si="0"/>
        <v>58</v>
      </c>
      <c r="K25" s="7" t="str">
        <v>Yanaki</v>
      </c>
      <c r="L25" s="54">
        <v>58</v>
      </c>
      <c r="N25" s="7" t="s">
        <v>59</v>
      </c>
      <c r="O25" s="54">
        <f>COUNTIFS(fTransactionsH1AN[Product],N25,fTransactionsH1AN[Year],$O$19)</f>
        <v>58</v>
      </c>
    </row>
    <row r="26" spans="1:15" x14ac:dyDescent="0.35">
      <c r="A26" s="28">
        <v>43129</v>
      </c>
      <c r="B26" s="15">
        <v>2018</v>
      </c>
      <c r="C26" s="15" t="s">
        <v>57</v>
      </c>
      <c r="D26" s="15">
        <v>353.67</v>
      </c>
      <c r="E26" s="15">
        <v>169.76</v>
      </c>
    </row>
    <row r="27" spans="1:15" x14ac:dyDescent="0.35">
      <c r="A27" s="29">
        <v>43046</v>
      </c>
      <c r="B27" s="19">
        <v>2017</v>
      </c>
      <c r="C27" s="19" t="s">
        <v>57</v>
      </c>
      <c r="D27" s="19">
        <v>1993.91</v>
      </c>
      <c r="E27" s="19">
        <v>996.96</v>
      </c>
    </row>
    <row r="28" spans="1:15" x14ac:dyDescent="0.35">
      <c r="A28" s="28">
        <v>43217</v>
      </c>
      <c r="B28" s="15">
        <v>2018</v>
      </c>
      <c r="C28" s="15" t="s">
        <v>59</v>
      </c>
      <c r="D28" s="15">
        <v>1535.67</v>
      </c>
      <c r="E28" s="15">
        <v>982.83</v>
      </c>
    </row>
    <row r="29" spans="1:15" x14ac:dyDescent="0.35">
      <c r="A29" s="29">
        <v>42858</v>
      </c>
      <c r="B29" s="19">
        <v>2017</v>
      </c>
      <c r="C29" s="19" t="s">
        <v>59</v>
      </c>
      <c r="D29" s="19">
        <v>1058.98</v>
      </c>
      <c r="E29" s="19">
        <v>645.98</v>
      </c>
    </row>
    <row r="30" spans="1:15" x14ac:dyDescent="0.35">
      <c r="A30" s="28">
        <v>43026</v>
      </c>
      <c r="B30" s="15">
        <v>2017</v>
      </c>
      <c r="C30" s="15" t="s">
        <v>58</v>
      </c>
      <c r="D30" s="15">
        <v>725.21</v>
      </c>
      <c r="E30" s="15">
        <v>362.61</v>
      </c>
    </row>
    <row r="31" spans="1:15" x14ac:dyDescent="0.35">
      <c r="A31" s="29">
        <v>43043</v>
      </c>
      <c r="B31" s="19">
        <v>2017</v>
      </c>
      <c r="C31" s="19" t="s">
        <v>58</v>
      </c>
      <c r="D31" s="19">
        <v>1332.83</v>
      </c>
      <c r="E31" s="19">
        <v>879.67</v>
      </c>
    </row>
    <row r="32" spans="1:15" x14ac:dyDescent="0.35">
      <c r="A32" s="28">
        <v>42556</v>
      </c>
      <c r="B32" s="15">
        <v>2016</v>
      </c>
      <c r="C32" s="15" t="s">
        <v>56</v>
      </c>
      <c r="D32" s="15">
        <v>1955.26</v>
      </c>
      <c r="E32" s="15">
        <v>860.31</v>
      </c>
    </row>
    <row r="33" spans="1:5" x14ac:dyDescent="0.35">
      <c r="A33" s="29">
        <v>42646</v>
      </c>
      <c r="B33" s="19">
        <v>2016</v>
      </c>
      <c r="C33" s="19" t="s">
        <v>58</v>
      </c>
      <c r="D33" s="19">
        <v>1003.54</v>
      </c>
      <c r="E33" s="19">
        <v>662.34</v>
      </c>
    </row>
    <row r="34" spans="1:5" x14ac:dyDescent="0.35">
      <c r="A34" s="28">
        <v>42806</v>
      </c>
      <c r="B34" s="15">
        <v>2017</v>
      </c>
      <c r="C34" s="15" t="s">
        <v>57</v>
      </c>
      <c r="D34" s="15">
        <v>368.46</v>
      </c>
      <c r="E34" s="15">
        <v>184.23</v>
      </c>
    </row>
    <row r="35" spans="1:5" x14ac:dyDescent="0.35">
      <c r="A35" s="29">
        <v>43019</v>
      </c>
      <c r="B35" s="19">
        <v>2017</v>
      </c>
      <c r="C35" s="19" t="s">
        <v>56</v>
      </c>
      <c r="D35" s="19">
        <v>1473.86</v>
      </c>
      <c r="E35" s="19">
        <v>795.88</v>
      </c>
    </row>
    <row r="36" spans="1:5" x14ac:dyDescent="0.35">
      <c r="A36" s="28">
        <v>43032</v>
      </c>
      <c r="B36" s="15">
        <v>2017</v>
      </c>
      <c r="C36" s="15" t="s">
        <v>59</v>
      </c>
      <c r="D36" s="15">
        <v>539.23</v>
      </c>
      <c r="E36" s="15">
        <v>285.79000000000002</v>
      </c>
    </row>
    <row r="37" spans="1:5" x14ac:dyDescent="0.35">
      <c r="A37" s="29">
        <v>42377</v>
      </c>
      <c r="B37" s="19">
        <v>2016</v>
      </c>
      <c r="C37" s="19" t="s">
        <v>59</v>
      </c>
      <c r="D37" s="19">
        <v>1974.49</v>
      </c>
      <c r="E37" s="19">
        <v>908.27</v>
      </c>
    </row>
    <row r="38" spans="1:5" x14ac:dyDescent="0.35">
      <c r="A38" s="28">
        <v>42964</v>
      </c>
      <c r="B38" s="15">
        <v>2017</v>
      </c>
      <c r="C38" s="15" t="s">
        <v>59</v>
      </c>
      <c r="D38" s="15">
        <v>1931.47</v>
      </c>
      <c r="E38" s="15">
        <v>1081.6199999999999</v>
      </c>
    </row>
    <row r="39" spans="1:5" x14ac:dyDescent="0.35">
      <c r="A39" s="29">
        <v>42688</v>
      </c>
      <c r="B39" s="19">
        <v>2016</v>
      </c>
      <c r="C39" s="19" t="s">
        <v>59</v>
      </c>
      <c r="D39" s="19">
        <v>1449.29</v>
      </c>
      <c r="E39" s="19">
        <v>884.07</v>
      </c>
    </row>
    <row r="40" spans="1:5" x14ac:dyDescent="0.35">
      <c r="A40" s="28">
        <v>42904</v>
      </c>
      <c r="B40" s="15">
        <v>2017</v>
      </c>
      <c r="C40" s="15" t="s">
        <v>58</v>
      </c>
      <c r="D40" s="15">
        <v>2307.69</v>
      </c>
      <c r="E40" s="15">
        <v>1038.46</v>
      </c>
    </row>
    <row r="41" spans="1:5" x14ac:dyDescent="0.35">
      <c r="A41" s="29">
        <v>43193</v>
      </c>
      <c r="B41" s="19">
        <v>2018</v>
      </c>
      <c r="C41" s="19" t="s">
        <v>56</v>
      </c>
      <c r="D41" s="19">
        <v>1115.1300000000001</v>
      </c>
      <c r="E41" s="19">
        <v>490.66</v>
      </c>
    </row>
    <row r="42" spans="1:5" x14ac:dyDescent="0.35">
      <c r="A42" s="28">
        <v>42384</v>
      </c>
      <c r="B42" s="15">
        <v>2016</v>
      </c>
      <c r="C42" s="15" t="s">
        <v>57</v>
      </c>
      <c r="D42" s="15">
        <v>29.88</v>
      </c>
      <c r="E42" s="15">
        <v>16.14</v>
      </c>
    </row>
    <row r="43" spans="1:5" x14ac:dyDescent="0.35">
      <c r="A43" s="29">
        <v>42794</v>
      </c>
      <c r="B43" s="19">
        <v>2017</v>
      </c>
      <c r="C43" s="19" t="s">
        <v>58</v>
      </c>
      <c r="D43" s="19">
        <v>2154.9499999999998</v>
      </c>
      <c r="E43" s="19">
        <v>1077.48</v>
      </c>
    </row>
    <row r="44" spans="1:5" x14ac:dyDescent="0.35">
      <c r="A44" s="28">
        <v>42433</v>
      </c>
      <c r="B44" s="15">
        <v>2016</v>
      </c>
      <c r="C44" s="15" t="s">
        <v>56</v>
      </c>
      <c r="D44" s="15">
        <v>1234.8599999999999</v>
      </c>
      <c r="E44" s="15">
        <v>815.01</v>
      </c>
    </row>
    <row r="45" spans="1:5" x14ac:dyDescent="0.35">
      <c r="A45" s="29">
        <v>43000</v>
      </c>
      <c r="B45" s="19">
        <v>2017</v>
      </c>
      <c r="C45" s="19" t="s">
        <v>59</v>
      </c>
      <c r="D45" s="19">
        <v>2154.1799999999998</v>
      </c>
      <c r="E45" s="19">
        <v>1206.3399999999999</v>
      </c>
    </row>
    <row r="46" spans="1:5" x14ac:dyDescent="0.35">
      <c r="A46" s="28">
        <v>42939</v>
      </c>
      <c r="B46" s="15">
        <v>2017</v>
      </c>
      <c r="C46" s="15" t="s">
        <v>56</v>
      </c>
      <c r="D46" s="15">
        <v>1744.62</v>
      </c>
      <c r="E46" s="15">
        <v>872.31</v>
      </c>
    </row>
    <row r="47" spans="1:5" x14ac:dyDescent="0.35">
      <c r="A47" s="29">
        <v>43269</v>
      </c>
      <c r="B47" s="19">
        <v>2018</v>
      </c>
      <c r="C47" s="19" t="s">
        <v>59</v>
      </c>
      <c r="D47" s="19">
        <v>2298.4499999999998</v>
      </c>
      <c r="E47" s="19">
        <v>1126.24</v>
      </c>
    </row>
    <row r="48" spans="1:5" x14ac:dyDescent="0.35">
      <c r="A48" s="28">
        <v>42596</v>
      </c>
      <c r="B48" s="15">
        <v>2016</v>
      </c>
      <c r="C48" s="15" t="s">
        <v>56</v>
      </c>
      <c r="D48" s="15">
        <v>494.28</v>
      </c>
      <c r="E48" s="15">
        <v>271.85000000000002</v>
      </c>
    </row>
    <row r="49" spans="1:5" x14ac:dyDescent="0.35">
      <c r="A49" s="29">
        <v>42438</v>
      </c>
      <c r="B49" s="19">
        <v>2016</v>
      </c>
      <c r="C49" s="19" t="s">
        <v>57</v>
      </c>
      <c r="D49" s="19">
        <v>2253.0300000000002</v>
      </c>
      <c r="E49" s="19">
        <v>1149.05</v>
      </c>
    </row>
    <row r="50" spans="1:5" x14ac:dyDescent="0.35">
      <c r="A50" s="28">
        <v>42795</v>
      </c>
      <c r="B50" s="15">
        <v>2017</v>
      </c>
      <c r="C50" s="15" t="s">
        <v>57</v>
      </c>
      <c r="D50" s="15">
        <v>1478.09</v>
      </c>
      <c r="E50" s="15">
        <v>768.61</v>
      </c>
    </row>
    <row r="51" spans="1:5" x14ac:dyDescent="0.35">
      <c r="A51" s="29">
        <v>43406</v>
      </c>
      <c r="B51" s="19">
        <v>2018</v>
      </c>
      <c r="C51" s="19" t="s">
        <v>58</v>
      </c>
      <c r="D51" s="19">
        <v>678.92</v>
      </c>
      <c r="E51" s="19">
        <v>325.88</v>
      </c>
    </row>
    <row r="52" spans="1:5" x14ac:dyDescent="0.35">
      <c r="A52" s="28">
        <v>43201</v>
      </c>
      <c r="B52" s="15">
        <v>2018</v>
      </c>
      <c r="C52" s="15" t="s">
        <v>57</v>
      </c>
      <c r="D52" s="15">
        <v>143.51</v>
      </c>
      <c r="E52" s="15">
        <v>71.760000000000005</v>
      </c>
    </row>
    <row r="53" spans="1:5" x14ac:dyDescent="0.35">
      <c r="A53" s="29">
        <v>42425</v>
      </c>
      <c r="B53" s="19">
        <v>2016</v>
      </c>
      <c r="C53" s="19" t="s">
        <v>58</v>
      </c>
      <c r="D53" s="19">
        <v>1868.96</v>
      </c>
      <c r="E53" s="19">
        <v>747.58</v>
      </c>
    </row>
    <row r="54" spans="1:5" x14ac:dyDescent="0.35">
      <c r="A54" s="28">
        <v>42899</v>
      </c>
      <c r="B54" s="15">
        <v>2017</v>
      </c>
      <c r="C54" s="15" t="s">
        <v>58</v>
      </c>
      <c r="D54" s="15">
        <v>1549.63</v>
      </c>
      <c r="E54" s="15">
        <v>604.36</v>
      </c>
    </row>
    <row r="55" spans="1:5" x14ac:dyDescent="0.35">
      <c r="A55" s="29">
        <v>42682</v>
      </c>
      <c r="B55" s="19">
        <v>2016</v>
      </c>
      <c r="C55" s="19" t="s">
        <v>57</v>
      </c>
      <c r="D55" s="19">
        <v>937.24</v>
      </c>
      <c r="E55" s="19">
        <v>459.25</v>
      </c>
    </row>
    <row r="56" spans="1:5" x14ac:dyDescent="0.35">
      <c r="A56" s="28">
        <v>43227</v>
      </c>
      <c r="B56" s="15">
        <v>2018</v>
      </c>
      <c r="C56" s="15" t="s">
        <v>57</v>
      </c>
      <c r="D56" s="15">
        <v>109.84</v>
      </c>
      <c r="E56" s="15">
        <v>54.92</v>
      </c>
    </row>
    <row r="57" spans="1:5" x14ac:dyDescent="0.35">
      <c r="A57" s="29">
        <v>42782</v>
      </c>
      <c r="B57" s="19">
        <v>2017</v>
      </c>
      <c r="C57" s="19" t="s">
        <v>58</v>
      </c>
      <c r="D57" s="19">
        <v>747.68</v>
      </c>
      <c r="E57" s="19">
        <v>500.95</v>
      </c>
    </row>
    <row r="58" spans="1:5" x14ac:dyDescent="0.35">
      <c r="A58" s="28">
        <v>42886</v>
      </c>
      <c r="B58" s="15">
        <v>2017</v>
      </c>
      <c r="C58" s="15" t="s">
        <v>58</v>
      </c>
      <c r="D58" s="15">
        <v>443.35</v>
      </c>
      <c r="E58" s="15">
        <v>252.71</v>
      </c>
    </row>
    <row r="59" spans="1:5" x14ac:dyDescent="0.35">
      <c r="A59" s="29">
        <v>42396</v>
      </c>
      <c r="B59" s="19">
        <v>2016</v>
      </c>
      <c r="C59" s="19" t="s">
        <v>58</v>
      </c>
      <c r="D59" s="19">
        <v>1129.8499999999999</v>
      </c>
      <c r="E59" s="19">
        <v>723.1</v>
      </c>
    </row>
    <row r="60" spans="1:5" x14ac:dyDescent="0.35">
      <c r="A60" s="28">
        <v>42632</v>
      </c>
      <c r="B60" s="15">
        <v>2016</v>
      </c>
      <c r="C60" s="15" t="s">
        <v>59</v>
      </c>
      <c r="D60" s="15">
        <v>2202.75</v>
      </c>
      <c r="E60" s="15">
        <v>947.18</v>
      </c>
    </row>
    <row r="61" spans="1:5" x14ac:dyDescent="0.35">
      <c r="A61" s="29">
        <v>42405</v>
      </c>
      <c r="B61" s="19">
        <v>2016</v>
      </c>
      <c r="C61" s="19" t="s">
        <v>56</v>
      </c>
      <c r="D61" s="19">
        <v>29.56</v>
      </c>
      <c r="E61" s="19">
        <v>11.82</v>
      </c>
    </row>
    <row r="62" spans="1:5" x14ac:dyDescent="0.35">
      <c r="A62" s="28">
        <v>42473</v>
      </c>
      <c r="B62" s="15">
        <v>2016</v>
      </c>
      <c r="C62" s="15" t="s">
        <v>56</v>
      </c>
      <c r="D62" s="15">
        <v>2088.42</v>
      </c>
      <c r="E62" s="15">
        <v>1294.82</v>
      </c>
    </row>
    <row r="63" spans="1:5" x14ac:dyDescent="0.35">
      <c r="A63" s="29">
        <v>42817</v>
      </c>
      <c r="B63" s="19">
        <v>2017</v>
      </c>
      <c r="C63" s="19" t="s">
        <v>57</v>
      </c>
      <c r="D63" s="19">
        <v>708.14</v>
      </c>
      <c r="E63" s="19">
        <v>446.13</v>
      </c>
    </row>
    <row r="64" spans="1:5" x14ac:dyDescent="0.35">
      <c r="A64" s="28">
        <v>43442</v>
      </c>
      <c r="B64" s="15">
        <v>2018</v>
      </c>
      <c r="C64" s="15" t="s">
        <v>58</v>
      </c>
      <c r="D64" s="15">
        <v>44.86</v>
      </c>
      <c r="E64" s="15">
        <v>26.47</v>
      </c>
    </row>
    <row r="65" spans="1:5" x14ac:dyDescent="0.35">
      <c r="A65" s="29">
        <v>42997</v>
      </c>
      <c r="B65" s="19">
        <v>2017</v>
      </c>
      <c r="C65" s="19" t="s">
        <v>59</v>
      </c>
      <c r="D65" s="19">
        <v>1665.87</v>
      </c>
      <c r="E65" s="19">
        <v>866.25</v>
      </c>
    </row>
    <row r="66" spans="1:5" x14ac:dyDescent="0.35">
      <c r="A66" s="28">
        <v>43108</v>
      </c>
      <c r="B66" s="15">
        <v>2018</v>
      </c>
      <c r="C66" s="15" t="s">
        <v>56</v>
      </c>
      <c r="D66" s="15">
        <v>1657.26</v>
      </c>
      <c r="E66" s="15">
        <v>977.78</v>
      </c>
    </row>
    <row r="67" spans="1:5" x14ac:dyDescent="0.35">
      <c r="A67" s="29">
        <v>42763</v>
      </c>
      <c r="B67" s="19">
        <v>2017</v>
      </c>
      <c r="C67" s="19" t="s">
        <v>57</v>
      </c>
      <c r="D67" s="19">
        <v>1543.94</v>
      </c>
      <c r="E67" s="19">
        <v>679.33</v>
      </c>
    </row>
    <row r="68" spans="1:5" x14ac:dyDescent="0.35">
      <c r="A68" s="28">
        <v>42571</v>
      </c>
      <c r="B68" s="15">
        <v>2016</v>
      </c>
      <c r="C68" s="15" t="s">
        <v>56</v>
      </c>
      <c r="D68" s="15">
        <v>1362.96</v>
      </c>
      <c r="E68" s="15">
        <v>708.74</v>
      </c>
    </row>
    <row r="69" spans="1:5" x14ac:dyDescent="0.35">
      <c r="A69" s="29">
        <v>42903</v>
      </c>
      <c r="B69" s="19">
        <v>2017</v>
      </c>
      <c r="C69" s="19" t="s">
        <v>56</v>
      </c>
      <c r="D69" s="19">
        <v>308.39999999999998</v>
      </c>
      <c r="E69" s="19">
        <v>141.86000000000001</v>
      </c>
    </row>
    <row r="70" spans="1:5" x14ac:dyDescent="0.35">
      <c r="A70" s="28">
        <v>42804</v>
      </c>
      <c r="B70" s="15">
        <v>2017</v>
      </c>
      <c r="C70" s="15" t="s">
        <v>58</v>
      </c>
      <c r="D70" s="15">
        <v>2495.48</v>
      </c>
      <c r="E70" s="15">
        <v>1098.01</v>
      </c>
    </row>
    <row r="71" spans="1:5" x14ac:dyDescent="0.35">
      <c r="A71" s="29">
        <v>42865</v>
      </c>
      <c r="B71" s="19">
        <v>2017</v>
      </c>
      <c r="C71" s="19" t="s">
        <v>59</v>
      </c>
      <c r="D71" s="19">
        <v>402.76</v>
      </c>
      <c r="E71" s="19">
        <v>189.3</v>
      </c>
    </row>
    <row r="72" spans="1:5" x14ac:dyDescent="0.35">
      <c r="A72" s="28">
        <v>43228</v>
      </c>
      <c r="B72" s="15">
        <v>2018</v>
      </c>
      <c r="C72" s="15" t="s">
        <v>58</v>
      </c>
      <c r="D72" s="15">
        <v>1421.93</v>
      </c>
      <c r="E72" s="15">
        <v>639.87</v>
      </c>
    </row>
    <row r="73" spans="1:5" x14ac:dyDescent="0.35">
      <c r="A73" s="29">
        <v>42374</v>
      </c>
      <c r="B73" s="19">
        <v>2016</v>
      </c>
      <c r="C73" s="19" t="s">
        <v>57</v>
      </c>
      <c r="D73" s="19">
        <v>1172.31</v>
      </c>
      <c r="E73" s="19">
        <v>644.77</v>
      </c>
    </row>
    <row r="74" spans="1:5" x14ac:dyDescent="0.35">
      <c r="A74" s="28">
        <v>42834</v>
      </c>
      <c r="B74" s="15">
        <v>2017</v>
      </c>
      <c r="C74" s="15" t="s">
        <v>57</v>
      </c>
      <c r="D74" s="15">
        <v>2070.4899999999998</v>
      </c>
      <c r="E74" s="15">
        <v>1345.82</v>
      </c>
    </row>
    <row r="75" spans="1:5" x14ac:dyDescent="0.35">
      <c r="A75" s="29">
        <v>43463</v>
      </c>
      <c r="B75" s="19">
        <v>2018</v>
      </c>
      <c r="C75" s="19" t="s">
        <v>56</v>
      </c>
      <c r="D75" s="19">
        <v>1965.34</v>
      </c>
      <c r="E75" s="19">
        <v>786.14</v>
      </c>
    </row>
    <row r="76" spans="1:5" x14ac:dyDescent="0.35">
      <c r="A76" s="28">
        <v>42542</v>
      </c>
      <c r="B76" s="15">
        <v>2016</v>
      </c>
      <c r="C76" s="15" t="s">
        <v>59</v>
      </c>
      <c r="D76" s="15">
        <v>1833</v>
      </c>
      <c r="E76" s="15">
        <v>879.84</v>
      </c>
    </row>
    <row r="77" spans="1:5" x14ac:dyDescent="0.35">
      <c r="A77" s="29">
        <v>43197</v>
      </c>
      <c r="B77" s="19">
        <v>2018</v>
      </c>
      <c r="C77" s="19" t="s">
        <v>59</v>
      </c>
      <c r="D77" s="19">
        <v>2151.4499999999998</v>
      </c>
      <c r="E77" s="19">
        <v>1312.38</v>
      </c>
    </row>
    <row r="78" spans="1:5" x14ac:dyDescent="0.35">
      <c r="A78" s="28">
        <v>42860</v>
      </c>
      <c r="B78" s="15">
        <v>2017</v>
      </c>
      <c r="C78" s="15" t="s">
        <v>59</v>
      </c>
      <c r="D78" s="15">
        <v>673.95</v>
      </c>
      <c r="E78" s="15">
        <v>384.15</v>
      </c>
    </row>
    <row r="79" spans="1:5" x14ac:dyDescent="0.35">
      <c r="A79" s="29">
        <v>43117</v>
      </c>
      <c r="B79" s="19">
        <v>2018</v>
      </c>
      <c r="C79" s="19" t="s">
        <v>56</v>
      </c>
      <c r="D79" s="19">
        <v>561.58000000000004</v>
      </c>
      <c r="E79" s="19">
        <v>247.1</v>
      </c>
    </row>
    <row r="80" spans="1:5" x14ac:dyDescent="0.35">
      <c r="A80" s="28">
        <v>42957</v>
      </c>
      <c r="B80" s="15">
        <v>2017</v>
      </c>
      <c r="C80" s="15" t="s">
        <v>58</v>
      </c>
      <c r="D80" s="15">
        <v>1342.24</v>
      </c>
      <c r="E80" s="15">
        <v>711.39</v>
      </c>
    </row>
    <row r="81" spans="1:5" x14ac:dyDescent="0.35">
      <c r="A81" s="29">
        <v>43286</v>
      </c>
      <c r="B81" s="19">
        <v>2018</v>
      </c>
      <c r="C81" s="19" t="s">
        <v>57</v>
      </c>
      <c r="D81" s="19">
        <v>1754.6</v>
      </c>
      <c r="E81" s="19">
        <v>789.57</v>
      </c>
    </row>
    <row r="82" spans="1:5" x14ac:dyDescent="0.35">
      <c r="A82" s="28">
        <v>43129</v>
      </c>
      <c r="B82" s="15">
        <v>2018</v>
      </c>
      <c r="C82" s="15" t="s">
        <v>57</v>
      </c>
      <c r="D82" s="15">
        <v>214.29</v>
      </c>
      <c r="E82" s="15">
        <v>109.29</v>
      </c>
    </row>
    <row r="83" spans="1:5" x14ac:dyDescent="0.35">
      <c r="A83" s="29">
        <v>42793</v>
      </c>
      <c r="B83" s="19">
        <v>2017</v>
      </c>
      <c r="C83" s="19" t="s">
        <v>58</v>
      </c>
      <c r="D83" s="19">
        <v>1561.54</v>
      </c>
      <c r="E83" s="19">
        <v>952.54</v>
      </c>
    </row>
    <row r="84" spans="1:5" x14ac:dyDescent="0.35">
      <c r="A84" s="28">
        <v>43165</v>
      </c>
      <c r="B84" s="15">
        <v>2018</v>
      </c>
      <c r="C84" s="15" t="s">
        <v>56</v>
      </c>
      <c r="D84" s="15">
        <v>1673.37</v>
      </c>
      <c r="E84" s="15">
        <v>870.15</v>
      </c>
    </row>
    <row r="85" spans="1:5" x14ac:dyDescent="0.35">
      <c r="A85" s="29">
        <v>43414</v>
      </c>
      <c r="B85" s="19">
        <v>2018</v>
      </c>
      <c r="C85" s="19" t="s">
        <v>56</v>
      </c>
      <c r="D85" s="19">
        <v>773.05</v>
      </c>
      <c r="E85" s="19">
        <v>440.64</v>
      </c>
    </row>
    <row r="86" spans="1:5" x14ac:dyDescent="0.35">
      <c r="A86" s="28">
        <v>43385</v>
      </c>
      <c r="B86" s="15">
        <v>2018</v>
      </c>
      <c r="C86" s="15" t="s">
        <v>56</v>
      </c>
      <c r="D86" s="15">
        <v>418.72</v>
      </c>
      <c r="E86" s="15">
        <v>230.3</v>
      </c>
    </row>
    <row r="87" spans="1:5" x14ac:dyDescent="0.35">
      <c r="A87" s="29">
        <v>43033</v>
      </c>
      <c r="B87" s="19">
        <v>2017</v>
      </c>
      <c r="C87" s="19" t="s">
        <v>59</v>
      </c>
      <c r="D87" s="19">
        <v>1946.44</v>
      </c>
      <c r="E87" s="19">
        <v>1051.08</v>
      </c>
    </row>
    <row r="88" spans="1:5" x14ac:dyDescent="0.35">
      <c r="A88" s="28">
        <v>42791</v>
      </c>
      <c r="B88" s="15">
        <v>2017</v>
      </c>
      <c r="C88" s="15" t="s">
        <v>58</v>
      </c>
      <c r="D88" s="15">
        <v>770.94</v>
      </c>
      <c r="E88" s="15">
        <v>339.21</v>
      </c>
    </row>
    <row r="89" spans="1:5" x14ac:dyDescent="0.35">
      <c r="A89" s="29">
        <v>43332</v>
      </c>
      <c r="B89" s="19">
        <v>2018</v>
      </c>
      <c r="C89" s="19" t="s">
        <v>57</v>
      </c>
      <c r="D89" s="19">
        <v>1222.49</v>
      </c>
      <c r="E89" s="19">
        <v>770.17</v>
      </c>
    </row>
    <row r="90" spans="1:5" x14ac:dyDescent="0.35">
      <c r="A90" s="28">
        <v>43184</v>
      </c>
      <c r="B90" s="15">
        <v>2018</v>
      </c>
      <c r="C90" s="15" t="s">
        <v>56</v>
      </c>
      <c r="D90" s="15">
        <v>1395.46</v>
      </c>
      <c r="E90" s="15">
        <v>851.23</v>
      </c>
    </row>
    <row r="91" spans="1:5" x14ac:dyDescent="0.35">
      <c r="A91" s="29">
        <v>42896</v>
      </c>
      <c r="B91" s="19">
        <v>2017</v>
      </c>
      <c r="C91" s="19" t="s">
        <v>56</v>
      </c>
      <c r="D91" s="19">
        <v>1520.63</v>
      </c>
      <c r="E91" s="19">
        <v>851.55</v>
      </c>
    </row>
    <row r="92" spans="1:5" x14ac:dyDescent="0.35">
      <c r="A92" s="28">
        <v>42635</v>
      </c>
      <c r="B92" s="15">
        <v>2016</v>
      </c>
      <c r="C92" s="15" t="s">
        <v>58</v>
      </c>
      <c r="D92" s="15">
        <v>1094.5</v>
      </c>
      <c r="E92" s="15">
        <v>689.54</v>
      </c>
    </row>
    <row r="93" spans="1:5" x14ac:dyDescent="0.35">
      <c r="A93" s="29">
        <v>42808</v>
      </c>
      <c r="B93" s="19">
        <v>2017</v>
      </c>
      <c r="C93" s="19" t="s">
        <v>57</v>
      </c>
      <c r="D93" s="19">
        <v>76.959999999999994</v>
      </c>
      <c r="E93" s="19">
        <v>33.86</v>
      </c>
    </row>
    <row r="94" spans="1:5" x14ac:dyDescent="0.35">
      <c r="A94" s="28">
        <v>43016</v>
      </c>
      <c r="B94" s="15">
        <v>2017</v>
      </c>
      <c r="C94" s="15" t="s">
        <v>57</v>
      </c>
      <c r="D94" s="15">
        <v>234.72</v>
      </c>
      <c r="E94" s="15">
        <v>152.57</v>
      </c>
    </row>
    <row r="95" spans="1:5" x14ac:dyDescent="0.35">
      <c r="A95" s="29">
        <v>42793</v>
      </c>
      <c r="B95" s="19">
        <v>2017</v>
      </c>
      <c r="C95" s="19" t="s">
        <v>56</v>
      </c>
      <c r="D95" s="19">
        <v>2003.25</v>
      </c>
      <c r="E95" s="19">
        <v>1041.69</v>
      </c>
    </row>
    <row r="96" spans="1:5" x14ac:dyDescent="0.35">
      <c r="A96" s="28">
        <v>42879</v>
      </c>
      <c r="B96" s="15">
        <v>2017</v>
      </c>
      <c r="C96" s="15" t="s">
        <v>57</v>
      </c>
      <c r="D96" s="15">
        <v>1688.01</v>
      </c>
      <c r="E96" s="15">
        <v>1063.45</v>
      </c>
    </row>
    <row r="97" spans="1:5" x14ac:dyDescent="0.35">
      <c r="A97" s="29">
        <v>42733</v>
      </c>
      <c r="B97" s="19">
        <v>2016</v>
      </c>
      <c r="C97" s="19" t="s">
        <v>58</v>
      </c>
      <c r="D97" s="19">
        <v>1538.35</v>
      </c>
      <c r="E97" s="19">
        <v>815.33</v>
      </c>
    </row>
    <row r="98" spans="1:5" x14ac:dyDescent="0.35">
      <c r="A98" s="28">
        <v>42856</v>
      </c>
      <c r="B98" s="15">
        <v>2017</v>
      </c>
      <c r="C98" s="15" t="s">
        <v>59</v>
      </c>
      <c r="D98" s="15">
        <v>147.04</v>
      </c>
      <c r="E98" s="15">
        <v>97.05</v>
      </c>
    </row>
    <row r="99" spans="1:5" x14ac:dyDescent="0.35">
      <c r="A99" s="29">
        <v>42937</v>
      </c>
      <c r="B99" s="19">
        <v>2017</v>
      </c>
      <c r="C99" s="19" t="s">
        <v>59</v>
      </c>
      <c r="D99" s="19">
        <v>1908.31</v>
      </c>
      <c r="E99" s="19">
        <v>954.16</v>
      </c>
    </row>
    <row r="100" spans="1:5" x14ac:dyDescent="0.35">
      <c r="A100" s="28">
        <v>42745</v>
      </c>
      <c r="B100" s="15">
        <v>2017</v>
      </c>
      <c r="C100" s="15" t="s">
        <v>57</v>
      </c>
      <c r="D100" s="15">
        <v>490.77</v>
      </c>
      <c r="E100" s="15">
        <v>319</v>
      </c>
    </row>
    <row r="101" spans="1:5" x14ac:dyDescent="0.35">
      <c r="A101" s="29">
        <v>42920</v>
      </c>
      <c r="B101" s="19">
        <v>2017</v>
      </c>
      <c r="C101" s="19" t="s">
        <v>56</v>
      </c>
      <c r="D101" s="19">
        <v>671.76</v>
      </c>
      <c r="E101" s="19">
        <v>409.77</v>
      </c>
    </row>
    <row r="102" spans="1:5" x14ac:dyDescent="0.35">
      <c r="A102" s="28">
        <v>42556</v>
      </c>
      <c r="B102" s="15">
        <v>2016</v>
      </c>
      <c r="C102" s="15" t="s">
        <v>56</v>
      </c>
      <c r="D102" s="15">
        <v>2301.62</v>
      </c>
      <c r="E102" s="15">
        <v>920.65</v>
      </c>
    </row>
    <row r="103" spans="1:5" x14ac:dyDescent="0.35">
      <c r="A103" s="29">
        <v>42746</v>
      </c>
      <c r="B103" s="19">
        <v>2017</v>
      </c>
      <c r="C103" s="19" t="s">
        <v>58</v>
      </c>
      <c r="D103" s="19">
        <v>502.61</v>
      </c>
      <c r="E103" s="19">
        <v>206.07</v>
      </c>
    </row>
    <row r="104" spans="1:5" x14ac:dyDescent="0.35">
      <c r="A104" s="28">
        <v>43381</v>
      </c>
      <c r="B104" s="15">
        <v>2018</v>
      </c>
      <c r="C104" s="15" t="s">
        <v>56</v>
      </c>
      <c r="D104" s="15">
        <v>1047.6300000000001</v>
      </c>
      <c r="E104" s="15">
        <v>408.58</v>
      </c>
    </row>
    <row r="105" spans="1:5" x14ac:dyDescent="0.35">
      <c r="A105" s="29">
        <v>43227</v>
      </c>
      <c r="B105" s="19">
        <v>2018</v>
      </c>
      <c r="C105" s="19" t="s">
        <v>59</v>
      </c>
      <c r="D105" s="19">
        <v>1647.46</v>
      </c>
      <c r="E105" s="19">
        <v>741.36</v>
      </c>
    </row>
    <row r="106" spans="1:5" x14ac:dyDescent="0.35">
      <c r="A106" s="28">
        <v>43137</v>
      </c>
      <c r="B106" s="15">
        <v>2018</v>
      </c>
      <c r="C106" s="15" t="s">
        <v>57</v>
      </c>
      <c r="D106" s="15">
        <v>609.32000000000005</v>
      </c>
      <c r="E106" s="15">
        <v>280.29000000000002</v>
      </c>
    </row>
    <row r="107" spans="1:5" x14ac:dyDescent="0.35">
      <c r="A107" s="29">
        <v>43141</v>
      </c>
      <c r="B107" s="19">
        <v>2018</v>
      </c>
      <c r="C107" s="19" t="s">
        <v>59</v>
      </c>
      <c r="D107" s="19">
        <v>489.95</v>
      </c>
      <c r="E107" s="19">
        <v>279.27</v>
      </c>
    </row>
    <row r="108" spans="1:5" x14ac:dyDescent="0.35">
      <c r="A108" s="28">
        <v>43200</v>
      </c>
      <c r="B108" s="15">
        <v>2018</v>
      </c>
      <c r="C108" s="15" t="s">
        <v>58</v>
      </c>
      <c r="D108" s="15">
        <v>234.43</v>
      </c>
      <c r="E108" s="15">
        <v>126.59</v>
      </c>
    </row>
    <row r="109" spans="1:5" x14ac:dyDescent="0.35">
      <c r="A109" s="29">
        <v>43119</v>
      </c>
      <c r="B109" s="19">
        <v>2018</v>
      </c>
      <c r="C109" s="19" t="s">
        <v>58</v>
      </c>
      <c r="D109" s="19">
        <v>1988.25</v>
      </c>
      <c r="E109" s="19">
        <v>1113.42</v>
      </c>
    </row>
    <row r="110" spans="1:5" x14ac:dyDescent="0.35">
      <c r="A110" s="28">
        <v>43116</v>
      </c>
      <c r="B110" s="15">
        <v>2018</v>
      </c>
      <c r="C110" s="15" t="s">
        <v>57</v>
      </c>
      <c r="D110" s="15">
        <v>62.18</v>
      </c>
      <c r="E110" s="15">
        <v>24.25</v>
      </c>
    </row>
    <row r="111" spans="1:5" x14ac:dyDescent="0.35">
      <c r="A111" s="29">
        <v>42406</v>
      </c>
      <c r="B111" s="19">
        <v>2016</v>
      </c>
      <c r="C111" s="19" t="s">
        <v>59</v>
      </c>
      <c r="D111" s="19">
        <v>598.85</v>
      </c>
      <c r="E111" s="19">
        <v>269.48</v>
      </c>
    </row>
    <row r="112" spans="1:5" x14ac:dyDescent="0.35">
      <c r="A112" s="28">
        <v>42567</v>
      </c>
      <c r="B112" s="15">
        <v>2016</v>
      </c>
      <c r="C112" s="15" t="s">
        <v>58</v>
      </c>
      <c r="D112" s="15">
        <v>2177.11</v>
      </c>
      <c r="E112" s="15">
        <v>936.16</v>
      </c>
    </row>
    <row r="113" spans="1:5" x14ac:dyDescent="0.35">
      <c r="A113" s="29">
        <v>42801</v>
      </c>
      <c r="B113" s="19">
        <v>2017</v>
      </c>
      <c r="C113" s="19" t="s">
        <v>56</v>
      </c>
      <c r="D113" s="19">
        <v>2417.35</v>
      </c>
      <c r="E113" s="19">
        <v>1281.2</v>
      </c>
    </row>
    <row r="114" spans="1:5" x14ac:dyDescent="0.35">
      <c r="A114" s="28">
        <v>42797</v>
      </c>
      <c r="B114" s="15">
        <v>2017</v>
      </c>
      <c r="C114" s="15" t="s">
        <v>58</v>
      </c>
      <c r="D114" s="15">
        <v>498.52</v>
      </c>
      <c r="E114" s="15">
        <v>259.23</v>
      </c>
    </row>
    <row r="115" spans="1:5" x14ac:dyDescent="0.35">
      <c r="A115" s="29">
        <v>43091</v>
      </c>
      <c r="B115" s="19">
        <v>2017</v>
      </c>
      <c r="C115" s="19" t="s">
        <v>57</v>
      </c>
      <c r="D115" s="19">
        <v>22.8</v>
      </c>
      <c r="E115" s="19">
        <v>13.91</v>
      </c>
    </row>
    <row r="116" spans="1:5" x14ac:dyDescent="0.35">
      <c r="A116" s="28">
        <v>43274</v>
      </c>
      <c r="B116" s="15">
        <v>2018</v>
      </c>
      <c r="C116" s="15" t="s">
        <v>56</v>
      </c>
      <c r="D116" s="15">
        <v>536.25</v>
      </c>
      <c r="E116" s="15">
        <v>294.94</v>
      </c>
    </row>
    <row r="117" spans="1:5" x14ac:dyDescent="0.35">
      <c r="A117" s="29">
        <v>42413</v>
      </c>
      <c r="B117" s="19">
        <v>2016</v>
      </c>
      <c r="C117" s="19" t="s">
        <v>56</v>
      </c>
      <c r="D117" s="19">
        <v>1871.36</v>
      </c>
      <c r="E117" s="19">
        <v>1160.24</v>
      </c>
    </row>
    <row r="118" spans="1:5" x14ac:dyDescent="0.35">
      <c r="A118" s="28">
        <v>42622</v>
      </c>
      <c r="B118" s="15">
        <v>2016</v>
      </c>
      <c r="C118" s="15" t="s">
        <v>57</v>
      </c>
      <c r="D118" s="15">
        <v>880.15</v>
      </c>
      <c r="E118" s="15">
        <v>536.89</v>
      </c>
    </row>
    <row r="119" spans="1:5" x14ac:dyDescent="0.35">
      <c r="A119" s="29">
        <v>42503</v>
      </c>
      <c r="B119" s="19">
        <v>2016</v>
      </c>
      <c r="C119" s="19" t="s">
        <v>58</v>
      </c>
      <c r="D119" s="19">
        <v>2115.44</v>
      </c>
      <c r="E119" s="19">
        <v>1184.6500000000001</v>
      </c>
    </row>
    <row r="120" spans="1:5" x14ac:dyDescent="0.35">
      <c r="A120" s="28">
        <v>42612</v>
      </c>
      <c r="B120" s="15">
        <v>2016</v>
      </c>
      <c r="C120" s="15" t="s">
        <v>57</v>
      </c>
      <c r="D120" s="15">
        <v>2268.16</v>
      </c>
      <c r="E120" s="15">
        <v>975.31</v>
      </c>
    </row>
    <row r="121" spans="1:5" x14ac:dyDescent="0.35">
      <c r="A121" s="29">
        <v>43424</v>
      </c>
      <c r="B121" s="19">
        <v>2018</v>
      </c>
      <c r="C121" s="19" t="s">
        <v>58</v>
      </c>
      <c r="D121" s="19">
        <v>1800.62</v>
      </c>
      <c r="E121" s="19">
        <v>954.33</v>
      </c>
    </row>
    <row r="122" spans="1:5" x14ac:dyDescent="0.35">
      <c r="A122" s="28">
        <v>43410</v>
      </c>
      <c r="B122" s="15">
        <v>2018</v>
      </c>
      <c r="C122" s="15" t="s">
        <v>56</v>
      </c>
      <c r="D122" s="15">
        <v>1860.09</v>
      </c>
      <c r="E122" s="15">
        <v>781.24</v>
      </c>
    </row>
    <row r="123" spans="1:5" x14ac:dyDescent="0.35">
      <c r="A123" s="29">
        <v>43154</v>
      </c>
      <c r="B123" s="19">
        <v>2018</v>
      </c>
      <c r="C123" s="19" t="s">
        <v>59</v>
      </c>
      <c r="D123" s="19">
        <v>667.55</v>
      </c>
      <c r="E123" s="19">
        <v>267.02</v>
      </c>
    </row>
    <row r="124" spans="1:5" x14ac:dyDescent="0.35">
      <c r="A124" s="28">
        <v>42678</v>
      </c>
      <c r="B124" s="15">
        <v>2016</v>
      </c>
      <c r="C124" s="15" t="s">
        <v>56</v>
      </c>
      <c r="D124" s="15">
        <v>989.63</v>
      </c>
      <c r="E124" s="15">
        <v>653.16</v>
      </c>
    </row>
    <row r="125" spans="1:5" x14ac:dyDescent="0.35">
      <c r="A125" s="29">
        <v>42528</v>
      </c>
      <c r="B125" s="19">
        <v>2016</v>
      </c>
      <c r="C125" s="19" t="s">
        <v>59</v>
      </c>
      <c r="D125" s="19">
        <v>1907.49</v>
      </c>
      <c r="E125" s="19">
        <v>820.22</v>
      </c>
    </row>
    <row r="126" spans="1:5" x14ac:dyDescent="0.35">
      <c r="A126" s="28">
        <v>42468</v>
      </c>
      <c r="B126" s="15">
        <v>2016</v>
      </c>
      <c r="C126" s="15" t="s">
        <v>56</v>
      </c>
      <c r="D126" s="15">
        <v>693.75</v>
      </c>
      <c r="E126" s="15">
        <v>291.38</v>
      </c>
    </row>
    <row r="127" spans="1:5" x14ac:dyDescent="0.35">
      <c r="A127" s="29">
        <v>43044</v>
      </c>
      <c r="B127" s="19">
        <v>2017</v>
      </c>
      <c r="C127" s="19" t="s">
        <v>58</v>
      </c>
      <c r="D127" s="19">
        <v>699.22</v>
      </c>
      <c r="E127" s="19">
        <v>391.56</v>
      </c>
    </row>
    <row r="128" spans="1:5" x14ac:dyDescent="0.35">
      <c r="A128" s="28">
        <v>42938</v>
      </c>
      <c r="B128" s="15">
        <v>2017</v>
      </c>
      <c r="C128" s="15" t="s">
        <v>58</v>
      </c>
      <c r="D128" s="15">
        <v>1489.21</v>
      </c>
      <c r="E128" s="15">
        <v>982.88</v>
      </c>
    </row>
    <row r="129" spans="1:5" x14ac:dyDescent="0.35">
      <c r="A129" s="29">
        <v>42760</v>
      </c>
      <c r="B129" s="19">
        <v>2017</v>
      </c>
      <c r="C129" s="19" t="s">
        <v>59</v>
      </c>
      <c r="D129" s="19">
        <v>987.63</v>
      </c>
      <c r="E129" s="19">
        <v>414.8</v>
      </c>
    </row>
    <row r="130" spans="1:5" x14ac:dyDescent="0.35">
      <c r="A130" s="28">
        <v>43272</v>
      </c>
      <c r="B130" s="15">
        <v>2018</v>
      </c>
      <c r="C130" s="15" t="s">
        <v>56</v>
      </c>
      <c r="D130" s="15">
        <v>2037.45</v>
      </c>
      <c r="E130" s="15">
        <v>1161.3499999999999</v>
      </c>
    </row>
    <row r="131" spans="1:5" x14ac:dyDescent="0.35">
      <c r="A131" s="29">
        <v>42411</v>
      </c>
      <c r="B131" s="19">
        <v>2016</v>
      </c>
      <c r="C131" s="19" t="s">
        <v>56</v>
      </c>
      <c r="D131" s="19">
        <v>2345</v>
      </c>
      <c r="E131" s="19">
        <v>1430.45</v>
      </c>
    </row>
    <row r="132" spans="1:5" x14ac:dyDescent="0.35">
      <c r="A132" s="28">
        <v>43119</v>
      </c>
      <c r="B132" s="15">
        <v>2018</v>
      </c>
      <c r="C132" s="15" t="s">
        <v>56</v>
      </c>
      <c r="D132" s="15">
        <v>1496.14</v>
      </c>
      <c r="E132" s="15">
        <v>703.19</v>
      </c>
    </row>
    <row r="133" spans="1:5" x14ac:dyDescent="0.35">
      <c r="A133" s="29">
        <v>43121</v>
      </c>
      <c r="B133" s="19">
        <v>2018</v>
      </c>
      <c r="C133" s="19" t="s">
        <v>58</v>
      </c>
      <c r="D133" s="19">
        <v>836.37</v>
      </c>
      <c r="E133" s="19">
        <v>368</v>
      </c>
    </row>
    <row r="134" spans="1:5" x14ac:dyDescent="0.35">
      <c r="A134" s="28">
        <v>43264</v>
      </c>
      <c r="B134" s="15">
        <v>2018</v>
      </c>
      <c r="C134" s="15" t="s">
        <v>58</v>
      </c>
      <c r="D134" s="15">
        <v>1023.91</v>
      </c>
      <c r="E134" s="15">
        <v>573.39</v>
      </c>
    </row>
    <row r="135" spans="1:5" x14ac:dyDescent="0.35">
      <c r="A135" s="29">
        <v>42760</v>
      </c>
      <c r="B135" s="19">
        <v>2017</v>
      </c>
      <c r="C135" s="19" t="s">
        <v>57</v>
      </c>
      <c r="D135" s="19">
        <v>1553.78</v>
      </c>
      <c r="E135" s="19">
        <v>776.89</v>
      </c>
    </row>
    <row r="136" spans="1:5" x14ac:dyDescent="0.35">
      <c r="A136" s="28">
        <v>43088</v>
      </c>
      <c r="B136" s="15">
        <v>2017</v>
      </c>
      <c r="C136" s="15" t="s">
        <v>59</v>
      </c>
      <c r="D136" s="15">
        <v>946.52</v>
      </c>
      <c r="E136" s="15">
        <v>388.07</v>
      </c>
    </row>
    <row r="137" spans="1:5" x14ac:dyDescent="0.35">
      <c r="A137" s="29">
        <v>42539</v>
      </c>
      <c r="B137" s="19">
        <v>2016</v>
      </c>
      <c r="C137" s="19" t="s">
        <v>59</v>
      </c>
      <c r="D137" s="19">
        <v>891.64</v>
      </c>
      <c r="E137" s="19">
        <v>552.82000000000005</v>
      </c>
    </row>
    <row r="138" spans="1:5" x14ac:dyDescent="0.35">
      <c r="A138" s="28">
        <v>42431</v>
      </c>
      <c r="B138" s="15">
        <v>2016</v>
      </c>
      <c r="C138" s="15" t="s">
        <v>57</v>
      </c>
      <c r="D138" s="15">
        <v>1042.6099999999999</v>
      </c>
      <c r="E138" s="15">
        <v>552.58000000000004</v>
      </c>
    </row>
    <row r="139" spans="1:5" x14ac:dyDescent="0.35">
      <c r="A139" s="29">
        <v>43189</v>
      </c>
      <c r="B139" s="19">
        <v>2018</v>
      </c>
      <c r="C139" s="19" t="s">
        <v>59</v>
      </c>
      <c r="D139" s="19">
        <v>692.89</v>
      </c>
      <c r="E139" s="19">
        <v>291.01</v>
      </c>
    </row>
    <row r="140" spans="1:5" x14ac:dyDescent="0.35">
      <c r="A140" s="28">
        <v>42497</v>
      </c>
      <c r="B140" s="15">
        <v>2016</v>
      </c>
      <c r="C140" s="15" t="s">
        <v>56</v>
      </c>
      <c r="D140" s="15">
        <v>2421.14</v>
      </c>
      <c r="E140" s="15">
        <v>1234.78</v>
      </c>
    </row>
    <row r="141" spans="1:5" x14ac:dyDescent="0.35">
      <c r="A141" s="29">
        <v>43016</v>
      </c>
      <c r="B141" s="19">
        <v>2017</v>
      </c>
      <c r="C141" s="19" t="s">
        <v>58</v>
      </c>
      <c r="D141" s="19">
        <v>2459.69</v>
      </c>
      <c r="E141" s="19">
        <v>1008.47</v>
      </c>
    </row>
    <row r="142" spans="1:5" x14ac:dyDescent="0.35">
      <c r="A142" s="28">
        <v>42527</v>
      </c>
      <c r="B142" s="15">
        <v>2016</v>
      </c>
      <c r="C142" s="15" t="s">
        <v>59</v>
      </c>
      <c r="D142" s="15">
        <v>505.37</v>
      </c>
      <c r="E142" s="15">
        <v>293.11</v>
      </c>
    </row>
    <row r="143" spans="1:5" x14ac:dyDescent="0.35">
      <c r="A143" s="29">
        <v>43163</v>
      </c>
      <c r="B143" s="19">
        <v>2018</v>
      </c>
      <c r="C143" s="19" t="s">
        <v>57</v>
      </c>
      <c r="D143" s="19">
        <v>1349.89</v>
      </c>
      <c r="E143" s="19">
        <v>566.95000000000005</v>
      </c>
    </row>
    <row r="144" spans="1:5" x14ac:dyDescent="0.35">
      <c r="A144" s="28">
        <v>43207</v>
      </c>
      <c r="B144" s="15">
        <v>2018</v>
      </c>
      <c r="C144" s="15" t="s">
        <v>59</v>
      </c>
      <c r="D144" s="15">
        <v>2256.65</v>
      </c>
      <c r="E144" s="15">
        <v>1196.02</v>
      </c>
    </row>
    <row r="145" spans="1:5" x14ac:dyDescent="0.35">
      <c r="A145" s="29">
        <v>43071</v>
      </c>
      <c r="B145" s="19">
        <v>2017</v>
      </c>
      <c r="C145" s="19" t="s">
        <v>56</v>
      </c>
      <c r="D145" s="19">
        <v>1068.1500000000001</v>
      </c>
      <c r="E145" s="19">
        <v>480.67</v>
      </c>
    </row>
    <row r="146" spans="1:5" x14ac:dyDescent="0.35">
      <c r="A146" s="28">
        <v>42832</v>
      </c>
      <c r="B146" s="15">
        <v>2017</v>
      </c>
      <c r="C146" s="15" t="s">
        <v>57</v>
      </c>
      <c r="D146" s="15">
        <v>488.82</v>
      </c>
      <c r="E146" s="15">
        <v>303.07</v>
      </c>
    </row>
    <row r="147" spans="1:5" x14ac:dyDescent="0.35">
      <c r="A147" s="29">
        <v>42589</v>
      </c>
      <c r="B147" s="19">
        <v>2016</v>
      </c>
      <c r="C147" s="19" t="s">
        <v>56</v>
      </c>
      <c r="D147" s="19">
        <v>1549.1</v>
      </c>
      <c r="E147" s="19">
        <v>805.53</v>
      </c>
    </row>
    <row r="148" spans="1:5" x14ac:dyDescent="0.35">
      <c r="A148" s="28">
        <v>43093</v>
      </c>
      <c r="B148" s="15">
        <v>2017</v>
      </c>
      <c r="C148" s="15" t="s">
        <v>58</v>
      </c>
      <c r="D148" s="15">
        <v>984.61</v>
      </c>
      <c r="E148" s="15">
        <v>384</v>
      </c>
    </row>
    <row r="149" spans="1:5" x14ac:dyDescent="0.35">
      <c r="A149" s="29">
        <v>42963</v>
      </c>
      <c r="B149" s="19">
        <v>2017</v>
      </c>
      <c r="C149" s="19" t="s">
        <v>57</v>
      </c>
      <c r="D149" s="19">
        <v>2445.1799999999998</v>
      </c>
      <c r="E149" s="19">
        <v>1295.95</v>
      </c>
    </row>
    <row r="150" spans="1:5" x14ac:dyDescent="0.35">
      <c r="A150" s="28">
        <v>43013</v>
      </c>
      <c r="B150" s="15">
        <v>2017</v>
      </c>
      <c r="C150" s="15" t="s">
        <v>56</v>
      </c>
      <c r="D150" s="15">
        <v>45.18</v>
      </c>
      <c r="E150" s="15">
        <v>21.69</v>
      </c>
    </row>
    <row r="151" spans="1:5" x14ac:dyDescent="0.35">
      <c r="A151" s="29">
        <v>42768</v>
      </c>
      <c r="B151" s="19">
        <v>2017</v>
      </c>
      <c r="C151" s="19" t="s">
        <v>59</v>
      </c>
      <c r="D151" s="19">
        <v>2162.3200000000002</v>
      </c>
      <c r="E151" s="19">
        <v>1037.9100000000001</v>
      </c>
    </row>
    <row r="152" spans="1:5" x14ac:dyDescent="0.35">
      <c r="A152" s="28">
        <v>42631</v>
      </c>
      <c r="B152" s="15">
        <v>2016</v>
      </c>
      <c r="C152" s="15" t="s">
        <v>57</v>
      </c>
      <c r="D152" s="15">
        <v>2345.4299999999998</v>
      </c>
      <c r="E152" s="15">
        <v>1336.9</v>
      </c>
    </row>
    <row r="153" spans="1:5" x14ac:dyDescent="0.35">
      <c r="A153" s="29">
        <v>42392</v>
      </c>
      <c r="B153" s="19">
        <v>2016</v>
      </c>
      <c r="C153" s="19" t="s">
        <v>56</v>
      </c>
      <c r="D153" s="19">
        <v>968.43</v>
      </c>
      <c r="E153" s="19">
        <v>571.37</v>
      </c>
    </row>
    <row r="154" spans="1:5" x14ac:dyDescent="0.35">
      <c r="A154" s="28">
        <v>43354</v>
      </c>
      <c r="B154" s="15">
        <v>2018</v>
      </c>
      <c r="C154" s="15" t="s">
        <v>59</v>
      </c>
      <c r="D154" s="15">
        <v>573.76</v>
      </c>
      <c r="E154" s="15">
        <v>355.73</v>
      </c>
    </row>
    <row r="155" spans="1:5" x14ac:dyDescent="0.35">
      <c r="A155" s="29">
        <v>42839</v>
      </c>
      <c r="B155" s="19">
        <v>2017</v>
      </c>
      <c r="C155" s="19" t="s">
        <v>57</v>
      </c>
      <c r="D155" s="19">
        <v>2222.89</v>
      </c>
      <c r="E155" s="19">
        <v>911.38</v>
      </c>
    </row>
    <row r="156" spans="1:5" x14ac:dyDescent="0.35">
      <c r="A156" s="28">
        <v>42560</v>
      </c>
      <c r="B156" s="15">
        <v>2016</v>
      </c>
      <c r="C156" s="15" t="s">
        <v>59</v>
      </c>
      <c r="D156" s="15">
        <v>1452.43</v>
      </c>
      <c r="E156" s="15">
        <v>813.36</v>
      </c>
    </row>
    <row r="157" spans="1:5" x14ac:dyDescent="0.35">
      <c r="A157" s="29">
        <v>43153</v>
      </c>
      <c r="B157" s="19">
        <v>2018</v>
      </c>
      <c r="C157" s="19" t="s">
        <v>58</v>
      </c>
      <c r="D157" s="19">
        <v>454.62</v>
      </c>
      <c r="E157" s="19">
        <v>222.76</v>
      </c>
    </row>
    <row r="158" spans="1:5" x14ac:dyDescent="0.35">
      <c r="A158" s="28">
        <v>43105</v>
      </c>
      <c r="B158" s="15">
        <v>2018</v>
      </c>
      <c r="C158" s="15" t="s">
        <v>58</v>
      </c>
      <c r="D158" s="15">
        <v>1753.68</v>
      </c>
      <c r="E158" s="15">
        <v>789.16</v>
      </c>
    </row>
    <row r="159" spans="1:5" x14ac:dyDescent="0.35">
      <c r="A159" s="29">
        <v>43312</v>
      </c>
      <c r="B159" s="19">
        <v>2018</v>
      </c>
      <c r="C159" s="19" t="s">
        <v>57</v>
      </c>
      <c r="D159" s="19">
        <v>1623.32</v>
      </c>
      <c r="E159" s="19">
        <v>795.43</v>
      </c>
    </row>
    <row r="160" spans="1:5" x14ac:dyDescent="0.35">
      <c r="A160" s="28">
        <v>43430</v>
      </c>
      <c r="B160" s="15">
        <v>2018</v>
      </c>
      <c r="C160" s="15" t="s">
        <v>56</v>
      </c>
      <c r="D160" s="15">
        <v>531.32000000000005</v>
      </c>
      <c r="E160" s="15">
        <v>355.98</v>
      </c>
    </row>
    <row r="161" spans="1:5" x14ac:dyDescent="0.35">
      <c r="A161" s="29">
        <v>43123</v>
      </c>
      <c r="B161" s="19">
        <v>2018</v>
      </c>
      <c r="C161" s="19" t="s">
        <v>59</v>
      </c>
      <c r="D161" s="19">
        <v>2144.9499999999998</v>
      </c>
      <c r="E161" s="19">
        <v>1394.22</v>
      </c>
    </row>
    <row r="162" spans="1:5" x14ac:dyDescent="0.35">
      <c r="A162" s="28">
        <v>42883</v>
      </c>
      <c r="B162" s="15">
        <v>2017</v>
      </c>
      <c r="C162" s="15" t="s">
        <v>57</v>
      </c>
      <c r="D162" s="15">
        <v>517.14</v>
      </c>
      <c r="E162" s="15">
        <v>336.14</v>
      </c>
    </row>
    <row r="163" spans="1:5" x14ac:dyDescent="0.35">
      <c r="A163" s="29">
        <v>43129</v>
      </c>
      <c r="B163" s="19">
        <v>2018</v>
      </c>
      <c r="C163" s="19" t="s">
        <v>56</v>
      </c>
      <c r="D163" s="19">
        <v>852.54</v>
      </c>
      <c r="E163" s="19">
        <v>562.67999999999995</v>
      </c>
    </row>
    <row r="164" spans="1:5" x14ac:dyDescent="0.35">
      <c r="A164" s="28">
        <v>42928</v>
      </c>
      <c r="B164" s="15">
        <v>2017</v>
      </c>
      <c r="C164" s="15" t="s">
        <v>57</v>
      </c>
      <c r="D164" s="15">
        <v>438.5</v>
      </c>
      <c r="E164" s="15">
        <v>223.64</v>
      </c>
    </row>
    <row r="165" spans="1:5" x14ac:dyDescent="0.35">
      <c r="A165" s="29">
        <v>42807</v>
      </c>
      <c r="B165" s="19">
        <v>2017</v>
      </c>
      <c r="C165" s="19" t="s">
        <v>58</v>
      </c>
      <c r="D165" s="19">
        <v>1958.55</v>
      </c>
      <c r="E165" s="19">
        <v>998.86</v>
      </c>
    </row>
    <row r="166" spans="1:5" x14ac:dyDescent="0.35">
      <c r="A166" s="28">
        <v>42747</v>
      </c>
      <c r="B166" s="15">
        <v>2017</v>
      </c>
      <c r="C166" s="15" t="s">
        <v>56</v>
      </c>
      <c r="D166" s="15">
        <v>245.23</v>
      </c>
      <c r="E166" s="15">
        <v>122.62</v>
      </c>
    </row>
    <row r="167" spans="1:5" x14ac:dyDescent="0.35">
      <c r="A167" s="29">
        <v>42628</v>
      </c>
      <c r="B167" s="19">
        <v>2016</v>
      </c>
      <c r="C167" s="19" t="s">
        <v>57</v>
      </c>
      <c r="D167" s="19">
        <v>315.60000000000002</v>
      </c>
      <c r="E167" s="19">
        <v>201.98</v>
      </c>
    </row>
    <row r="168" spans="1:5" x14ac:dyDescent="0.35">
      <c r="A168" s="28">
        <v>42448</v>
      </c>
      <c r="B168" s="15">
        <v>2016</v>
      </c>
      <c r="C168" s="15" t="s">
        <v>59</v>
      </c>
      <c r="D168" s="15">
        <v>269.58</v>
      </c>
      <c r="E168" s="15">
        <v>126.7</v>
      </c>
    </row>
    <row r="169" spans="1:5" x14ac:dyDescent="0.35">
      <c r="A169" s="29">
        <v>43380</v>
      </c>
      <c r="B169" s="19">
        <v>2018</v>
      </c>
      <c r="C169" s="19" t="s">
        <v>57</v>
      </c>
      <c r="D169" s="19">
        <v>2106.0700000000002</v>
      </c>
      <c r="E169" s="19">
        <v>1263.6400000000001</v>
      </c>
    </row>
    <row r="170" spans="1:5" x14ac:dyDescent="0.35">
      <c r="A170" s="28">
        <v>42853</v>
      </c>
      <c r="B170" s="15">
        <v>2017</v>
      </c>
      <c r="C170" s="15" t="s">
        <v>57</v>
      </c>
      <c r="D170" s="15">
        <v>562.73</v>
      </c>
      <c r="E170" s="15">
        <v>236.35</v>
      </c>
    </row>
    <row r="171" spans="1:5" x14ac:dyDescent="0.35">
      <c r="A171" s="29">
        <v>43249</v>
      </c>
      <c r="B171" s="19">
        <v>2018</v>
      </c>
      <c r="C171" s="19" t="s">
        <v>59</v>
      </c>
      <c r="D171" s="19">
        <v>2347.6</v>
      </c>
      <c r="E171" s="19">
        <v>962.52</v>
      </c>
    </row>
    <row r="172" spans="1:5" x14ac:dyDescent="0.35">
      <c r="A172" s="28">
        <v>43261</v>
      </c>
      <c r="B172" s="15">
        <v>2018</v>
      </c>
      <c r="C172" s="15" t="s">
        <v>56</v>
      </c>
      <c r="D172" s="15">
        <v>1197.77</v>
      </c>
      <c r="E172" s="15">
        <v>598.89</v>
      </c>
    </row>
    <row r="173" spans="1:5" x14ac:dyDescent="0.35">
      <c r="A173" s="29">
        <v>42612</v>
      </c>
      <c r="B173" s="19">
        <v>2016</v>
      </c>
      <c r="C173" s="19" t="s">
        <v>59</v>
      </c>
      <c r="D173" s="19">
        <v>1411.59</v>
      </c>
      <c r="E173" s="19">
        <v>762.26</v>
      </c>
    </row>
    <row r="174" spans="1:5" x14ac:dyDescent="0.35">
      <c r="A174" s="28">
        <v>42943</v>
      </c>
      <c r="B174" s="15">
        <v>2017</v>
      </c>
      <c r="C174" s="15" t="s">
        <v>56</v>
      </c>
      <c r="D174" s="15">
        <v>2030.49</v>
      </c>
      <c r="E174" s="15">
        <v>1258.9000000000001</v>
      </c>
    </row>
    <row r="175" spans="1:5" x14ac:dyDescent="0.35">
      <c r="A175" s="29">
        <v>43370</v>
      </c>
      <c r="B175" s="19">
        <v>2018</v>
      </c>
      <c r="C175" s="19" t="s">
        <v>59</v>
      </c>
      <c r="D175" s="19">
        <v>1665.95</v>
      </c>
      <c r="E175" s="19">
        <v>766.34</v>
      </c>
    </row>
    <row r="176" spans="1:5" x14ac:dyDescent="0.35">
      <c r="A176" s="28">
        <v>43450</v>
      </c>
      <c r="B176" s="15">
        <v>2018</v>
      </c>
      <c r="C176" s="15" t="s">
        <v>57</v>
      </c>
      <c r="D176" s="15">
        <v>305.45999999999998</v>
      </c>
      <c r="E176" s="15">
        <v>192.44</v>
      </c>
    </row>
    <row r="177" spans="1:5" x14ac:dyDescent="0.35">
      <c r="A177" s="29">
        <v>43464</v>
      </c>
      <c r="B177" s="19">
        <v>2018</v>
      </c>
      <c r="C177" s="19" t="s">
        <v>58</v>
      </c>
      <c r="D177" s="19">
        <v>1913.15</v>
      </c>
      <c r="E177" s="19">
        <v>1033.0999999999999</v>
      </c>
    </row>
    <row r="178" spans="1:5" x14ac:dyDescent="0.35">
      <c r="A178" s="28">
        <v>42836</v>
      </c>
      <c r="B178" s="15">
        <v>2017</v>
      </c>
      <c r="C178" s="15" t="s">
        <v>59</v>
      </c>
      <c r="D178" s="15">
        <v>1838.42</v>
      </c>
      <c r="E178" s="15">
        <v>772.14</v>
      </c>
    </row>
    <row r="179" spans="1:5" x14ac:dyDescent="0.35">
      <c r="A179" s="29">
        <v>42400</v>
      </c>
      <c r="B179" s="19">
        <v>2016</v>
      </c>
      <c r="C179" s="19" t="s">
        <v>56</v>
      </c>
      <c r="D179" s="19">
        <v>2043.55</v>
      </c>
      <c r="E179" s="19">
        <v>1226.1300000000001</v>
      </c>
    </row>
    <row r="180" spans="1:5" x14ac:dyDescent="0.35">
      <c r="A180" s="28">
        <v>42674</v>
      </c>
      <c r="B180" s="15">
        <v>2016</v>
      </c>
      <c r="C180" s="15" t="s">
        <v>57</v>
      </c>
      <c r="D180" s="15">
        <v>1426.9</v>
      </c>
      <c r="E180" s="15">
        <v>684.91</v>
      </c>
    </row>
    <row r="181" spans="1:5" x14ac:dyDescent="0.35">
      <c r="A181" s="29">
        <v>42442</v>
      </c>
      <c r="B181" s="19">
        <v>2016</v>
      </c>
      <c r="C181" s="19" t="s">
        <v>57</v>
      </c>
      <c r="D181" s="19">
        <v>1997.29</v>
      </c>
      <c r="E181" s="19">
        <v>778.94</v>
      </c>
    </row>
    <row r="182" spans="1:5" x14ac:dyDescent="0.35">
      <c r="A182" s="28">
        <v>43046</v>
      </c>
      <c r="B182" s="15">
        <v>2017</v>
      </c>
      <c r="C182" s="15" t="s">
        <v>56</v>
      </c>
      <c r="D182" s="15">
        <v>823.75</v>
      </c>
      <c r="E182" s="15">
        <v>420.11</v>
      </c>
    </row>
    <row r="183" spans="1:5" x14ac:dyDescent="0.35">
      <c r="A183" s="29">
        <v>43265</v>
      </c>
      <c r="B183" s="19">
        <v>2018</v>
      </c>
      <c r="C183" s="19" t="s">
        <v>59</v>
      </c>
      <c r="D183" s="19">
        <v>1927.75</v>
      </c>
      <c r="E183" s="19">
        <v>1079.54</v>
      </c>
    </row>
    <row r="184" spans="1:5" x14ac:dyDescent="0.35">
      <c r="A184" s="28">
        <v>42535</v>
      </c>
      <c r="B184" s="15">
        <v>2016</v>
      </c>
      <c r="C184" s="15" t="s">
        <v>58</v>
      </c>
      <c r="D184" s="15">
        <v>52.38</v>
      </c>
      <c r="E184" s="15">
        <v>25.14</v>
      </c>
    </row>
    <row r="185" spans="1:5" x14ac:dyDescent="0.35">
      <c r="A185" s="29">
        <v>43398</v>
      </c>
      <c r="B185" s="19">
        <v>2018</v>
      </c>
      <c r="C185" s="19" t="s">
        <v>56</v>
      </c>
      <c r="D185" s="19">
        <v>865.26</v>
      </c>
      <c r="E185" s="19">
        <v>449.94</v>
      </c>
    </row>
    <row r="186" spans="1:5" x14ac:dyDescent="0.35">
      <c r="A186" s="28">
        <v>43410</v>
      </c>
      <c r="B186" s="15">
        <v>2018</v>
      </c>
      <c r="C186" s="15" t="s">
        <v>57</v>
      </c>
      <c r="D186" s="15">
        <v>1539.72</v>
      </c>
      <c r="E186" s="15">
        <v>1016.22</v>
      </c>
    </row>
    <row r="187" spans="1:5" x14ac:dyDescent="0.35">
      <c r="A187" s="29">
        <v>42713</v>
      </c>
      <c r="B187" s="19">
        <v>2016</v>
      </c>
      <c r="C187" s="19" t="s">
        <v>59</v>
      </c>
      <c r="D187" s="19">
        <v>698.67</v>
      </c>
      <c r="E187" s="19">
        <v>461.12</v>
      </c>
    </row>
    <row r="188" spans="1:5" x14ac:dyDescent="0.35">
      <c r="A188" s="28">
        <v>42443</v>
      </c>
      <c r="B188" s="15">
        <v>2016</v>
      </c>
      <c r="C188" s="15" t="s">
        <v>59</v>
      </c>
      <c r="D188" s="15">
        <v>33.119999999999997</v>
      </c>
      <c r="E188" s="15">
        <v>18.88</v>
      </c>
    </row>
    <row r="189" spans="1:5" x14ac:dyDescent="0.35">
      <c r="A189" s="29">
        <v>43419</v>
      </c>
      <c r="B189" s="19">
        <v>2018</v>
      </c>
      <c r="C189" s="19" t="s">
        <v>59</v>
      </c>
      <c r="D189" s="19">
        <v>1017.6</v>
      </c>
      <c r="E189" s="19">
        <v>590.21</v>
      </c>
    </row>
    <row r="190" spans="1:5" x14ac:dyDescent="0.35">
      <c r="A190" s="28">
        <v>43086</v>
      </c>
      <c r="B190" s="15">
        <v>2017</v>
      </c>
      <c r="C190" s="15" t="s">
        <v>57</v>
      </c>
      <c r="D190" s="15">
        <v>1042</v>
      </c>
      <c r="E190" s="15">
        <v>666.88</v>
      </c>
    </row>
    <row r="191" spans="1:5" x14ac:dyDescent="0.35">
      <c r="A191" s="29">
        <v>42774</v>
      </c>
      <c r="B191" s="19">
        <v>2017</v>
      </c>
      <c r="C191" s="19" t="s">
        <v>57</v>
      </c>
      <c r="D191" s="19">
        <v>1520.64</v>
      </c>
      <c r="E191" s="19">
        <v>669.08</v>
      </c>
    </row>
    <row r="192" spans="1:5" x14ac:dyDescent="0.35">
      <c r="A192" s="28">
        <v>43351</v>
      </c>
      <c r="B192" s="15">
        <v>2018</v>
      </c>
      <c r="C192" s="15" t="s">
        <v>59</v>
      </c>
      <c r="D192" s="15">
        <v>1780.84</v>
      </c>
      <c r="E192" s="15">
        <v>979.46</v>
      </c>
    </row>
    <row r="193" spans="1:5" x14ac:dyDescent="0.35">
      <c r="A193" s="29">
        <v>43102</v>
      </c>
      <c r="B193" s="19">
        <v>2018</v>
      </c>
      <c r="C193" s="19" t="s">
        <v>59</v>
      </c>
      <c r="D193" s="19">
        <v>1474.72</v>
      </c>
      <c r="E193" s="19">
        <v>722.61</v>
      </c>
    </row>
    <row r="194" spans="1:5" x14ac:dyDescent="0.35">
      <c r="A194" s="28">
        <v>42882</v>
      </c>
      <c r="B194" s="15">
        <v>2017</v>
      </c>
      <c r="C194" s="15" t="s">
        <v>56</v>
      </c>
      <c r="D194" s="15">
        <v>953.44</v>
      </c>
      <c r="E194" s="15">
        <v>457.65</v>
      </c>
    </row>
    <row r="195" spans="1:5" x14ac:dyDescent="0.35">
      <c r="A195" s="29">
        <v>42628</v>
      </c>
      <c r="B195" s="19">
        <v>2016</v>
      </c>
      <c r="C195" s="19" t="s">
        <v>56</v>
      </c>
      <c r="D195" s="19">
        <v>1769.66</v>
      </c>
      <c r="E195" s="19">
        <v>867.13</v>
      </c>
    </row>
    <row r="196" spans="1:5" x14ac:dyDescent="0.35">
      <c r="A196" s="28">
        <v>42800</v>
      </c>
      <c r="B196" s="15">
        <v>2017</v>
      </c>
      <c r="C196" s="15" t="s">
        <v>58</v>
      </c>
      <c r="D196" s="15">
        <v>1275.3499999999999</v>
      </c>
      <c r="E196" s="15">
        <v>790.72</v>
      </c>
    </row>
    <row r="197" spans="1:5" x14ac:dyDescent="0.35">
      <c r="A197" s="29">
        <v>42640</v>
      </c>
      <c r="B197" s="19">
        <v>2016</v>
      </c>
      <c r="C197" s="19" t="s">
        <v>57</v>
      </c>
      <c r="D197" s="19">
        <v>46.74</v>
      </c>
      <c r="E197" s="19">
        <v>20.57</v>
      </c>
    </row>
    <row r="198" spans="1:5" x14ac:dyDescent="0.35">
      <c r="A198" s="28">
        <v>43088</v>
      </c>
      <c r="B198" s="15">
        <v>2017</v>
      </c>
      <c r="C198" s="15" t="s">
        <v>58</v>
      </c>
      <c r="D198" s="15">
        <v>1351.89</v>
      </c>
      <c r="E198" s="15">
        <v>851.69</v>
      </c>
    </row>
    <row r="199" spans="1:5" x14ac:dyDescent="0.35">
      <c r="A199" s="29">
        <v>42459</v>
      </c>
      <c r="B199" s="19">
        <v>2016</v>
      </c>
      <c r="C199" s="19" t="s">
        <v>59</v>
      </c>
      <c r="D199" s="19">
        <v>674.89</v>
      </c>
      <c r="E199" s="19">
        <v>364.44</v>
      </c>
    </row>
    <row r="200" spans="1:5" x14ac:dyDescent="0.35">
      <c r="A200" s="28">
        <v>43096</v>
      </c>
      <c r="B200" s="15">
        <v>2017</v>
      </c>
      <c r="C200" s="15" t="s">
        <v>57</v>
      </c>
      <c r="D200" s="15">
        <v>2362.0500000000002</v>
      </c>
      <c r="E200" s="15">
        <v>1251.8900000000001</v>
      </c>
    </row>
    <row r="201" spans="1:5" x14ac:dyDescent="0.35">
      <c r="A201" s="29">
        <v>42648</v>
      </c>
      <c r="B201" s="19">
        <v>2016</v>
      </c>
      <c r="C201" s="19" t="s">
        <v>57</v>
      </c>
      <c r="D201" s="19">
        <v>405.09</v>
      </c>
      <c r="E201" s="19">
        <v>182.29</v>
      </c>
    </row>
    <row r="202" spans="1:5" x14ac:dyDescent="0.35">
      <c r="A202" s="28">
        <v>42583</v>
      </c>
      <c r="B202" s="15">
        <v>2016</v>
      </c>
      <c r="C202" s="15" t="s">
        <v>57</v>
      </c>
      <c r="D202" s="15">
        <v>699.56</v>
      </c>
      <c r="E202" s="15">
        <v>391.75</v>
      </c>
    </row>
    <row r="203" spans="1:5" x14ac:dyDescent="0.35">
      <c r="A203" s="29">
        <v>43138</v>
      </c>
      <c r="B203" s="19">
        <v>2018</v>
      </c>
      <c r="C203" s="19" t="s">
        <v>56</v>
      </c>
      <c r="D203" s="19">
        <v>1447.24</v>
      </c>
      <c r="E203" s="19">
        <v>781.51</v>
      </c>
    </row>
    <row r="204" spans="1:5" x14ac:dyDescent="0.35">
      <c r="A204" s="28">
        <v>43103</v>
      </c>
      <c r="B204" s="15">
        <v>2018</v>
      </c>
      <c r="C204" s="15" t="s">
        <v>58</v>
      </c>
      <c r="D204" s="15">
        <v>1811.1</v>
      </c>
      <c r="E204" s="15">
        <v>1213.44</v>
      </c>
    </row>
    <row r="205" spans="1:5" x14ac:dyDescent="0.35">
      <c r="A205" s="29">
        <v>43028</v>
      </c>
      <c r="B205" s="19">
        <v>2017</v>
      </c>
      <c r="C205" s="19" t="s">
        <v>58</v>
      </c>
      <c r="D205" s="19">
        <v>1826.26</v>
      </c>
      <c r="E205" s="19">
        <v>949.66</v>
      </c>
    </row>
    <row r="206" spans="1:5" x14ac:dyDescent="0.35">
      <c r="A206" s="28">
        <v>42579</v>
      </c>
      <c r="B206" s="15">
        <v>2016</v>
      </c>
      <c r="C206" s="15" t="s">
        <v>58</v>
      </c>
      <c r="D206" s="15">
        <v>62.06</v>
      </c>
      <c r="E206" s="15">
        <v>25.44</v>
      </c>
    </row>
    <row r="207" spans="1:5" x14ac:dyDescent="0.35">
      <c r="A207" s="29">
        <v>42487</v>
      </c>
      <c r="B207" s="19">
        <v>2016</v>
      </c>
      <c r="C207" s="19" t="s">
        <v>58</v>
      </c>
      <c r="D207" s="19">
        <v>177.72</v>
      </c>
      <c r="E207" s="19">
        <v>81.75</v>
      </c>
    </row>
    <row r="208" spans="1:5" x14ac:dyDescent="0.35">
      <c r="A208" s="28">
        <v>43353</v>
      </c>
      <c r="B208" s="15">
        <v>2018</v>
      </c>
      <c r="C208" s="15" t="s">
        <v>57</v>
      </c>
      <c r="D208" s="15">
        <v>299.68</v>
      </c>
      <c r="E208" s="15">
        <v>128.86000000000001</v>
      </c>
    </row>
    <row r="209" spans="1:5" x14ac:dyDescent="0.35">
      <c r="A209" s="29">
        <v>42436</v>
      </c>
      <c r="B209" s="19">
        <v>2016</v>
      </c>
      <c r="C209" s="19" t="s">
        <v>58</v>
      </c>
      <c r="D209" s="19">
        <v>653.23</v>
      </c>
      <c r="E209" s="19">
        <v>313.55</v>
      </c>
    </row>
    <row r="210" spans="1:5" x14ac:dyDescent="0.35">
      <c r="A210" s="28">
        <v>42868</v>
      </c>
      <c r="B210" s="15">
        <v>2017</v>
      </c>
      <c r="C210" s="15" t="s">
        <v>58</v>
      </c>
      <c r="D210" s="15">
        <v>1056.07</v>
      </c>
      <c r="E210" s="15">
        <v>538.6</v>
      </c>
    </row>
    <row r="211" spans="1:5" x14ac:dyDescent="0.35">
      <c r="A211" s="29">
        <v>42806</v>
      </c>
      <c r="B211" s="19">
        <v>2017</v>
      </c>
      <c r="C211" s="19" t="s">
        <v>56</v>
      </c>
      <c r="D211" s="19">
        <v>1794.17</v>
      </c>
      <c r="E211" s="19">
        <v>1202.0899999999999</v>
      </c>
    </row>
    <row r="212" spans="1:5" x14ac:dyDescent="0.35">
      <c r="A212" s="28">
        <v>43158</v>
      </c>
      <c r="B212" s="15">
        <v>2018</v>
      </c>
      <c r="C212" s="15" t="s">
        <v>57</v>
      </c>
      <c r="D212" s="15">
        <v>345.44</v>
      </c>
      <c r="E212" s="15">
        <v>179.63</v>
      </c>
    </row>
    <row r="213" spans="1:5" x14ac:dyDescent="0.35">
      <c r="A213" s="29">
        <v>43296</v>
      </c>
      <c r="B213" s="19">
        <v>2018</v>
      </c>
      <c r="C213" s="19" t="s">
        <v>58</v>
      </c>
      <c r="D213" s="19">
        <v>1988.63</v>
      </c>
      <c r="E213" s="19">
        <v>1272.72</v>
      </c>
    </row>
    <row r="214" spans="1:5" x14ac:dyDescent="0.35">
      <c r="A214" s="28">
        <v>43090</v>
      </c>
      <c r="B214" s="15">
        <v>2017</v>
      </c>
      <c r="C214" s="15" t="s">
        <v>58</v>
      </c>
      <c r="D214" s="15">
        <v>233.24</v>
      </c>
      <c r="E214" s="15">
        <v>104.96</v>
      </c>
    </row>
    <row r="215" spans="1:5" x14ac:dyDescent="0.35">
      <c r="A215" s="29">
        <v>43217</v>
      </c>
      <c r="B215" s="19">
        <v>2018</v>
      </c>
      <c r="C215" s="19" t="s">
        <v>58</v>
      </c>
      <c r="D215" s="19">
        <v>1991.82</v>
      </c>
      <c r="E215" s="19">
        <v>896.32</v>
      </c>
    </row>
    <row r="216" spans="1:5" x14ac:dyDescent="0.35">
      <c r="A216" s="28">
        <v>43412</v>
      </c>
      <c r="B216" s="15">
        <v>2018</v>
      </c>
      <c r="C216" s="15" t="s">
        <v>57</v>
      </c>
      <c r="D216" s="15">
        <v>2045.57</v>
      </c>
      <c r="E216" s="15">
        <v>797.77</v>
      </c>
    </row>
    <row r="217" spans="1:5" x14ac:dyDescent="0.35">
      <c r="A217" s="29">
        <v>43310</v>
      </c>
      <c r="B217" s="19">
        <v>2018</v>
      </c>
      <c r="C217" s="19" t="s">
        <v>56</v>
      </c>
      <c r="D217" s="19">
        <v>2094.96</v>
      </c>
      <c r="E217" s="19">
        <v>817.03</v>
      </c>
    </row>
    <row r="218" spans="1:5" x14ac:dyDescent="0.35">
      <c r="A218" s="28">
        <v>42873</v>
      </c>
      <c r="B218" s="15">
        <v>2017</v>
      </c>
      <c r="C218" s="15" t="s">
        <v>58</v>
      </c>
      <c r="D218" s="15">
        <v>1978.7</v>
      </c>
      <c r="E218" s="15">
        <v>811.27</v>
      </c>
    </row>
    <row r="219" spans="1:5" x14ac:dyDescent="0.35">
      <c r="A219" s="29">
        <v>42652</v>
      </c>
      <c r="B219" s="19">
        <v>2016</v>
      </c>
      <c r="C219" s="19" t="s">
        <v>56</v>
      </c>
      <c r="D219" s="19">
        <v>30.38</v>
      </c>
      <c r="E219" s="19">
        <v>17.62</v>
      </c>
    </row>
    <row r="220" spans="1:5" x14ac:dyDescent="0.35">
      <c r="A220" s="28">
        <v>43421</v>
      </c>
      <c r="B220" s="15">
        <v>2018</v>
      </c>
      <c r="C220" s="15" t="s">
        <v>59</v>
      </c>
      <c r="D220" s="15">
        <v>1313.35</v>
      </c>
      <c r="E220" s="15">
        <v>669.81</v>
      </c>
    </row>
    <row r="221" spans="1:5" x14ac:dyDescent="0.35">
      <c r="A221" s="29">
        <v>42628</v>
      </c>
      <c r="B221" s="19">
        <v>2016</v>
      </c>
      <c r="C221" s="19" t="s">
        <v>59</v>
      </c>
      <c r="D221" s="19">
        <v>1532.81</v>
      </c>
      <c r="E221" s="19">
        <v>812.39</v>
      </c>
    </row>
    <row r="222" spans="1:5" x14ac:dyDescent="0.35">
      <c r="A222" s="28">
        <v>43335</v>
      </c>
      <c r="B222" s="15">
        <v>2018</v>
      </c>
      <c r="C222" s="15" t="s">
        <v>59</v>
      </c>
      <c r="D222" s="15">
        <v>2195.7800000000002</v>
      </c>
      <c r="E222" s="15">
        <v>1097.8900000000001</v>
      </c>
    </row>
    <row r="223" spans="1:5" x14ac:dyDescent="0.35">
      <c r="A223" s="29">
        <v>42817</v>
      </c>
      <c r="B223" s="19">
        <v>2017</v>
      </c>
      <c r="C223" s="19" t="s">
        <v>59</v>
      </c>
      <c r="D223" s="19">
        <v>80.08</v>
      </c>
      <c r="E223" s="19">
        <v>31.23</v>
      </c>
    </row>
    <row r="224" spans="1:5" x14ac:dyDescent="0.35">
      <c r="A224" s="28">
        <v>42560</v>
      </c>
      <c r="B224" s="15">
        <v>2016</v>
      </c>
      <c r="C224" s="15" t="s">
        <v>57</v>
      </c>
      <c r="D224" s="15">
        <v>45.19</v>
      </c>
      <c r="E224" s="15">
        <v>24.85</v>
      </c>
    </row>
    <row r="225" spans="1:5" x14ac:dyDescent="0.35">
      <c r="A225" s="29">
        <v>42791</v>
      </c>
      <c r="B225" s="19">
        <v>2017</v>
      </c>
      <c r="C225" s="19" t="s">
        <v>56</v>
      </c>
      <c r="D225" s="19">
        <v>732.64</v>
      </c>
      <c r="E225" s="19">
        <v>388.3</v>
      </c>
    </row>
    <row r="226" spans="1:5" x14ac:dyDescent="0.35">
      <c r="A226" s="28">
        <v>42446</v>
      </c>
      <c r="B226" s="15">
        <v>2016</v>
      </c>
      <c r="C226" s="15" t="s">
        <v>58</v>
      </c>
      <c r="D226" s="15">
        <v>1049.3599999999999</v>
      </c>
      <c r="E226" s="15">
        <v>671.59</v>
      </c>
    </row>
    <row r="227" spans="1:5" x14ac:dyDescent="0.35">
      <c r="A227" s="29">
        <v>42897</v>
      </c>
      <c r="B227" s="19">
        <v>2017</v>
      </c>
      <c r="C227" s="19" t="s">
        <v>56</v>
      </c>
      <c r="D227" s="19">
        <v>222.93</v>
      </c>
      <c r="E227" s="19">
        <v>86.94</v>
      </c>
    </row>
    <row r="228" spans="1:5" x14ac:dyDescent="0.35">
      <c r="A228" s="28">
        <v>43281</v>
      </c>
      <c r="B228" s="15">
        <v>2018</v>
      </c>
      <c r="C228" s="15" t="s">
        <v>57</v>
      </c>
      <c r="D228" s="15">
        <v>682.26</v>
      </c>
      <c r="E228" s="15">
        <v>416.18</v>
      </c>
    </row>
    <row r="229" spans="1:5" x14ac:dyDescent="0.35">
      <c r="A229" s="29">
        <v>42785</v>
      </c>
      <c r="B229" s="19">
        <v>2017</v>
      </c>
      <c r="C229" s="19" t="s">
        <v>59</v>
      </c>
      <c r="D229" s="19">
        <v>1248.8599999999999</v>
      </c>
      <c r="E229" s="19">
        <v>487.06</v>
      </c>
    </row>
    <row r="230" spans="1:5" x14ac:dyDescent="0.35">
      <c r="A230" s="28">
        <v>42950</v>
      </c>
      <c r="B230" s="15">
        <v>2017</v>
      </c>
      <c r="C230" s="15" t="s">
        <v>56</v>
      </c>
      <c r="D230" s="15">
        <v>1678.55</v>
      </c>
      <c r="E230" s="15">
        <v>772.13</v>
      </c>
    </row>
    <row r="231" spans="1:5" x14ac:dyDescent="0.35">
      <c r="A231" s="29">
        <v>43401</v>
      </c>
      <c r="B231" s="19">
        <v>2018</v>
      </c>
      <c r="C231" s="19" t="s">
        <v>59</v>
      </c>
      <c r="D231" s="19">
        <v>2184.1999999999998</v>
      </c>
      <c r="E231" s="19">
        <v>1092.0999999999999</v>
      </c>
    </row>
    <row r="232" spans="1:5" x14ac:dyDescent="0.35">
      <c r="A232" s="28">
        <v>43310</v>
      </c>
      <c r="B232" s="15">
        <v>2018</v>
      </c>
      <c r="C232" s="15" t="s">
        <v>57</v>
      </c>
      <c r="D232" s="15">
        <v>460.34</v>
      </c>
      <c r="E232" s="15">
        <v>188.74</v>
      </c>
    </row>
    <row r="233" spans="1:5" x14ac:dyDescent="0.35">
      <c r="A233" s="29">
        <v>42916</v>
      </c>
      <c r="B233" s="19">
        <v>2017</v>
      </c>
      <c r="C233" s="19" t="s">
        <v>56</v>
      </c>
      <c r="D233" s="19">
        <v>371.62</v>
      </c>
      <c r="E233" s="19">
        <v>156.08000000000001</v>
      </c>
    </row>
    <row r="234" spans="1:5" x14ac:dyDescent="0.35">
      <c r="A234" s="28">
        <v>42563</v>
      </c>
      <c r="B234" s="15">
        <v>2016</v>
      </c>
      <c r="C234" s="15" t="s">
        <v>56</v>
      </c>
      <c r="D234" s="15">
        <v>584.32000000000005</v>
      </c>
      <c r="E234" s="15">
        <v>286.32</v>
      </c>
    </row>
    <row r="235" spans="1:5" x14ac:dyDescent="0.35">
      <c r="A235" s="29">
        <v>43172</v>
      </c>
      <c r="B235" s="19">
        <v>2018</v>
      </c>
      <c r="C235" s="19" t="s">
        <v>56</v>
      </c>
      <c r="D235" s="19">
        <v>2365.67</v>
      </c>
      <c r="E235" s="19">
        <v>1490.37</v>
      </c>
    </row>
    <row r="236" spans="1:5" x14ac:dyDescent="0.35">
      <c r="A236" s="28">
        <v>43369</v>
      </c>
      <c r="B236" s="15">
        <v>2018</v>
      </c>
      <c r="C236" s="15" t="s">
        <v>57</v>
      </c>
      <c r="D236" s="15">
        <v>1545.48</v>
      </c>
      <c r="E236" s="15">
        <v>649.1</v>
      </c>
    </row>
    <row r="237" spans="1:5" x14ac:dyDescent="0.35">
      <c r="A237" s="29">
        <v>43279</v>
      </c>
      <c r="B237" s="19">
        <v>2018</v>
      </c>
      <c r="C237" s="19" t="s">
        <v>58</v>
      </c>
      <c r="D237" s="19">
        <v>514.36</v>
      </c>
      <c r="E237" s="19">
        <v>334.33</v>
      </c>
    </row>
    <row r="238" spans="1:5" x14ac:dyDescent="0.35">
      <c r="A238" s="28">
        <v>43419</v>
      </c>
      <c r="B238" s="15">
        <v>2018</v>
      </c>
      <c r="C238" s="15" t="s">
        <v>56</v>
      </c>
      <c r="D238" s="15">
        <v>1569.02</v>
      </c>
      <c r="E238" s="15">
        <v>894.34</v>
      </c>
    </row>
    <row r="239" spans="1:5" x14ac:dyDescent="0.35">
      <c r="A239" s="29">
        <v>43059</v>
      </c>
      <c r="B239" s="19">
        <v>2017</v>
      </c>
      <c r="C239" s="19" t="s">
        <v>57</v>
      </c>
      <c r="D239" s="19">
        <v>722.85</v>
      </c>
      <c r="E239" s="19">
        <v>404.8</v>
      </c>
    </row>
    <row r="240" spans="1:5" x14ac:dyDescent="0.35">
      <c r="A240" s="28">
        <v>43396</v>
      </c>
      <c r="B240" s="15">
        <v>2018</v>
      </c>
      <c r="C240" s="15" t="s">
        <v>56</v>
      </c>
      <c r="D240" s="15">
        <v>318.07</v>
      </c>
      <c r="E240" s="15">
        <v>152.66999999999999</v>
      </c>
    </row>
    <row r="241" spans="1:5" x14ac:dyDescent="0.35">
      <c r="A241" s="29">
        <v>43194</v>
      </c>
      <c r="B241" s="19">
        <v>2018</v>
      </c>
      <c r="C241" s="19" t="s">
        <v>59</v>
      </c>
      <c r="D241" s="19">
        <v>857.2</v>
      </c>
      <c r="E241" s="19">
        <v>548.61</v>
      </c>
    </row>
    <row r="242" spans="1:5" x14ac:dyDescent="0.35">
      <c r="A242" s="28">
        <v>43010</v>
      </c>
      <c r="B242" s="15">
        <v>2017</v>
      </c>
      <c r="C242" s="15" t="s">
        <v>58</v>
      </c>
      <c r="D242" s="15">
        <v>1931.66</v>
      </c>
      <c r="E242" s="15">
        <v>1062.4100000000001</v>
      </c>
    </row>
    <row r="243" spans="1:5" x14ac:dyDescent="0.35">
      <c r="A243" s="29">
        <v>42382</v>
      </c>
      <c r="B243" s="19">
        <v>2016</v>
      </c>
      <c r="C243" s="19" t="s">
        <v>57</v>
      </c>
      <c r="D243" s="19">
        <v>1826.83</v>
      </c>
      <c r="E243" s="19">
        <v>822.07</v>
      </c>
    </row>
    <row r="244" spans="1:5" x14ac:dyDescent="0.35">
      <c r="A244" s="28">
        <v>43164</v>
      </c>
      <c r="B244" s="15">
        <v>2018</v>
      </c>
      <c r="C244" s="15" t="s">
        <v>59</v>
      </c>
      <c r="D244" s="15">
        <v>1809.23</v>
      </c>
      <c r="E244" s="15">
        <v>958.89</v>
      </c>
    </row>
    <row r="245" spans="1:5" x14ac:dyDescent="0.35">
      <c r="A245" s="29">
        <v>43458</v>
      </c>
      <c r="B245" s="19">
        <v>2018</v>
      </c>
      <c r="C245" s="19" t="s">
        <v>59</v>
      </c>
      <c r="D245" s="19">
        <v>763.13</v>
      </c>
      <c r="E245" s="19">
        <v>503.67</v>
      </c>
    </row>
    <row r="246" spans="1:5" x14ac:dyDescent="0.35">
      <c r="A246" s="28">
        <v>43012</v>
      </c>
      <c r="B246" s="15">
        <v>2017</v>
      </c>
      <c r="C246" s="15" t="s">
        <v>58</v>
      </c>
      <c r="D246" s="15">
        <v>668.28</v>
      </c>
      <c r="E246" s="15">
        <v>300.73</v>
      </c>
    </row>
    <row r="247" spans="1:5" x14ac:dyDescent="0.35">
      <c r="A247" s="29">
        <v>43369</v>
      </c>
      <c r="B247" s="19">
        <v>2018</v>
      </c>
      <c r="C247" s="19" t="s">
        <v>57</v>
      </c>
      <c r="D247" s="19">
        <v>1712.38</v>
      </c>
      <c r="E247" s="19">
        <v>1095.92</v>
      </c>
    </row>
    <row r="248" spans="1:5" x14ac:dyDescent="0.35">
      <c r="A248" s="28">
        <v>42838</v>
      </c>
      <c r="B248" s="15">
        <v>2017</v>
      </c>
      <c r="C248" s="15" t="s">
        <v>58</v>
      </c>
      <c r="D248" s="15">
        <v>2066.17</v>
      </c>
      <c r="E248" s="15">
        <v>1136.3900000000001</v>
      </c>
    </row>
    <row r="249" spans="1:5" x14ac:dyDescent="0.35">
      <c r="A249" s="29">
        <v>42942</v>
      </c>
      <c r="B249" s="19">
        <v>2017</v>
      </c>
      <c r="C249" s="19" t="s">
        <v>56</v>
      </c>
      <c r="D249" s="19">
        <v>1469.55</v>
      </c>
      <c r="E249" s="19">
        <v>720.08</v>
      </c>
    </row>
    <row r="250" spans="1:5" x14ac:dyDescent="0.35">
      <c r="A250" s="28">
        <v>42420</v>
      </c>
      <c r="B250" s="15">
        <v>2016</v>
      </c>
      <c r="C250" s="15" t="s">
        <v>56</v>
      </c>
      <c r="D250" s="15">
        <v>2040.88</v>
      </c>
      <c r="E250" s="15">
        <v>795.94</v>
      </c>
    </row>
    <row r="251" spans="1:5" x14ac:dyDescent="0.35">
      <c r="A251" s="29">
        <v>43047</v>
      </c>
      <c r="B251" s="19">
        <v>2017</v>
      </c>
      <c r="C251" s="19" t="s">
        <v>57</v>
      </c>
      <c r="D251" s="19">
        <v>2035.16</v>
      </c>
      <c r="E251" s="19">
        <v>875.12</v>
      </c>
    </row>
    <row r="252" spans="1:5" x14ac:dyDescent="0.35">
      <c r="A252" s="28">
        <v>42991</v>
      </c>
      <c r="B252" s="15">
        <v>2017</v>
      </c>
      <c r="C252" s="15" t="s">
        <v>57</v>
      </c>
      <c r="D252" s="15">
        <v>2181.6</v>
      </c>
      <c r="E252" s="15">
        <v>981.72</v>
      </c>
    </row>
    <row r="253" spans="1:5" x14ac:dyDescent="0.35">
      <c r="A253" s="29">
        <v>42983</v>
      </c>
      <c r="B253" s="19">
        <v>2017</v>
      </c>
      <c r="C253" s="19" t="s">
        <v>59</v>
      </c>
      <c r="D253" s="19">
        <v>1032.75</v>
      </c>
      <c r="E253" s="19">
        <v>640.30999999999995</v>
      </c>
    </row>
    <row r="254" spans="1:5" x14ac:dyDescent="0.35">
      <c r="A254" s="28">
        <v>43369</v>
      </c>
      <c r="B254" s="15">
        <v>2018</v>
      </c>
      <c r="C254" s="15" t="s">
        <v>59</v>
      </c>
      <c r="D254" s="15">
        <v>532.4</v>
      </c>
      <c r="E254" s="15">
        <v>340.74</v>
      </c>
    </row>
    <row r="255" spans="1:5" x14ac:dyDescent="0.35">
      <c r="A255" s="29">
        <v>43281</v>
      </c>
      <c r="B255" s="19">
        <v>2018</v>
      </c>
      <c r="C255" s="19" t="s">
        <v>57</v>
      </c>
      <c r="D255" s="19">
        <v>2343.34</v>
      </c>
      <c r="E255" s="19">
        <v>1288.8399999999999</v>
      </c>
    </row>
    <row r="256" spans="1:5" x14ac:dyDescent="0.35">
      <c r="A256" s="28">
        <v>43358</v>
      </c>
      <c r="B256" s="15">
        <v>2018</v>
      </c>
      <c r="C256" s="15" t="s">
        <v>57</v>
      </c>
      <c r="D256" s="15">
        <v>1320.41</v>
      </c>
      <c r="E256" s="15">
        <v>818.65</v>
      </c>
    </row>
    <row r="257" spans="1:5" x14ac:dyDescent="0.35">
      <c r="A257" s="29">
        <v>42806</v>
      </c>
      <c r="B257" s="19">
        <v>2017</v>
      </c>
      <c r="C257" s="19" t="s">
        <v>59</v>
      </c>
      <c r="D257" s="19">
        <v>1595.86</v>
      </c>
      <c r="E257" s="19">
        <v>654.29999999999995</v>
      </c>
    </row>
    <row r="258" spans="1:5" x14ac:dyDescent="0.35">
      <c r="A258" s="28">
        <v>43327</v>
      </c>
      <c r="B258" s="15">
        <v>2018</v>
      </c>
      <c r="C258" s="15" t="s">
        <v>57</v>
      </c>
      <c r="D258" s="15">
        <v>755.86</v>
      </c>
      <c r="E258" s="15">
        <v>423.28</v>
      </c>
    </row>
    <row r="259" spans="1:5" x14ac:dyDescent="0.35">
      <c r="A259" s="29">
        <v>42719</v>
      </c>
      <c r="B259" s="19">
        <v>2016</v>
      </c>
      <c r="C259" s="19" t="s">
        <v>57</v>
      </c>
      <c r="D259" s="19">
        <v>821.07</v>
      </c>
      <c r="E259" s="19">
        <v>541.91</v>
      </c>
    </row>
    <row r="260" spans="1:5" x14ac:dyDescent="0.35">
      <c r="A260" s="28">
        <v>42620</v>
      </c>
      <c r="B260" s="15">
        <v>2016</v>
      </c>
      <c r="C260" s="15" t="s">
        <v>57</v>
      </c>
      <c r="D260" s="15">
        <v>1038.6300000000001</v>
      </c>
      <c r="E260" s="15">
        <v>612.79</v>
      </c>
    </row>
    <row r="261" spans="1:5" x14ac:dyDescent="0.35">
      <c r="A261" s="29">
        <v>43415</v>
      </c>
      <c r="B261" s="19">
        <v>2018</v>
      </c>
      <c r="C261" s="19" t="s">
        <v>57</v>
      </c>
      <c r="D261" s="19">
        <v>374.65</v>
      </c>
      <c r="E261" s="19">
        <v>243.52</v>
      </c>
    </row>
    <row r="262" spans="1:5" x14ac:dyDescent="0.35">
      <c r="A262" s="28">
        <v>43131</v>
      </c>
      <c r="B262" s="15">
        <v>2018</v>
      </c>
      <c r="C262" s="15" t="s">
        <v>59</v>
      </c>
      <c r="D262" s="15">
        <v>617.79</v>
      </c>
      <c r="E262" s="15">
        <v>240.94</v>
      </c>
    </row>
    <row r="263" spans="1:5" x14ac:dyDescent="0.35">
      <c r="A263" s="29">
        <v>42403</v>
      </c>
      <c r="B263" s="19">
        <v>2016</v>
      </c>
      <c r="C263" s="19" t="s">
        <v>56</v>
      </c>
      <c r="D263" s="19">
        <v>2432.56</v>
      </c>
      <c r="E263" s="19">
        <v>1070.33</v>
      </c>
    </row>
    <row r="264" spans="1:5" x14ac:dyDescent="0.35">
      <c r="A264" s="28">
        <v>43194</v>
      </c>
      <c r="B264" s="15">
        <v>2018</v>
      </c>
      <c r="C264" s="15" t="s">
        <v>59</v>
      </c>
      <c r="D264" s="15">
        <v>1525.92</v>
      </c>
      <c r="E264" s="15">
        <v>793.48</v>
      </c>
    </row>
    <row r="265" spans="1:5" x14ac:dyDescent="0.35">
      <c r="A265" s="29">
        <v>42606</v>
      </c>
      <c r="B265" s="19">
        <v>2016</v>
      </c>
      <c r="C265" s="19" t="s">
        <v>57</v>
      </c>
      <c r="D265" s="19">
        <v>2183.81</v>
      </c>
      <c r="E265" s="19">
        <v>1135.58</v>
      </c>
    </row>
    <row r="266" spans="1:5" x14ac:dyDescent="0.35">
      <c r="A266" s="28">
        <v>42795</v>
      </c>
      <c r="B266" s="15">
        <v>2017</v>
      </c>
      <c r="C266" s="15" t="s">
        <v>59</v>
      </c>
      <c r="D266" s="15">
        <v>1269.81</v>
      </c>
      <c r="E266" s="15">
        <v>647.6</v>
      </c>
    </row>
    <row r="267" spans="1:5" x14ac:dyDescent="0.35">
      <c r="A267" s="29">
        <v>43045</v>
      </c>
      <c r="B267" s="19">
        <v>2017</v>
      </c>
      <c r="C267" s="19" t="s">
        <v>56</v>
      </c>
      <c r="D267" s="19">
        <v>1687.91</v>
      </c>
      <c r="E267" s="19">
        <v>1046.5</v>
      </c>
    </row>
    <row r="268" spans="1:5" x14ac:dyDescent="0.35">
      <c r="A268" s="28">
        <v>42812</v>
      </c>
      <c r="B268" s="15">
        <v>2017</v>
      </c>
      <c r="C268" s="15" t="s">
        <v>59</v>
      </c>
      <c r="D268" s="15">
        <v>1768.43</v>
      </c>
      <c r="E268" s="15">
        <v>813.48</v>
      </c>
    </row>
    <row r="269" spans="1:5" x14ac:dyDescent="0.35">
      <c r="A269" s="29">
        <v>42690</v>
      </c>
      <c r="B269" s="19">
        <v>2016</v>
      </c>
      <c r="C269" s="19" t="s">
        <v>57</v>
      </c>
      <c r="D269" s="19">
        <v>2318.52</v>
      </c>
      <c r="E269" s="19">
        <v>904.22</v>
      </c>
    </row>
    <row r="270" spans="1:5" x14ac:dyDescent="0.35">
      <c r="A270" s="28">
        <v>43438</v>
      </c>
      <c r="B270" s="15">
        <v>2018</v>
      </c>
      <c r="C270" s="15" t="s">
        <v>58</v>
      </c>
      <c r="D270" s="15">
        <v>1196.2</v>
      </c>
      <c r="E270" s="15">
        <v>514.37</v>
      </c>
    </row>
    <row r="271" spans="1:5" x14ac:dyDescent="0.35">
      <c r="A271" s="29">
        <v>42717</v>
      </c>
      <c r="B271" s="19">
        <v>2016</v>
      </c>
      <c r="C271" s="19" t="s">
        <v>59</v>
      </c>
      <c r="D271" s="19">
        <v>960.34</v>
      </c>
      <c r="E271" s="19">
        <v>374.53</v>
      </c>
    </row>
    <row r="272" spans="1:5" x14ac:dyDescent="0.35">
      <c r="A272" s="28">
        <v>42702</v>
      </c>
      <c r="B272" s="15">
        <v>2016</v>
      </c>
      <c r="C272" s="15" t="s">
        <v>59</v>
      </c>
      <c r="D272" s="15">
        <v>530.88</v>
      </c>
      <c r="E272" s="15">
        <v>323.83999999999997</v>
      </c>
    </row>
    <row r="273" spans="1:5" x14ac:dyDescent="0.35">
      <c r="A273" s="29">
        <v>42462</v>
      </c>
      <c r="B273" s="19">
        <v>2016</v>
      </c>
      <c r="C273" s="19" t="s">
        <v>56</v>
      </c>
      <c r="D273" s="19">
        <v>984.47</v>
      </c>
      <c r="E273" s="19">
        <v>433.17</v>
      </c>
    </row>
    <row r="274" spans="1:5" x14ac:dyDescent="0.35">
      <c r="A274" s="28">
        <v>42412</v>
      </c>
      <c r="B274" s="15">
        <v>2016</v>
      </c>
      <c r="C274" s="15" t="s">
        <v>59</v>
      </c>
      <c r="D274" s="15">
        <v>1748.51</v>
      </c>
      <c r="E274" s="15">
        <v>891.74</v>
      </c>
    </row>
    <row r="275" spans="1:5" x14ac:dyDescent="0.35">
      <c r="A275" s="29">
        <v>42619</v>
      </c>
      <c r="B275" s="19">
        <v>2016</v>
      </c>
      <c r="C275" s="19" t="s">
        <v>59</v>
      </c>
      <c r="D275" s="19">
        <v>1349.5</v>
      </c>
      <c r="E275" s="19">
        <v>647.76</v>
      </c>
    </row>
    <row r="276" spans="1:5" x14ac:dyDescent="0.35">
      <c r="A276" s="28">
        <v>43454</v>
      </c>
      <c r="B276" s="15">
        <v>2018</v>
      </c>
      <c r="C276" s="15" t="s">
        <v>57</v>
      </c>
      <c r="D276" s="15">
        <v>202.11</v>
      </c>
      <c r="E276" s="15">
        <v>131.37</v>
      </c>
    </row>
    <row r="277" spans="1:5" x14ac:dyDescent="0.35">
      <c r="A277" s="29">
        <v>42589</v>
      </c>
      <c r="B277" s="19">
        <v>2016</v>
      </c>
      <c r="C277" s="19" t="s">
        <v>57</v>
      </c>
      <c r="D277" s="19">
        <v>1315.22</v>
      </c>
      <c r="E277" s="19">
        <v>670.76</v>
      </c>
    </row>
    <row r="278" spans="1:5" x14ac:dyDescent="0.35">
      <c r="A278" s="28">
        <v>42838</v>
      </c>
      <c r="B278" s="15">
        <v>2017</v>
      </c>
      <c r="C278" s="15" t="s">
        <v>59</v>
      </c>
      <c r="D278" s="15">
        <v>1443.33</v>
      </c>
      <c r="E278" s="15">
        <v>837.13</v>
      </c>
    </row>
    <row r="279" spans="1:5" x14ac:dyDescent="0.35">
      <c r="A279" s="29">
        <v>42613</v>
      </c>
      <c r="B279" s="19">
        <v>2016</v>
      </c>
      <c r="C279" s="19" t="s">
        <v>56</v>
      </c>
      <c r="D279" s="19">
        <v>405.95</v>
      </c>
      <c r="E279" s="19">
        <v>215.15</v>
      </c>
    </row>
    <row r="280" spans="1:5" x14ac:dyDescent="0.35">
      <c r="A280" s="28">
        <v>42956</v>
      </c>
      <c r="B280" s="15">
        <v>2017</v>
      </c>
      <c r="C280" s="15" t="s">
        <v>59</v>
      </c>
      <c r="D280" s="15">
        <v>454.09</v>
      </c>
      <c r="E280" s="15">
        <v>249.75</v>
      </c>
    </row>
    <row r="281" spans="1:5" x14ac:dyDescent="0.35">
      <c r="A281" s="29">
        <v>42885</v>
      </c>
      <c r="B281" s="19">
        <v>2017</v>
      </c>
      <c r="C281" s="19" t="s">
        <v>59</v>
      </c>
      <c r="D281" s="19">
        <v>846.97</v>
      </c>
      <c r="E281" s="19">
        <v>559</v>
      </c>
    </row>
    <row r="282" spans="1:5" x14ac:dyDescent="0.35">
      <c r="A282" s="28">
        <v>42405</v>
      </c>
      <c r="B282" s="15">
        <v>2016</v>
      </c>
      <c r="C282" s="15" t="s">
        <v>58</v>
      </c>
      <c r="D282" s="15">
        <v>849.02</v>
      </c>
      <c r="E282" s="15">
        <v>416.02</v>
      </c>
    </row>
    <row r="283" spans="1:5" x14ac:dyDescent="0.35">
      <c r="A283" s="29">
        <v>42629</v>
      </c>
      <c r="B283" s="19">
        <v>2016</v>
      </c>
      <c r="C283" s="19" t="s">
        <v>58</v>
      </c>
      <c r="D283" s="19">
        <v>641.51</v>
      </c>
      <c r="E283" s="19">
        <v>307.92</v>
      </c>
    </row>
    <row r="284" spans="1:5" x14ac:dyDescent="0.35">
      <c r="A284" s="28">
        <v>42642</v>
      </c>
      <c r="B284" s="15">
        <v>2016</v>
      </c>
      <c r="C284" s="15" t="s">
        <v>57</v>
      </c>
      <c r="D284" s="15">
        <v>2403.98</v>
      </c>
      <c r="E284" s="15">
        <v>1466.43</v>
      </c>
    </row>
    <row r="285" spans="1:5" x14ac:dyDescent="0.35">
      <c r="A285" s="29">
        <v>43281</v>
      </c>
      <c r="B285" s="19">
        <v>2018</v>
      </c>
      <c r="C285" s="19" t="s">
        <v>57</v>
      </c>
      <c r="D285" s="19">
        <v>404.17</v>
      </c>
      <c r="E285" s="19">
        <v>242.5</v>
      </c>
    </row>
    <row r="286" spans="1:5" x14ac:dyDescent="0.35">
      <c r="A286" s="28">
        <v>43092</v>
      </c>
      <c r="B286" s="15">
        <v>2017</v>
      </c>
      <c r="C286" s="15" t="s">
        <v>58</v>
      </c>
      <c r="D286" s="15">
        <v>767.42</v>
      </c>
      <c r="E286" s="15">
        <v>429.76</v>
      </c>
    </row>
    <row r="287" spans="1:5" x14ac:dyDescent="0.35">
      <c r="A287" s="29">
        <v>42556</v>
      </c>
      <c r="B287" s="19">
        <v>2016</v>
      </c>
      <c r="C287" s="19" t="s">
        <v>57</v>
      </c>
      <c r="D287" s="19">
        <v>1417.56</v>
      </c>
      <c r="E287" s="19">
        <v>765.48</v>
      </c>
    </row>
    <row r="288" spans="1:5" x14ac:dyDescent="0.35">
      <c r="A288" s="28">
        <v>43222</v>
      </c>
      <c r="B288" s="15">
        <v>2018</v>
      </c>
      <c r="C288" s="15" t="s">
        <v>58</v>
      </c>
      <c r="D288" s="15">
        <v>2460.3000000000002</v>
      </c>
      <c r="E288" s="15">
        <v>1008.72</v>
      </c>
    </row>
    <row r="289" spans="1:5" x14ac:dyDescent="0.35">
      <c r="A289" s="29">
        <v>42738</v>
      </c>
      <c r="B289" s="19">
        <v>2017</v>
      </c>
      <c r="C289" s="19" t="s">
        <v>58</v>
      </c>
      <c r="D289" s="19">
        <v>2372.9899999999998</v>
      </c>
      <c r="E289" s="19">
        <v>1210.22</v>
      </c>
    </row>
    <row r="290" spans="1:5" x14ac:dyDescent="0.35">
      <c r="A290" s="28">
        <v>42581</v>
      </c>
      <c r="B290" s="15">
        <v>2016</v>
      </c>
      <c r="C290" s="15" t="s">
        <v>58</v>
      </c>
      <c r="D290" s="15">
        <v>881.25</v>
      </c>
      <c r="E290" s="15">
        <v>387.75</v>
      </c>
    </row>
    <row r="291" spans="1:5" x14ac:dyDescent="0.35">
      <c r="A291" s="29">
        <v>42625</v>
      </c>
      <c r="B291" s="19">
        <v>2016</v>
      </c>
      <c r="C291" s="19" t="s">
        <v>57</v>
      </c>
      <c r="D291" s="19">
        <v>608.55999999999995</v>
      </c>
      <c r="E291" s="19">
        <v>292.11</v>
      </c>
    </row>
    <row r="292" spans="1:5" x14ac:dyDescent="0.35">
      <c r="A292" s="28">
        <v>43220</v>
      </c>
      <c r="B292" s="15">
        <v>2018</v>
      </c>
      <c r="C292" s="15" t="s">
        <v>56</v>
      </c>
      <c r="D292" s="15">
        <v>1183.79</v>
      </c>
      <c r="E292" s="15">
        <v>710.27</v>
      </c>
    </row>
    <row r="293" spans="1:5" x14ac:dyDescent="0.35">
      <c r="A293" s="29">
        <v>42843</v>
      </c>
      <c r="B293" s="19">
        <v>2017</v>
      </c>
      <c r="C293" s="19" t="s">
        <v>58</v>
      </c>
      <c r="D293" s="19">
        <v>147.9</v>
      </c>
      <c r="E293" s="19">
        <v>73.95</v>
      </c>
    </row>
    <row r="294" spans="1:5" x14ac:dyDescent="0.35">
      <c r="A294" s="28">
        <v>42955</v>
      </c>
      <c r="B294" s="15">
        <v>2017</v>
      </c>
      <c r="C294" s="15" t="s">
        <v>57</v>
      </c>
      <c r="D294" s="15">
        <v>95.34</v>
      </c>
      <c r="E294" s="15">
        <v>52.44</v>
      </c>
    </row>
    <row r="295" spans="1:5" x14ac:dyDescent="0.35">
      <c r="A295" s="29">
        <v>42584</v>
      </c>
      <c r="B295" s="19">
        <v>2016</v>
      </c>
      <c r="C295" s="19" t="s">
        <v>59</v>
      </c>
      <c r="D295" s="19">
        <v>435.6</v>
      </c>
      <c r="E295" s="19">
        <v>257</v>
      </c>
    </row>
    <row r="296" spans="1:5" x14ac:dyDescent="0.35">
      <c r="A296" s="28">
        <v>42628</v>
      </c>
      <c r="B296" s="15">
        <v>2016</v>
      </c>
      <c r="C296" s="15" t="s">
        <v>59</v>
      </c>
      <c r="D296" s="15">
        <v>1021.67</v>
      </c>
      <c r="E296" s="15">
        <v>429.1</v>
      </c>
    </row>
    <row r="297" spans="1:5" x14ac:dyDescent="0.35">
      <c r="A297" s="29">
        <v>42670</v>
      </c>
      <c r="B297" s="19">
        <v>2016</v>
      </c>
      <c r="C297" s="19" t="s">
        <v>56</v>
      </c>
      <c r="D297" s="19">
        <v>1195.02</v>
      </c>
      <c r="E297" s="19">
        <v>657.26</v>
      </c>
    </row>
    <row r="298" spans="1:5" x14ac:dyDescent="0.35">
      <c r="A298" s="28">
        <v>43116</v>
      </c>
      <c r="B298" s="15">
        <v>2018</v>
      </c>
      <c r="C298" s="15" t="s">
        <v>56</v>
      </c>
      <c r="D298" s="15">
        <v>2167.89</v>
      </c>
      <c r="E298" s="15">
        <v>975.55</v>
      </c>
    </row>
    <row r="299" spans="1:5" x14ac:dyDescent="0.35">
      <c r="A299" s="29">
        <v>43387</v>
      </c>
      <c r="B299" s="19">
        <v>2018</v>
      </c>
      <c r="C299" s="19" t="s">
        <v>58</v>
      </c>
      <c r="D299" s="19">
        <v>2498.69</v>
      </c>
      <c r="E299" s="19">
        <v>1224.3599999999999</v>
      </c>
    </row>
    <row r="300" spans="1:5" x14ac:dyDescent="0.35">
      <c r="A300" s="28">
        <v>42972</v>
      </c>
      <c r="B300" s="15">
        <v>2017</v>
      </c>
      <c r="C300" s="15" t="s">
        <v>56</v>
      </c>
      <c r="D300" s="15">
        <v>849.45</v>
      </c>
      <c r="E300" s="15">
        <v>526.66</v>
      </c>
    </row>
    <row r="301" spans="1:5" x14ac:dyDescent="0.35">
      <c r="A301" s="29">
        <v>42439</v>
      </c>
      <c r="B301" s="19">
        <v>2016</v>
      </c>
      <c r="C301" s="19" t="s">
        <v>57</v>
      </c>
      <c r="D301" s="19">
        <v>1138.8499999999999</v>
      </c>
      <c r="E301" s="19">
        <v>671.92</v>
      </c>
    </row>
    <row r="302" spans="1:5" x14ac:dyDescent="0.35">
      <c r="A302" s="28">
        <v>42572</v>
      </c>
      <c r="B302" s="15">
        <v>2016</v>
      </c>
      <c r="C302" s="15" t="s">
        <v>57</v>
      </c>
      <c r="D302" s="15">
        <v>1363.56</v>
      </c>
      <c r="E302" s="15">
        <v>749.96</v>
      </c>
    </row>
    <row r="303" spans="1:5" x14ac:dyDescent="0.35">
      <c r="A303" s="29">
        <v>42370</v>
      </c>
      <c r="B303" s="19">
        <v>2016</v>
      </c>
      <c r="C303" s="19" t="s">
        <v>56</v>
      </c>
      <c r="D303" s="19">
        <v>548.85</v>
      </c>
      <c r="E303" s="19">
        <v>236.01</v>
      </c>
    </row>
    <row r="304" spans="1:5" x14ac:dyDescent="0.35">
      <c r="A304" s="28">
        <v>43334</v>
      </c>
      <c r="B304" s="15">
        <v>2018</v>
      </c>
      <c r="C304" s="15" t="s">
        <v>59</v>
      </c>
      <c r="D304" s="15">
        <v>1581.57</v>
      </c>
      <c r="E304" s="15">
        <v>711.71</v>
      </c>
    </row>
    <row r="305" spans="1:5" x14ac:dyDescent="0.35">
      <c r="A305" s="29">
        <v>42478</v>
      </c>
      <c r="B305" s="19">
        <v>2016</v>
      </c>
      <c r="C305" s="19" t="s">
        <v>56</v>
      </c>
      <c r="D305" s="19">
        <v>1287.98</v>
      </c>
      <c r="E305" s="19">
        <v>643.99</v>
      </c>
    </row>
    <row r="306" spans="1:5" x14ac:dyDescent="0.35">
      <c r="A306" s="28">
        <v>42943</v>
      </c>
      <c r="B306" s="15">
        <v>2017</v>
      </c>
      <c r="C306" s="15" t="s">
        <v>57</v>
      </c>
      <c r="D306" s="15">
        <v>388.07</v>
      </c>
      <c r="E306" s="15">
        <v>194.04</v>
      </c>
    </row>
    <row r="307" spans="1:5" x14ac:dyDescent="0.35">
      <c r="A307" s="29">
        <v>42861</v>
      </c>
      <c r="B307" s="19">
        <v>2017</v>
      </c>
      <c r="C307" s="19" t="s">
        <v>58</v>
      </c>
      <c r="D307" s="19">
        <v>198.57</v>
      </c>
      <c r="E307" s="19">
        <v>133.04</v>
      </c>
    </row>
    <row r="308" spans="1:5" x14ac:dyDescent="0.35">
      <c r="A308" s="28">
        <v>43038</v>
      </c>
      <c r="B308" s="15">
        <v>2017</v>
      </c>
      <c r="C308" s="15" t="s">
        <v>59</v>
      </c>
      <c r="D308" s="15">
        <v>2054.5300000000002</v>
      </c>
      <c r="E308" s="15">
        <v>1129.99</v>
      </c>
    </row>
    <row r="309" spans="1:5" x14ac:dyDescent="0.35">
      <c r="A309" s="29">
        <v>43273</v>
      </c>
      <c r="B309" s="19">
        <v>2018</v>
      </c>
      <c r="C309" s="19" t="s">
        <v>59</v>
      </c>
      <c r="D309" s="19">
        <v>1996.95</v>
      </c>
      <c r="E309" s="19">
        <v>1158.23</v>
      </c>
    </row>
    <row r="310" spans="1:5" x14ac:dyDescent="0.35">
      <c r="A310" s="28">
        <v>42403</v>
      </c>
      <c r="B310" s="15">
        <v>2016</v>
      </c>
      <c r="C310" s="15" t="s">
        <v>57</v>
      </c>
      <c r="D310" s="15">
        <v>1581.49</v>
      </c>
      <c r="E310" s="15">
        <v>948.89</v>
      </c>
    </row>
    <row r="311" spans="1:5" x14ac:dyDescent="0.35">
      <c r="A311" s="29">
        <v>42415</v>
      </c>
      <c r="B311" s="19">
        <v>2016</v>
      </c>
      <c r="C311" s="19" t="s">
        <v>58</v>
      </c>
      <c r="D311" s="19">
        <v>1406.37</v>
      </c>
      <c r="E311" s="19">
        <v>548.48</v>
      </c>
    </row>
    <row r="312" spans="1:5" x14ac:dyDescent="0.35">
      <c r="A312" s="28">
        <v>43440</v>
      </c>
      <c r="B312" s="15">
        <v>2018</v>
      </c>
      <c r="C312" s="15" t="s">
        <v>58</v>
      </c>
      <c r="D312" s="15">
        <v>973.62</v>
      </c>
      <c r="E312" s="15">
        <v>652.33000000000004</v>
      </c>
    </row>
    <row r="313" spans="1:5" x14ac:dyDescent="0.35">
      <c r="A313" s="29">
        <v>42385</v>
      </c>
      <c r="B313" s="19">
        <v>2016</v>
      </c>
      <c r="C313" s="19" t="s">
        <v>58</v>
      </c>
      <c r="D313" s="19">
        <v>1435.97</v>
      </c>
      <c r="E313" s="19">
        <v>761.06</v>
      </c>
    </row>
    <row r="314" spans="1:5" x14ac:dyDescent="0.35">
      <c r="A314" s="28">
        <v>42557</v>
      </c>
      <c r="B314" s="15">
        <v>2016</v>
      </c>
      <c r="C314" s="15" t="s">
        <v>56</v>
      </c>
      <c r="D314" s="15">
        <v>1135.44</v>
      </c>
      <c r="E314" s="15">
        <v>567.72</v>
      </c>
    </row>
    <row r="315" spans="1:5" x14ac:dyDescent="0.35">
      <c r="A315" s="29">
        <v>42848</v>
      </c>
      <c r="B315" s="19">
        <v>2017</v>
      </c>
      <c r="C315" s="19" t="s">
        <v>56</v>
      </c>
      <c r="D315" s="19">
        <v>1649.82</v>
      </c>
      <c r="E315" s="19">
        <v>824.91</v>
      </c>
    </row>
    <row r="316" spans="1:5" x14ac:dyDescent="0.35">
      <c r="A316" s="28">
        <v>42495</v>
      </c>
      <c r="B316" s="15">
        <v>2016</v>
      </c>
      <c r="C316" s="15" t="s">
        <v>59</v>
      </c>
      <c r="D316" s="15">
        <v>871.99</v>
      </c>
      <c r="E316" s="15">
        <v>566.79</v>
      </c>
    </row>
    <row r="317" spans="1:5" x14ac:dyDescent="0.35">
      <c r="A317" s="29">
        <v>42894</v>
      </c>
      <c r="B317" s="19">
        <v>2017</v>
      </c>
      <c r="C317" s="19" t="s">
        <v>59</v>
      </c>
      <c r="D317" s="19">
        <v>2466.89</v>
      </c>
      <c r="E317" s="19">
        <v>1455.47</v>
      </c>
    </row>
    <row r="318" spans="1:5" x14ac:dyDescent="0.35">
      <c r="A318" s="28">
        <v>42931</v>
      </c>
      <c r="B318" s="15">
        <v>2017</v>
      </c>
      <c r="C318" s="15" t="s">
        <v>58</v>
      </c>
      <c r="D318" s="15">
        <v>948.56</v>
      </c>
      <c r="E318" s="15">
        <v>502.74</v>
      </c>
    </row>
    <row r="319" spans="1:5" x14ac:dyDescent="0.35">
      <c r="A319" s="29">
        <v>42994</v>
      </c>
      <c r="B319" s="19">
        <v>2017</v>
      </c>
      <c r="C319" s="19" t="s">
        <v>56</v>
      </c>
      <c r="D319" s="19">
        <v>2050.66</v>
      </c>
      <c r="E319" s="19">
        <v>1209.8900000000001</v>
      </c>
    </row>
    <row r="320" spans="1:5" x14ac:dyDescent="0.35">
      <c r="A320" s="28">
        <v>43196</v>
      </c>
      <c r="B320" s="15">
        <v>2018</v>
      </c>
      <c r="C320" s="15" t="s">
        <v>58</v>
      </c>
      <c r="D320" s="15">
        <v>1074.01</v>
      </c>
      <c r="E320" s="15">
        <v>590.71</v>
      </c>
    </row>
    <row r="321" spans="1:5" x14ac:dyDescent="0.35">
      <c r="A321" s="29">
        <v>43129</v>
      </c>
      <c r="B321" s="19">
        <v>2018</v>
      </c>
      <c r="C321" s="19" t="s">
        <v>59</v>
      </c>
      <c r="D321" s="19">
        <v>1533.56</v>
      </c>
      <c r="E321" s="19">
        <v>828.12</v>
      </c>
    </row>
    <row r="322" spans="1:5" x14ac:dyDescent="0.35">
      <c r="A322" s="28">
        <v>42450</v>
      </c>
      <c r="B322" s="15">
        <v>2016</v>
      </c>
      <c r="C322" s="15" t="s">
        <v>57</v>
      </c>
      <c r="D322" s="15">
        <v>1569.66</v>
      </c>
      <c r="E322" s="15">
        <v>706.35</v>
      </c>
    </row>
    <row r="323" spans="1:5" x14ac:dyDescent="0.35">
      <c r="A323" s="29">
        <v>43234</v>
      </c>
      <c r="B323" s="19">
        <v>2018</v>
      </c>
      <c r="C323" s="19" t="s">
        <v>57</v>
      </c>
      <c r="D323" s="19">
        <v>1511.8</v>
      </c>
      <c r="E323" s="19">
        <v>604.72</v>
      </c>
    </row>
    <row r="324" spans="1:5" x14ac:dyDescent="0.35">
      <c r="A324" s="28">
        <v>43368</v>
      </c>
      <c r="B324" s="15">
        <v>2018</v>
      </c>
      <c r="C324" s="15" t="s">
        <v>56</v>
      </c>
      <c r="D324" s="15">
        <v>1291.5</v>
      </c>
      <c r="E324" s="15">
        <v>710.33</v>
      </c>
    </row>
    <row r="325" spans="1:5" x14ac:dyDescent="0.35">
      <c r="A325" s="29">
        <v>43081</v>
      </c>
      <c r="B325" s="19">
        <v>2017</v>
      </c>
      <c r="C325" s="19" t="s">
        <v>58</v>
      </c>
      <c r="D325" s="19">
        <v>186.26</v>
      </c>
      <c r="E325" s="19">
        <v>104.31</v>
      </c>
    </row>
    <row r="326" spans="1:5" x14ac:dyDescent="0.35">
      <c r="A326" s="28">
        <v>43295</v>
      </c>
      <c r="B326" s="15">
        <v>2018</v>
      </c>
      <c r="C326" s="15" t="s">
        <v>59</v>
      </c>
      <c r="D326" s="15">
        <v>1511.95</v>
      </c>
      <c r="E326" s="15">
        <v>861.81</v>
      </c>
    </row>
    <row r="327" spans="1:5" x14ac:dyDescent="0.35">
      <c r="A327" s="29">
        <v>43353</v>
      </c>
      <c r="B327" s="19">
        <v>2018</v>
      </c>
      <c r="C327" s="19" t="s">
        <v>56</v>
      </c>
      <c r="D327" s="19">
        <v>1746.94</v>
      </c>
      <c r="E327" s="19">
        <v>943.35</v>
      </c>
    </row>
    <row r="328" spans="1:5" x14ac:dyDescent="0.35">
      <c r="A328" s="28">
        <v>42447</v>
      </c>
      <c r="B328" s="15">
        <v>2016</v>
      </c>
      <c r="C328" s="15" t="s">
        <v>56</v>
      </c>
      <c r="D328" s="15">
        <v>293.45</v>
      </c>
      <c r="E328" s="15">
        <v>140.86000000000001</v>
      </c>
    </row>
    <row r="329" spans="1:5" x14ac:dyDescent="0.35">
      <c r="A329" s="29">
        <v>43314</v>
      </c>
      <c r="B329" s="19">
        <v>2018</v>
      </c>
      <c r="C329" s="19" t="s">
        <v>56</v>
      </c>
      <c r="D329" s="19">
        <v>1963.48</v>
      </c>
      <c r="E329" s="19">
        <v>883.57</v>
      </c>
    </row>
    <row r="330" spans="1:5" x14ac:dyDescent="0.35">
      <c r="A330" s="28">
        <v>43248</v>
      </c>
      <c r="B330" s="15">
        <v>2018</v>
      </c>
      <c r="C330" s="15" t="s">
        <v>59</v>
      </c>
      <c r="D330" s="15">
        <v>488.7</v>
      </c>
      <c r="E330" s="15">
        <v>219.92</v>
      </c>
    </row>
    <row r="331" spans="1:5" x14ac:dyDescent="0.35">
      <c r="A331" s="29">
        <v>43193</v>
      </c>
      <c r="B331" s="19">
        <v>2018</v>
      </c>
      <c r="C331" s="19" t="s">
        <v>57</v>
      </c>
      <c r="D331" s="19">
        <v>503.68</v>
      </c>
      <c r="E331" s="19">
        <v>231.69</v>
      </c>
    </row>
    <row r="332" spans="1:5" x14ac:dyDescent="0.35">
      <c r="A332" s="28">
        <v>42629</v>
      </c>
      <c r="B332" s="15">
        <v>2016</v>
      </c>
      <c r="C332" s="15" t="s">
        <v>56</v>
      </c>
      <c r="D332" s="15">
        <v>2181.39</v>
      </c>
      <c r="E332" s="15">
        <v>1330.65</v>
      </c>
    </row>
    <row r="333" spans="1:5" x14ac:dyDescent="0.35">
      <c r="A333" s="29">
        <v>42941</v>
      </c>
      <c r="B333" s="19">
        <v>2017</v>
      </c>
      <c r="C333" s="19" t="s">
        <v>59</v>
      </c>
      <c r="D333" s="19">
        <v>1578.57</v>
      </c>
      <c r="E333" s="19">
        <v>805.07</v>
      </c>
    </row>
    <row r="334" spans="1:5" x14ac:dyDescent="0.35">
      <c r="A334" s="28">
        <v>43160</v>
      </c>
      <c r="B334" s="15">
        <v>2018</v>
      </c>
      <c r="C334" s="15" t="s">
        <v>58</v>
      </c>
      <c r="D334" s="15">
        <v>996.86</v>
      </c>
      <c r="E334" s="15">
        <v>598.12</v>
      </c>
    </row>
    <row r="335" spans="1:5" x14ac:dyDescent="0.35">
      <c r="A335" s="29">
        <v>43318</v>
      </c>
      <c r="B335" s="19">
        <v>2018</v>
      </c>
      <c r="C335" s="19" t="s">
        <v>57</v>
      </c>
      <c r="D335" s="19">
        <v>1707.1</v>
      </c>
      <c r="E335" s="19">
        <v>665.77</v>
      </c>
    </row>
    <row r="336" spans="1:5" x14ac:dyDescent="0.35">
      <c r="A336" s="28">
        <v>43066</v>
      </c>
      <c r="B336" s="15">
        <v>2017</v>
      </c>
      <c r="C336" s="15" t="s">
        <v>58</v>
      </c>
      <c r="D336" s="15">
        <v>1613.91</v>
      </c>
      <c r="E336" s="15">
        <v>984.49</v>
      </c>
    </row>
    <row r="337" spans="1:5" x14ac:dyDescent="0.35">
      <c r="A337" s="29">
        <v>42956</v>
      </c>
      <c r="B337" s="19">
        <v>2017</v>
      </c>
      <c r="C337" s="19" t="s">
        <v>58</v>
      </c>
      <c r="D337" s="19">
        <v>864.91</v>
      </c>
      <c r="E337" s="19">
        <v>397.86</v>
      </c>
    </row>
    <row r="338" spans="1:5" x14ac:dyDescent="0.35">
      <c r="A338" s="28">
        <v>43026</v>
      </c>
      <c r="B338" s="15">
        <v>2017</v>
      </c>
      <c r="C338" s="15" t="s">
        <v>57</v>
      </c>
      <c r="D338" s="15">
        <v>1389.02</v>
      </c>
      <c r="E338" s="15">
        <v>541.72</v>
      </c>
    </row>
    <row r="339" spans="1:5" x14ac:dyDescent="0.35">
      <c r="A339" s="29">
        <v>42619</v>
      </c>
      <c r="B339" s="19">
        <v>2016</v>
      </c>
      <c r="C339" s="19" t="s">
        <v>58</v>
      </c>
      <c r="D339" s="19">
        <v>1307.08</v>
      </c>
      <c r="E339" s="19">
        <v>509.76</v>
      </c>
    </row>
    <row r="340" spans="1:5" x14ac:dyDescent="0.35">
      <c r="A340" s="28">
        <v>43465</v>
      </c>
      <c r="B340" s="15">
        <v>2018</v>
      </c>
      <c r="C340" s="15" t="s">
        <v>57</v>
      </c>
      <c r="D340" s="15">
        <v>18.68</v>
      </c>
      <c r="E340" s="15">
        <v>10.46</v>
      </c>
    </row>
    <row r="341" spans="1:5" x14ac:dyDescent="0.35">
      <c r="A341" s="29">
        <v>42854</v>
      </c>
      <c r="B341" s="19">
        <v>2017</v>
      </c>
      <c r="C341" s="19" t="s">
        <v>59</v>
      </c>
      <c r="D341" s="19">
        <v>1794.84</v>
      </c>
      <c r="E341" s="19">
        <v>915.37</v>
      </c>
    </row>
    <row r="342" spans="1:5" x14ac:dyDescent="0.35">
      <c r="A342" s="28">
        <v>43458</v>
      </c>
      <c r="B342" s="15">
        <v>2018</v>
      </c>
      <c r="C342" s="15" t="s">
        <v>58</v>
      </c>
      <c r="D342" s="15">
        <v>106.76</v>
      </c>
      <c r="E342" s="15">
        <v>62.99</v>
      </c>
    </row>
    <row r="343" spans="1:5" x14ac:dyDescent="0.35">
      <c r="A343" s="29">
        <v>43384</v>
      </c>
      <c r="B343" s="19">
        <v>2018</v>
      </c>
      <c r="C343" s="19" t="s">
        <v>59</v>
      </c>
      <c r="D343" s="19">
        <v>2361.89</v>
      </c>
      <c r="E343" s="19">
        <v>921.14</v>
      </c>
    </row>
    <row r="344" spans="1:5" x14ac:dyDescent="0.35">
      <c r="A344" s="28">
        <v>43298</v>
      </c>
      <c r="B344" s="15">
        <v>2018</v>
      </c>
      <c r="C344" s="15" t="s">
        <v>56</v>
      </c>
      <c r="D344" s="15">
        <v>2270.87</v>
      </c>
      <c r="E344" s="15">
        <v>1226.27</v>
      </c>
    </row>
    <row r="345" spans="1:5" x14ac:dyDescent="0.35">
      <c r="A345" s="29">
        <v>43047</v>
      </c>
      <c r="B345" s="19">
        <v>2017</v>
      </c>
      <c r="C345" s="19" t="s">
        <v>59</v>
      </c>
      <c r="D345" s="19">
        <v>777.74</v>
      </c>
      <c r="E345" s="19">
        <v>505.53</v>
      </c>
    </row>
    <row r="346" spans="1:5" x14ac:dyDescent="0.35">
      <c r="A346" s="28">
        <v>43131</v>
      </c>
      <c r="B346" s="15">
        <v>2018</v>
      </c>
      <c r="C346" s="15" t="s">
        <v>56</v>
      </c>
      <c r="D346" s="15">
        <v>178.39</v>
      </c>
      <c r="E346" s="15">
        <v>87.41</v>
      </c>
    </row>
    <row r="347" spans="1:5" x14ac:dyDescent="0.35">
      <c r="A347" s="29">
        <v>42972</v>
      </c>
      <c r="B347" s="19">
        <v>2017</v>
      </c>
      <c r="C347" s="19" t="s">
        <v>57</v>
      </c>
      <c r="D347" s="19">
        <v>860.12</v>
      </c>
      <c r="E347" s="19">
        <v>559.08000000000004</v>
      </c>
    </row>
    <row r="348" spans="1:5" x14ac:dyDescent="0.35">
      <c r="A348" s="28">
        <v>42747</v>
      </c>
      <c r="B348" s="15">
        <v>2017</v>
      </c>
      <c r="C348" s="15" t="s">
        <v>59</v>
      </c>
      <c r="D348" s="15">
        <v>2194.62</v>
      </c>
      <c r="E348" s="15">
        <v>921.74</v>
      </c>
    </row>
    <row r="349" spans="1:5" x14ac:dyDescent="0.35">
      <c r="A349" s="29">
        <v>42832</v>
      </c>
      <c r="B349" s="19">
        <v>2017</v>
      </c>
      <c r="C349" s="19" t="s">
        <v>59</v>
      </c>
      <c r="D349" s="19">
        <v>2184.34</v>
      </c>
      <c r="E349" s="19">
        <v>851.89</v>
      </c>
    </row>
    <row r="350" spans="1:5" x14ac:dyDescent="0.35">
      <c r="A350" s="28">
        <v>42392</v>
      </c>
      <c r="B350" s="15">
        <v>2016</v>
      </c>
      <c r="C350" s="15" t="s">
        <v>59</v>
      </c>
      <c r="D350" s="15">
        <v>1605.37</v>
      </c>
      <c r="E350" s="15">
        <v>802.69</v>
      </c>
    </row>
    <row r="351" spans="1:5" x14ac:dyDescent="0.35">
      <c r="A351" s="29">
        <v>42622</v>
      </c>
      <c r="B351" s="19">
        <v>2016</v>
      </c>
      <c r="C351" s="19" t="s">
        <v>56</v>
      </c>
      <c r="D351" s="19">
        <v>504.41</v>
      </c>
      <c r="E351" s="19">
        <v>272.38</v>
      </c>
    </row>
    <row r="352" spans="1:5" x14ac:dyDescent="0.35">
      <c r="A352" s="28">
        <v>42773</v>
      </c>
      <c r="B352" s="15">
        <v>2017</v>
      </c>
      <c r="C352" s="15" t="s">
        <v>56</v>
      </c>
      <c r="D352" s="15">
        <v>2176.23</v>
      </c>
      <c r="E352" s="15">
        <v>1218.69</v>
      </c>
    </row>
    <row r="353" spans="1:5" x14ac:dyDescent="0.35">
      <c r="A353" s="29">
        <v>43449</v>
      </c>
      <c r="B353" s="19">
        <v>2018</v>
      </c>
      <c r="C353" s="19" t="s">
        <v>56</v>
      </c>
      <c r="D353" s="19">
        <v>508.23</v>
      </c>
      <c r="E353" s="19">
        <v>289.69</v>
      </c>
    </row>
    <row r="354" spans="1:5" x14ac:dyDescent="0.35">
      <c r="A354" s="28">
        <v>43270</v>
      </c>
      <c r="B354" s="15">
        <v>2018</v>
      </c>
      <c r="C354" s="15" t="s">
        <v>58</v>
      </c>
      <c r="D354" s="15">
        <v>1132.54</v>
      </c>
      <c r="E354" s="15">
        <v>577.6</v>
      </c>
    </row>
    <row r="355" spans="1:5" x14ac:dyDescent="0.35">
      <c r="A355" s="29">
        <v>43194</v>
      </c>
      <c r="B355" s="19">
        <v>2018</v>
      </c>
      <c r="C355" s="19" t="s">
        <v>56</v>
      </c>
      <c r="D355" s="19">
        <v>1163.97</v>
      </c>
      <c r="E355" s="19">
        <v>535.42999999999995</v>
      </c>
    </row>
    <row r="356" spans="1:5" x14ac:dyDescent="0.35">
      <c r="A356" s="28">
        <v>42608</v>
      </c>
      <c r="B356" s="15">
        <v>2016</v>
      </c>
      <c r="C356" s="15" t="s">
        <v>56</v>
      </c>
      <c r="D356" s="15">
        <v>2366.56</v>
      </c>
      <c r="E356" s="15">
        <v>1277.94</v>
      </c>
    </row>
    <row r="357" spans="1:5" x14ac:dyDescent="0.35">
      <c r="A357" s="29">
        <v>42798</v>
      </c>
      <c r="B357" s="19">
        <v>2017</v>
      </c>
      <c r="C357" s="19" t="s">
        <v>58</v>
      </c>
      <c r="D357" s="19">
        <v>1543.95</v>
      </c>
      <c r="E357" s="19">
        <v>880.05</v>
      </c>
    </row>
    <row r="358" spans="1:5" x14ac:dyDescent="0.35">
      <c r="A358" s="28">
        <v>43464</v>
      </c>
      <c r="B358" s="15">
        <v>2018</v>
      </c>
      <c r="C358" s="15" t="s">
        <v>57</v>
      </c>
      <c r="D358" s="15">
        <v>2245.69</v>
      </c>
      <c r="E358" s="15">
        <v>988.1</v>
      </c>
    </row>
    <row r="359" spans="1:5" x14ac:dyDescent="0.35">
      <c r="A359" s="29">
        <v>42718</v>
      </c>
      <c r="B359" s="19">
        <v>2016</v>
      </c>
      <c r="C359" s="19" t="s">
        <v>58</v>
      </c>
      <c r="D359" s="19">
        <v>850.25</v>
      </c>
      <c r="E359" s="19">
        <v>408.12</v>
      </c>
    </row>
    <row r="360" spans="1:5" x14ac:dyDescent="0.35">
      <c r="A360" s="28">
        <v>42395</v>
      </c>
      <c r="B360" s="15">
        <v>2016</v>
      </c>
      <c r="C360" s="15" t="s">
        <v>57</v>
      </c>
      <c r="D360" s="15">
        <v>1215.71</v>
      </c>
      <c r="E360" s="15">
        <v>522.76</v>
      </c>
    </row>
    <row r="361" spans="1:5" x14ac:dyDescent="0.35">
      <c r="A361" s="29">
        <v>43126</v>
      </c>
      <c r="B361" s="19">
        <v>2018</v>
      </c>
      <c r="C361" s="19" t="s">
        <v>57</v>
      </c>
      <c r="D361" s="19">
        <v>1998.48</v>
      </c>
      <c r="E361" s="19">
        <v>959.27</v>
      </c>
    </row>
    <row r="362" spans="1:5" x14ac:dyDescent="0.35">
      <c r="A362" s="28">
        <v>42800</v>
      </c>
      <c r="B362" s="15">
        <v>2017</v>
      </c>
      <c r="C362" s="15" t="s">
        <v>59</v>
      </c>
      <c r="D362" s="15">
        <v>2020.3</v>
      </c>
      <c r="E362" s="15">
        <v>787.92</v>
      </c>
    </row>
    <row r="363" spans="1:5" x14ac:dyDescent="0.35">
      <c r="A363" s="29">
        <v>43308</v>
      </c>
      <c r="B363" s="19">
        <v>2018</v>
      </c>
      <c r="C363" s="19" t="s">
        <v>56</v>
      </c>
      <c r="D363" s="19">
        <v>777.61</v>
      </c>
      <c r="E363" s="19">
        <v>357.7</v>
      </c>
    </row>
    <row r="364" spans="1:5" x14ac:dyDescent="0.35">
      <c r="A364" s="28">
        <v>42818</v>
      </c>
      <c r="B364" s="15">
        <v>2017</v>
      </c>
      <c r="C364" s="15" t="s">
        <v>58</v>
      </c>
      <c r="D364" s="15">
        <v>2260.0700000000002</v>
      </c>
      <c r="E364" s="15">
        <v>904.03</v>
      </c>
    </row>
    <row r="365" spans="1:5" x14ac:dyDescent="0.35">
      <c r="A365" s="29">
        <v>43099</v>
      </c>
      <c r="B365" s="19">
        <v>2017</v>
      </c>
      <c r="C365" s="19" t="s">
        <v>59</v>
      </c>
      <c r="D365" s="19">
        <v>285.04000000000002</v>
      </c>
      <c r="E365" s="19">
        <v>125.42</v>
      </c>
    </row>
    <row r="366" spans="1:5" x14ac:dyDescent="0.35">
      <c r="A366" s="28">
        <v>43039</v>
      </c>
      <c r="B366" s="15">
        <v>2017</v>
      </c>
      <c r="C366" s="15" t="s">
        <v>59</v>
      </c>
      <c r="D366" s="15">
        <v>2277.1</v>
      </c>
      <c r="E366" s="15">
        <v>1229.6300000000001</v>
      </c>
    </row>
    <row r="367" spans="1:5" x14ac:dyDescent="0.35">
      <c r="A367" s="29">
        <v>42419</v>
      </c>
      <c r="B367" s="19">
        <v>2016</v>
      </c>
      <c r="C367" s="19" t="s">
        <v>57</v>
      </c>
      <c r="D367" s="19">
        <v>722.03</v>
      </c>
      <c r="E367" s="19">
        <v>440.44</v>
      </c>
    </row>
    <row r="368" spans="1:5" x14ac:dyDescent="0.35">
      <c r="A368" s="28">
        <v>43290</v>
      </c>
      <c r="B368" s="15">
        <v>2018</v>
      </c>
      <c r="C368" s="15" t="s">
        <v>58</v>
      </c>
      <c r="D368" s="15">
        <v>570.37</v>
      </c>
      <c r="E368" s="15">
        <v>256.67</v>
      </c>
    </row>
    <row r="369" spans="1:5" x14ac:dyDescent="0.35">
      <c r="A369" s="29">
        <v>42783</v>
      </c>
      <c r="B369" s="19">
        <v>2017</v>
      </c>
      <c r="C369" s="19" t="s">
        <v>56</v>
      </c>
      <c r="D369" s="19">
        <v>1358.3</v>
      </c>
      <c r="E369" s="19">
        <v>529.74</v>
      </c>
    </row>
    <row r="370" spans="1:5" x14ac:dyDescent="0.35">
      <c r="A370" s="28">
        <v>42420</v>
      </c>
      <c r="B370" s="15">
        <v>2016</v>
      </c>
      <c r="C370" s="15" t="s">
        <v>58</v>
      </c>
      <c r="D370" s="15">
        <v>1889.12</v>
      </c>
      <c r="E370" s="15">
        <v>1171.25</v>
      </c>
    </row>
    <row r="371" spans="1:5" x14ac:dyDescent="0.35">
      <c r="A371" s="29">
        <v>43418</v>
      </c>
      <c r="B371" s="19">
        <v>2018</v>
      </c>
      <c r="C371" s="19" t="s">
        <v>58</v>
      </c>
      <c r="D371" s="19">
        <v>763.65</v>
      </c>
      <c r="E371" s="19">
        <v>313.10000000000002</v>
      </c>
    </row>
    <row r="372" spans="1:5" x14ac:dyDescent="0.35">
      <c r="A372" s="28">
        <v>42708</v>
      </c>
      <c r="B372" s="15">
        <v>2016</v>
      </c>
      <c r="C372" s="15" t="s">
        <v>59</v>
      </c>
      <c r="D372" s="15">
        <v>1200.6099999999999</v>
      </c>
      <c r="E372" s="15">
        <v>612.30999999999995</v>
      </c>
    </row>
    <row r="373" spans="1:5" x14ac:dyDescent="0.35">
      <c r="A373" s="29">
        <v>42705</v>
      </c>
      <c r="B373" s="19">
        <v>2016</v>
      </c>
      <c r="C373" s="19" t="s">
        <v>58</v>
      </c>
      <c r="D373" s="19">
        <v>1869.12</v>
      </c>
      <c r="E373" s="19">
        <v>1009.32</v>
      </c>
    </row>
    <row r="374" spans="1:5" x14ac:dyDescent="0.35">
      <c r="A374" s="28">
        <v>42724</v>
      </c>
      <c r="B374" s="15">
        <v>2016</v>
      </c>
      <c r="C374" s="15" t="s">
        <v>59</v>
      </c>
      <c r="D374" s="15">
        <v>597.57000000000005</v>
      </c>
      <c r="E374" s="15">
        <v>233.05</v>
      </c>
    </row>
    <row r="375" spans="1:5" x14ac:dyDescent="0.35">
      <c r="A375" s="29">
        <v>43218</v>
      </c>
      <c r="B375" s="19">
        <v>2018</v>
      </c>
      <c r="C375" s="19" t="s">
        <v>58</v>
      </c>
      <c r="D375" s="19">
        <v>837.42</v>
      </c>
      <c r="E375" s="19">
        <v>360.09</v>
      </c>
    </row>
    <row r="376" spans="1:5" x14ac:dyDescent="0.35">
      <c r="A376" s="28">
        <v>43285</v>
      </c>
      <c r="B376" s="15">
        <v>2018</v>
      </c>
      <c r="C376" s="15" t="s">
        <v>56</v>
      </c>
      <c r="D376" s="15">
        <v>226.99</v>
      </c>
      <c r="E376" s="15">
        <v>104.42</v>
      </c>
    </row>
    <row r="377" spans="1:5" x14ac:dyDescent="0.35">
      <c r="A377" s="29">
        <v>43074</v>
      </c>
      <c r="B377" s="19">
        <v>2017</v>
      </c>
      <c r="C377" s="19" t="s">
        <v>59</v>
      </c>
      <c r="D377" s="19">
        <v>1538.27</v>
      </c>
      <c r="E377" s="19">
        <v>815.28</v>
      </c>
    </row>
    <row r="378" spans="1:5" x14ac:dyDescent="0.35">
      <c r="A378" s="28">
        <v>43262</v>
      </c>
      <c r="B378" s="15">
        <v>2018</v>
      </c>
      <c r="C378" s="15" t="s">
        <v>58</v>
      </c>
      <c r="D378" s="15">
        <v>1131.7</v>
      </c>
      <c r="E378" s="15">
        <v>464</v>
      </c>
    </row>
    <row r="379" spans="1:5" x14ac:dyDescent="0.35">
      <c r="A379" s="29">
        <v>43262</v>
      </c>
      <c r="B379" s="19">
        <v>2018</v>
      </c>
      <c r="C379" s="19" t="s">
        <v>59</v>
      </c>
      <c r="D379" s="19">
        <v>530.89</v>
      </c>
      <c r="E379" s="19">
        <v>339.77</v>
      </c>
    </row>
    <row r="380" spans="1:5" x14ac:dyDescent="0.35">
      <c r="A380" s="28">
        <v>43463</v>
      </c>
      <c r="B380" s="15">
        <v>2018</v>
      </c>
      <c r="C380" s="15" t="s">
        <v>56</v>
      </c>
      <c r="D380" s="15">
        <v>1189.8399999999999</v>
      </c>
      <c r="E380" s="15">
        <v>487.83</v>
      </c>
    </row>
    <row r="381" spans="1:5" x14ac:dyDescent="0.35">
      <c r="A381" s="29">
        <v>43005</v>
      </c>
      <c r="B381" s="19">
        <v>2017</v>
      </c>
      <c r="C381" s="19" t="s">
        <v>56</v>
      </c>
      <c r="D381" s="19">
        <v>2145.9899999999998</v>
      </c>
      <c r="E381" s="19">
        <v>1309.05</v>
      </c>
    </row>
    <row r="382" spans="1:5" x14ac:dyDescent="0.35">
      <c r="A382" s="28">
        <v>42871</v>
      </c>
      <c r="B382" s="15">
        <v>2017</v>
      </c>
      <c r="C382" s="15" t="s">
        <v>57</v>
      </c>
      <c r="D382" s="15">
        <v>1189.3800000000001</v>
      </c>
      <c r="E382" s="15">
        <v>642.27</v>
      </c>
    </row>
    <row r="383" spans="1:5" x14ac:dyDescent="0.35">
      <c r="A383" s="29">
        <v>43381</v>
      </c>
      <c r="B383" s="19">
        <v>2018</v>
      </c>
      <c r="C383" s="19" t="s">
        <v>59</v>
      </c>
      <c r="D383" s="19">
        <v>1186.21</v>
      </c>
      <c r="E383" s="19">
        <v>474.48</v>
      </c>
    </row>
    <row r="384" spans="1:5" x14ac:dyDescent="0.35">
      <c r="A384" s="28">
        <v>42711</v>
      </c>
      <c r="B384" s="15">
        <v>2016</v>
      </c>
      <c r="C384" s="15" t="s">
        <v>59</v>
      </c>
      <c r="D384" s="15">
        <v>1675.29</v>
      </c>
      <c r="E384" s="15">
        <v>1105.69</v>
      </c>
    </row>
    <row r="385" spans="1:5" x14ac:dyDescent="0.35">
      <c r="A385" s="29">
        <v>43281</v>
      </c>
      <c r="B385" s="19">
        <v>2018</v>
      </c>
      <c r="C385" s="19" t="s">
        <v>56</v>
      </c>
      <c r="D385" s="19">
        <v>2184.0700000000002</v>
      </c>
      <c r="E385" s="19">
        <v>1266.76</v>
      </c>
    </row>
    <row r="386" spans="1:5" x14ac:dyDescent="0.35">
      <c r="A386" s="28">
        <v>43024</v>
      </c>
      <c r="B386" s="15">
        <v>2017</v>
      </c>
      <c r="C386" s="15" t="s">
        <v>58</v>
      </c>
      <c r="D386" s="15">
        <v>1392.48</v>
      </c>
      <c r="E386" s="15">
        <v>905.11</v>
      </c>
    </row>
    <row r="387" spans="1:5" x14ac:dyDescent="0.35">
      <c r="A387" s="29">
        <v>43202</v>
      </c>
      <c r="B387" s="19">
        <v>2018</v>
      </c>
      <c r="C387" s="19" t="s">
        <v>56</v>
      </c>
      <c r="D387" s="19">
        <v>2158.02</v>
      </c>
      <c r="E387" s="19">
        <v>1445.87</v>
      </c>
    </row>
    <row r="388" spans="1:5" x14ac:dyDescent="0.35">
      <c r="A388" s="28">
        <v>42636</v>
      </c>
      <c r="B388" s="15">
        <v>2016</v>
      </c>
      <c r="C388" s="15" t="s">
        <v>59</v>
      </c>
      <c r="D388" s="15">
        <v>2465</v>
      </c>
      <c r="E388" s="15">
        <v>1552.95</v>
      </c>
    </row>
    <row r="389" spans="1:5" x14ac:dyDescent="0.35">
      <c r="A389" s="29">
        <v>43169</v>
      </c>
      <c r="B389" s="19">
        <v>2018</v>
      </c>
      <c r="C389" s="19" t="s">
        <v>56</v>
      </c>
      <c r="D389" s="19">
        <v>2419.64</v>
      </c>
      <c r="E389" s="19">
        <v>1234.02</v>
      </c>
    </row>
    <row r="390" spans="1:5" x14ac:dyDescent="0.35">
      <c r="A390" s="28">
        <v>43440</v>
      </c>
      <c r="B390" s="15">
        <v>2018</v>
      </c>
      <c r="C390" s="15" t="s">
        <v>58</v>
      </c>
      <c r="D390" s="15">
        <v>638.61</v>
      </c>
      <c r="E390" s="15">
        <v>402.32</v>
      </c>
    </row>
    <row r="391" spans="1:5" x14ac:dyDescent="0.35">
      <c r="A391" s="29">
        <v>42400</v>
      </c>
      <c r="B391" s="19">
        <v>2016</v>
      </c>
      <c r="C391" s="19" t="s">
        <v>58</v>
      </c>
      <c r="D391" s="19">
        <v>1968.43</v>
      </c>
      <c r="E391" s="19">
        <v>1240.1099999999999</v>
      </c>
    </row>
    <row r="392" spans="1:5" x14ac:dyDescent="0.35">
      <c r="A392" s="28">
        <v>42673</v>
      </c>
      <c r="B392" s="15">
        <v>2016</v>
      </c>
      <c r="C392" s="15" t="s">
        <v>57</v>
      </c>
      <c r="D392" s="15">
        <v>2280.9699999999998</v>
      </c>
      <c r="E392" s="15">
        <v>912.39</v>
      </c>
    </row>
    <row r="393" spans="1:5" x14ac:dyDescent="0.35">
      <c r="A393" s="29">
        <v>43089</v>
      </c>
      <c r="B393" s="19">
        <v>2017</v>
      </c>
      <c r="C393" s="19" t="s">
        <v>59</v>
      </c>
      <c r="D393" s="19">
        <v>1657.87</v>
      </c>
      <c r="E393" s="19">
        <v>862.09</v>
      </c>
    </row>
    <row r="394" spans="1:5" x14ac:dyDescent="0.35">
      <c r="A394" s="28">
        <v>42903</v>
      </c>
      <c r="B394" s="15">
        <v>2017</v>
      </c>
      <c r="C394" s="15" t="s">
        <v>58</v>
      </c>
      <c r="D394" s="15">
        <v>1793.59</v>
      </c>
      <c r="E394" s="15">
        <v>753.31</v>
      </c>
    </row>
    <row r="395" spans="1:5" x14ac:dyDescent="0.35">
      <c r="A395" s="29">
        <v>42443</v>
      </c>
      <c r="B395" s="19">
        <v>2016</v>
      </c>
      <c r="C395" s="19" t="s">
        <v>57</v>
      </c>
      <c r="D395" s="19">
        <v>37.409999999999997</v>
      </c>
      <c r="E395" s="19">
        <v>18.71</v>
      </c>
    </row>
    <row r="396" spans="1:5" x14ac:dyDescent="0.35">
      <c r="A396" s="28">
        <v>42806</v>
      </c>
      <c r="B396" s="15">
        <v>2017</v>
      </c>
      <c r="C396" s="15" t="s">
        <v>56</v>
      </c>
      <c r="D396" s="15">
        <v>561.21</v>
      </c>
      <c r="E396" s="15">
        <v>297.44</v>
      </c>
    </row>
    <row r="397" spans="1:5" x14ac:dyDescent="0.35">
      <c r="A397" s="29">
        <v>43092</v>
      </c>
      <c r="B397" s="19">
        <v>2017</v>
      </c>
      <c r="C397" s="19" t="s">
        <v>58</v>
      </c>
      <c r="D397" s="19">
        <v>1826.73</v>
      </c>
      <c r="E397" s="19">
        <v>1096.04</v>
      </c>
    </row>
    <row r="398" spans="1:5" x14ac:dyDescent="0.35">
      <c r="A398" s="28">
        <v>43252</v>
      </c>
      <c r="B398" s="15">
        <v>2018</v>
      </c>
      <c r="C398" s="15" t="s">
        <v>59</v>
      </c>
      <c r="D398" s="15">
        <v>110.19</v>
      </c>
      <c r="E398" s="15">
        <v>55.1</v>
      </c>
    </row>
    <row r="399" spans="1:5" x14ac:dyDescent="0.35">
      <c r="A399" s="29">
        <v>43371</v>
      </c>
      <c r="B399" s="19">
        <v>2018</v>
      </c>
      <c r="C399" s="19" t="s">
        <v>58</v>
      </c>
      <c r="D399" s="19">
        <v>1971.48</v>
      </c>
      <c r="E399" s="19">
        <v>906.88</v>
      </c>
    </row>
    <row r="400" spans="1:5" x14ac:dyDescent="0.35">
      <c r="A400" s="28">
        <v>43064</v>
      </c>
      <c r="B400" s="15">
        <v>2017</v>
      </c>
      <c r="C400" s="15" t="s">
        <v>58</v>
      </c>
      <c r="D400" s="15">
        <v>543.38</v>
      </c>
      <c r="E400" s="15">
        <v>266.26</v>
      </c>
    </row>
    <row r="401" spans="1:5" x14ac:dyDescent="0.35">
      <c r="A401" s="29">
        <v>43005</v>
      </c>
      <c r="B401" s="19">
        <v>2017</v>
      </c>
      <c r="C401" s="19" t="s">
        <v>56</v>
      </c>
      <c r="D401" s="19">
        <v>961.3</v>
      </c>
      <c r="E401" s="19">
        <v>384.52</v>
      </c>
    </row>
    <row r="402" spans="1:5" x14ac:dyDescent="0.35">
      <c r="A402" s="28">
        <v>42798</v>
      </c>
      <c r="B402" s="15">
        <v>2017</v>
      </c>
      <c r="C402" s="15" t="s">
        <v>58</v>
      </c>
      <c r="D402" s="15">
        <v>712.75</v>
      </c>
      <c r="E402" s="15">
        <v>349.25</v>
      </c>
    </row>
    <row r="403" spans="1:5" x14ac:dyDescent="0.35">
      <c r="A403" s="29">
        <v>42754</v>
      </c>
      <c r="B403" s="19">
        <v>2017</v>
      </c>
      <c r="C403" s="19" t="s">
        <v>56</v>
      </c>
      <c r="D403" s="19">
        <v>1086.1199999999999</v>
      </c>
      <c r="E403" s="19">
        <v>727.7</v>
      </c>
    </row>
    <row r="404" spans="1:5" x14ac:dyDescent="0.35">
      <c r="A404" s="28">
        <v>42957</v>
      </c>
      <c r="B404" s="15">
        <v>2017</v>
      </c>
      <c r="C404" s="15" t="s">
        <v>59</v>
      </c>
      <c r="D404" s="15">
        <v>2496.4299999999998</v>
      </c>
      <c r="E404" s="15">
        <v>1373.04</v>
      </c>
    </row>
    <row r="405" spans="1:5" x14ac:dyDescent="0.35">
      <c r="A405" s="29">
        <v>43004</v>
      </c>
      <c r="B405" s="19">
        <v>2017</v>
      </c>
      <c r="C405" s="19" t="s">
        <v>57</v>
      </c>
      <c r="D405" s="19">
        <v>249.02</v>
      </c>
      <c r="E405" s="19">
        <v>109.57</v>
      </c>
    </row>
    <row r="406" spans="1:5" x14ac:dyDescent="0.35">
      <c r="A406" s="28">
        <v>42466</v>
      </c>
      <c r="B406" s="15">
        <v>2016</v>
      </c>
      <c r="C406" s="15" t="s">
        <v>56</v>
      </c>
      <c r="D406" s="15">
        <v>2133.2199999999998</v>
      </c>
      <c r="E406" s="15">
        <v>1130.6099999999999</v>
      </c>
    </row>
    <row r="407" spans="1:5" x14ac:dyDescent="0.35">
      <c r="A407" s="29">
        <v>42383</v>
      </c>
      <c r="B407" s="19">
        <v>2016</v>
      </c>
      <c r="C407" s="19" t="s">
        <v>59</v>
      </c>
      <c r="D407" s="19">
        <v>903.17</v>
      </c>
      <c r="E407" s="19">
        <v>478.68</v>
      </c>
    </row>
    <row r="408" spans="1:5" x14ac:dyDescent="0.35">
      <c r="A408" s="28">
        <v>43087</v>
      </c>
      <c r="B408" s="15">
        <v>2017</v>
      </c>
      <c r="C408" s="15" t="s">
        <v>59</v>
      </c>
      <c r="D408" s="15">
        <v>1472.87</v>
      </c>
      <c r="E408" s="15">
        <v>898.45</v>
      </c>
    </row>
    <row r="409" spans="1:5" x14ac:dyDescent="0.35">
      <c r="A409" s="29">
        <v>42456</v>
      </c>
      <c r="B409" s="19">
        <v>2016</v>
      </c>
      <c r="C409" s="19" t="s">
        <v>57</v>
      </c>
      <c r="D409" s="19">
        <v>2226.17</v>
      </c>
      <c r="E409" s="19">
        <v>1424.75</v>
      </c>
    </row>
    <row r="410" spans="1:5" x14ac:dyDescent="0.35">
      <c r="A410" s="28">
        <v>42401</v>
      </c>
      <c r="B410" s="15">
        <v>2016</v>
      </c>
      <c r="C410" s="15" t="s">
        <v>58</v>
      </c>
      <c r="D410" s="15">
        <v>1859.52</v>
      </c>
      <c r="E410" s="15">
        <v>948.36</v>
      </c>
    </row>
    <row r="411" spans="1:5" x14ac:dyDescent="0.35">
      <c r="A411" s="29">
        <v>43235</v>
      </c>
      <c r="B411" s="19">
        <v>2018</v>
      </c>
      <c r="C411" s="19" t="s">
        <v>57</v>
      </c>
      <c r="D411" s="19">
        <v>2187.08</v>
      </c>
      <c r="E411" s="19">
        <v>852.96</v>
      </c>
    </row>
    <row r="412" spans="1:5" x14ac:dyDescent="0.35">
      <c r="A412" s="28">
        <v>42723</v>
      </c>
      <c r="B412" s="15">
        <v>2016</v>
      </c>
      <c r="C412" s="15" t="s">
        <v>57</v>
      </c>
      <c r="D412" s="15">
        <v>1283.51</v>
      </c>
      <c r="E412" s="15">
        <v>757.27</v>
      </c>
    </row>
    <row r="413" spans="1:5" x14ac:dyDescent="0.35">
      <c r="A413" s="29">
        <v>42517</v>
      </c>
      <c r="B413" s="19">
        <v>2016</v>
      </c>
      <c r="C413" s="19" t="s">
        <v>59</v>
      </c>
      <c r="D413" s="19">
        <v>790.88</v>
      </c>
      <c r="E413" s="19">
        <v>498.25</v>
      </c>
    </row>
    <row r="414" spans="1:5" x14ac:dyDescent="0.35">
      <c r="A414" s="28">
        <v>42441</v>
      </c>
      <c r="B414" s="15">
        <v>2016</v>
      </c>
      <c r="C414" s="15" t="s">
        <v>59</v>
      </c>
      <c r="D414" s="15">
        <v>2249.06</v>
      </c>
      <c r="E414" s="15">
        <v>1079.55</v>
      </c>
    </row>
    <row r="415" spans="1:5" x14ac:dyDescent="0.35">
      <c r="A415" s="29">
        <v>42826</v>
      </c>
      <c r="B415" s="19">
        <v>2017</v>
      </c>
      <c r="C415" s="19" t="s">
        <v>56</v>
      </c>
      <c r="D415" s="19">
        <v>233.71</v>
      </c>
      <c r="E415" s="19">
        <v>102.83</v>
      </c>
    </row>
    <row r="416" spans="1:5" x14ac:dyDescent="0.35">
      <c r="A416" s="28">
        <v>43451</v>
      </c>
      <c r="B416" s="15">
        <v>2018</v>
      </c>
      <c r="C416" s="15" t="s">
        <v>57</v>
      </c>
      <c r="D416" s="15">
        <v>2216.86</v>
      </c>
      <c r="E416" s="15">
        <v>1019.76</v>
      </c>
    </row>
    <row r="417" spans="1:5" x14ac:dyDescent="0.35">
      <c r="A417" s="29">
        <v>43058</v>
      </c>
      <c r="B417" s="19">
        <v>2017</v>
      </c>
      <c r="C417" s="19" t="s">
        <v>56</v>
      </c>
      <c r="D417" s="19">
        <v>2117.14</v>
      </c>
      <c r="E417" s="19">
        <v>1206.77</v>
      </c>
    </row>
    <row r="418" spans="1:5" x14ac:dyDescent="0.35">
      <c r="A418" s="28">
        <v>42663</v>
      </c>
      <c r="B418" s="15">
        <v>2016</v>
      </c>
      <c r="C418" s="15" t="s">
        <v>56</v>
      </c>
      <c r="D418" s="15">
        <v>98.19</v>
      </c>
      <c r="E418" s="15">
        <v>63.82</v>
      </c>
    </row>
    <row r="419" spans="1:5" x14ac:dyDescent="0.35">
      <c r="A419" s="29">
        <v>42426</v>
      </c>
      <c r="B419" s="19">
        <v>2016</v>
      </c>
      <c r="C419" s="19" t="s">
        <v>56</v>
      </c>
      <c r="D419" s="19">
        <v>539.79</v>
      </c>
      <c r="E419" s="19">
        <v>296.88</v>
      </c>
    </row>
    <row r="420" spans="1:5" x14ac:dyDescent="0.35">
      <c r="A420" s="28">
        <v>42591</v>
      </c>
      <c r="B420" s="15">
        <v>2016</v>
      </c>
      <c r="C420" s="15" t="s">
        <v>57</v>
      </c>
      <c r="D420" s="15">
        <v>1740.05</v>
      </c>
      <c r="E420" s="15">
        <v>1113.6300000000001</v>
      </c>
    </row>
    <row r="421" spans="1:5" x14ac:dyDescent="0.35">
      <c r="A421" s="29">
        <v>42853</v>
      </c>
      <c r="B421" s="19">
        <v>2017</v>
      </c>
      <c r="C421" s="19" t="s">
        <v>56</v>
      </c>
      <c r="D421" s="19">
        <v>255.53</v>
      </c>
      <c r="E421" s="19">
        <v>171.21</v>
      </c>
    </row>
    <row r="422" spans="1:5" x14ac:dyDescent="0.35">
      <c r="A422" s="28">
        <v>43302</v>
      </c>
      <c r="B422" s="15">
        <v>2018</v>
      </c>
      <c r="C422" s="15" t="s">
        <v>56</v>
      </c>
      <c r="D422" s="15">
        <v>351.43</v>
      </c>
      <c r="E422" s="15">
        <v>158.13999999999999</v>
      </c>
    </row>
    <row r="423" spans="1:5" x14ac:dyDescent="0.35">
      <c r="A423" s="29">
        <v>42532</v>
      </c>
      <c r="B423" s="19">
        <v>2016</v>
      </c>
      <c r="C423" s="19" t="s">
        <v>57</v>
      </c>
      <c r="D423" s="19">
        <v>360.48</v>
      </c>
      <c r="E423" s="19">
        <v>198.26</v>
      </c>
    </row>
    <row r="424" spans="1:5" x14ac:dyDescent="0.35">
      <c r="A424" s="28">
        <v>43090</v>
      </c>
      <c r="B424" s="15">
        <v>2017</v>
      </c>
      <c r="C424" s="15" t="s">
        <v>56</v>
      </c>
      <c r="D424" s="15">
        <v>607.66</v>
      </c>
      <c r="E424" s="15">
        <v>376.75</v>
      </c>
    </row>
    <row r="425" spans="1:5" x14ac:dyDescent="0.35">
      <c r="A425" s="29">
        <v>43296</v>
      </c>
      <c r="B425" s="19">
        <v>2018</v>
      </c>
      <c r="C425" s="19" t="s">
        <v>59</v>
      </c>
      <c r="D425" s="19">
        <v>2348.0500000000002</v>
      </c>
      <c r="E425" s="19">
        <v>1009.66</v>
      </c>
    </row>
    <row r="426" spans="1:5" x14ac:dyDescent="0.35">
      <c r="A426" s="28">
        <v>42889</v>
      </c>
      <c r="B426" s="15">
        <v>2017</v>
      </c>
      <c r="C426" s="15" t="s">
        <v>56</v>
      </c>
      <c r="D426" s="15">
        <v>2347.36</v>
      </c>
      <c r="E426" s="15">
        <v>938.94</v>
      </c>
    </row>
    <row r="427" spans="1:5" x14ac:dyDescent="0.35">
      <c r="A427" s="29">
        <v>43153</v>
      </c>
      <c r="B427" s="19">
        <v>2018</v>
      </c>
      <c r="C427" s="19" t="s">
        <v>59</v>
      </c>
      <c r="D427" s="19">
        <v>149.54</v>
      </c>
      <c r="E427" s="19">
        <v>71.78</v>
      </c>
    </row>
    <row r="428" spans="1:5" x14ac:dyDescent="0.35">
      <c r="A428" s="28">
        <v>42656</v>
      </c>
      <c r="B428" s="15">
        <v>2016</v>
      </c>
      <c r="C428" s="15" t="s">
        <v>59</v>
      </c>
      <c r="D428" s="15">
        <v>1146.83</v>
      </c>
      <c r="E428" s="15">
        <v>527.54</v>
      </c>
    </row>
    <row r="429" spans="1:5" x14ac:dyDescent="0.35">
      <c r="A429" s="29">
        <v>43436</v>
      </c>
      <c r="B429" s="19">
        <v>2018</v>
      </c>
      <c r="C429" s="19" t="s">
        <v>59</v>
      </c>
      <c r="D429" s="19">
        <v>1611.46</v>
      </c>
      <c r="E429" s="19">
        <v>837.96</v>
      </c>
    </row>
    <row r="430" spans="1:5" x14ac:dyDescent="0.35">
      <c r="A430" s="28">
        <v>42835</v>
      </c>
      <c r="B430" s="15">
        <v>2017</v>
      </c>
      <c r="C430" s="15" t="s">
        <v>57</v>
      </c>
      <c r="D430" s="15">
        <v>312.83</v>
      </c>
      <c r="E430" s="15">
        <v>178.31</v>
      </c>
    </row>
    <row r="431" spans="1:5" x14ac:dyDescent="0.35">
      <c r="A431" s="29">
        <v>42674</v>
      </c>
      <c r="B431" s="19">
        <v>2016</v>
      </c>
      <c r="C431" s="19" t="s">
        <v>56</v>
      </c>
      <c r="D431" s="19">
        <v>1769.08</v>
      </c>
      <c r="E431" s="19">
        <v>1149.9000000000001</v>
      </c>
    </row>
    <row r="432" spans="1:5" x14ac:dyDescent="0.35">
      <c r="A432" s="28">
        <v>42751</v>
      </c>
      <c r="B432" s="15">
        <v>2017</v>
      </c>
      <c r="C432" s="15" t="s">
        <v>57</v>
      </c>
      <c r="D432" s="15">
        <v>1146.08</v>
      </c>
      <c r="E432" s="15">
        <v>641.79999999999995</v>
      </c>
    </row>
    <row r="433" spans="1:5" x14ac:dyDescent="0.35">
      <c r="A433" s="29">
        <v>43071</v>
      </c>
      <c r="B433" s="19">
        <v>2017</v>
      </c>
      <c r="C433" s="19" t="s">
        <v>59</v>
      </c>
      <c r="D433" s="19">
        <v>2109.7399999999998</v>
      </c>
      <c r="E433" s="19">
        <v>822.8</v>
      </c>
    </row>
    <row r="434" spans="1:5" x14ac:dyDescent="0.35">
      <c r="A434" s="28">
        <v>42628</v>
      </c>
      <c r="B434" s="15">
        <v>2016</v>
      </c>
      <c r="C434" s="15" t="s">
        <v>59</v>
      </c>
      <c r="D434" s="15">
        <v>78.819999999999993</v>
      </c>
      <c r="E434" s="15">
        <v>40.200000000000003</v>
      </c>
    </row>
    <row r="435" spans="1:5" x14ac:dyDescent="0.35">
      <c r="A435" s="29">
        <v>42730</v>
      </c>
      <c r="B435" s="19">
        <v>2016</v>
      </c>
      <c r="C435" s="19" t="s">
        <v>57</v>
      </c>
      <c r="D435" s="19">
        <v>1965.78</v>
      </c>
      <c r="E435" s="19">
        <v>786.31</v>
      </c>
    </row>
    <row r="436" spans="1:5" x14ac:dyDescent="0.35">
      <c r="A436" s="28">
        <v>43044</v>
      </c>
      <c r="B436" s="15">
        <v>2017</v>
      </c>
      <c r="C436" s="15" t="s">
        <v>58</v>
      </c>
      <c r="D436" s="15">
        <v>88.26</v>
      </c>
      <c r="E436" s="15">
        <v>41.48</v>
      </c>
    </row>
    <row r="437" spans="1:5" x14ac:dyDescent="0.35">
      <c r="A437" s="29">
        <v>43261</v>
      </c>
      <c r="B437" s="19">
        <v>2018</v>
      </c>
      <c r="C437" s="19" t="s">
        <v>57</v>
      </c>
      <c r="D437" s="19">
        <v>2468.0100000000002</v>
      </c>
      <c r="E437" s="19">
        <v>962.52</v>
      </c>
    </row>
    <row r="438" spans="1:5" x14ac:dyDescent="0.35">
      <c r="A438" s="28">
        <v>43457</v>
      </c>
      <c r="B438" s="15">
        <v>2018</v>
      </c>
      <c r="C438" s="15" t="s">
        <v>59</v>
      </c>
      <c r="D438" s="15">
        <v>1656.82</v>
      </c>
      <c r="E438" s="15">
        <v>1060.3599999999999</v>
      </c>
    </row>
    <row r="439" spans="1:5" x14ac:dyDescent="0.35">
      <c r="A439" s="29">
        <v>42534</v>
      </c>
      <c r="B439" s="19">
        <v>2016</v>
      </c>
      <c r="C439" s="19" t="s">
        <v>56</v>
      </c>
      <c r="D439" s="19">
        <v>1005.73</v>
      </c>
      <c r="E439" s="19">
        <v>553.15</v>
      </c>
    </row>
    <row r="440" spans="1:5" x14ac:dyDescent="0.35">
      <c r="A440" s="28">
        <v>43158</v>
      </c>
      <c r="B440" s="15">
        <v>2018</v>
      </c>
      <c r="C440" s="15" t="s">
        <v>56</v>
      </c>
      <c r="D440" s="15">
        <v>78</v>
      </c>
      <c r="E440" s="15">
        <v>35.880000000000003</v>
      </c>
    </row>
    <row r="441" spans="1:5" x14ac:dyDescent="0.35">
      <c r="A441" s="29">
        <v>43408</v>
      </c>
      <c r="B441" s="19">
        <v>2018</v>
      </c>
      <c r="C441" s="19" t="s">
        <v>56</v>
      </c>
      <c r="D441" s="19">
        <v>577.51</v>
      </c>
      <c r="E441" s="19">
        <v>259.88</v>
      </c>
    </row>
    <row r="442" spans="1:5" x14ac:dyDescent="0.35">
      <c r="A442" s="28">
        <v>42792</v>
      </c>
      <c r="B442" s="15">
        <v>2017</v>
      </c>
      <c r="C442" s="15" t="s">
        <v>59</v>
      </c>
      <c r="D442" s="15">
        <v>538.86</v>
      </c>
      <c r="E442" s="15">
        <v>323.32</v>
      </c>
    </row>
    <row r="443" spans="1:5" x14ac:dyDescent="0.35">
      <c r="A443" s="29">
        <v>42620</v>
      </c>
      <c r="B443" s="19">
        <v>2016</v>
      </c>
      <c r="C443" s="19" t="s">
        <v>56</v>
      </c>
      <c r="D443" s="19">
        <v>1527.05</v>
      </c>
      <c r="E443" s="19">
        <v>748.25</v>
      </c>
    </row>
    <row r="444" spans="1:5" x14ac:dyDescent="0.35">
      <c r="A444" s="28">
        <v>42415</v>
      </c>
      <c r="B444" s="15">
        <v>2016</v>
      </c>
      <c r="C444" s="15" t="s">
        <v>57</v>
      </c>
      <c r="D444" s="15">
        <v>410.71</v>
      </c>
      <c r="E444" s="15">
        <v>221.78</v>
      </c>
    </row>
    <row r="445" spans="1:5" x14ac:dyDescent="0.35">
      <c r="A445" s="29">
        <v>43107</v>
      </c>
      <c r="B445" s="19">
        <v>2018</v>
      </c>
      <c r="C445" s="19" t="s">
        <v>59</v>
      </c>
      <c r="D445" s="19">
        <v>1709.63</v>
      </c>
      <c r="E445" s="19">
        <v>1094.1600000000001</v>
      </c>
    </row>
    <row r="446" spans="1:5" x14ac:dyDescent="0.35">
      <c r="A446" s="28">
        <v>42739</v>
      </c>
      <c r="B446" s="15">
        <v>2017</v>
      </c>
      <c r="C446" s="15" t="s">
        <v>59</v>
      </c>
      <c r="D446" s="15">
        <v>2494.98</v>
      </c>
      <c r="E446" s="15">
        <v>1172.6400000000001</v>
      </c>
    </row>
    <row r="447" spans="1:5" x14ac:dyDescent="0.35">
      <c r="A447" s="29">
        <v>42815</v>
      </c>
      <c r="B447" s="19">
        <v>2017</v>
      </c>
      <c r="C447" s="19" t="s">
        <v>56</v>
      </c>
      <c r="D447" s="19">
        <v>33.229999999999997</v>
      </c>
      <c r="E447" s="19">
        <v>16.28</v>
      </c>
    </row>
    <row r="448" spans="1:5" x14ac:dyDescent="0.35">
      <c r="A448" s="28">
        <v>43341</v>
      </c>
      <c r="B448" s="15">
        <v>2018</v>
      </c>
      <c r="C448" s="15" t="s">
        <v>57</v>
      </c>
      <c r="D448" s="15">
        <v>1123.3699999999999</v>
      </c>
      <c r="E448" s="15">
        <v>505.52</v>
      </c>
    </row>
    <row r="449" spans="1:5" x14ac:dyDescent="0.35">
      <c r="A449" s="29">
        <v>42535</v>
      </c>
      <c r="B449" s="19">
        <v>2016</v>
      </c>
      <c r="C449" s="19" t="s">
        <v>57</v>
      </c>
      <c r="D449" s="19">
        <v>2278.94</v>
      </c>
      <c r="E449" s="19">
        <v>1526.89</v>
      </c>
    </row>
    <row r="450" spans="1:5" x14ac:dyDescent="0.35">
      <c r="A450" s="28">
        <v>43376</v>
      </c>
      <c r="B450" s="15">
        <v>2018</v>
      </c>
      <c r="C450" s="15" t="s">
        <v>56</v>
      </c>
      <c r="D450" s="15">
        <v>540.51</v>
      </c>
      <c r="E450" s="15">
        <v>254.04</v>
      </c>
    </row>
    <row r="451" spans="1:5" x14ac:dyDescent="0.35">
      <c r="A451" s="29">
        <v>43204</v>
      </c>
      <c r="B451" s="19">
        <v>2018</v>
      </c>
      <c r="C451" s="19" t="s">
        <v>56</v>
      </c>
      <c r="D451" s="19">
        <v>1321.13</v>
      </c>
      <c r="E451" s="19">
        <v>594.51</v>
      </c>
    </row>
    <row r="452" spans="1:5" x14ac:dyDescent="0.35">
      <c r="A452" s="28">
        <v>42656</v>
      </c>
      <c r="B452" s="15">
        <v>2016</v>
      </c>
      <c r="C452" s="15" t="s">
        <v>58</v>
      </c>
      <c r="D452" s="15">
        <v>2376.8000000000002</v>
      </c>
      <c r="E452" s="15">
        <v>1544.92</v>
      </c>
    </row>
    <row r="453" spans="1:5" x14ac:dyDescent="0.35">
      <c r="A453" s="29">
        <v>42670</v>
      </c>
      <c r="B453" s="19">
        <v>2016</v>
      </c>
      <c r="C453" s="19" t="s">
        <v>56</v>
      </c>
      <c r="D453" s="19">
        <v>2434.29</v>
      </c>
      <c r="E453" s="19">
        <v>973.72</v>
      </c>
    </row>
    <row r="454" spans="1:5" x14ac:dyDescent="0.35">
      <c r="A454" s="28">
        <v>43263</v>
      </c>
      <c r="B454" s="15">
        <v>2018</v>
      </c>
      <c r="C454" s="15" t="s">
        <v>56</v>
      </c>
      <c r="D454" s="15">
        <v>1397.51</v>
      </c>
      <c r="E454" s="15">
        <v>559</v>
      </c>
    </row>
    <row r="455" spans="1:5" x14ac:dyDescent="0.35">
      <c r="A455" s="29">
        <v>43116</v>
      </c>
      <c r="B455" s="19">
        <v>2018</v>
      </c>
      <c r="C455" s="19" t="s">
        <v>56</v>
      </c>
      <c r="D455" s="19">
        <v>751.96</v>
      </c>
      <c r="E455" s="19">
        <v>360.94</v>
      </c>
    </row>
    <row r="456" spans="1:5" x14ac:dyDescent="0.35">
      <c r="A456" s="28">
        <v>42403</v>
      </c>
      <c r="B456" s="15">
        <v>2016</v>
      </c>
      <c r="C456" s="15" t="s">
        <v>59</v>
      </c>
      <c r="D456" s="15">
        <v>1586.27</v>
      </c>
      <c r="E456" s="15">
        <v>650.37</v>
      </c>
    </row>
    <row r="457" spans="1:5" x14ac:dyDescent="0.35">
      <c r="A457" s="29">
        <v>42650</v>
      </c>
      <c r="B457" s="19">
        <v>2016</v>
      </c>
      <c r="C457" s="19" t="s">
        <v>56</v>
      </c>
      <c r="D457" s="19">
        <v>622.54999999999995</v>
      </c>
      <c r="E457" s="19">
        <v>242.79</v>
      </c>
    </row>
    <row r="458" spans="1:5" x14ac:dyDescent="0.35">
      <c r="A458" s="28">
        <v>42685</v>
      </c>
      <c r="B458" s="15">
        <v>2016</v>
      </c>
      <c r="C458" s="15" t="s">
        <v>56</v>
      </c>
      <c r="D458" s="15">
        <v>1641.29</v>
      </c>
      <c r="E458" s="15">
        <v>804.23</v>
      </c>
    </row>
    <row r="459" spans="1:5" x14ac:dyDescent="0.35">
      <c r="A459" s="29">
        <v>42733</v>
      </c>
      <c r="B459" s="19">
        <v>2016</v>
      </c>
      <c r="C459" s="19" t="s">
        <v>58</v>
      </c>
      <c r="D459" s="19">
        <v>2372.5100000000002</v>
      </c>
      <c r="E459" s="19">
        <v>1162.53</v>
      </c>
    </row>
    <row r="460" spans="1:5" x14ac:dyDescent="0.35">
      <c r="A460" s="28">
        <v>42463</v>
      </c>
      <c r="B460" s="15">
        <v>2016</v>
      </c>
      <c r="C460" s="15" t="s">
        <v>58</v>
      </c>
      <c r="D460" s="15">
        <v>1402.83</v>
      </c>
      <c r="E460" s="15">
        <v>757.53</v>
      </c>
    </row>
    <row r="461" spans="1:5" x14ac:dyDescent="0.35">
      <c r="A461" s="29">
        <v>42730</v>
      </c>
      <c r="B461" s="19">
        <v>2016</v>
      </c>
      <c r="C461" s="19" t="s">
        <v>58</v>
      </c>
      <c r="D461" s="19">
        <v>1457.64</v>
      </c>
      <c r="E461" s="19">
        <v>641.36</v>
      </c>
    </row>
    <row r="462" spans="1:5" x14ac:dyDescent="0.35">
      <c r="A462" s="28">
        <v>42985</v>
      </c>
      <c r="B462" s="15">
        <v>2017</v>
      </c>
      <c r="C462" s="15" t="s">
        <v>57</v>
      </c>
      <c r="D462" s="15">
        <v>364.61</v>
      </c>
      <c r="E462" s="15">
        <v>222.41</v>
      </c>
    </row>
    <row r="463" spans="1:5" x14ac:dyDescent="0.35">
      <c r="A463" s="29">
        <v>42686</v>
      </c>
      <c r="B463" s="19">
        <v>2016</v>
      </c>
      <c r="C463" s="19" t="s">
        <v>57</v>
      </c>
      <c r="D463" s="19">
        <v>736.24</v>
      </c>
      <c r="E463" s="19">
        <v>427.02</v>
      </c>
    </row>
    <row r="464" spans="1:5" x14ac:dyDescent="0.35">
      <c r="A464" s="28">
        <v>43460</v>
      </c>
      <c r="B464" s="15">
        <v>2018</v>
      </c>
      <c r="C464" s="15" t="s">
        <v>59</v>
      </c>
      <c r="D464" s="15">
        <v>923.94</v>
      </c>
      <c r="E464" s="15">
        <v>471.21</v>
      </c>
    </row>
    <row r="465" spans="1:5" x14ac:dyDescent="0.35">
      <c r="A465" s="29">
        <v>42465</v>
      </c>
      <c r="B465" s="19">
        <v>2016</v>
      </c>
      <c r="C465" s="19" t="s">
        <v>58</v>
      </c>
      <c r="D465" s="19">
        <v>295.16000000000003</v>
      </c>
      <c r="E465" s="19">
        <v>168.24</v>
      </c>
    </row>
    <row r="466" spans="1:5" x14ac:dyDescent="0.35">
      <c r="A466" s="28">
        <v>43066</v>
      </c>
      <c r="B466" s="15">
        <v>2017</v>
      </c>
      <c r="C466" s="15" t="s">
        <v>59</v>
      </c>
      <c r="D466" s="15">
        <v>278.19</v>
      </c>
      <c r="E466" s="15">
        <v>136.31</v>
      </c>
    </row>
    <row r="467" spans="1:5" x14ac:dyDescent="0.35">
      <c r="A467" s="29">
        <v>43364</v>
      </c>
      <c r="B467" s="19">
        <v>2018</v>
      </c>
      <c r="C467" s="19" t="s">
        <v>59</v>
      </c>
      <c r="D467" s="19">
        <v>377.95</v>
      </c>
      <c r="E467" s="19">
        <v>226.77</v>
      </c>
    </row>
    <row r="468" spans="1:5" x14ac:dyDescent="0.35">
      <c r="A468" s="28">
        <v>43031</v>
      </c>
      <c r="B468" s="15">
        <v>2017</v>
      </c>
      <c r="C468" s="15" t="s">
        <v>58</v>
      </c>
      <c r="D468" s="15">
        <v>299.07</v>
      </c>
      <c r="E468" s="15">
        <v>134.58000000000001</v>
      </c>
    </row>
    <row r="469" spans="1:5" x14ac:dyDescent="0.35">
      <c r="A469" s="29">
        <v>42385</v>
      </c>
      <c r="B469" s="19">
        <v>2016</v>
      </c>
      <c r="C469" s="19" t="s">
        <v>58</v>
      </c>
      <c r="D469" s="19">
        <v>2462.06</v>
      </c>
      <c r="E469" s="19">
        <v>1058.69</v>
      </c>
    </row>
    <row r="470" spans="1:5" x14ac:dyDescent="0.35">
      <c r="A470" s="28">
        <v>43251</v>
      </c>
      <c r="B470" s="15">
        <v>2018</v>
      </c>
      <c r="C470" s="15" t="s">
        <v>59</v>
      </c>
      <c r="D470" s="15">
        <v>1621.96</v>
      </c>
      <c r="E470" s="15">
        <v>843.42</v>
      </c>
    </row>
    <row r="471" spans="1:5" x14ac:dyDescent="0.35">
      <c r="A471" s="29">
        <v>43313</v>
      </c>
      <c r="B471" s="19">
        <v>2018</v>
      </c>
      <c r="C471" s="19" t="s">
        <v>57</v>
      </c>
      <c r="D471" s="19">
        <v>1708.73</v>
      </c>
      <c r="E471" s="19">
        <v>905.63</v>
      </c>
    </row>
    <row r="472" spans="1:5" x14ac:dyDescent="0.35">
      <c r="A472" s="28">
        <v>43263</v>
      </c>
      <c r="B472" s="15">
        <v>2018</v>
      </c>
      <c r="C472" s="15" t="s">
        <v>56</v>
      </c>
      <c r="D472" s="15">
        <v>254.01</v>
      </c>
      <c r="E472" s="15">
        <v>149.87</v>
      </c>
    </row>
    <row r="473" spans="1:5" x14ac:dyDescent="0.35">
      <c r="A473" s="29">
        <v>42801</v>
      </c>
      <c r="B473" s="19">
        <v>2017</v>
      </c>
      <c r="C473" s="19" t="s">
        <v>58</v>
      </c>
      <c r="D473" s="19">
        <v>2435.94</v>
      </c>
      <c r="E473" s="19">
        <v>1096.17</v>
      </c>
    </row>
    <row r="474" spans="1:5" x14ac:dyDescent="0.35">
      <c r="A474" s="28">
        <v>43386</v>
      </c>
      <c r="B474" s="15">
        <v>2018</v>
      </c>
      <c r="C474" s="15" t="s">
        <v>56</v>
      </c>
      <c r="D474" s="15">
        <v>2342.37</v>
      </c>
      <c r="E474" s="15">
        <v>1218.03</v>
      </c>
    </row>
    <row r="475" spans="1:5" x14ac:dyDescent="0.35">
      <c r="A475" s="29">
        <v>43404</v>
      </c>
      <c r="B475" s="19">
        <v>2018</v>
      </c>
      <c r="C475" s="19" t="s">
        <v>58</v>
      </c>
      <c r="D475" s="19">
        <v>1626.41</v>
      </c>
      <c r="E475" s="19">
        <v>829.47</v>
      </c>
    </row>
    <row r="476" spans="1:5" x14ac:dyDescent="0.35">
      <c r="A476" s="28">
        <v>43336</v>
      </c>
      <c r="B476" s="15">
        <v>2018</v>
      </c>
      <c r="C476" s="15" t="s">
        <v>59</v>
      </c>
      <c r="D476" s="15">
        <v>2228.5500000000002</v>
      </c>
      <c r="E476" s="15">
        <v>891.42</v>
      </c>
    </row>
    <row r="477" spans="1:5" x14ac:dyDescent="0.35">
      <c r="A477" s="29">
        <v>42875</v>
      </c>
      <c r="B477" s="19">
        <v>2017</v>
      </c>
      <c r="C477" s="19" t="s">
        <v>57</v>
      </c>
      <c r="D477" s="19">
        <v>508.97</v>
      </c>
      <c r="E477" s="19">
        <v>213.77</v>
      </c>
    </row>
    <row r="478" spans="1:5" x14ac:dyDescent="0.35">
      <c r="A478" s="28">
        <v>42693</v>
      </c>
      <c r="B478" s="15">
        <v>2016</v>
      </c>
      <c r="C478" s="15" t="s">
        <v>59</v>
      </c>
      <c r="D478" s="15">
        <v>2205.67</v>
      </c>
      <c r="E478" s="15">
        <v>1235.18</v>
      </c>
    </row>
    <row r="479" spans="1:5" x14ac:dyDescent="0.35">
      <c r="A479" s="29">
        <v>42872</v>
      </c>
      <c r="B479" s="19">
        <v>2017</v>
      </c>
      <c r="C479" s="19" t="s">
        <v>57</v>
      </c>
      <c r="D479" s="19">
        <v>1057.56</v>
      </c>
      <c r="E479" s="19">
        <v>412.45</v>
      </c>
    </row>
    <row r="480" spans="1:5" x14ac:dyDescent="0.35">
      <c r="A480" s="28">
        <v>42420</v>
      </c>
      <c r="B480" s="15">
        <v>2016</v>
      </c>
      <c r="C480" s="15" t="s">
        <v>56</v>
      </c>
      <c r="D480" s="15">
        <v>1458.31</v>
      </c>
      <c r="E480" s="15">
        <v>699.99</v>
      </c>
    </row>
    <row r="481" spans="1:5" x14ac:dyDescent="0.35">
      <c r="A481" s="29">
        <v>43179</v>
      </c>
      <c r="B481" s="19">
        <v>2018</v>
      </c>
      <c r="C481" s="19" t="s">
        <v>57</v>
      </c>
      <c r="D481" s="19">
        <v>458.76</v>
      </c>
      <c r="E481" s="19">
        <v>243.14</v>
      </c>
    </row>
    <row r="482" spans="1:5" x14ac:dyDescent="0.35">
      <c r="A482" s="28">
        <v>42964</v>
      </c>
      <c r="B482" s="15">
        <v>2017</v>
      </c>
      <c r="C482" s="15" t="s">
        <v>56</v>
      </c>
      <c r="D482" s="15">
        <v>172.58</v>
      </c>
      <c r="E482" s="15">
        <v>82.84</v>
      </c>
    </row>
    <row r="483" spans="1:5" x14ac:dyDescent="0.35">
      <c r="A483" s="29">
        <v>42959</v>
      </c>
      <c r="B483" s="19">
        <v>2017</v>
      </c>
      <c r="C483" s="19" t="s">
        <v>59</v>
      </c>
      <c r="D483" s="19">
        <v>2375.3200000000002</v>
      </c>
      <c r="E483" s="19">
        <v>1567.71</v>
      </c>
    </row>
    <row r="484" spans="1:5" x14ac:dyDescent="0.35">
      <c r="A484" s="28">
        <v>43176</v>
      </c>
      <c r="B484" s="15">
        <v>2018</v>
      </c>
      <c r="C484" s="15" t="s">
        <v>56</v>
      </c>
      <c r="D484" s="15">
        <v>1542.83</v>
      </c>
      <c r="E484" s="15">
        <v>802.27</v>
      </c>
    </row>
    <row r="485" spans="1:5" x14ac:dyDescent="0.35">
      <c r="A485" s="29">
        <v>42532</v>
      </c>
      <c r="B485" s="19">
        <v>2016</v>
      </c>
      <c r="C485" s="19" t="s">
        <v>57</v>
      </c>
      <c r="D485" s="19">
        <v>660.93</v>
      </c>
      <c r="E485" s="19">
        <v>304.02999999999997</v>
      </c>
    </row>
    <row r="486" spans="1:5" x14ac:dyDescent="0.35">
      <c r="A486" s="28">
        <v>42674</v>
      </c>
      <c r="B486" s="15">
        <v>2016</v>
      </c>
      <c r="C486" s="15" t="s">
        <v>58</v>
      </c>
      <c r="D486" s="15">
        <v>544.23</v>
      </c>
      <c r="E486" s="15">
        <v>212.25</v>
      </c>
    </row>
    <row r="487" spans="1:5" x14ac:dyDescent="0.35">
      <c r="A487" s="29">
        <v>42855</v>
      </c>
      <c r="B487" s="19">
        <v>2017</v>
      </c>
      <c r="C487" s="19" t="s">
        <v>59</v>
      </c>
      <c r="D487" s="19">
        <v>150.19</v>
      </c>
      <c r="E487" s="19">
        <v>82.6</v>
      </c>
    </row>
    <row r="488" spans="1:5" x14ac:dyDescent="0.35">
      <c r="A488" s="28">
        <v>43058</v>
      </c>
      <c r="B488" s="15">
        <v>2017</v>
      </c>
      <c r="C488" s="15" t="s">
        <v>58</v>
      </c>
      <c r="D488" s="15">
        <v>451.19</v>
      </c>
      <c r="E488" s="15">
        <v>284.25</v>
      </c>
    </row>
    <row r="489" spans="1:5" x14ac:dyDescent="0.35">
      <c r="A489" s="29">
        <v>43116</v>
      </c>
      <c r="B489" s="19">
        <v>2018</v>
      </c>
      <c r="C489" s="19" t="s">
        <v>57</v>
      </c>
      <c r="D489" s="19">
        <v>1711.73</v>
      </c>
      <c r="E489" s="19">
        <v>958.57</v>
      </c>
    </row>
    <row r="490" spans="1:5" x14ac:dyDescent="0.35">
      <c r="A490" s="28">
        <v>43250</v>
      </c>
      <c r="B490" s="15">
        <v>2018</v>
      </c>
      <c r="C490" s="15" t="s">
        <v>56</v>
      </c>
      <c r="D490" s="15">
        <v>689.05</v>
      </c>
      <c r="E490" s="15">
        <v>461.66</v>
      </c>
    </row>
    <row r="491" spans="1:5" x14ac:dyDescent="0.35">
      <c r="A491" s="29">
        <v>42493</v>
      </c>
      <c r="B491" s="19">
        <v>2016</v>
      </c>
      <c r="C491" s="19" t="s">
        <v>57</v>
      </c>
      <c r="D491" s="19">
        <v>1463.2</v>
      </c>
      <c r="E491" s="19">
        <v>643.80999999999995</v>
      </c>
    </row>
    <row r="492" spans="1:5" x14ac:dyDescent="0.35">
      <c r="A492" s="28">
        <v>42700</v>
      </c>
      <c r="B492" s="15">
        <v>2016</v>
      </c>
      <c r="C492" s="15" t="s">
        <v>56</v>
      </c>
      <c r="D492" s="15">
        <v>398.06</v>
      </c>
      <c r="E492" s="15">
        <v>250.78</v>
      </c>
    </row>
    <row r="493" spans="1:5" x14ac:dyDescent="0.35">
      <c r="A493" s="29">
        <v>42612</v>
      </c>
      <c r="B493" s="19">
        <v>2016</v>
      </c>
      <c r="C493" s="19" t="s">
        <v>58</v>
      </c>
      <c r="D493" s="19">
        <v>2139.4699999999998</v>
      </c>
      <c r="E493" s="19">
        <v>855.79</v>
      </c>
    </row>
    <row r="494" spans="1:5" x14ac:dyDescent="0.35">
      <c r="A494" s="28">
        <v>42735</v>
      </c>
      <c r="B494" s="15">
        <v>2016</v>
      </c>
      <c r="C494" s="15" t="s">
        <v>58</v>
      </c>
      <c r="D494" s="15">
        <v>990.07</v>
      </c>
      <c r="E494" s="15">
        <v>386.13</v>
      </c>
    </row>
    <row r="495" spans="1:5" x14ac:dyDescent="0.35">
      <c r="A495" s="29">
        <v>43304</v>
      </c>
      <c r="B495" s="19">
        <v>2018</v>
      </c>
      <c r="C495" s="19" t="s">
        <v>56</v>
      </c>
      <c r="D495" s="19">
        <v>983.91</v>
      </c>
      <c r="E495" s="19">
        <v>600.19000000000005</v>
      </c>
    </row>
    <row r="496" spans="1:5" x14ac:dyDescent="0.35">
      <c r="A496" s="28">
        <v>42576</v>
      </c>
      <c r="B496" s="15">
        <v>2016</v>
      </c>
      <c r="C496" s="15" t="s">
        <v>57</v>
      </c>
      <c r="D496" s="15">
        <v>1697.79</v>
      </c>
      <c r="E496" s="15">
        <v>1052.6300000000001</v>
      </c>
    </row>
    <row r="497" spans="1:5" x14ac:dyDescent="0.35">
      <c r="A497" s="29">
        <v>43328</v>
      </c>
      <c r="B497" s="19">
        <v>2018</v>
      </c>
      <c r="C497" s="19" t="s">
        <v>57</v>
      </c>
      <c r="D497" s="19">
        <v>2311.1999999999998</v>
      </c>
      <c r="E497" s="19">
        <v>970.7</v>
      </c>
    </row>
    <row r="498" spans="1:5" x14ac:dyDescent="0.35">
      <c r="A498" s="28">
        <v>43343</v>
      </c>
      <c r="B498" s="15">
        <v>2018</v>
      </c>
      <c r="C498" s="15" t="s">
        <v>59</v>
      </c>
      <c r="D498" s="15">
        <v>2410.44</v>
      </c>
      <c r="E498" s="15">
        <v>1084.7</v>
      </c>
    </row>
    <row r="499" spans="1:5" x14ac:dyDescent="0.35">
      <c r="A499" s="29">
        <v>42863</v>
      </c>
      <c r="B499" s="19">
        <v>2017</v>
      </c>
      <c r="C499" s="19" t="s">
        <v>56</v>
      </c>
      <c r="D499" s="19">
        <v>779.09</v>
      </c>
      <c r="E499" s="19">
        <v>483.04</v>
      </c>
    </row>
    <row r="500" spans="1:5" x14ac:dyDescent="0.35">
      <c r="A500" s="28">
        <v>42992</v>
      </c>
      <c r="B500" s="15">
        <v>2017</v>
      </c>
      <c r="C500" s="15" t="s">
        <v>57</v>
      </c>
      <c r="D500" s="15">
        <v>1383.95</v>
      </c>
      <c r="E500" s="15">
        <v>775.01</v>
      </c>
    </row>
    <row r="501" spans="1:5" x14ac:dyDescent="0.35">
      <c r="A501" s="29">
        <v>42778</v>
      </c>
      <c r="B501" s="19">
        <v>2017</v>
      </c>
      <c r="C501" s="19" t="s">
        <v>58</v>
      </c>
      <c r="D501" s="19">
        <v>2318.2399999999998</v>
      </c>
      <c r="E501" s="19">
        <v>1506.86</v>
      </c>
    </row>
    <row r="502" spans="1:5" x14ac:dyDescent="0.35">
      <c r="A502" s="28">
        <v>42755</v>
      </c>
      <c r="B502" s="15">
        <v>2017</v>
      </c>
      <c r="C502" s="15" t="s">
        <v>56</v>
      </c>
      <c r="D502" s="15">
        <v>169.05</v>
      </c>
      <c r="E502" s="15">
        <v>106.5</v>
      </c>
    </row>
    <row r="503" spans="1:5" x14ac:dyDescent="0.35">
      <c r="A503" s="29">
        <v>43226</v>
      </c>
      <c r="B503" s="19">
        <v>2018</v>
      </c>
      <c r="C503" s="19" t="s">
        <v>56</v>
      </c>
      <c r="D503" s="19">
        <v>2383.7600000000002</v>
      </c>
      <c r="E503" s="19">
        <v>1406.42</v>
      </c>
    </row>
    <row r="504" spans="1:5" x14ac:dyDescent="0.35">
      <c r="A504" s="28">
        <v>42905</v>
      </c>
      <c r="B504" s="15">
        <v>2017</v>
      </c>
      <c r="C504" s="15" t="s">
        <v>58</v>
      </c>
      <c r="D504" s="15">
        <v>1536.25</v>
      </c>
      <c r="E504" s="15">
        <v>814.21</v>
      </c>
    </row>
    <row r="505" spans="1:5" x14ac:dyDescent="0.35">
      <c r="A505" s="29">
        <v>42926</v>
      </c>
      <c r="B505" s="19">
        <v>2017</v>
      </c>
      <c r="C505" s="19" t="s">
        <v>59</v>
      </c>
      <c r="D505" s="19">
        <v>548.89</v>
      </c>
      <c r="E505" s="19">
        <v>351.29</v>
      </c>
    </row>
    <row r="506" spans="1:5" x14ac:dyDescent="0.35">
      <c r="A506" s="28">
        <v>43374</v>
      </c>
      <c r="B506" s="15">
        <v>2018</v>
      </c>
      <c r="C506" s="15" t="s">
        <v>58</v>
      </c>
      <c r="D506" s="15">
        <v>1650.76</v>
      </c>
      <c r="E506" s="15">
        <v>775.86</v>
      </c>
    </row>
    <row r="507" spans="1:5" x14ac:dyDescent="0.35">
      <c r="A507" s="29">
        <v>43405</v>
      </c>
      <c r="B507" s="19">
        <v>2018</v>
      </c>
      <c r="C507" s="19" t="s">
        <v>56</v>
      </c>
      <c r="D507" s="19">
        <v>288.33999999999997</v>
      </c>
      <c r="E507" s="19">
        <v>170.12</v>
      </c>
    </row>
    <row r="508" spans="1:5" x14ac:dyDescent="0.35">
      <c r="A508" s="28">
        <v>43096</v>
      </c>
      <c r="B508" s="15">
        <v>2017</v>
      </c>
      <c r="C508" s="15" t="s">
        <v>56</v>
      </c>
      <c r="D508" s="15">
        <v>1625.12</v>
      </c>
      <c r="E508" s="15">
        <v>731.3</v>
      </c>
    </row>
    <row r="509" spans="1:5" x14ac:dyDescent="0.35">
      <c r="A509" s="29">
        <v>42889</v>
      </c>
      <c r="B509" s="19">
        <v>2017</v>
      </c>
      <c r="C509" s="19" t="s">
        <v>58</v>
      </c>
      <c r="D509" s="19">
        <v>1318.75</v>
      </c>
      <c r="E509" s="19">
        <v>685.75</v>
      </c>
    </row>
    <row r="510" spans="1:5" x14ac:dyDescent="0.35">
      <c r="A510" s="28">
        <v>42504</v>
      </c>
      <c r="B510" s="15">
        <v>2016</v>
      </c>
      <c r="C510" s="15" t="s">
        <v>56</v>
      </c>
      <c r="D510" s="15">
        <v>2247.4499999999998</v>
      </c>
      <c r="E510" s="15">
        <v>898.98</v>
      </c>
    </row>
    <row r="511" spans="1:5" x14ac:dyDescent="0.35">
      <c r="A511" s="29">
        <v>43236</v>
      </c>
      <c r="B511" s="19">
        <v>2018</v>
      </c>
      <c r="C511" s="19" t="s">
        <v>56</v>
      </c>
      <c r="D511" s="19">
        <v>1394.64</v>
      </c>
      <c r="E511" s="19">
        <v>669.43</v>
      </c>
    </row>
    <row r="512" spans="1:5" x14ac:dyDescent="0.35">
      <c r="A512" s="28">
        <v>43103</v>
      </c>
      <c r="B512" s="15">
        <v>2018</v>
      </c>
      <c r="C512" s="15" t="s">
        <v>57</v>
      </c>
      <c r="D512" s="15">
        <v>1567.29</v>
      </c>
      <c r="E512" s="15">
        <v>673.93</v>
      </c>
    </row>
    <row r="513" spans="1:5" x14ac:dyDescent="0.35">
      <c r="A513" s="29">
        <v>42840</v>
      </c>
      <c r="B513" s="19">
        <v>2017</v>
      </c>
      <c r="C513" s="19" t="s">
        <v>58</v>
      </c>
      <c r="D513" s="19">
        <v>993.69</v>
      </c>
      <c r="E513" s="19">
        <v>556.47</v>
      </c>
    </row>
    <row r="514" spans="1:5" x14ac:dyDescent="0.35">
      <c r="A514" s="28">
        <v>42633</v>
      </c>
      <c r="B514" s="15">
        <v>2016</v>
      </c>
      <c r="C514" s="15" t="s">
        <v>59</v>
      </c>
      <c r="D514" s="15">
        <v>1698.45</v>
      </c>
      <c r="E514" s="15">
        <v>1053.04</v>
      </c>
    </row>
    <row r="515" spans="1:5" x14ac:dyDescent="0.35">
      <c r="A515" s="29">
        <v>43248</v>
      </c>
      <c r="B515" s="19">
        <v>2018</v>
      </c>
      <c r="C515" s="19" t="s">
        <v>58</v>
      </c>
      <c r="D515" s="19">
        <v>529.82000000000005</v>
      </c>
      <c r="E515" s="19">
        <v>233.12</v>
      </c>
    </row>
    <row r="516" spans="1:5" x14ac:dyDescent="0.35">
      <c r="A516" s="28">
        <v>43032</v>
      </c>
      <c r="B516" s="15">
        <v>2017</v>
      </c>
      <c r="C516" s="15" t="s">
        <v>57</v>
      </c>
      <c r="D516" s="15">
        <v>898.34</v>
      </c>
      <c r="E516" s="15">
        <v>467.14</v>
      </c>
    </row>
    <row r="517" spans="1:5" x14ac:dyDescent="0.35">
      <c r="A517" s="29">
        <v>43340</v>
      </c>
      <c r="B517" s="19">
        <v>2018</v>
      </c>
      <c r="C517" s="19" t="s">
        <v>58</v>
      </c>
      <c r="D517" s="19">
        <v>2470.64</v>
      </c>
      <c r="E517" s="19">
        <v>1309.44</v>
      </c>
    </row>
    <row r="518" spans="1:5" x14ac:dyDescent="0.35">
      <c r="A518" s="28">
        <v>42704</v>
      </c>
      <c r="B518" s="15">
        <v>2016</v>
      </c>
      <c r="C518" s="15" t="s">
        <v>58</v>
      </c>
      <c r="D518" s="15">
        <v>421.06</v>
      </c>
      <c r="E518" s="15">
        <v>189.48</v>
      </c>
    </row>
    <row r="519" spans="1:5" x14ac:dyDescent="0.35">
      <c r="A519" s="29">
        <v>42406</v>
      </c>
      <c r="B519" s="19">
        <v>2016</v>
      </c>
      <c r="C519" s="19" t="s">
        <v>59</v>
      </c>
      <c r="D519" s="19">
        <v>1437.88</v>
      </c>
      <c r="E519" s="19">
        <v>704.56</v>
      </c>
    </row>
    <row r="520" spans="1:5" x14ac:dyDescent="0.35">
      <c r="A520" s="28">
        <v>42640</v>
      </c>
      <c r="B520" s="15">
        <v>2016</v>
      </c>
      <c r="C520" s="15" t="s">
        <v>57</v>
      </c>
      <c r="D520" s="15">
        <v>2495.48</v>
      </c>
      <c r="E520" s="15">
        <v>1297.6500000000001</v>
      </c>
    </row>
    <row r="521" spans="1:5" x14ac:dyDescent="0.35">
      <c r="A521" s="29">
        <v>42915</v>
      </c>
      <c r="B521" s="19">
        <v>2017</v>
      </c>
      <c r="C521" s="19" t="s">
        <v>59</v>
      </c>
      <c r="D521" s="19">
        <v>2123.1799999999998</v>
      </c>
      <c r="E521" s="19">
        <v>997.89</v>
      </c>
    </row>
    <row r="522" spans="1:5" x14ac:dyDescent="0.35">
      <c r="A522" s="28">
        <v>42704</v>
      </c>
      <c r="B522" s="15">
        <v>2016</v>
      </c>
      <c r="C522" s="15" t="s">
        <v>58</v>
      </c>
      <c r="D522" s="15">
        <v>1955.88</v>
      </c>
      <c r="E522" s="15">
        <v>1114.8499999999999</v>
      </c>
    </row>
    <row r="523" spans="1:5" x14ac:dyDescent="0.35">
      <c r="A523" s="29">
        <v>42780</v>
      </c>
      <c r="B523" s="19">
        <v>2017</v>
      </c>
      <c r="C523" s="19" t="s">
        <v>57</v>
      </c>
      <c r="D523" s="19">
        <v>2138.09</v>
      </c>
      <c r="E523" s="19">
        <v>1197.33</v>
      </c>
    </row>
    <row r="524" spans="1:5" x14ac:dyDescent="0.35">
      <c r="A524" s="28">
        <v>43212</v>
      </c>
      <c r="B524" s="15">
        <v>2018</v>
      </c>
      <c r="C524" s="15" t="s">
        <v>57</v>
      </c>
      <c r="D524" s="15">
        <v>2424.29</v>
      </c>
      <c r="E524" s="15">
        <v>1260.6300000000001</v>
      </c>
    </row>
    <row r="525" spans="1:5" x14ac:dyDescent="0.35">
      <c r="A525" s="29">
        <v>43028</v>
      </c>
      <c r="B525" s="19">
        <v>2017</v>
      </c>
      <c r="C525" s="19" t="s">
        <v>56</v>
      </c>
      <c r="D525" s="19">
        <v>426.29</v>
      </c>
      <c r="E525" s="19">
        <v>170.52</v>
      </c>
    </row>
    <row r="526" spans="1:5" x14ac:dyDescent="0.35">
      <c r="A526" s="28">
        <v>42895</v>
      </c>
      <c r="B526" s="15">
        <v>2017</v>
      </c>
      <c r="C526" s="15" t="s">
        <v>58</v>
      </c>
      <c r="D526" s="15">
        <v>1208.04</v>
      </c>
      <c r="E526" s="15">
        <v>761.07</v>
      </c>
    </row>
    <row r="527" spans="1:5" x14ac:dyDescent="0.35">
      <c r="A527" s="29">
        <v>43149</v>
      </c>
      <c r="B527" s="19">
        <v>2018</v>
      </c>
      <c r="C527" s="19" t="s">
        <v>58</v>
      </c>
      <c r="D527" s="19">
        <v>1623.8</v>
      </c>
      <c r="E527" s="19">
        <v>714.47</v>
      </c>
    </row>
    <row r="528" spans="1:5" x14ac:dyDescent="0.35">
      <c r="A528" s="28">
        <v>42826</v>
      </c>
      <c r="B528" s="15">
        <v>2017</v>
      </c>
      <c r="C528" s="15" t="s">
        <v>58</v>
      </c>
      <c r="D528" s="15">
        <v>1631.95</v>
      </c>
      <c r="E528" s="15">
        <v>1093.4100000000001</v>
      </c>
    </row>
    <row r="529" spans="1:5" x14ac:dyDescent="0.35">
      <c r="A529" s="29">
        <v>42422</v>
      </c>
      <c r="B529" s="19">
        <v>2016</v>
      </c>
      <c r="C529" s="19" t="s">
        <v>58</v>
      </c>
      <c r="D529" s="19">
        <v>120.99</v>
      </c>
      <c r="E529" s="19">
        <v>52.03</v>
      </c>
    </row>
    <row r="530" spans="1:5" x14ac:dyDescent="0.35">
      <c r="A530" s="28">
        <v>42460</v>
      </c>
      <c r="B530" s="15">
        <v>2016</v>
      </c>
      <c r="C530" s="15" t="s">
        <v>59</v>
      </c>
      <c r="D530" s="15">
        <v>1764.88</v>
      </c>
      <c r="E530" s="15">
        <v>882.44</v>
      </c>
    </row>
    <row r="531" spans="1:5" x14ac:dyDescent="0.35">
      <c r="A531" s="29">
        <v>42920</v>
      </c>
      <c r="B531" s="19">
        <v>2017</v>
      </c>
      <c r="C531" s="19" t="s">
        <v>56</v>
      </c>
      <c r="D531" s="19">
        <v>2084.75</v>
      </c>
      <c r="E531" s="19">
        <v>1355.09</v>
      </c>
    </row>
    <row r="532" spans="1:5" x14ac:dyDescent="0.35">
      <c r="A532" s="28">
        <v>43339</v>
      </c>
      <c r="B532" s="15">
        <v>2018</v>
      </c>
      <c r="C532" s="15" t="s">
        <v>59</v>
      </c>
      <c r="D532" s="15">
        <v>713.57</v>
      </c>
      <c r="E532" s="15">
        <v>278.29000000000002</v>
      </c>
    </row>
    <row r="533" spans="1:5" x14ac:dyDescent="0.35">
      <c r="A533" s="29">
        <v>43231</v>
      </c>
      <c r="B533" s="19">
        <v>2018</v>
      </c>
      <c r="C533" s="19" t="s">
        <v>57</v>
      </c>
      <c r="D533" s="19">
        <v>460.82</v>
      </c>
      <c r="E533" s="19">
        <v>276.49</v>
      </c>
    </row>
    <row r="534" spans="1:5" x14ac:dyDescent="0.35">
      <c r="A534" s="28">
        <v>43098</v>
      </c>
      <c r="B534" s="15">
        <v>2017</v>
      </c>
      <c r="C534" s="15" t="s">
        <v>56</v>
      </c>
      <c r="D534" s="15">
        <v>1333.21</v>
      </c>
      <c r="E534" s="15">
        <v>813.26</v>
      </c>
    </row>
    <row r="535" spans="1:5" x14ac:dyDescent="0.35">
      <c r="A535" s="29">
        <v>42393</v>
      </c>
      <c r="B535" s="19">
        <v>2016</v>
      </c>
      <c r="C535" s="19" t="s">
        <v>57</v>
      </c>
      <c r="D535" s="19">
        <v>2282.04</v>
      </c>
      <c r="E535" s="19">
        <v>958.46</v>
      </c>
    </row>
    <row r="536" spans="1:5" x14ac:dyDescent="0.35">
      <c r="A536" s="28">
        <v>43128</v>
      </c>
      <c r="B536" s="15">
        <v>2018</v>
      </c>
      <c r="C536" s="15" t="s">
        <v>58</v>
      </c>
      <c r="D536" s="15">
        <v>1910.03</v>
      </c>
      <c r="E536" s="15">
        <v>974.12</v>
      </c>
    </row>
    <row r="537" spans="1:5" x14ac:dyDescent="0.35">
      <c r="A537" s="29">
        <v>43254</v>
      </c>
      <c r="B537" s="19">
        <v>2018</v>
      </c>
      <c r="C537" s="19" t="s">
        <v>59</v>
      </c>
      <c r="D537" s="19">
        <v>1744.01</v>
      </c>
      <c r="E537" s="19">
        <v>1081.29</v>
      </c>
    </row>
    <row r="538" spans="1:5" x14ac:dyDescent="0.35">
      <c r="A538" s="28">
        <v>43195</v>
      </c>
      <c r="B538" s="15">
        <v>2018</v>
      </c>
      <c r="C538" s="15" t="s">
        <v>59</v>
      </c>
      <c r="D538" s="15">
        <v>1567.95</v>
      </c>
      <c r="E538" s="15">
        <v>627.17999999999995</v>
      </c>
    </row>
    <row r="539" spans="1:5" x14ac:dyDescent="0.35">
      <c r="A539" s="29">
        <v>42609</v>
      </c>
      <c r="B539" s="19">
        <v>2016</v>
      </c>
      <c r="C539" s="19" t="s">
        <v>58</v>
      </c>
      <c r="D539" s="19">
        <v>1490.73</v>
      </c>
      <c r="E539" s="19">
        <v>715.55</v>
      </c>
    </row>
    <row r="540" spans="1:5" x14ac:dyDescent="0.35">
      <c r="A540" s="28">
        <v>42391</v>
      </c>
      <c r="B540" s="15">
        <v>2016</v>
      </c>
      <c r="C540" s="15" t="s">
        <v>56</v>
      </c>
      <c r="D540" s="15">
        <v>549.73</v>
      </c>
      <c r="E540" s="15">
        <v>351.83</v>
      </c>
    </row>
    <row r="541" spans="1:5" x14ac:dyDescent="0.35">
      <c r="A541" s="29">
        <v>43251</v>
      </c>
      <c r="B541" s="19">
        <v>2018</v>
      </c>
      <c r="C541" s="19" t="s">
        <v>58</v>
      </c>
      <c r="D541" s="19">
        <v>2297.85</v>
      </c>
      <c r="E541" s="19">
        <v>1125.95</v>
      </c>
    </row>
    <row r="542" spans="1:5" x14ac:dyDescent="0.35">
      <c r="A542" s="28">
        <v>42775</v>
      </c>
      <c r="B542" s="15">
        <v>2017</v>
      </c>
      <c r="C542" s="15" t="s">
        <v>59</v>
      </c>
      <c r="D542" s="15">
        <v>1573.07</v>
      </c>
      <c r="E542" s="15">
        <v>1022.5</v>
      </c>
    </row>
    <row r="543" spans="1:5" x14ac:dyDescent="0.35">
      <c r="A543" s="29">
        <v>43074</v>
      </c>
      <c r="B543" s="19">
        <v>2017</v>
      </c>
      <c r="C543" s="19" t="s">
        <v>57</v>
      </c>
      <c r="D543" s="19">
        <v>1405.91</v>
      </c>
      <c r="E543" s="19">
        <v>801.37</v>
      </c>
    </row>
    <row r="544" spans="1:5" x14ac:dyDescent="0.35">
      <c r="A544" s="28">
        <v>42805</v>
      </c>
      <c r="B544" s="15">
        <v>2017</v>
      </c>
      <c r="C544" s="15" t="s">
        <v>58</v>
      </c>
      <c r="D544" s="15">
        <v>510.87</v>
      </c>
      <c r="E544" s="15">
        <v>332.07</v>
      </c>
    </row>
    <row r="545" spans="1:5" x14ac:dyDescent="0.35">
      <c r="A545" s="29">
        <v>43244</v>
      </c>
      <c r="B545" s="19">
        <v>2018</v>
      </c>
      <c r="C545" s="19" t="s">
        <v>58</v>
      </c>
      <c r="D545" s="19">
        <v>2431.9</v>
      </c>
      <c r="E545" s="19">
        <v>1386.18</v>
      </c>
    </row>
    <row r="546" spans="1:5" x14ac:dyDescent="0.35">
      <c r="A546" s="28">
        <v>43232</v>
      </c>
      <c r="B546" s="15">
        <v>2018</v>
      </c>
      <c r="C546" s="15" t="s">
        <v>59</v>
      </c>
      <c r="D546" s="15">
        <v>468.49</v>
      </c>
      <c r="E546" s="15">
        <v>267.04000000000002</v>
      </c>
    </row>
    <row r="547" spans="1:5" x14ac:dyDescent="0.35">
      <c r="A547" s="29">
        <v>43160</v>
      </c>
      <c r="B547" s="19">
        <v>2018</v>
      </c>
      <c r="C547" s="19" t="s">
        <v>56</v>
      </c>
      <c r="D547" s="19">
        <v>305.97000000000003</v>
      </c>
      <c r="E547" s="19">
        <v>174.4</v>
      </c>
    </row>
    <row r="548" spans="1:5" x14ac:dyDescent="0.35">
      <c r="A548" s="28">
        <v>43246</v>
      </c>
      <c r="B548" s="15">
        <v>2018</v>
      </c>
      <c r="C548" s="15" t="s">
        <v>57</v>
      </c>
      <c r="D548" s="15">
        <v>1248.3599999999999</v>
      </c>
      <c r="E548" s="15">
        <v>486.86</v>
      </c>
    </row>
    <row r="549" spans="1:5" x14ac:dyDescent="0.35">
      <c r="A549" s="29">
        <v>43068</v>
      </c>
      <c r="B549" s="19">
        <v>2017</v>
      </c>
      <c r="C549" s="19" t="s">
        <v>58</v>
      </c>
      <c r="D549" s="19">
        <v>2419.5100000000002</v>
      </c>
      <c r="E549" s="19">
        <v>1621.07</v>
      </c>
    </row>
    <row r="550" spans="1:5" x14ac:dyDescent="0.35">
      <c r="A550" s="28">
        <v>43250</v>
      </c>
      <c r="B550" s="15">
        <v>2018</v>
      </c>
      <c r="C550" s="15" t="s">
        <v>59</v>
      </c>
      <c r="D550" s="15">
        <v>650.66</v>
      </c>
      <c r="E550" s="15">
        <v>422.93</v>
      </c>
    </row>
    <row r="551" spans="1:5" x14ac:dyDescent="0.35">
      <c r="A551" s="29">
        <v>42570</v>
      </c>
      <c r="B551" s="19">
        <v>2016</v>
      </c>
      <c r="C551" s="19" t="s">
        <v>59</v>
      </c>
      <c r="D551" s="19">
        <v>2143.37</v>
      </c>
      <c r="E551" s="19">
        <v>835.91</v>
      </c>
    </row>
    <row r="552" spans="1:5" x14ac:dyDescent="0.35">
      <c r="A552" s="28">
        <v>42507</v>
      </c>
      <c r="B552" s="15">
        <v>2016</v>
      </c>
      <c r="C552" s="15" t="s">
        <v>58</v>
      </c>
      <c r="D552" s="15">
        <v>1933.21</v>
      </c>
      <c r="E552" s="15">
        <v>1179.26</v>
      </c>
    </row>
    <row r="553" spans="1:5" x14ac:dyDescent="0.35">
      <c r="A553" s="29">
        <v>43205</v>
      </c>
      <c r="B553" s="19">
        <v>2018</v>
      </c>
      <c r="C553" s="19" t="s">
        <v>59</v>
      </c>
      <c r="D553" s="19">
        <v>640.23</v>
      </c>
      <c r="E553" s="19">
        <v>300.91000000000003</v>
      </c>
    </row>
    <row r="554" spans="1:5" x14ac:dyDescent="0.35">
      <c r="A554" s="28">
        <v>42668</v>
      </c>
      <c r="B554" s="15">
        <v>2016</v>
      </c>
      <c r="C554" s="15" t="s">
        <v>56</v>
      </c>
      <c r="D554" s="15">
        <v>212.44</v>
      </c>
      <c r="E554" s="15">
        <v>142.33000000000001</v>
      </c>
    </row>
    <row r="555" spans="1:5" x14ac:dyDescent="0.35">
      <c r="A555" s="29">
        <v>42701</v>
      </c>
      <c r="B555" s="19">
        <v>2016</v>
      </c>
      <c r="C555" s="19" t="s">
        <v>59</v>
      </c>
      <c r="D555" s="19">
        <v>775.76</v>
      </c>
      <c r="E555" s="19">
        <v>403.4</v>
      </c>
    </row>
    <row r="556" spans="1:5" x14ac:dyDescent="0.35">
      <c r="A556" s="28">
        <v>42479</v>
      </c>
      <c r="B556" s="15">
        <v>2016</v>
      </c>
      <c r="C556" s="15" t="s">
        <v>59</v>
      </c>
      <c r="D556" s="15">
        <v>2402.7600000000002</v>
      </c>
      <c r="E556" s="15">
        <v>1489.71</v>
      </c>
    </row>
    <row r="557" spans="1:5" x14ac:dyDescent="0.35">
      <c r="A557" s="29">
        <v>42494</v>
      </c>
      <c r="B557" s="19">
        <v>2016</v>
      </c>
      <c r="C557" s="19" t="s">
        <v>59</v>
      </c>
      <c r="D557" s="19">
        <v>1207.67</v>
      </c>
      <c r="E557" s="19">
        <v>712.53</v>
      </c>
    </row>
    <row r="558" spans="1:5" x14ac:dyDescent="0.35">
      <c r="A558" s="28">
        <v>42558</v>
      </c>
      <c r="B558" s="15">
        <v>2016</v>
      </c>
      <c r="C558" s="15" t="s">
        <v>57</v>
      </c>
      <c r="D558" s="15">
        <v>2420.86</v>
      </c>
      <c r="E558" s="15">
        <v>1525.14</v>
      </c>
    </row>
    <row r="559" spans="1:5" x14ac:dyDescent="0.35">
      <c r="A559" s="29">
        <v>42510</v>
      </c>
      <c r="B559" s="19">
        <v>2016</v>
      </c>
      <c r="C559" s="19" t="s">
        <v>56</v>
      </c>
      <c r="D559" s="19">
        <v>600.99</v>
      </c>
      <c r="E559" s="19">
        <v>354.58</v>
      </c>
    </row>
    <row r="560" spans="1:5" x14ac:dyDescent="0.35">
      <c r="A560" s="28">
        <v>43177</v>
      </c>
      <c r="B560" s="15">
        <v>2018</v>
      </c>
      <c r="C560" s="15" t="s">
        <v>56</v>
      </c>
      <c r="D560" s="15">
        <v>1382.05</v>
      </c>
      <c r="E560" s="15">
        <v>539</v>
      </c>
    </row>
    <row r="561" spans="1:5" x14ac:dyDescent="0.35">
      <c r="A561" s="29">
        <v>43010</v>
      </c>
      <c r="B561" s="19">
        <v>2017</v>
      </c>
      <c r="C561" s="19" t="s">
        <v>56</v>
      </c>
      <c r="D561" s="19">
        <v>1733.11</v>
      </c>
      <c r="E561" s="19">
        <v>1126.52</v>
      </c>
    </row>
    <row r="562" spans="1:5" x14ac:dyDescent="0.35">
      <c r="A562" s="28">
        <v>42539</v>
      </c>
      <c r="B562" s="15">
        <v>2016</v>
      </c>
      <c r="C562" s="15" t="s">
        <v>56</v>
      </c>
      <c r="D562" s="15">
        <v>158.13999999999999</v>
      </c>
      <c r="E562" s="15">
        <v>85.4</v>
      </c>
    </row>
    <row r="563" spans="1:5" x14ac:dyDescent="0.35">
      <c r="A563" s="29">
        <v>42668</v>
      </c>
      <c r="B563" s="19">
        <v>2016</v>
      </c>
      <c r="C563" s="19" t="s">
        <v>56</v>
      </c>
      <c r="D563" s="19">
        <v>902.42</v>
      </c>
      <c r="E563" s="19">
        <v>424.14</v>
      </c>
    </row>
    <row r="564" spans="1:5" x14ac:dyDescent="0.35">
      <c r="A564" s="28">
        <v>42495</v>
      </c>
      <c r="B564" s="15">
        <v>2016</v>
      </c>
      <c r="C564" s="15" t="s">
        <v>57</v>
      </c>
      <c r="D564" s="15">
        <v>1200.49</v>
      </c>
      <c r="E564" s="15">
        <v>684.28</v>
      </c>
    </row>
    <row r="565" spans="1:5" x14ac:dyDescent="0.35">
      <c r="A565" s="29">
        <v>43132</v>
      </c>
      <c r="B565" s="19">
        <v>2018</v>
      </c>
      <c r="C565" s="19" t="s">
        <v>56</v>
      </c>
      <c r="D565" s="19">
        <v>1899.36</v>
      </c>
      <c r="E565" s="19">
        <v>835.72</v>
      </c>
    </row>
    <row r="566" spans="1:5" x14ac:dyDescent="0.35">
      <c r="A566" s="28">
        <v>42737</v>
      </c>
      <c r="B566" s="15">
        <v>2017</v>
      </c>
      <c r="C566" s="15" t="s">
        <v>59</v>
      </c>
      <c r="D566" s="15">
        <v>790.56</v>
      </c>
      <c r="E566" s="15">
        <v>482.24</v>
      </c>
    </row>
    <row r="567" spans="1:5" x14ac:dyDescent="0.35">
      <c r="A567" s="29">
        <v>42943</v>
      </c>
      <c r="B567" s="19">
        <v>2017</v>
      </c>
      <c r="C567" s="19" t="s">
        <v>58</v>
      </c>
      <c r="D567" s="19">
        <v>599.09</v>
      </c>
      <c r="E567" s="19">
        <v>233.65</v>
      </c>
    </row>
    <row r="568" spans="1:5" x14ac:dyDescent="0.35">
      <c r="A568" s="28">
        <v>42979</v>
      </c>
      <c r="B568" s="15">
        <v>2017</v>
      </c>
      <c r="C568" s="15" t="s">
        <v>56</v>
      </c>
      <c r="D568" s="15">
        <v>1698.72</v>
      </c>
      <c r="E568" s="15">
        <v>1002.24</v>
      </c>
    </row>
    <row r="569" spans="1:5" x14ac:dyDescent="0.35">
      <c r="A569" s="29">
        <v>42630</v>
      </c>
      <c r="B569" s="19">
        <v>2016</v>
      </c>
      <c r="C569" s="19" t="s">
        <v>56</v>
      </c>
      <c r="D569" s="19">
        <v>2220.2399999999998</v>
      </c>
      <c r="E569" s="19">
        <v>888.1</v>
      </c>
    </row>
    <row r="570" spans="1:5" x14ac:dyDescent="0.35">
      <c r="A570" s="28">
        <v>43152</v>
      </c>
      <c r="B570" s="15">
        <v>2018</v>
      </c>
      <c r="C570" s="15" t="s">
        <v>59</v>
      </c>
      <c r="D570" s="15">
        <v>574.17999999999995</v>
      </c>
      <c r="E570" s="15">
        <v>292.83</v>
      </c>
    </row>
    <row r="571" spans="1:5" x14ac:dyDescent="0.35">
      <c r="A571" s="29">
        <v>42845</v>
      </c>
      <c r="B571" s="19">
        <v>2017</v>
      </c>
      <c r="C571" s="19" t="s">
        <v>59</v>
      </c>
      <c r="D571" s="19">
        <v>803.78</v>
      </c>
      <c r="E571" s="19">
        <v>377.78</v>
      </c>
    </row>
    <row r="572" spans="1:5" x14ac:dyDescent="0.35">
      <c r="A572" s="28">
        <v>42473</v>
      </c>
      <c r="B572" s="15">
        <v>2016</v>
      </c>
      <c r="C572" s="15" t="s">
        <v>59</v>
      </c>
      <c r="D572" s="15">
        <v>1006.45</v>
      </c>
      <c r="E572" s="15">
        <v>432.77</v>
      </c>
    </row>
    <row r="573" spans="1:5" x14ac:dyDescent="0.35">
      <c r="A573" s="29">
        <v>43008</v>
      </c>
      <c r="B573" s="19">
        <v>2017</v>
      </c>
      <c r="C573" s="19" t="s">
        <v>57</v>
      </c>
      <c r="D573" s="19">
        <v>1624.14</v>
      </c>
      <c r="E573" s="19">
        <v>779.59</v>
      </c>
    </row>
    <row r="574" spans="1:5" x14ac:dyDescent="0.35">
      <c r="A574" s="28">
        <v>42758</v>
      </c>
      <c r="B574" s="15">
        <v>2017</v>
      </c>
      <c r="C574" s="15" t="s">
        <v>56</v>
      </c>
      <c r="D574" s="15">
        <v>566.62</v>
      </c>
      <c r="E574" s="15">
        <v>317.31</v>
      </c>
    </row>
    <row r="575" spans="1:5" x14ac:dyDescent="0.35">
      <c r="A575" s="29">
        <v>42599</v>
      </c>
      <c r="B575" s="19">
        <v>2016</v>
      </c>
      <c r="C575" s="19" t="s">
        <v>58</v>
      </c>
      <c r="D575" s="19">
        <v>249.4</v>
      </c>
      <c r="E575" s="19">
        <v>154.63</v>
      </c>
    </row>
    <row r="576" spans="1:5" x14ac:dyDescent="0.35">
      <c r="A576" s="28">
        <v>43065</v>
      </c>
      <c r="B576" s="15">
        <v>2017</v>
      </c>
      <c r="C576" s="15" t="s">
        <v>57</v>
      </c>
      <c r="D576" s="15">
        <v>45.11</v>
      </c>
      <c r="E576" s="15">
        <v>18.95</v>
      </c>
    </row>
    <row r="577" spans="1:5" x14ac:dyDescent="0.35">
      <c r="A577" s="29">
        <v>43352</v>
      </c>
      <c r="B577" s="19">
        <v>2018</v>
      </c>
      <c r="C577" s="19" t="s">
        <v>56</v>
      </c>
      <c r="D577" s="19">
        <v>787.64</v>
      </c>
      <c r="E577" s="19">
        <v>393.82</v>
      </c>
    </row>
    <row r="578" spans="1:5" x14ac:dyDescent="0.35">
      <c r="A578" s="28">
        <v>42945</v>
      </c>
      <c r="B578" s="15">
        <v>2017</v>
      </c>
      <c r="C578" s="15" t="s">
        <v>56</v>
      </c>
      <c r="D578" s="15">
        <v>1248.92</v>
      </c>
      <c r="E578" s="15">
        <v>487.08</v>
      </c>
    </row>
    <row r="579" spans="1:5" x14ac:dyDescent="0.35">
      <c r="A579" s="29">
        <v>43397</v>
      </c>
      <c r="B579" s="19">
        <v>2018</v>
      </c>
      <c r="C579" s="19" t="s">
        <v>56</v>
      </c>
      <c r="D579" s="19">
        <v>719.72</v>
      </c>
      <c r="E579" s="19">
        <v>388.65</v>
      </c>
    </row>
    <row r="580" spans="1:5" x14ac:dyDescent="0.35">
      <c r="A580" s="28">
        <v>42624</v>
      </c>
      <c r="B580" s="15">
        <v>2016</v>
      </c>
      <c r="C580" s="15" t="s">
        <v>56</v>
      </c>
      <c r="D580" s="15">
        <v>1631.44</v>
      </c>
      <c r="E580" s="15">
        <v>1027.81</v>
      </c>
    </row>
    <row r="581" spans="1:5" x14ac:dyDescent="0.35">
      <c r="A581" s="29">
        <v>43100</v>
      </c>
      <c r="B581" s="19">
        <v>2017</v>
      </c>
      <c r="C581" s="19" t="s">
        <v>57</v>
      </c>
      <c r="D581" s="19">
        <v>1959.78</v>
      </c>
      <c r="E581" s="19">
        <v>1195.47</v>
      </c>
    </row>
    <row r="582" spans="1:5" x14ac:dyDescent="0.35">
      <c r="A582" s="28">
        <v>42646</v>
      </c>
      <c r="B582" s="15">
        <v>2016</v>
      </c>
      <c r="C582" s="15" t="s">
        <v>56</v>
      </c>
      <c r="D582" s="15">
        <v>513.19000000000005</v>
      </c>
      <c r="E582" s="15">
        <v>318.18</v>
      </c>
    </row>
    <row r="583" spans="1:5" x14ac:dyDescent="0.35">
      <c r="A583" s="29">
        <v>43421</v>
      </c>
      <c r="B583" s="19">
        <v>2018</v>
      </c>
      <c r="C583" s="19" t="s">
        <v>57</v>
      </c>
      <c r="D583" s="19">
        <v>2164.25</v>
      </c>
      <c r="E583" s="19">
        <v>1406.76</v>
      </c>
    </row>
    <row r="584" spans="1:5" x14ac:dyDescent="0.35">
      <c r="A584" s="28">
        <v>42372</v>
      </c>
      <c r="B584" s="15">
        <v>2016</v>
      </c>
      <c r="C584" s="15" t="s">
        <v>56</v>
      </c>
      <c r="D584" s="15">
        <v>440.32</v>
      </c>
      <c r="E584" s="15">
        <v>171.72</v>
      </c>
    </row>
    <row r="585" spans="1:5" x14ac:dyDescent="0.35">
      <c r="A585" s="29">
        <v>43417</v>
      </c>
      <c r="B585" s="19">
        <v>2018</v>
      </c>
      <c r="C585" s="19" t="s">
        <v>56</v>
      </c>
      <c r="D585" s="19">
        <v>292.45</v>
      </c>
      <c r="E585" s="19">
        <v>116.98</v>
      </c>
    </row>
    <row r="586" spans="1:5" x14ac:dyDescent="0.35">
      <c r="A586" s="28">
        <v>43458</v>
      </c>
      <c r="B586" s="15">
        <v>2018</v>
      </c>
      <c r="C586" s="15" t="s">
        <v>59</v>
      </c>
      <c r="D586" s="15">
        <v>2295.48</v>
      </c>
      <c r="E586" s="15">
        <v>1377.29</v>
      </c>
    </row>
    <row r="587" spans="1:5" x14ac:dyDescent="0.35">
      <c r="A587" s="29">
        <v>43370</v>
      </c>
      <c r="B587" s="19">
        <v>2018</v>
      </c>
      <c r="C587" s="19" t="s">
        <v>58</v>
      </c>
      <c r="D587" s="19">
        <v>1429.82</v>
      </c>
      <c r="E587" s="19">
        <v>743.51</v>
      </c>
    </row>
    <row r="588" spans="1:5" x14ac:dyDescent="0.35">
      <c r="A588" s="28">
        <v>42788</v>
      </c>
      <c r="B588" s="15">
        <v>2017</v>
      </c>
      <c r="C588" s="15" t="s">
        <v>58</v>
      </c>
      <c r="D588" s="15">
        <v>1468.2</v>
      </c>
      <c r="E588" s="15">
        <v>572.6</v>
      </c>
    </row>
    <row r="589" spans="1:5" x14ac:dyDescent="0.35">
      <c r="A589" s="29">
        <v>43362</v>
      </c>
      <c r="B589" s="19">
        <v>2018</v>
      </c>
      <c r="C589" s="19" t="s">
        <v>59</v>
      </c>
      <c r="D589" s="19">
        <v>2373.85</v>
      </c>
      <c r="E589" s="19">
        <v>1091.97</v>
      </c>
    </row>
    <row r="590" spans="1:5" x14ac:dyDescent="0.35">
      <c r="A590" s="28">
        <v>42384</v>
      </c>
      <c r="B590" s="15">
        <v>2016</v>
      </c>
      <c r="C590" s="15" t="s">
        <v>59</v>
      </c>
      <c r="D590" s="15">
        <v>2263.96</v>
      </c>
      <c r="E590" s="15">
        <v>1041.42</v>
      </c>
    </row>
    <row r="591" spans="1:5" x14ac:dyDescent="0.35">
      <c r="A591" s="29">
        <v>42835</v>
      </c>
      <c r="B591" s="19">
        <v>2017</v>
      </c>
      <c r="C591" s="19" t="s">
        <v>58</v>
      </c>
      <c r="D591" s="19">
        <v>96.28</v>
      </c>
      <c r="E591" s="19">
        <v>44.29</v>
      </c>
    </row>
    <row r="592" spans="1:5" x14ac:dyDescent="0.35">
      <c r="A592" s="28">
        <v>43150</v>
      </c>
      <c r="B592" s="15">
        <v>2018</v>
      </c>
      <c r="C592" s="15" t="s">
        <v>58</v>
      </c>
      <c r="D592" s="15">
        <v>2059.19</v>
      </c>
      <c r="E592" s="15">
        <v>1009</v>
      </c>
    </row>
    <row r="593" spans="1:5" x14ac:dyDescent="0.35">
      <c r="A593" s="29">
        <v>43078</v>
      </c>
      <c r="B593" s="19">
        <v>2017</v>
      </c>
      <c r="C593" s="19" t="s">
        <v>59</v>
      </c>
      <c r="D593" s="19">
        <v>1750.49</v>
      </c>
      <c r="E593" s="19">
        <v>717.7</v>
      </c>
    </row>
    <row r="594" spans="1:5" x14ac:dyDescent="0.35">
      <c r="A594" s="28">
        <v>42811</v>
      </c>
      <c r="B594" s="15">
        <v>2017</v>
      </c>
      <c r="C594" s="15" t="s">
        <v>57</v>
      </c>
      <c r="D594" s="15">
        <v>2485.4899999999998</v>
      </c>
      <c r="E594" s="15">
        <v>1019.05</v>
      </c>
    </row>
    <row r="595" spans="1:5" x14ac:dyDescent="0.35">
      <c r="A595" s="29">
        <v>42845</v>
      </c>
      <c r="B595" s="19">
        <v>2017</v>
      </c>
      <c r="C595" s="19" t="s">
        <v>57</v>
      </c>
      <c r="D595" s="19">
        <v>1274</v>
      </c>
      <c r="E595" s="19">
        <v>560.55999999999995</v>
      </c>
    </row>
    <row r="596" spans="1:5" x14ac:dyDescent="0.35">
      <c r="A596" s="28">
        <v>42639</v>
      </c>
      <c r="B596" s="15">
        <v>2016</v>
      </c>
      <c r="C596" s="15" t="s">
        <v>56</v>
      </c>
      <c r="D596" s="15">
        <v>820.24</v>
      </c>
      <c r="E596" s="15">
        <v>541.36</v>
      </c>
    </row>
    <row r="597" spans="1:5" x14ac:dyDescent="0.35">
      <c r="A597" s="29">
        <v>42661</v>
      </c>
      <c r="B597" s="19">
        <v>2016</v>
      </c>
      <c r="C597" s="19" t="s">
        <v>58</v>
      </c>
      <c r="D597" s="19">
        <v>1430.73</v>
      </c>
      <c r="E597" s="19">
        <v>844.13</v>
      </c>
    </row>
    <row r="598" spans="1:5" x14ac:dyDescent="0.35">
      <c r="A598" s="28">
        <v>42794</v>
      </c>
      <c r="B598" s="15">
        <v>2017</v>
      </c>
      <c r="C598" s="15" t="s">
        <v>56</v>
      </c>
      <c r="D598" s="15">
        <v>349.09</v>
      </c>
      <c r="E598" s="15">
        <v>212.94</v>
      </c>
    </row>
    <row r="599" spans="1:5" x14ac:dyDescent="0.35">
      <c r="A599" s="29">
        <v>42374</v>
      </c>
      <c r="B599" s="19">
        <v>2016</v>
      </c>
      <c r="C599" s="19" t="s">
        <v>58</v>
      </c>
      <c r="D599" s="19">
        <v>1771.18</v>
      </c>
      <c r="E599" s="19">
        <v>885.59</v>
      </c>
    </row>
    <row r="600" spans="1:5" x14ac:dyDescent="0.35">
      <c r="A600" s="28">
        <v>42707</v>
      </c>
      <c r="B600" s="15">
        <v>2016</v>
      </c>
      <c r="C600" s="15" t="s">
        <v>59</v>
      </c>
      <c r="D600" s="15">
        <v>2478.27</v>
      </c>
      <c r="E600" s="15">
        <v>1164.79</v>
      </c>
    </row>
    <row r="601" spans="1:5" x14ac:dyDescent="0.35">
      <c r="A601" s="29">
        <v>43274</v>
      </c>
      <c r="B601" s="19">
        <v>2018</v>
      </c>
      <c r="C601" s="19" t="s">
        <v>57</v>
      </c>
      <c r="D601" s="19">
        <v>1236.55</v>
      </c>
      <c r="E601" s="19">
        <v>581.17999999999995</v>
      </c>
    </row>
    <row r="602" spans="1:5" x14ac:dyDescent="0.35">
      <c r="A602" s="28">
        <v>43375</v>
      </c>
      <c r="B602" s="15">
        <v>2018</v>
      </c>
      <c r="C602" s="15" t="s">
        <v>58</v>
      </c>
      <c r="D602" s="15">
        <v>1816.07</v>
      </c>
      <c r="E602" s="15">
        <v>1017</v>
      </c>
    </row>
    <row r="603" spans="1:5" x14ac:dyDescent="0.35">
      <c r="A603" s="29">
        <v>42484</v>
      </c>
      <c r="B603" s="19">
        <v>2016</v>
      </c>
      <c r="C603" s="19" t="s">
        <v>57</v>
      </c>
      <c r="D603" s="19">
        <v>180.14</v>
      </c>
      <c r="E603" s="19">
        <v>82.86</v>
      </c>
    </row>
    <row r="604" spans="1:5" x14ac:dyDescent="0.35">
      <c r="A604" s="28">
        <v>42803</v>
      </c>
      <c r="B604" s="15">
        <v>2017</v>
      </c>
      <c r="C604" s="15" t="s">
        <v>58</v>
      </c>
      <c r="D604" s="15">
        <v>2433.5100000000002</v>
      </c>
      <c r="E604" s="15">
        <v>1314.1</v>
      </c>
    </row>
    <row r="605" spans="1:5" x14ac:dyDescent="0.35">
      <c r="A605" s="29">
        <v>42819</v>
      </c>
      <c r="B605" s="19">
        <v>2017</v>
      </c>
      <c r="C605" s="19" t="s">
        <v>58</v>
      </c>
      <c r="D605" s="19">
        <v>2145.1</v>
      </c>
      <c r="E605" s="19">
        <v>1158.3499999999999</v>
      </c>
    </row>
    <row r="606" spans="1:5" x14ac:dyDescent="0.35">
      <c r="A606" s="28">
        <v>42570</v>
      </c>
      <c r="B606" s="15">
        <v>2016</v>
      </c>
      <c r="C606" s="15" t="s">
        <v>56</v>
      </c>
      <c r="D606" s="15">
        <v>1331.71</v>
      </c>
      <c r="E606" s="15">
        <v>639.22</v>
      </c>
    </row>
    <row r="607" spans="1:5" x14ac:dyDescent="0.35">
      <c r="A607" s="29">
        <v>42523</v>
      </c>
      <c r="B607" s="19">
        <v>2016</v>
      </c>
      <c r="C607" s="19" t="s">
        <v>58</v>
      </c>
      <c r="D607" s="19">
        <v>2026.51</v>
      </c>
      <c r="E607" s="19">
        <v>1033.52</v>
      </c>
    </row>
    <row r="608" spans="1:5" x14ac:dyDescent="0.35">
      <c r="A608" s="28">
        <v>42413</v>
      </c>
      <c r="B608" s="15">
        <v>2016</v>
      </c>
      <c r="C608" s="15" t="s">
        <v>58</v>
      </c>
      <c r="D608" s="15">
        <v>2157.7600000000002</v>
      </c>
      <c r="E608" s="15">
        <v>1273.08</v>
      </c>
    </row>
    <row r="609" spans="1:5" x14ac:dyDescent="0.35">
      <c r="A609" s="29">
        <v>42858</v>
      </c>
      <c r="B609" s="19">
        <v>2017</v>
      </c>
      <c r="C609" s="19" t="s">
        <v>57</v>
      </c>
      <c r="D609" s="19">
        <v>2231.34</v>
      </c>
      <c r="E609" s="19">
        <v>1271.8599999999999</v>
      </c>
    </row>
    <row r="610" spans="1:5" x14ac:dyDescent="0.35">
      <c r="A610" s="28">
        <v>42449</v>
      </c>
      <c r="B610" s="15">
        <v>2016</v>
      </c>
      <c r="C610" s="15" t="s">
        <v>57</v>
      </c>
      <c r="D610" s="15">
        <v>734.63</v>
      </c>
      <c r="E610" s="15">
        <v>359.97</v>
      </c>
    </row>
    <row r="611" spans="1:5" x14ac:dyDescent="0.35">
      <c r="A611" s="29">
        <v>42649</v>
      </c>
      <c r="B611" s="19">
        <v>2016</v>
      </c>
      <c r="C611" s="19" t="s">
        <v>56</v>
      </c>
      <c r="D611" s="19">
        <v>1839.47</v>
      </c>
      <c r="E611" s="19">
        <v>956.52</v>
      </c>
    </row>
    <row r="612" spans="1:5" x14ac:dyDescent="0.35">
      <c r="A612" s="28">
        <v>43065</v>
      </c>
      <c r="B612" s="15">
        <v>2017</v>
      </c>
      <c r="C612" s="15" t="s">
        <v>59</v>
      </c>
      <c r="D612" s="15">
        <v>422.71</v>
      </c>
      <c r="E612" s="15">
        <v>169.08</v>
      </c>
    </row>
    <row r="613" spans="1:5" x14ac:dyDescent="0.35">
      <c r="A613" s="29">
        <v>42901</v>
      </c>
      <c r="B613" s="19">
        <v>2017</v>
      </c>
      <c r="C613" s="19" t="s">
        <v>58</v>
      </c>
      <c r="D613" s="19">
        <v>2438.39</v>
      </c>
      <c r="E613" s="19">
        <v>1341.11</v>
      </c>
    </row>
    <row r="614" spans="1:5" x14ac:dyDescent="0.35">
      <c r="A614" s="28">
        <v>43426</v>
      </c>
      <c r="B614" s="15">
        <v>2018</v>
      </c>
      <c r="C614" s="15" t="s">
        <v>58</v>
      </c>
      <c r="D614" s="15">
        <v>120.54</v>
      </c>
      <c r="E614" s="15">
        <v>55.45</v>
      </c>
    </row>
    <row r="615" spans="1:5" x14ac:dyDescent="0.35">
      <c r="A615" s="29">
        <v>43084</v>
      </c>
      <c r="B615" s="19">
        <v>2017</v>
      </c>
      <c r="C615" s="19" t="s">
        <v>58</v>
      </c>
      <c r="D615" s="19">
        <v>410.47</v>
      </c>
      <c r="E615" s="19">
        <v>238.07</v>
      </c>
    </row>
    <row r="616" spans="1:5" x14ac:dyDescent="0.35">
      <c r="A616" s="28">
        <v>43242</v>
      </c>
      <c r="B616" s="15">
        <v>2018</v>
      </c>
      <c r="C616" s="15" t="s">
        <v>59</v>
      </c>
      <c r="D616" s="15">
        <v>1300.3599999999999</v>
      </c>
      <c r="E616" s="15">
        <v>728.2</v>
      </c>
    </row>
    <row r="617" spans="1:5" x14ac:dyDescent="0.35">
      <c r="A617" s="29">
        <v>42930</v>
      </c>
      <c r="B617" s="19">
        <v>2017</v>
      </c>
      <c r="C617" s="19" t="s">
        <v>57</v>
      </c>
      <c r="D617" s="19">
        <v>2256.06</v>
      </c>
      <c r="E617" s="19">
        <v>1308.51</v>
      </c>
    </row>
    <row r="618" spans="1:5" x14ac:dyDescent="0.35">
      <c r="A618" s="28">
        <v>43448</v>
      </c>
      <c r="B618" s="15">
        <v>2018</v>
      </c>
      <c r="C618" s="15" t="s">
        <v>57</v>
      </c>
      <c r="D618" s="15">
        <v>553.39</v>
      </c>
      <c r="E618" s="15">
        <v>309.89999999999998</v>
      </c>
    </row>
    <row r="619" spans="1:5" x14ac:dyDescent="0.35">
      <c r="A619" s="29">
        <v>42697</v>
      </c>
      <c r="B619" s="19">
        <v>2016</v>
      </c>
      <c r="C619" s="19" t="s">
        <v>58</v>
      </c>
      <c r="D619" s="19">
        <v>2390.21</v>
      </c>
      <c r="E619" s="19">
        <v>1505.83</v>
      </c>
    </row>
    <row r="620" spans="1:5" x14ac:dyDescent="0.35">
      <c r="A620" s="28">
        <v>43402</v>
      </c>
      <c r="B620" s="15">
        <v>2018</v>
      </c>
      <c r="C620" s="15" t="s">
        <v>59</v>
      </c>
      <c r="D620" s="15">
        <v>1127.4100000000001</v>
      </c>
      <c r="E620" s="15">
        <v>642.62</v>
      </c>
    </row>
    <row r="621" spans="1:5" x14ac:dyDescent="0.35">
      <c r="A621" s="29">
        <v>43366</v>
      </c>
      <c r="B621" s="19">
        <v>2018</v>
      </c>
      <c r="C621" s="19" t="s">
        <v>58</v>
      </c>
      <c r="D621" s="19">
        <v>1275.43</v>
      </c>
      <c r="E621" s="19">
        <v>624.96</v>
      </c>
    </row>
    <row r="622" spans="1:5" x14ac:dyDescent="0.35">
      <c r="A622" s="28">
        <v>42580</v>
      </c>
      <c r="B622" s="15">
        <v>2016</v>
      </c>
      <c r="C622" s="15" t="s">
        <v>57</v>
      </c>
      <c r="D622" s="15">
        <v>1355.51</v>
      </c>
      <c r="E622" s="15">
        <v>691.31</v>
      </c>
    </row>
    <row r="623" spans="1:5" x14ac:dyDescent="0.35">
      <c r="A623" s="29">
        <v>42653</v>
      </c>
      <c r="B623" s="19">
        <v>2016</v>
      </c>
      <c r="C623" s="19" t="s">
        <v>58</v>
      </c>
      <c r="D623" s="19">
        <v>510.72</v>
      </c>
      <c r="E623" s="19">
        <v>209.4</v>
      </c>
    </row>
    <row r="624" spans="1:5" x14ac:dyDescent="0.35">
      <c r="A624" s="28">
        <v>43065</v>
      </c>
      <c r="B624" s="15">
        <v>2017</v>
      </c>
      <c r="C624" s="15" t="s">
        <v>59</v>
      </c>
      <c r="D624" s="15">
        <v>166</v>
      </c>
      <c r="E624" s="15">
        <v>94.62</v>
      </c>
    </row>
    <row r="625" spans="1:5" x14ac:dyDescent="0.35">
      <c r="A625" s="29">
        <v>43448</v>
      </c>
      <c r="B625" s="19">
        <v>2018</v>
      </c>
      <c r="C625" s="19" t="s">
        <v>57</v>
      </c>
      <c r="D625" s="19">
        <v>915.38</v>
      </c>
      <c r="E625" s="19">
        <v>485.15</v>
      </c>
    </row>
    <row r="626" spans="1:5" x14ac:dyDescent="0.35">
      <c r="A626" s="28">
        <v>42676</v>
      </c>
      <c r="B626" s="15">
        <v>2016</v>
      </c>
      <c r="C626" s="15" t="s">
        <v>57</v>
      </c>
      <c r="D626" s="15">
        <v>617.54</v>
      </c>
      <c r="E626" s="15">
        <v>240.84</v>
      </c>
    </row>
    <row r="627" spans="1:5" x14ac:dyDescent="0.35">
      <c r="A627" s="29">
        <v>42982</v>
      </c>
      <c r="B627" s="19">
        <v>2017</v>
      </c>
      <c r="C627" s="19" t="s">
        <v>58</v>
      </c>
      <c r="D627" s="19">
        <v>2497.58</v>
      </c>
      <c r="E627" s="19">
        <v>1523.52</v>
      </c>
    </row>
    <row r="628" spans="1:5" x14ac:dyDescent="0.35">
      <c r="A628" s="28">
        <v>43060</v>
      </c>
      <c r="B628" s="15">
        <v>2017</v>
      </c>
      <c r="C628" s="15" t="s">
        <v>57</v>
      </c>
      <c r="D628" s="15">
        <v>2154.19</v>
      </c>
      <c r="E628" s="15">
        <v>1034.01</v>
      </c>
    </row>
    <row r="629" spans="1:5" x14ac:dyDescent="0.35">
      <c r="A629" s="29">
        <v>42985</v>
      </c>
      <c r="B629" s="19">
        <v>2017</v>
      </c>
      <c r="C629" s="19" t="s">
        <v>56</v>
      </c>
      <c r="D629" s="19">
        <v>1062.3699999999999</v>
      </c>
      <c r="E629" s="19">
        <v>446.2</v>
      </c>
    </row>
    <row r="630" spans="1:5" x14ac:dyDescent="0.35">
      <c r="A630" s="28">
        <v>43315</v>
      </c>
      <c r="B630" s="15">
        <v>2018</v>
      </c>
      <c r="C630" s="15" t="s">
        <v>56</v>
      </c>
      <c r="D630" s="15">
        <v>726.73</v>
      </c>
      <c r="E630" s="15">
        <v>334.3</v>
      </c>
    </row>
    <row r="631" spans="1:5" x14ac:dyDescent="0.35">
      <c r="A631" s="29">
        <v>42552</v>
      </c>
      <c r="B631" s="19">
        <v>2016</v>
      </c>
      <c r="C631" s="19" t="s">
        <v>58</v>
      </c>
      <c r="D631" s="19">
        <v>1883.29</v>
      </c>
      <c r="E631" s="19">
        <v>1148.81</v>
      </c>
    </row>
    <row r="632" spans="1:5" x14ac:dyDescent="0.35">
      <c r="A632" s="28">
        <v>43072</v>
      </c>
      <c r="B632" s="15">
        <v>2017</v>
      </c>
      <c r="C632" s="15" t="s">
        <v>57</v>
      </c>
      <c r="D632" s="15">
        <v>850.93</v>
      </c>
      <c r="E632" s="15">
        <v>442.48</v>
      </c>
    </row>
    <row r="633" spans="1:5" x14ac:dyDescent="0.35">
      <c r="A633" s="29">
        <v>42709</v>
      </c>
      <c r="B633" s="19">
        <v>2016</v>
      </c>
      <c r="C633" s="19" t="s">
        <v>57</v>
      </c>
      <c r="D633" s="19">
        <v>2376.0100000000002</v>
      </c>
      <c r="E633" s="19">
        <v>1188.01</v>
      </c>
    </row>
    <row r="634" spans="1:5" x14ac:dyDescent="0.35">
      <c r="A634" s="28">
        <v>42860</v>
      </c>
      <c r="B634" s="15">
        <v>2017</v>
      </c>
      <c r="C634" s="15" t="s">
        <v>57</v>
      </c>
      <c r="D634" s="15">
        <v>183.9</v>
      </c>
      <c r="E634" s="15">
        <v>75.400000000000006</v>
      </c>
    </row>
    <row r="635" spans="1:5" x14ac:dyDescent="0.35">
      <c r="A635" s="29">
        <v>43135</v>
      </c>
      <c r="B635" s="19">
        <v>2018</v>
      </c>
      <c r="C635" s="19" t="s">
        <v>56</v>
      </c>
      <c r="D635" s="19">
        <v>2031.22</v>
      </c>
      <c r="E635" s="19">
        <v>1259.3599999999999</v>
      </c>
    </row>
    <row r="636" spans="1:5" x14ac:dyDescent="0.35">
      <c r="A636" s="28">
        <v>43317</v>
      </c>
      <c r="B636" s="15">
        <v>2018</v>
      </c>
      <c r="C636" s="15" t="s">
        <v>59</v>
      </c>
      <c r="D636" s="15">
        <v>1876.79</v>
      </c>
      <c r="E636" s="15">
        <v>1032.23</v>
      </c>
    </row>
    <row r="637" spans="1:5" x14ac:dyDescent="0.35">
      <c r="A637" s="29">
        <v>42879</v>
      </c>
      <c r="B637" s="19">
        <v>2017</v>
      </c>
      <c r="C637" s="19" t="s">
        <v>58</v>
      </c>
      <c r="D637" s="19">
        <v>89.32</v>
      </c>
      <c r="E637" s="19">
        <v>47.34</v>
      </c>
    </row>
    <row r="638" spans="1:5" x14ac:dyDescent="0.35">
      <c r="A638" s="28">
        <v>42870</v>
      </c>
      <c r="B638" s="15">
        <v>2017</v>
      </c>
      <c r="C638" s="15" t="s">
        <v>59</v>
      </c>
      <c r="D638" s="15">
        <v>56.93</v>
      </c>
      <c r="E638" s="15">
        <v>35.299999999999997</v>
      </c>
    </row>
    <row r="639" spans="1:5" x14ac:dyDescent="0.35">
      <c r="A639" s="29">
        <v>43186</v>
      </c>
      <c r="B639" s="19">
        <v>2018</v>
      </c>
      <c r="C639" s="19" t="s">
        <v>56</v>
      </c>
      <c r="D639" s="19">
        <v>312.88</v>
      </c>
      <c r="E639" s="19">
        <v>206.5</v>
      </c>
    </row>
    <row r="640" spans="1:5" x14ac:dyDescent="0.35">
      <c r="A640" s="28">
        <v>42876</v>
      </c>
      <c r="B640" s="15">
        <v>2017</v>
      </c>
      <c r="C640" s="15" t="s">
        <v>59</v>
      </c>
      <c r="D640" s="15">
        <v>215.25</v>
      </c>
      <c r="E640" s="15">
        <v>116.24</v>
      </c>
    </row>
    <row r="641" spans="1:5" x14ac:dyDescent="0.35">
      <c r="A641" s="29">
        <v>42725</v>
      </c>
      <c r="B641" s="19">
        <v>2016</v>
      </c>
      <c r="C641" s="19" t="s">
        <v>58</v>
      </c>
      <c r="D641" s="19">
        <v>1828.73</v>
      </c>
      <c r="E641" s="19">
        <v>987.51</v>
      </c>
    </row>
    <row r="642" spans="1:5" x14ac:dyDescent="0.35">
      <c r="A642" s="28">
        <v>42539</v>
      </c>
      <c r="B642" s="15">
        <v>2016</v>
      </c>
      <c r="C642" s="15" t="s">
        <v>57</v>
      </c>
      <c r="D642" s="15">
        <v>2246.1999999999998</v>
      </c>
      <c r="E642" s="15">
        <v>920.94</v>
      </c>
    </row>
    <row r="643" spans="1:5" x14ac:dyDescent="0.35">
      <c r="A643" s="29">
        <v>43425</v>
      </c>
      <c r="B643" s="19">
        <v>2018</v>
      </c>
      <c r="C643" s="19" t="s">
        <v>59</v>
      </c>
      <c r="D643" s="19">
        <v>1920.01</v>
      </c>
      <c r="E643" s="19">
        <v>864</v>
      </c>
    </row>
    <row r="644" spans="1:5" x14ac:dyDescent="0.35">
      <c r="A644" s="28">
        <v>42494</v>
      </c>
      <c r="B644" s="15">
        <v>2016</v>
      </c>
      <c r="C644" s="15" t="s">
        <v>56</v>
      </c>
      <c r="D644" s="15">
        <v>45.31</v>
      </c>
      <c r="E644" s="15">
        <v>29</v>
      </c>
    </row>
    <row r="645" spans="1:5" x14ac:dyDescent="0.35">
      <c r="A645" s="29">
        <v>42683</v>
      </c>
      <c r="B645" s="19">
        <v>2016</v>
      </c>
      <c r="C645" s="19" t="s">
        <v>57</v>
      </c>
      <c r="D645" s="19">
        <v>1753.84</v>
      </c>
      <c r="E645" s="19">
        <v>1175.07</v>
      </c>
    </row>
    <row r="646" spans="1:5" x14ac:dyDescent="0.35">
      <c r="A646" s="28">
        <v>43160</v>
      </c>
      <c r="B646" s="15">
        <v>2018</v>
      </c>
      <c r="C646" s="15" t="s">
        <v>58</v>
      </c>
      <c r="D646" s="15">
        <v>958.21</v>
      </c>
      <c r="E646" s="15">
        <v>622.84</v>
      </c>
    </row>
    <row r="647" spans="1:5" x14ac:dyDescent="0.35">
      <c r="A647" s="29">
        <v>43281</v>
      </c>
      <c r="B647" s="19">
        <v>2018</v>
      </c>
      <c r="C647" s="19" t="s">
        <v>58</v>
      </c>
      <c r="D647" s="19">
        <v>1866.89</v>
      </c>
      <c r="E647" s="19">
        <v>1232.1500000000001</v>
      </c>
    </row>
    <row r="648" spans="1:5" x14ac:dyDescent="0.35">
      <c r="A648" s="28">
        <v>42396</v>
      </c>
      <c r="B648" s="15">
        <v>2016</v>
      </c>
      <c r="C648" s="15" t="s">
        <v>59</v>
      </c>
      <c r="D648" s="15">
        <v>102.45</v>
      </c>
      <c r="E648" s="15">
        <v>52.25</v>
      </c>
    </row>
    <row r="649" spans="1:5" x14ac:dyDescent="0.35">
      <c r="A649" s="29">
        <v>42490</v>
      </c>
      <c r="B649" s="19">
        <v>2016</v>
      </c>
      <c r="C649" s="19" t="s">
        <v>57</v>
      </c>
      <c r="D649" s="19">
        <v>269.88</v>
      </c>
      <c r="E649" s="19">
        <v>107.95</v>
      </c>
    </row>
    <row r="650" spans="1:5" x14ac:dyDescent="0.35">
      <c r="A650" s="28">
        <v>43331</v>
      </c>
      <c r="B650" s="15">
        <v>2018</v>
      </c>
      <c r="C650" s="15" t="s">
        <v>58</v>
      </c>
      <c r="D650" s="15">
        <v>1622.11</v>
      </c>
      <c r="E650" s="15">
        <v>778.61</v>
      </c>
    </row>
    <row r="651" spans="1:5" x14ac:dyDescent="0.35">
      <c r="A651" s="29">
        <v>42937</v>
      </c>
      <c r="B651" s="19">
        <v>2017</v>
      </c>
      <c r="C651" s="19" t="s">
        <v>57</v>
      </c>
      <c r="D651" s="19">
        <v>98.09</v>
      </c>
      <c r="E651" s="19">
        <v>38.26</v>
      </c>
    </row>
    <row r="652" spans="1:5" x14ac:dyDescent="0.35">
      <c r="A652" s="28">
        <v>42989</v>
      </c>
      <c r="B652" s="15">
        <v>2017</v>
      </c>
      <c r="C652" s="15" t="s">
        <v>56</v>
      </c>
      <c r="D652" s="15">
        <v>2121.16</v>
      </c>
      <c r="E652" s="15">
        <v>1103</v>
      </c>
    </row>
    <row r="653" spans="1:5" x14ac:dyDescent="0.35">
      <c r="A653" s="29">
        <v>42809</v>
      </c>
      <c r="B653" s="19">
        <v>2017</v>
      </c>
      <c r="C653" s="19" t="s">
        <v>58</v>
      </c>
      <c r="D653" s="19">
        <v>1324.71</v>
      </c>
      <c r="E653" s="19">
        <v>794.83</v>
      </c>
    </row>
    <row r="654" spans="1:5" x14ac:dyDescent="0.35">
      <c r="A654" s="28">
        <v>43283</v>
      </c>
      <c r="B654" s="15">
        <v>2018</v>
      </c>
      <c r="C654" s="15" t="s">
        <v>57</v>
      </c>
      <c r="D654" s="15">
        <v>2115.63</v>
      </c>
      <c r="E654" s="15">
        <v>1015.5</v>
      </c>
    </row>
    <row r="655" spans="1:5" x14ac:dyDescent="0.35">
      <c r="A655" s="29">
        <v>42567</v>
      </c>
      <c r="B655" s="19">
        <v>2016</v>
      </c>
      <c r="C655" s="19" t="s">
        <v>59</v>
      </c>
      <c r="D655" s="19">
        <v>2350.71</v>
      </c>
      <c r="E655" s="19">
        <v>1551.47</v>
      </c>
    </row>
    <row r="656" spans="1:5" x14ac:dyDescent="0.35">
      <c r="A656" s="28">
        <v>42435</v>
      </c>
      <c r="B656" s="15">
        <v>2016</v>
      </c>
      <c r="C656" s="15" t="s">
        <v>57</v>
      </c>
      <c r="D656" s="15">
        <v>357.19</v>
      </c>
      <c r="E656" s="15">
        <v>157.16</v>
      </c>
    </row>
    <row r="657" spans="1:5" x14ac:dyDescent="0.35">
      <c r="A657" s="29">
        <v>43068</v>
      </c>
      <c r="B657" s="19">
        <v>2017</v>
      </c>
      <c r="C657" s="19" t="s">
        <v>57</v>
      </c>
      <c r="D657" s="19">
        <v>2313.92</v>
      </c>
      <c r="E657" s="19">
        <v>1226.3800000000001</v>
      </c>
    </row>
    <row r="658" spans="1:5" x14ac:dyDescent="0.35">
      <c r="A658" s="28">
        <v>43307</v>
      </c>
      <c r="B658" s="15">
        <v>2018</v>
      </c>
      <c r="C658" s="15" t="s">
        <v>58</v>
      </c>
      <c r="D658" s="15">
        <v>1059.7</v>
      </c>
      <c r="E658" s="15">
        <v>710</v>
      </c>
    </row>
    <row r="659" spans="1:5" x14ac:dyDescent="0.35">
      <c r="A659" s="29">
        <v>43043</v>
      </c>
      <c r="B659" s="19">
        <v>2017</v>
      </c>
      <c r="C659" s="19" t="s">
        <v>59</v>
      </c>
      <c r="D659" s="19">
        <v>353.06</v>
      </c>
      <c r="E659" s="19">
        <v>222.43</v>
      </c>
    </row>
    <row r="660" spans="1:5" x14ac:dyDescent="0.35">
      <c r="A660" s="28">
        <v>42749</v>
      </c>
      <c r="B660" s="15">
        <v>2017</v>
      </c>
      <c r="C660" s="15" t="s">
        <v>56</v>
      </c>
      <c r="D660" s="15">
        <v>1504.56</v>
      </c>
      <c r="E660" s="15">
        <v>857.6</v>
      </c>
    </row>
    <row r="661" spans="1:5" x14ac:dyDescent="0.35">
      <c r="A661" s="29">
        <v>42864</v>
      </c>
      <c r="B661" s="19">
        <v>2017</v>
      </c>
      <c r="C661" s="19" t="s">
        <v>56</v>
      </c>
      <c r="D661" s="19">
        <v>593.80999999999995</v>
      </c>
      <c r="E661" s="19">
        <v>385.98</v>
      </c>
    </row>
    <row r="662" spans="1:5" x14ac:dyDescent="0.35">
      <c r="A662" s="28">
        <v>43087</v>
      </c>
      <c r="B662" s="15">
        <v>2017</v>
      </c>
      <c r="C662" s="15" t="s">
        <v>56</v>
      </c>
      <c r="D662" s="15">
        <v>1254.81</v>
      </c>
      <c r="E662" s="15">
        <v>639.95000000000005</v>
      </c>
    </row>
    <row r="663" spans="1:5" x14ac:dyDescent="0.35">
      <c r="A663" s="29">
        <v>42489</v>
      </c>
      <c r="B663" s="19">
        <v>2016</v>
      </c>
      <c r="C663" s="19" t="s">
        <v>56</v>
      </c>
      <c r="D663" s="19">
        <v>1753.17</v>
      </c>
      <c r="E663" s="19">
        <v>876.59</v>
      </c>
    </row>
    <row r="664" spans="1:5" x14ac:dyDescent="0.35">
      <c r="A664" s="28">
        <v>43133</v>
      </c>
      <c r="B664" s="15">
        <v>2018</v>
      </c>
      <c r="C664" s="15" t="s">
        <v>56</v>
      </c>
      <c r="D664" s="15">
        <v>1441.19</v>
      </c>
      <c r="E664" s="15">
        <v>864.71</v>
      </c>
    </row>
    <row r="665" spans="1:5" x14ac:dyDescent="0.35">
      <c r="A665" s="29">
        <v>42380</v>
      </c>
      <c r="B665" s="19">
        <v>2016</v>
      </c>
      <c r="C665" s="19" t="s">
        <v>58</v>
      </c>
      <c r="D665" s="19">
        <v>691.6</v>
      </c>
      <c r="E665" s="19">
        <v>290.47000000000003</v>
      </c>
    </row>
  </sheetData>
  <conditionalFormatting sqref="A2:E665">
    <cfRule type="expression" dxfId="16" priority="10">
      <formula>AND($C2=#REF!,$B2=#REF!)</formula>
    </cfRule>
  </conditionalFormatting>
  <conditionalFormatting sqref="G12:G15">
    <cfRule type="expression" dxfId="15" priority="9">
      <formula>AND($C9=#REF!,$B9=#REF!)</formula>
    </cfRule>
  </conditionalFormatting>
  <conditionalFormatting sqref="K12:K15">
    <cfRule type="expression" dxfId="14" priority="8">
      <formula>AND($C9=#REF!,$B9=#REF!)</formula>
    </cfRule>
  </conditionalFormatting>
  <conditionalFormatting sqref="G22:G25">
    <cfRule type="expression" dxfId="13" priority="7">
      <formula>AND($C18=#REF!,$B18=#REF!)</formula>
    </cfRule>
  </conditionalFormatting>
  <conditionalFormatting sqref="K22:K25">
    <cfRule type="expression" dxfId="12" priority="5">
      <formula>AND($C18=#REF!,$B18=#REF!)</formula>
    </cfRule>
  </conditionalFormatting>
  <conditionalFormatting sqref="N12:N15">
    <cfRule type="expression" dxfId="11" priority="2">
      <formula>AND($C9=#REF!,$B9=#REF!)</formula>
    </cfRule>
  </conditionalFormatting>
  <conditionalFormatting sqref="N22:N25">
    <cfRule type="expression" dxfId="10" priority="1">
      <formula>AND($C18=#REF!,$B18=#REF!)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45F2-47E4-44E4-B3A2-22241911B887}">
  <sheetPr>
    <tabColor rgb="FF0000FF"/>
  </sheetPr>
  <dimension ref="A1:P50"/>
  <sheetViews>
    <sheetView zoomScale="145" zoomScaleNormal="145" workbookViewId="0">
      <selection activeCell="D8" sqref="D8"/>
    </sheetView>
  </sheetViews>
  <sheetFormatPr defaultRowHeight="14.5" x14ac:dyDescent="0.35"/>
  <cols>
    <col min="1" max="1" width="12.26953125" customWidth="1"/>
    <col min="2" max="3" width="10.453125" customWidth="1"/>
    <col min="4" max="4" width="12.453125" customWidth="1"/>
    <col min="6" max="6" width="19.1796875" customWidth="1"/>
    <col min="7" max="7" width="11.26953125" customWidth="1"/>
    <col min="12" max="12" width="19.1796875" customWidth="1"/>
    <col min="13" max="13" width="11.26953125" customWidth="1"/>
  </cols>
  <sheetData>
    <row r="1" spans="1:16" x14ac:dyDescent="0.35">
      <c r="A1" s="58" t="s">
        <v>18</v>
      </c>
      <c r="B1" s="59" t="s">
        <v>54</v>
      </c>
      <c r="C1" s="59" t="s">
        <v>19</v>
      </c>
      <c r="D1" s="59" t="s">
        <v>21</v>
      </c>
      <c r="F1" t="s">
        <v>71</v>
      </c>
    </row>
    <row r="2" spans="1:16" x14ac:dyDescent="0.35">
      <c r="A2" s="28">
        <v>43296</v>
      </c>
      <c r="B2" s="15" t="s">
        <v>56</v>
      </c>
      <c r="C2" s="15" t="s">
        <v>62</v>
      </c>
      <c r="D2" s="15">
        <v>2453.52</v>
      </c>
    </row>
    <row r="3" spans="1:16" x14ac:dyDescent="0.35">
      <c r="A3" s="29">
        <v>42415</v>
      </c>
      <c r="B3" s="19" t="s">
        <v>57</v>
      </c>
      <c r="C3" s="19" t="s">
        <v>64</v>
      </c>
      <c r="D3" s="19">
        <v>2391.92</v>
      </c>
      <c r="F3" s="55" t="s">
        <v>63</v>
      </c>
      <c r="G3" s="56"/>
      <c r="H3" s="56"/>
      <c r="I3" s="56"/>
      <c r="J3" s="56"/>
      <c r="K3" s="56"/>
      <c r="L3" s="57"/>
    </row>
    <row r="4" spans="1:16" x14ac:dyDescent="0.35">
      <c r="A4" s="28">
        <v>43054</v>
      </c>
      <c r="B4" s="15" t="s">
        <v>58</v>
      </c>
      <c r="C4" s="15" t="s">
        <v>64</v>
      </c>
      <c r="D4" s="15">
        <v>53.23</v>
      </c>
      <c r="F4" s="55" t="s">
        <v>65</v>
      </c>
      <c r="G4" s="56"/>
      <c r="H4" s="56"/>
      <c r="I4" s="56"/>
      <c r="J4" s="56"/>
      <c r="K4" s="56"/>
      <c r="L4" s="57"/>
    </row>
    <row r="5" spans="1:16" x14ac:dyDescent="0.35">
      <c r="A5" s="29">
        <v>43343</v>
      </c>
      <c r="B5" s="19" t="s">
        <v>58</v>
      </c>
      <c r="C5" s="19" t="s">
        <v>66</v>
      </c>
      <c r="D5" s="19">
        <v>1558.76</v>
      </c>
    </row>
    <row r="6" spans="1:16" x14ac:dyDescent="0.35">
      <c r="A6" s="28">
        <v>43450</v>
      </c>
      <c r="B6" s="15" t="s">
        <v>57</v>
      </c>
      <c r="C6" s="15" t="s">
        <v>62</v>
      </c>
      <c r="D6" s="15">
        <v>917.72</v>
      </c>
    </row>
    <row r="7" spans="1:16" x14ac:dyDescent="0.35">
      <c r="A7" s="29">
        <v>43236</v>
      </c>
      <c r="B7" s="19" t="s">
        <v>57</v>
      </c>
      <c r="C7" s="19" t="s">
        <v>66</v>
      </c>
      <c r="D7" s="19">
        <v>1876.27</v>
      </c>
      <c r="F7" s="31" t="s">
        <v>67</v>
      </c>
      <c r="L7" s="31" t="s">
        <v>68</v>
      </c>
    </row>
    <row r="8" spans="1:16" x14ac:dyDescent="0.35">
      <c r="A8" s="28">
        <v>42731</v>
      </c>
      <c r="B8" s="15" t="s">
        <v>59</v>
      </c>
      <c r="C8" s="15" t="s">
        <v>62</v>
      </c>
      <c r="D8" s="15">
        <v>1487.82</v>
      </c>
      <c r="F8" s="53" t="s">
        <v>69</v>
      </c>
      <c r="G8" s="7" t="s">
        <v>66</v>
      </c>
      <c r="H8" s="7" t="s">
        <v>70</v>
      </c>
      <c r="I8" s="7" t="s">
        <v>64</v>
      </c>
      <c r="J8" s="7" t="s">
        <v>62</v>
      </c>
      <c r="L8" s="53" t="s">
        <v>69</v>
      </c>
      <c r="M8" s="7" t="s">
        <v>66</v>
      </c>
      <c r="N8" s="7" t="s">
        <v>70</v>
      </c>
      <c r="O8" s="7" t="s">
        <v>64</v>
      </c>
      <c r="P8" s="7" t="s">
        <v>62</v>
      </c>
    </row>
    <row r="9" spans="1:16" x14ac:dyDescent="0.35">
      <c r="A9" s="29">
        <v>42996</v>
      </c>
      <c r="B9" s="19" t="s">
        <v>56</v>
      </c>
      <c r="C9" s="19" t="s">
        <v>64</v>
      </c>
      <c r="D9" s="19">
        <v>2017.73</v>
      </c>
      <c r="F9" s="7" t="s">
        <v>56</v>
      </c>
      <c r="G9" s="54"/>
      <c r="H9" s="54"/>
      <c r="I9" s="54"/>
      <c r="J9" s="54"/>
      <c r="L9" s="7" t="s">
        <v>56</v>
      </c>
      <c r="M9" s="54"/>
      <c r="N9" s="54"/>
      <c r="O9" s="54"/>
      <c r="P9" s="54"/>
    </row>
    <row r="10" spans="1:16" x14ac:dyDescent="0.35">
      <c r="A10" s="28">
        <v>43255</v>
      </c>
      <c r="B10" s="15" t="s">
        <v>59</v>
      </c>
      <c r="C10" s="15" t="s">
        <v>64</v>
      </c>
      <c r="D10" s="15">
        <v>1459.48</v>
      </c>
      <c r="F10" s="7" t="s">
        <v>57</v>
      </c>
      <c r="G10" s="54"/>
      <c r="H10" s="54"/>
      <c r="I10" s="54"/>
      <c r="J10" s="54"/>
      <c r="L10" s="7" t="s">
        <v>57</v>
      </c>
      <c r="M10" s="54"/>
      <c r="N10" s="54"/>
      <c r="O10" s="54"/>
      <c r="P10" s="54"/>
    </row>
    <row r="11" spans="1:16" x14ac:dyDescent="0.35">
      <c r="A11" s="29">
        <v>43229</v>
      </c>
      <c r="B11" s="19" t="s">
        <v>58</v>
      </c>
      <c r="C11" s="19" t="s">
        <v>66</v>
      </c>
      <c r="D11" s="19">
        <v>1020.18</v>
      </c>
      <c r="F11" s="7" t="s">
        <v>58</v>
      </c>
      <c r="G11" s="54"/>
      <c r="H11" s="54"/>
      <c r="I11" s="54"/>
      <c r="J11" s="54"/>
      <c r="L11" s="7" t="s">
        <v>58</v>
      </c>
      <c r="M11" s="54"/>
      <c r="N11" s="54"/>
      <c r="O11" s="54"/>
      <c r="P11" s="54"/>
    </row>
    <row r="12" spans="1:16" x14ac:dyDescent="0.35">
      <c r="A12" s="28">
        <v>42557</v>
      </c>
      <c r="B12" s="15" t="s">
        <v>58</v>
      </c>
      <c r="C12" s="15" t="s">
        <v>66</v>
      </c>
      <c r="D12" s="15">
        <v>653.87</v>
      </c>
      <c r="F12" s="7" t="s">
        <v>59</v>
      </c>
      <c r="G12" s="54"/>
      <c r="H12" s="54"/>
      <c r="I12" s="54"/>
      <c r="J12" s="54"/>
      <c r="L12" s="7" t="s">
        <v>59</v>
      </c>
      <c r="M12" s="54"/>
      <c r="N12" s="54"/>
      <c r="O12" s="54"/>
      <c r="P12" s="54"/>
    </row>
    <row r="13" spans="1:16" x14ac:dyDescent="0.35">
      <c r="A13" s="29">
        <v>43048</v>
      </c>
      <c r="B13" s="19" t="s">
        <v>59</v>
      </c>
      <c r="C13" s="19" t="s">
        <v>70</v>
      </c>
      <c r="D13" s="19">
        <v>1044.3699999999999</v>
      </c>
    </row>
    <row r="14" spans="1:16" x14ac:dyDescent="0.35">
      <c r="A14" s="28">
        <v>42985</v>
      </c>
      <c r="B14" s="15" t="s">
        <v>58</v>
      </c>
      <c r="C14" s="15" t="s">
        <v>64</v>
      </c>
      <c r="D14" s="15">
        <v>1900.47</v>
      </c>
    </row>
    <row r="15" spans="1:16" x14ac:dyDescent="0.35">
      <c r="A15" s="29">
        <v>42838</v>
      </c>
      <c r="B15" s="19" t="s">
        <v>58</v>
      </c>
      <c r="C15" s="19" t="s">
        <v>66</v>
      </c>
      <c r="D15" s="19">
        <v>1129.45</v>
      </c>
      <c r="F15" s="31" t="s">
        <v>67</v>
      </c>
      <c r="L15" s="31" t="s">
        <v>68</v>
      </c>
    </row>
    <row r="16" spans="1:16" x14ac:dyDescent="0.35">
      <c r="A16" s="28">
        <v>42906</v>
      </c>
      <c r="B16" s="15" t="s">
        <v>58</v>
      </c>
      <c r="C16" s="15" t="s">
        <v>66</v>
      </c>
      <c r="D16" s="15">
        <v>328.7</v>
      </c>
      <c r="F16" s="53" t="s">
        <v>69</v>
      </c>
      <c r="G16" s="7" t="s">
        <v>66</v>
      </c>
      <c r="H16" s="7" t="s">
        <v>70</v>
      </c>
      <c r="I16" s="7" t="s">
        <v>64</v>
      </c>
      <c r="J16" s="7" t="s">
        <v>62</v>
      </c>
      <c r="L16" s="53" t="s">
        <v>69</v>
      </c>
      <c r="M16" s="7" t="s">
        <v>66</v>
      </c>
      <c r="N16" s="7" t="s">
        <v>70</v>
      </c>
      <c r="O16" s="7" t="s">
        <v>64</v>
      </c>
      <c r="P16" s="7" t="s">
        <v>62</v>
      </c>
    </row>
    <row r="17" spans="1:16" x14ac:dyDescent="0.35">
      <c r="A17" s="29">
        <v>42881</v>
      </c>
      <c r="B17" s="19" t="s">
        <v>57</v>
      </c>
      <c r="C17" s="19" t="s">
        <v>62</v>
      </c>
      <c r="D17" s="19">
        <v>58</v>
      </c>
      <c r="F17" s="7" t="s">
        <v>56</v>
      </c>
      <c r="G17" s="54"/>
      <c r="H17" s="54"/>
      <c r="I17" s="54"/>
      <c r="J17" s="54"/>
      <c r="L17" s="7" t="s">
        <v>56</v>
      </c>
      <c r="M17" s="54"/>
      <c r="N17" s="54"/>
      <c r="O17" s="54"/>
      <c r="P17" s="54"/>
    </row>
    <row r="18" spans="1:16" x14ac:dyDescent="0.35">
      <c r="A18" s="28">
        <v>43162</v>
      </c>
      <c r="B18" s="15" t="s">
        <v>57</v>
      </c>
      <c r="C18" s="15" t="s">
        <v>66</v>
      </c>
      <c r="D18" s="15">
        <v>1646.76</v>
      </c>
      <c r="F18" s="7" t="s">
        <v>57</v>
      </c>
      <c r="G18" s="54"/>
      <c r="H18" s="54"/>
      <c r="I18" s="54"/>
      <c r="J18" s="54"/>
      <c r="L18" s="7" t="s">
        <v>57</v>
      </c>
      <c r="M18" s="54"/>
      <c r="N18" s="54"/>
      <c r="O18" s="54"/>
      <c r="P18" s="54"/>
    </row>
    <row r="19" spans="1:16" x14ac:dyDescent="0.35">
      <c r="A19" s="29">
        <v>43049</v>
      </c>
      <c r="B19" s="19" t="s">
        <v>58</v>
      </c>
      <c r="C19" s="19" t="s">
        <v>62</v>
      </c>
      <c r="D19" s="19">
        <v>1865.2</v>
      </c>
      <c r="F19" s="7" t="s">
        <v>58</v>
      </c>
      <c r="G19" s="54"/>
      <c r="H19" s="54"/>
      <c r="I19" s="54"/>
      <c r="J19" s="54"/>
      <c r="L19" s="7" t="s">
        <v>58</v>
      </c>
      <c r="M19" s="54"/>
      <c r="N19" s="54"/>
      <c r="O19" s="54"/>
      <c r="P19" s="54"/>
    </row>
    <row r="20" spans="1:16" x14ac:dyDescent="0.35">
      <c r="A20" s="28">
        <v>42753</v>
      </c>
      <c r="B20" s="15" t="s">
        <v>56</v>
      </c>
      <c r="C20" s="15" t="s">
        <v>64</v>
      </c>
      <c r="D20" s="15">
        <v>884.17</v>
      </c>
      <c r="F20" s="7" t="s">
        <v>59</v>
      </c>
      <c r="G20" s="54"/>
      <c r="H20" s="54"/>
      <c r="I20" s="54"/>
      <c r="J20" s="54"/>
      <c r="L20" s="7" t="s">
        <v>59</v>
      </c>
      <c r="M20" s="54"/>
      <c r="N20" s="54"/>
      <c r="O20" s="54"/>
      <c r="P20" s="54"/>
    </row>
    <row r="21" spans="1:16" x14ac:dyDescent="0.35">
      <c r="A21" s="29">
        <v>42898</v>
      </c>
      <c r="B21" s="19" t="s">
        <v>56</v>
      </c>
      <c r="C21" s="19" t="s">
        <v>66</v>
      </c>
      <c r="D21" s="19">
        <v>1891.74</v>
      </c>
    </row>
    <row r="22" spans="1:16" x14ac:dyDescent="0.35">
      <c r="A22" s="28">
        <v>43016</v>
      </c>
      <c r="B22" s="15" t="s">
        <v>57</v>
      </c>
      <c r="C22" s="15" t="s">
        <v>66</v>
      </c>
      <c r="D22" s="15">
        <v>561.61</v>
      </c>
    </row>
    <row r="23" spans="1:16" x14ac:dyDescent="0.35">
      <c r="A23" s="29">
        <v>42974</v>
      </c>
      <c r="B23" s="19" t="s">
        <v>56</v>
      </c>
      <c r="C23" s="19" t="s">
        <v>64</v>
      </c>
      <c r="D23" s="19">
        <v>713.19</v>
      </c>
    </row>
    <row r="24" spans="1:16" x14ac:dyDescent="0.35">
      <c r="A24" s="28">
        <v>42445</v>
      </c>
      <c r="B24" s="15" t="s">
        <v>57</v>
      </c>
      <c r="C24" s="15" t="s">
        <v>70</v>
      </c>
      <c r="D24" s="15">
        <v>148.6</v>
      </c>
    </row>
    <row r="25" spans="1:16" x14ac:dyDescent="0.35">
      <c r="A25" s="29">
        <v>42963</v>
      </c>
      <c r="B25" s="19" t="s">
        <v>59</v>
      </c>
      <c r="C25" s="19" t="s">
        <v>64</v>
      </c>
      <c r="D25" s="19">
        <v>2436.08</v>
      </c>
    </row>
    <row r="26" spans="1:16" x14ac:dyDescent="0.35">
      <c r="A26" s="28">
        <v>43129</v>
      </c>
      <c r="B26" s="15" t="s">
        <v>57</v>
      </c>
      <c r="C26" s="15" t="s">
        <v>70</v>
      </c>
      <c r="D26" s="15">
        <v>353.67</v>
      </c>
    </row>
    <row r="27" spans="1:16" x14ac:dyDescent="0.35">
      <c r="A27" s="29">
        <v>43046</v>
      </c>
      <c r="B27" s="19" t="s">
        <v>57</v>
      </c>
      <c r="C27" s="19" t="s">
        <v>66</v>
      </c>
      <c r="D27" s="19">
        <v>1993.91</v>
      </c>
    </row>
    <row r="28" spans="1:16" x14ac:dyDescent="0.35">
      <c r="A28" s="28">
        <v>43217</v>
      </c>
      <c r="B28" s="15" t="s">
        <v>59</v>
      </c>
      <c r="C28" s="15" t="s">
        <v>70</v>
      </c>
      <c r="D28" s="15">
        <v>1535.67</v>
      </c>
    </row>
    <row r="29" spans="1:16" x14ac:dyDescent="0.35">
      <c r="A29" s="29">
        <v>42858</v>
      </c>
      <c r="B29" s="19" t="s">
        <v>59</v>
      </c>
      <c r="C29" s="19" t="s">
        <v>64</v>
      </c>
      <c r="D29" s="19">
        <v>1058.98</v>
      </c>
    </row>
    <row r="30" spans="1:16" x14ac:dyDescent="0.35">
      <c r="A30" s="28">
        <v>43026</v>
      </c>
      <c r="B30" s="15" t="s">
        <v>58</v>
      </c>
      <c r="C30" s="15" t="s">
        <v>64</v>
      </c>
      <c r="D30" s="15">
        <v>725.21</v>
      </c>
    </row>
    <row r="31" spans="1:16" x14ac:dyDescent="0.35">
      <c r="A31" s="29">
        <v>43043</v>
      </c>
      <c r="B31" s="19" t="s">
        <v>58</v>
      </c>
      <c r="C31" s="19" t="s">
        <v>64</v>
      </c>
      <c r="D31" s="19">
        <v>1332.83</v>
      </c>
    </row>
    <row r="32" spans="1:16" x14ac:dyDescent="0.35">
      <c r="A32" s="28">
        <v>42556</v>
      </c>
      <c r="B32" s="15" t="s">
        <v>56</v>
      </c>
      <c r="C32" s="15" t="s">
        <v>66</v>
      </c>
      <c r="D32" s="15">
        <v>1955.26</v>
      </c>
    </row>
    <row r="33" spans="1:4" x14ac:dyDescent="0.35">
      <c r="A33" s="29">
        <v>42646</v>
      </c>
      <c r="B33" s="19" t="s">
        <v>58</v>
      </c>
      <c r="C33" s="19" t="s">
        <v>66</v>
      </c>
      <c r="D33" s="19">
        <v>1003.54</v>
      </c>
    </row>
    <row r="34" spans="1:4" x14ac:dyDescent="0.35">
      <c r="A34" s="28">
        <v>42806</v>
      </c>
      <c r="B34" s="15" t="s">
        <v>57</v>
      </c>
      <c r="C34" s="15" t="s">
        <v>64</v>
      </c>
      <c r="D34" s="15">
        <v>368.46</v>
      </c>
    </row>
    <row r="35" spans="1:4" x14ac:dyDescent="0.35">
      <c r="A35" s="29">
        <v>43019</v>
      </c>
      <c r="B35" s="19" t="s">
        <v>56</v>
      </c>
      <c r="C35" s="19" t="s">
        <v>64</v>
      </c>
      <c r="D35" s="19">
        <v>1473.86</v>
      </c>
    </row>
    <row r="36" spans="1:4" x14ac:dyDescent="0.35">
      <c r="A36" s="28">
        <v>43032</v>
      </c>
      <c r="B36" s="15" t="s">
        <v>59</v>
      </c>
      <c r="C36" s="15" t="s">
        <v>64</v>
      </c>
      <c r="D36" s="15">
        <v>539.23</v>
      </c>
    </row>
    <row r="37" spans="1:4" x14ac:dyDescent="0.35">
      <c r="A37" s="29">
        <v>42377</v>
      </c>
      <c r="B37" s="19" t="s">
        <v>59</v>
      </c>
      <c r="C37" s="19" t="s">
        <v>64</v>
      </c>
      <c r="D37" s="19">
        <v>1974.49</v>
      </c>
    </row>
    <row r="38" spans="1:4" x14ac:dyDescent="0.35">
      <c r="A38" s="28">
        <v>42964</v>
      </c>
      <c r="B38" s="15" t="s">
        <v>59</v>
      </c>
      <c r="C38" s="15" t="s">
        <v>62</v>
      </c>
      <c r="D38" s="15">
        <v>1931.47</v>
      </c>
    </row>
    <row r="39" spans="1:4" x14ac:dyDescent="0.35">
      <c r="A39" s="29">
        <v>42688</v>
      </c>
      <c r="B39" s="19" t="s">
        <v>59</v>
      </c>
      <c r="C39" s="19" t="s">
        <v>62</v>
      </c>
      <c r="D39" s="19">
        <v>1449.29</v>
      </c>
    </row>
    <row r="40" spans="1:4" x14ac:dyDescent="0.35">
      <c r="A40" s="28">
        <v>42904</v>
      </c>
      <c r="B40" s="15" t="s">
        <v>58</v>
      </c>
      <c r="C40" s="15" t="s">
        <v>64</v>
      </c>
      <c r="D40" s="15">
        <v>2307.69</v>
      </c>
    </row>
    <row r="41" spans="1:4" x14ac:dyDescent="0.35">
      <c r="A41" s="29">
        <v>43193</v>
      </c>
      <c r="B41" s="19" t="s">
        <v>56</v>
      </c>
      <c r="C41" s="19" t="s">
        <v>64</v>
      </c>
      <c r="D41" s="19">
        <v>1115.1300000000001</v>
      </c>
    </row>
    <row r="42" spans="1:4" x14ac:dyDescent="0.35">
      <c r="A42" s="28">
        <v>42384</v>
      </c>
      <c r="B42" s="15" t="s">
        <v>57</v>
      </c>
      <c r="C42" s="15" t="s">
        <v>62</v>
      </c>
      <c r="D42" s="15">
        <v>29.88</v>
      </c>
    </row>
    <row r="43" spans="1:4" x14ac:dyDescent="0.35">
      <c r="A43" s="29">
        <v>42794</v>
      </c>
      <c r="B43" s="19" t="s">
        <v>58</v>
      </c>
      <c r="C43" s="19" t="s">
        <v>66</v>
      </c>
      <c r="D43" s="19">
        <v>2154.9499999999998</v>
      </c>
    </row>
    <row r="44" spans="1:4" x14ac:dyDescent="0.35">
      <c r="A44" s="28">
        <v>42433</v>
      </c>
      <c r="B44" s="15" t="s">
        <v>56</v>
      </c>
      <c r="C44" s="15" t="s">
        <v>64</v>
      </c>
      <c r="D44" s="15">
        <v>1234.8599999999999</v>
      </c>
    </row>
    <row r="45" spans="1:4" x14ac:dyDescent="0.35">
      <c r="A45" s="29">
        <v>43000</v>
      </c>
      <c r="B45" s="19" t="s">
        <v>59</v>
      </c>
      <c r="C45" s="19" t="s">
        <v>66</v>
      </c>
      <c r="D45" s="19">
        <v>2154.1799999999998</v>
      </c>
    </row>
    <row r="46" spans="1:4" x14ac:dyDescent="0.35">
      <c r="A46" s="28">
        <v>42939</v>
      </c>
      <c r="B46" s="15" t="s">
        <v>56</v>
      </c>
      <c r="C46" s="15" t="s">
        <v>62</v>
      </c>
      <c r="D46" s="15">
        <v>1744.62</v>
      </c>
    </row>
    <row r="47" spans="1:4" x14ac:dyDescent="0.35">
      <c r="A47" s="29">
        <v>43269</v>
      </c>
      <c r="B47" s="19" t="s">
        <v>59</v>
      </c>
      <c r="C47" s="19" t="s">
        <v>66</v>
      </c>
      <c r="D47" s="19">
        <v>2298.4499999999998</v>
      </c>
    </row>
    <row r="48" spans="1:4" x14ac:dyDescent="0.35">
      <c r="A48" s="28">
        <v>42596</v>
      </c>
      <c r="B48" s="15" t="s">
        <v>56</v>
      </c>
      <c r="C48" s="15" t="s">
        <v>62</v>
      </c>
      <c r="D48" s="15">
        <v>494.28</v>
      </c>
    </row>
    <row r="49" spans="1:4" x14ac:dyDescent="0.35">
      <c r="A49" s="29">
        <v>42438</v>
      </c>
      <c r="B49" s="19" t="s">
        <v>57</v>
      </c>
      <c r="C49" s="19" t="s">
        <v>64</v>
      </c>
      <c r="D49" s="19">
        <v>2253.0300000000002</v>
      </c>
    </row>
    <row r="50" spans="1:4" x14ac:dyDescent="0.35">
      <c r="A50" s="28">
        <v>42795</v>
      </c>
      <c r="B50" s="15" t="s">
        <v>57</v>
      </c>
      <c r="C50" s="15" t="s">
        <v>66</v>
      </c>
      <c r="D50" s="15">
        <v>1478.09</v>
      </c>
    </row>
  </sheetData>
  <conditionalFormatting sqref="A2:D50">
    <cfRule type="expression" dxfId="9" priority="5">
      <formula>AND($B2=#REF!,#REF!=#REF!)</formula>
    </cfRule>
  </conditionalFormatting>
  <conditionalFormatting sqref="F9:F12">
    <cfRule type="expression" dxfId="8" priority="4">
      <formula>AND($B9=#REF!,#REF!=#REF!)</formula>
    </cfRule>
  </conditionalFormatting>
  <conditionalFormatting sqref="F17:F20">
    <cfRule type="expression" dxfId="7" priority="3">
      <formula>AND($B17=#REF!,#REF!=#REF!)</formula>
    </cfRule>
  </conditionalFormatting>
  <conditionalFormatting sqref="L9:L12">
    <cfRule type="expression" dxfId="6" priority="2">
      <formula>AND($B9=#REF!,#REF!=#REF!)</formula>
    </cfRule>
  </conditionalFormatting>
  <conditionalFormatting sqref="L17:L20">
    <cfRule type="expression" dxfId="5" priority="1">
      <formula>AND($B18=#REF!,#REF!=#REF!)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551D-A2A7-4CA2-A0E4-FF677828279A}">
  <sheetPr>
    <tabColor rgb="FFFF0000"/>
  </sheetPr>
  <dimension ref="A1:P50"/>
  <sheetViews>
    <sheetView zoomScale="145" zoomScaleNormal="145" workbookViewId="0">
      <selection activeCell="M17" sqref="M17"/>
    </sheetView>
  </sheetViews>
  <sheetFormatPr defaultRowHeight="14.5" x14ac:dyDescent="0.35"/>
  <cols>
    <col min="1" max="1" width="12.26953125" customWidth="1"/>
    <col min="2" max="3" width="10.453125" customWidth="1"/>
    <col min="4" max="4" width="12.453125" customWidth="1"/>
    <col min="5" max="5" width="3.7265625" customWidth="1"/>
    <col min="6" max="6" width="19.1796875" customWidth="1"/>
    <col min="7" max="7" width="11.26953125" customWidth="1"/>
    <col min="11" max="11" width="3.7265625" customWidth="1"/>
    <col min="12" max="12" width="19.1796875" customWidth="1"/>
    <col min="13" max="13" width="11.26953125" customWidth="1"/>
  </cols>
  <sheetData>
    <row r="1" spans="1:16" x14ac:dyDescent="0.35">
      <c r="A1" s="58" t="s">
        <v>18</v>
      </c>
      <c r="B1" s="59" t="s">
        <v>54</v>
      </c>
      <c r="C1" s="59" t="s">
        <v>19</v>
      </c>
      <c r="D1" s="59" t="s">
        <v>21</v>
      </c>
      <c r="F1" t="s">
        <v>71</v>
      </c>
    </row>
    <row r="2" spans="1:16" x14ac:dyDescent="0.35">
      <c r="A2" s="28">
        <v>43296</v>
      </c>
      <c r="B2" s="15" t="s">
        <v>56</v>
      </c>
      <c r="C2" s="15" t="s">
        <v>62</v>
      </c>
      <c r="D2" s="15">
        <v>2453.52</v>
      </c>
    </row>
    <row r="3" spans="1:16" x14ac:dyDescent="0.35">
      <c r="A3" s="29">
        <v>42415</v>
      </c>
      <c r="B3" s="19" t="s">
        <v>57</v>
      </c>
      <c r="C3" s="19" t="s">
        <v>64</v>
      </c>
      <c r="D3" s="19">
        <v>2391.92</v>
      </c>
      <c r="F3" s="55" t="s">
        <v>63</v>
      </c>
      <c r="G3" s="56"/>
      <c r="H3" s="56"/>
      <c r="I3" s="56"/>
      <c r="J3" s="56"/>
      <c r="K3" s="56"/>
      <c r="L3" s="57"/>
    </row>
    <row r="4" spans="1:16" x14ac:dyDescent="0.35">
      <c r="A4" s="28">
        <v>43054</v>
      </c>
      <c r="B4" s="15" t="s">
        <v>58</v>
      </c>
      <c r="C4" s="15" t="s">
        <v>64</v>
      </c>
      <c r="D4" s="15">
        <v>53.23</v>
      </c>
      <c r="F4" s="55" t="s">
        <v>65</v>
      </c>
      <c r="G4" s="56"/>
      <c r="H4" s="56"/>
      <c r="I4" s="56"/>
      <c r="J4" s="56"/>
      <c r="K4" s="56"/>
      <c r="L4" s="57"/>
    </row>
    <row r="5" spans="1:16" x14ac:dyDescent="0.35">
      <c r="A5" s="29">
        <v>43343</v>
      </c>
      <c r="B5" s="19" t="s">
        <v>58</v>
      </c>
      <c r="C5" s="19" t="s">
        <v>66</v>
      </c>
      <c r="D5" s="19">
        <v>1558.76</v>
      </c>
    </row>
    <row r="6" spans="1:16" x14ac:dyDescent="0.35">
      <c r="A6" s="28">
        <v>43450</v>
      </c>
      <c r="B6" s="15" t="s">
        <v>57</v>
      </c>
      <c r="C6" s="15" t="s">
        <v>62</v>
      </c>
      <c r="D6" s="15">
        <v>917.72</v>
      </c>
    </row>
    <row r="7" spans="1:16" x14ac:dyDescent="0.35">
      <c r="A7" s="29">
        <v>43236</v>
      </c>
      <c r="B7" s="19" t="s">
        <v>57</v>
      </c>
      <c r="C7" s="19" t="s">
        <v>66</v>
      </c>
      <c r="D7" s="19">
        <v>1876.27</v>
      </c>
      <c r="F7" s="31" t="s">
        <v>67</v>
      </c>
      <c r="L7" s="31" t="s">
        <v>67</v>
      </c>
    </row>
    <row r="8" spans="1:16" x14ac:dyDescent="0.35">
      <c r="A8" s="28">
        <v>42731</v>
      </c>
      <c r="B8" s="15" t="s">
        <v>59</v>
      </c>
      <c r="C8" s="15" t="s">
        <v>62</v>
      </c>
      <c r="D8" s="15">
        <v>1487.82</v>
      </c>
      <c r="F8" s="53" t="s">
        <v>69</v>
      </c>
      <c r="G8" s="7" t="s">
        <v>62</v>
      </c>
      <c r="H8" s="7" t="s">
        <v>64</v>
      </c>
      <c r="I8" s="7" t="s">
        <v>66</v>
      </c>
      <c r="J8" s="7" t="s">
        <v>70</v>
      </c>
      <c r="L8" s="53" t="s">
        <v>69</v>
      </c>
      <c r="M8" s="7" t="str" cm="1">
        <f t="array" ref="M8:P8">TRANSPOSE(_xlfn._xlws.SORT(_xlfn.UNIQUE(C2:C50)))</f>
        <v>Abdi</v>
      </c>
      <c r="N8" s="7" t="str">
        <v>Chantel</v>
      </c>
      <c r="O8" s="7" t="str">
        <v>Gigi</v>
      </c>
      <c r="P8" s="7" t="str">
        <v>Ty</v>
      </c>
    </row>
    <row r="9" spans="1:16" x14ac:dyDescent="0.35">
      <c r="A9" s="29">
        <v>42996</v>
      </c>
      <c r="B9" s="19" t="s">
        <v>56</v>
      </c>
      <c r="C9" s="19" t="s">
        <v>64</v>
      </c>
      <c r="D9" s="19">
        <v>2017.73</v>
      </c>
      <c r="F9" s="7" t="s">
        <v>58</v>
      </c>
      <c r="G9" s="54">
        <f>SUMIFS($D$2:$D$50,$C$2:$C$50,G$8,$B$2:$B$50,$F9)</f>
        <v>1865.2</v>
      </c>
      <c r="H9" s="54">
        <f t="shared" ref="H9:J12" si="0">SUMIFS($D$2:$D$50,$C$2:$C$50,H$8,$B$2:$B$50,$F9)</f>
        <v>6319.43</v>
      </c>
      <c r="I9" s="54">
        <f t="shared" si="0"/>
        <v>7849.45</v>
      </c>
      <c r="J9" s="54">
        <f t="shared" si="0"/>
        <v>0</v>
      </c>
      <c r="L9" s="7" t="str" cm="1">
        <f t="array" ref="L9:L12">_xlfn._xlws.SORT(_xlfn.UNIQUE(B2:B50))</f>
        <v>Carlota</v>
      </c>
      <c r="M9" s="54" cm="1">
        <f t="array" ref="M9:P12">SUMIFS(D2:D50,B2:B50,_xlfn.ANCHORARRAY(L9),C2:C50,_xlfn.ANCHORARRAY(M8))</f>
        <v>1865.2</v>
      </c>
      <c r="N9" s="54">
        <v>6319.43</v>
      </c>
      <c r="O9" s="54">
        <v>7849.45</v>
      </c>
      <c r="P9" s="54">
        <v>0</v>
      </c>
    </row>
    <row r="10" spans="1:16" x14ac:dyDescent="0.35">
      <c r="A10" s="28">
        <v>43255</v>
      </c>
      <c r="B10" s="15" t="s">
        <v>59</v>
      </c>
      <c r="C10" s="15" t="s">
        <v>64</v>
      </c>
      <c r="D10" s="15">
        <v>1459.48</v>
      </c>
      <c r="F10" s="7" t="s">
        <v>56</v>
      </c>
      <c r="G10" s="54">
        <f t="shared" ref="G10:G12" si="1">SUMIFS($D$2:$D$50,$C$2:$C$50,G$8,$B$2:$B$50,$F10)</f>
        <v>4692.4199999999992</v>
      </c>
      <c r="H10" s="54">
        <f t="shared" si="0"/>
        <v>7438.94</v>
      </c>
      <c r="I10" s="54">
        <f t="shared" si="0"/>
        <v>3847</v>
      </c>
      <c r="J10" s="54">
        <f t="shared" si="0"/>
        <v>0</v>
      </c>
      <c r="L10" s="7" t="str">
        <v>Quad</v>
      </c>
      <c r="M10" s="54">
        <v>4692.4199999999992</v>
      </c>
      <c r="N10" s="54">
        <v>7438.94</v>
      </c>
      <c r="O10" s="54">
        <v>3847</v>
      </c>
      <c r="P10" s="54">
        <v>0</v>
      </c>
    </row>
    <row r="11" spans="1:16" x14ac:dyDescent="0.35">
      <c r="A11" s="29">
        <v>43229</v>
      </c>
      <c r="B11" s="19" t="s">
        <v>58</v>
      </c>
      <c r="C11" s="19" t="s">
        <v>66</v>
      </c>
      <c r="D11" s="19">
        <v>1020.18</v>
      </c>
      <c r="F11" s="7" t="s">
        <v>57</v>
      </c>
      <c r="G11" s="54">
        <f t="shared" si="1"/>
        <v>1005.6</v>
      </c>
      <c r="H11" s="54">
        <f t="shared" si="0"/>
        <v>5013.41</v>
      </c>
      <c r="I11" s="54">
        <f t="shared" si="0"/>
        <v>7556.64</v>
      </c>
      <c r="J11" s="54">
        <f t="shared" si="0"/>
        <v>502.27</v>
      </c>
      <c r="L11" s="7" t="str">
        <v>Sunset</v>
      </c>
      <c r="M11" s="54">
        <v>1005.6</v>
      </c>
      <c r="N11" s="54">
        <v>5013.41</v>
      </c>
      <c r="O11" s="54">
        <v>7556.64</v>
      </c>
      <c r="P11" s="54">
        <v>502.27</v>
      </c>
    </row>
    <row r="12" spans="1:16" x14ac:dyDescent="0.35">
      <c r="A12" s="28">
        <v>42557</v>
      </c>
      <c r="B12" s="15" t="s">
        <v>58</v>
      </c>
      <c r="C12" s="15" t="s">
        <v>66</v>
      </c>
      <c r="D12" s="15">
        <v>653.87</v>
      </c>
      <c r="F12" s="7" t="s">
        <v>59</v>
      </c>
      <c r="G12" s="54">
        <f t="shared" si="1"/>
        <v>4868.58</v>
      </c>
      <c r="H12" s="54">
        <f t="shared" si="0"/>
        <v>7468.26</v>
      </c>
      <c r="I12" s="54">
        <f t="shared" si="0"/>
        <v>4452.6299999999992</v>
      </c>
      <c r="J12" s="54">
        <f t="shared" si="0"/>
        <v>2580.04</v>
      </c>
      <c r="L12" s="7" t="str">
        <v>Yanaki</v>
      </c>
      <c r="M12" s="54">
        <v>4868.58</v>
      </c>
      <c r="N12" s="54">
        <v>7468.26</v>
      </c>
      <c r="O12" s="54">
        <v>4452.6299999999992</v>
      </c>
      <c r="P12" s="54">
        <v>2580.04</v>
      </c>
    </row>
    <row r="13" spans="1:16" x14ac:dyDescent="0.35">
      <c r="A13" s="29">
        <v>43048</v>
      </c>
      <c r="B13" s="19" t="s">
        <v>59</v>
      </c>
      <c r="C13" s="19" t="s">
        <v>70</v>
      </c>
      <c r="D13" s="19">
        <v>1044.3699999999999</v>
      </c>
    </row>
    <row r="14" spans="1:16" x14ac:dyDescent="0.35">
      <c r="A14" s="28">
        <v>42985</v>
      </c>
      <c r="B14" s="15" t="s">
        <v>58</v>
      </c>
      <c r="C14" s="15" t="s">
        <v>64</v>
      </c>
      <c r="D14" s="15">
        <v>1900.47</v>
      </c>
    </row>
    <row r="15" spans="1:16" x14ac:dyDescent="0.35">
      <c r="A15" s="29">
        <v>42838</v>
      </c>
      <c r="B15" s="19" t="s">
        <v>58</v>
      </c>
      <c r="C15" s="19" t="s">
        <v>66</v>
      </c>
      <c r="D15" s="19">
        <v>1129.45</v>
      </c>
      <c r="F15" s="31" t="s">
        <v>68</v>
      </c>
      <c r="L15" s="31" t="s">
        <v>68</v>
      </c>
    </row>
    <row r="16" spans="1:16" x14ac:dyDescent="0.35">
      <c r="A16" s="28">
        <v>42906</v>
      </c>
      <c r="B16" s="15" t="s">
        <v>58</v>
      </c>
      <c r="C16" s="15" t="s">
        <v>66</v>
      </c>
      <c r="D16" s="15">
        <v>328.7</v>
      </c>
      <c r="F16" s="53" t="s">
        <v>69</v>
      </c>
      <c r="G16" s="7" t="s">
        <v>62</v>
      </c>
      <c r="H16" s="7" t="s">
        <v>64</v>
      </c>
      <c r="I16" s="7" t="s">
        <v>66</v>
      </c>
      <c r="J16" s="7" t="s">
        <v>70</v>
      </c>
      <c r="L16" s="53" t="s">
        <v>69</v>
      </c>
      <c r="M16" s="7" t="str" cm="1">
        <f t="array" ref="M16:P16">TRANSPOSE(_xlfn._xlws.SORT(_xlfn.UNIQUE(C2:C50)))</f>
        <v>Abdi</v>
      </c>
      <c r="N16" s="7" t="str">
        <v>Chantel</v>
      </c>
      <c r="O16" s="7" t="str">
        <v>Gigi</v>
      </c>
      <c r="P16" s="7" t="str">
        <v>Ty</v>
      </c>
    </row>
    <row r="17" spans="1:16" x14ac:dyDescent="0.35">
      <c r="A17" s="29">
        <v>42881</v>
      </c>
      <c r="B17" s="19" t="s">
        <v>57</v>
      </c>
      <c r="C17" s="19" t="s">
        <v>62</v>
      </c>
      <c r="D17" s="19">
        <v>58</v>
      </c>
      <c r="F17" s="7" t="s">
        <v>58</v>
      </c>
      <c r="G17" s="54">
        <f>IFERROR(AVERAGEIFS($D$2:$D$50,$B$2:$B$50,$F17,$C$2:$C$50,G$16),"")</f>
        <v>1865.2</v>
      </c>
      <c r="H17" s="54">
        <f t="shared" ref="H17:J20" si="2">IFERROR(AVERAGEIFS($D$2:$D$50,$B$2:$B$50,$F17,$C$2:$C$50,H$16),"")</f>
        <v>1263.886</v>
      </c>
      <c r="I17" s="54">
        <f t="shared" si="2"/>
        <v>1121.3499999999999</v>
      </c>
      <c r="J17" s="54" t="str">
        <f t="shared" si="2"/>
        <v/>
      </c>
      <c r="L17" s="7" t="str" cm="1">
        <f t="array" ref="L17:L20">_xlfn._xlws.SORT(_xlfn.UNIQUE(B2:B50))</f>
        <v>Carlota</v>
      </c>
      <c r="M17" s="54" cm="1">
        <f t="array" ref="M17:P20">IFERROR(AVERAGEIFS(D2:D50,B2:B50,_xlfn.ANCHORARRAY(L17),C2:C50,_xlfn.ANCHORARRAY(M16)),"")</f>
        <v>1865.2</v>
      </c>
      <c r="N17" s="54">
        <v>1263.886</v>
      </c>
      <c r="O17" s="54">
        <v>1121.3499999999999</v>
      </c>
      <c r="P17" s="54" t="str">
        <v/>
      </c>
    </row>
    <row r="18" spans="1:16" x14ac:dyDescent="0.35">
      <c r="A18" s="28">
        <v>43162</v>
      </c>
      <c r="B18" s="15" t="s">
        <v>57</v>
      </c>
      <c r="C18" s="15" t="s">
        <v>66</v>
      </c>
      <c r="D18" s="15">
        <v>1646.76</v>
      </c>
      <c r="F18" s="7" t="s">
        <v>56</v>
      </c>
      <c r="G18" s="54">
        <f t="shared" ref="G18:G20" si="3">IFERROR(AVERAGEIFS($D$2:$D$50,$B$2:$B$50,$F18,$C$2:$C$50,G$16),"")</f>
        <v>1564.1399999999996</v>
      </c>
      <c r="H18" s="54">
        <f t="shared" si="2"/>
        <v>1239.8233333333333</v>
      </c>
      <c r="I18" s="54">
        <f t="shared" si="2"/>
        <v>1923.5</v>
      </c>
      <c r="J18" s="54" t="str">
        <f t="shared" si="2"/>
        <v/>
      </c>
      <c r="L18" s="7" t="str">
        <v>Quad</v>
      </c>
      <c r="M18" s="54">
        <v>1564.1399999999996</v>
      </c>
      <c r="N18" s="54">
        <v>1239.8233333333333</v>
      </c>
      <c r="O18" s="54">
        <v>1923.5</v>
      </c>
      <c r="P18" s="54" t="str">
        <v/>
      </c>
    </row>
    <row r="19" spans="1:16" x14ac:dyDescent="0.35">
      <c r="A19" s="29">
        <v>43049</v>
      </c>
      <c r="B19" s="19" t="s">
        <v>58</v>
      </c>
      <c r="C19" s="19" t="s">
        <v>62</v>
      </c>
      <c r="D19" s="19">
        <v>1865.2</v>
      </c>
      <c r="F19" s="7" t="s">
        <v>57</v>
      </c>
      <c r="G19" s="54">
        <f t="shared" si="3"/>
        <v>335.2</v>
      </c>
      <c r="H19" s="54">
        <f t="shared" si="2"/>
        <v>1671.1366666666665</v>
      </c>
      <c r="I19" s="54">
        <f t="shared" si="2"/>
        <v>1511.328</v>
      </c>
      <c r="J19" s="54">
        <f t="shared" si="2"/>
        <v>251.13499999999999</v>
      </c>
      <c r="L19" s="7" t="str">
        <v>Sunset</v>
      </c>
      <c r="M19" s="54">
        <v>335.2</v>
      </c>
      <c r="N19" s="54">
        <v>1671.1366666666665</v>
      </c>
      <c r="O19" s="54">
        <v>1511.328</v>
      </c>
      <c r="P19" s="54">
        <v>251.13499999999999</v>
      </c>
    </row>
    <row r="20" spans="1:16" x14ac:dyDescent="0.35">
      <c r="A20" s="28">
        <v>42753</v>
      </c>
      <c r="B20" s="15" t="s">
        <v>56</v>
      </c>
      <c r="C20" s="15" t="s">
        <v>64</v>
      </c>
      <c r="D20" s="15">
        <v>884.17</v>
      </c>
      <c r="F20" s="7" t="s">
        <v>59</v>
      </c>
      <c r="G20" s="54">
        <f t="shared" si="3"/>
        <v>1622.86</v>
      </c>
      <c r="H20" s="54">
        <f t="shared" si="2"/>
        <v>1493.652</v>
      </c>
      <c r="I20" s="54">
        <f t="shared" si="2"/>
        <v>2226.3149999999996</v>
      </c>
      <c r="J20" s="54">
        <f t="shared" si="2"/>
        <v>1290.02</v>
      </c>
      <c r="L20" s="7" t="str">
        <v>Yanaki</v>
      </c>
      <c r="M20" s="54">
        <v>1622.86</v>
      </c>
      <c r="N20" s="54">
        <v>1493.652</v>
      </c>
      <c r="O20" s="54">
        <v>2226.3149999999996</v>
      </c>
      <c r="P20" s="54">
        <v>1290.02</v>
      </c>
    </row>
    <row r="21" spans="1:16" x14ac:dyDescent="0.35">
      <c r="A21" s="29">
        <v>42898</v>
      </c>
      <c r="B21" s="19" t="s">
        <v>56</v>
      </c>
      <c r="C21" s="19" t="s">
        <v>66</v>
      </c>
      <c r="D21" s="19">
        <v>1891.74</v>
      </c>
    </row>
    <row r="22" spans="1:16" x14ac:dyDescent="0.35">
      <c r="A22" s="28">
        <v>43016</v>
      </c>
      <c r="B22" s="15" t="s">
        <v>57</v>
      </c>
      <c r="C22" s="15" t="s">
        <v>66</v>
      </c>
      <c r="D22" s="15">
        <v>561.61</v>
      </c>
    </row>
    <row r="23" spans="1:16" x14ac:dyDescent="0.35">
      <c r="A23" s="29">
        <v>42974</v>
      </c>
      <c r="B23" s="19" t="s">
        <v>56</v>
      </c>
      <c r="C23" s="19" t="s">
        <v>64</v>
      </c>
      <c r="D23" s="19">
        <v>713.19</v>
      </c>
    </row>
    <row r="24" spans="1:16" x14ac:dyDescent="0.35">
      <c r="A24" s="28">
        <v>42445</v>
      </c>
      <c r="B24" s="15" t="s">
        <v>57</v>
      </c>
      <c r="C24" s="15" t="s">
        <v>70</v>
      </c>
      <c r="D24" s="15">
        <v>148.6</v>
      </c>
    </row>
    <row r="25" spans="1:16" x14ac:dyDescent="0.35">
      <c r="A25" s="29">
        <v>42963</v>
      </c>
      <c r="B25" s="19" t="s">
        <v>59</v>
      </c>
      <c r="C25" s="19" t="s">
        <v>64</v>
      </c>
      <c r="D25" s="19">
        <v>2436.08</v>
      </c>
    </row>
    <row r="26" spans="1:16" x14ac:dyDescent="0.35">
      <c r="A26" s="28">
        <v>43129</v>
      </c>
      <c r="B26" s="15" t="s">
        <v>57</v>
      </c>
      <c r="C26" s="15" t="s">
        <v>70</v>
      </c>
      <c r="D26" s="15">
        <v>353.67</v>
      </c>
    </row>
    <row r="27" spans="1:16" x14ac:dyDescent="0.35">
      <c r="A27" s="29">
        <v>43046</v>
      </c>
      <c r="B27" s="19" t="s">
        <v>57</v>
      </c>
      <c r="C27" s="19" t="s">
        <v>66</v>
      </c>
      <c r="D27" s="19">
        <v>1993.91</v>
      </c>
    </row>
    <row r="28" spans="1:16" x14ac:dyDescent="0.35">
      <c r="A28" s="28">
        <v>43217</v>
      </c>
      <c r="B28" s="15" t="s">
        <v>59</v>
      </c>
      <c r="C28" s="15" t="s">
        <v>70</v>
      </c>
      <c r="D28" s="15">
        <v>1535.67</v>
      </c>
    </row>
    <row r="29" spans="1:16" x14ac:dyDescent="0.35">
      <c r="A29" s="29">
        <v>42858</v>
      </c>
      <c r="B29" s="19" t="s">
        <v>59</v>
      </c>
      <c r="C29" s="19" t="s">
        <v>64</v>
      </c>
      <c r="D29" s="19">
        <v>1058.98</v>
      </c>
    </row>
    <row r="30" spans="1:16" x14ac:dyDescent="0.35">
      <c r="A30" s="28">
        <v>43026</v>
      </c>
      <c r="B30" s="15" t="s">
        <v>58</v>
      </c>
      <c r="C30" s="15" t="s">
        <v>64</v>
      </c>
      <c r="D30" s="15">
        <v>725.21</v>
      </c>
    </row>
    <row r="31" spans="1:16" x14ac:dyDescent="0.35">
      <c r="A31" s="29">
        <v>43043</v>
      </c>
      <c r="B31" s="19" t="s">
        <v>58</v>
      </c>
      <c r="C31" s="19" t="s">
        <v>64</v>
      </c>
      <c r="D31" s="19">
        <v>1332.83</v>
      </c>
    </row>
    <row r="32" spans="1:16" x14ac:dyDescent="0.35">
      <c r="A32" s="28">
        <v>42556</v>
      </c>
      <c r="B32" s="15" t="s">
        <v>56</v>
      </c>
      <c r="C32" s="15" t="s">
        <v>66</v>
      </c>
      <c r="D32" s="15">
        <v>1955.26</v>
      </c>
    </row>
    <row r="33" spans="1:4" x14ac:dyDescent="0.35">
      <c r="A33" s="29">
        <v>42646</v>
      </c>
      <c r="B33" s="19" t="s">
        <v>58</v>
      </c>
      <c r="C33" s="19" t="s">
        <v>66</v>
      </c>
      <c r="D33" s="19">
        <v>1003.54</v>
      </c>
    </row>
    <row r="34" spans="1:4" x14ac:dyDescent="0.35">
      <c r="A34" s="28">
        <v>42806</v>
      </c>
      <c r="B34" s="15" t="s">
        <v>57</v>
      </c>
      <c r="C34" s="15" t="s">
        <v>64</v>
      </c>
      <c r="D34" s="15">
        <v>368.46</v>
      </c>
    </row>
    <row r="35" spans="1:4" x14ac:dyDescent="0.35">
      <c r="A35" s="29">
        <v>43019</v>
      </c>
      <c r="B35" s="19" t="s">
        <v>56</v>
      </c>
      <c r="C35" s="19" t="s">
        <v>64</v>
      </c>
      <c r="D35" s="19">
        <v>1473.86</v>
      </c>
    </row>
    <row r="36" spans="1:4" x14ac:dyDescent="0.35">
      <c r="A36" s="28">
        <v>43032</v>
      </c>
      <c r="B36" s="15" t="s">
        <v>59</v>
      </c>
      <c r="C36" s="15" t="s">
        <v>64</v>
      </c>
      <c r="D36" s="15">
        <v>539.23</v>
      </c>
    </row>
    <row r="37" spans="1:4" x14ac:dyDescent="0.35">
      <c r="A37" s="29">
        <v>42377</v>
      </c>
      <c r="B37" s="19" t="s">
        <v>59</v>
      </c>
      <c r="C37" s="19" t="s">
        <v>64</v>
      </c>
      <c r="D37" s="19">
        <v>1974.49</v>
      </c>
    </row>
    <row r="38" spans="1:4" x14ac:dyDescent="0.35">
      <c r="A38" s="28">
        <v>42964</v>
      </c>
      <c r="B38" s="15" t="s">
        <v>59</v>
      </c>
      <c r="C38" s="15" t="s">
        <v>62</v>
      </c>
      <c r="D38" s="15">
        <v>1931.47</v>
      </c>
    </row>
    <row r="39" spans="1:4" x14ac:dyDescent="0.35">
      <c r="A39" s="29">
        <v>42688</v>
      </c>
      <c r="B39" s="19" t="s">
        <v>59</v>
      </c>
      <c r="C39" s="19" t="s">
        <v>62</v>
      </c>
      <c r="D39" s="19">
        <v>1449.29</v>
      </c>
    </row>
    <row r="40" spans="1:4" x14ac:dyDescent="0.35">
      <c r="A40" s="28">
        <v>42904</v>
      </c>
      <c r="B40" s="15" t="s">
        <v>58</v>
      </c>
      <c r="C40" s="15" t="s">
        <v>64</v>
      </c>
      <c r="D40" s="15">
        <v>2307.69</v>
      </c>
    </row>
    <row r="41" spans="1:4" x14ac:dyDescent="0.35">
      <c r="A41" s="29">
        <v>43193</v>
      </c>
      <c r="B41" s="19" t="s">
        <v>56</v>
      </c>
      <c r="C41" s="19" t="s">
        <v>64</v>
      </c>
      <c r="D41" s="19">
        <v>1115.1300000000001</v>
      </c>
    </row>
    <row r="42" spans="1:4" x14ac:dyDescent="0.35">
      <c r="A42" s="28">
        <v>42384</v>
      </c>
      <c r="B42" s="15" t="s">
        <v>57</v>
      </c>
      <c r="C42" s="15" t="s">
        <v>62</v>
      </c>
      <c r="D42" s="15">
        <v>29.88</v>
      </c>
    </row>
    <row r="43" spans="1:4" x14ac:dyDescent="0.35">
      <c r="A43" s="29">
        <v>42794</v>
      </c>
      <c r="B43" s="19" t="s">
        <v>58</v>
      </c>
      <c r="C43" s="19" t="s">
        <v>66</v>
      </c>
      <c r="D43" s="19">
        <v>2154.9499999999998</v>
      </c>
    </row>
    <row r="44" spans="1:4" x14ac:dyDescent="0.35">
      <c r="A44" s="28">
        <v>42433</v>
      </c>
      <c r="B44" s="15" t="s">
        <v>56</v>
      </c>
      <c r="C44" s="15" t="s">
        <v>64</v>
      </c>
      <c r="D44" s="15">
        <v>1234.8599999999999</v>
      </c>
    </row>
    <row r="45" spans="1:4" x14ac:dyDescent="0.35">
      <c r="A45" s="29">
        <v>43000</v>
      </c>
      <c r="B45" s="19" t="s">
        <v>59</v>
      </c>
      <c r="C45" s="19" t="s">
        <v>66</v>
      </c>
      <c r="D45" s="19">
        <v>2154.1799999999998</v>
      </c>
    </row>
    <row r="46" spans="1:4" x14ac:dyDescent="0.35">
      <c r="A46" s="28">
        <v>42939</v>
      </c>
      <c r="B46" s="15" t="s">
        <v>56</v>
      </c>
      <c r="C46" s="15" t="s">
        <v>62</v>
      </c>
      <c r="D46" s="15">
        <v>1744.62</v>
      </c>
    </row>
    <row r="47" spans="1:4" x14ac:dyDescent="0.35">
      <c r="A47" s="29">
        <v>43269</v>
      </c>
      <c r="B47" s="19" t="s">
        <v>59</v>
      </c>
      <c r="C47" s="19" t="s">
        <v>66</v>
      </c>
      <c r="D47" s="19">
        <v>2298.4499999999998</v>
      </c>
    </row>
    <row r="48" spans="1:4" x14ac:dyDescent="0.35">
      <c r="A48" s="28">
        <v>42596</v>
      </c>
      <c r="B48" s="15" t="s">
        <v>56</v>
      </c>
      <c r="C48" s="15" t="s">
        <v>62</v>
      </c>
      <c r="D48" s="15">
        <v>494.28</v>
      </c>
    </row>
    <row r="49" spans="1:4" x14ac:dyDescent="0.35">
      <c r="A49" s="29">
        <v>42438</v>
      </c>
      <c r="B49" s="19" t="s">
        <v>57</v>
      </c>
      <c r="C49" s="19" t="s">
        <v>64</v>
      </c>
      <c r="D49" s="19">
        <v>2253.0300000000002</v>
      </c>
    </row>
    <row r="50" spans="1:4" x14ac:dyDescent="0.35">
      <c r="A50" s="28">
        <v>42795</v>
      </c>
      <c r="B50" s="15" t="s">
        <v>57</v>
      </c>
      <c r="C50" s="15" t="s">
        <v>66</v>
      </c>
      <c r="D50" s="15">
        <v>1478.09</v>
      </c>
    </row>
  </sheetData>
  <conditionalFormatting sqref="A2:D50">
    <cfRule type="expression" dxfId="4" priority="7">
      <formula>AND($B2=#REF!,#REF!=#REF!)</formula>
    </cfRule>
  </conditionalFormatting>
  <conditionalFormatting sqref="F9:F12">
    <cfRule type="expression" dxfId="3" priority="6">
      <formula>AND($B9=#REF!,#REF!=#REF!)</formula>
    </cfRule>
  </conditionalFormatting>
  <conditionalFormatting sqref="L17:L20">
    <cfRule type="expression" dxfId="2" priority="3">
      <formula>AND($B18=#REF!,#REF!=#REF!)</formula>
    </cfRule>
  </conditionalFormatting>
  <conditionalFormatting sqref="F17:F20">
    <cfRule type="expression" dxfId="1" priority="2">
      <formula>AND($B24=#REF!,#REF!=#REF!)</formula>
    </cfRule>
  </conditionalFormatting>
  <conditionalFormatting sqref="L9:L12">
    <cfRule type="expression" dxfId="0" priority="1">
      <formula>AND($B9=#REF!,#REF!=#REF!)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Topics</vt:lpstr>
      <vt:lpstr>Why Formulas</vt:lpstr>
      <vt:lpstr>Formulas References</vt:lpstr>
      <vt:lpstr>Sheet1</vt:lpstr>
      <vt:lpstr>Cross Tab</vt:lpstr>
      <vt:lpstr>Old School with Totals</vt:lpstr>
      <vt:lpstr>O365 Dynamic Arrays</vt:lpstr>
      <vt:lpstr>HW==&gt;&gt;</vt:lpstr>
      <vt:lpstr>HW(1)</vt:lpstr>
      <vt:lpstr>HW(1an)</vt:lpstr>
      <vt:lpstr>HW(2)</vt:lpstr>
      <vt:lpstr>HW(2an)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2021-04-14T22:33:29Z</dcterms:modified>
</cp:coreProperties>
</file>