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sers\aaa29\OneDrive\Desktop\台科大碩一\富邦\期末報告Data\"/>
    </mc:Choice>
  </mc:AlternateContent>
  <xr:revisionPtr revIDLastSave="0" documentId="13_ncr:1_{62C2764A-DC41-4DB1-9F42-F91FAFEAF784}" xr6:coauthVersionLast="47" xr6:coauthVersionMax="47" xr10:uidLastSave="{00000000-0000-0000-0000-000000000000}"/>
  <bookViews>
    <workbookView xWindow="-120" yWindow="-120" windowWidth="29040" windowHeight="15840" activeTab="4" xr2:uid="{B85E4BAB-572F-2745-80BA-F5E3D169A21C}"/>
  </bookViews>
  <sheets>
    <sheet name="半導體" sheetId="1" r:id="rId1"/>
    <sheet name="網通" sheetId="4" r:id="rId2"/>
    <sheet name="電腦周邊" sheetId="2" r:id="rId3"/>
    <sheet name="工業電腦產業" sheetId="3" r:id="rId4"/>
    <sheet name="綠能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L3" i="3"/>
  <c r="L5" i="3"/>
  <c r="L4" i="3"/>
  <c r="L6" i="3"/>
  <c r="L7" i="3"/>
  <c r="L8" i="3"/>
  <c r="L9" i="3"/>
  <c r="L10" i="3"/>
  <c r="L15" i="3"/>
  <c r="L11" i="3"/>
  <c r="L12" i="3"/>
  <c r="L13" i="3"/>
  <c r="L14" i="3"/>
  <c r="L16" i="3"/>
  <c r="L18" i="3"/>
  <c r="L17" i="3"/>
  <c r="L19" i="3"/>
  <c r="L20" i="3"/>
  <c r="L21" i="3"/>
  <c r="L2" i="3"/>
  <c r="L3" i="2"/>
  <c r="L5" i="2"/>
  <c r="L4" i="2"/>
  <c r="L6" i="2"/>
  <c r="L7" i="2"/>
  <c r="L8" i="2"/>
  <c r="L9" i="2"/>
  <c r="L10" i="2"/>
  <c r="L11" i="2"/>
  <c r="L2" i="2"/>
  <c r="L3" i="5"/>
  <c r="L4" i="5"/>
  <c r="L5" i="5"/>
  <c r="L6" i="5"/>
  <c r="L7" i="5"/>
  <c r="L8" i="5"/>
  <c r="L2" i="5"/>
  <c r="AA3" i="1"/>
  <c r="AA4" i="1"/>
  <c r="AA5" i="1"/>
  <c r="AA6" i="1"/>
  <c r="AA7" i="1"/>
  <c r="AA8" i="1"/>
  <c r="AA9" i="1"/>
  <c r="AA10" i="1"/>
  <c r="AA11" i="1"/>
  <c r="AA2" i="1"/>
  <c r="AA10" i="4"/>
  <c r="AA19" i="4"/>
  <c r="L3" i="4"/>
  <c r="L4" i="4"/>
  <c r="L5" i="4"/>
  <c r="L6" i="4"/>
  <c r="L8" i="4"/>
  <c r="L7" i="4"/>
  <c r="L9" i="4"/>
  <c r="L10" i="4"/>
  <c r="L11" i="4"/>
  <c r="L13" i="4"/>
  <c r="L14" i="4"/>
  <c r="L15" i="4"/>
  <c r="L12" i="4"/>
  <c r="L16" i="4"/>
  <c r="L17" i="4"/>
  <c r="L19" i="4"/>
  <c r="L18" i="4"/>
  <c r="L2" i="4"/>
  <c r="L3" i="1"/>
  <c r="L4" i="1"/>
  <c r="L5" i="1"/>
  <c r="L6" i="1"/>
  <c r="L8" i="1"/>
  <c r="L7" i="1"/>
  <c r="L9" i="1"/>
  <c r="L10" i="1"/>
  <c r="L11" i="1"/>
  <c r="L2" i="1"/>
  <c r="N2" i="1"/>
  <c r="Z19" i="3"/>
  <c r="Y7" i="3"/>
  <c r="Z7" i="3" s="1"/>
  <c r="Y9" i="3"/>
  <c r="Z9" i="3" s="1"/>
  <c r="Y16" i="3"/>
  <c r="Z16" i="3" s="1"/>
  <c r="Y15" i="3"/>
  <c r="Z15" i="3" s="1"/>
  <c r="Y19" i="3"/>
  <c r="Y12" i="3"/>
  <c r="Z12" i="3" s="1"/>
  <c r="Y4" i="3"/>
  <c r="Z4" i="3" s="1"/>
  <c r="Y8" i="3"/>
  <c r="Z8" i="3" s="1"/>
  <c r="Y6" i="3"/>
  <c r="Z6" i="3" s="1"/>
  <c r="Y10" i="3"/>
  <c r="Z10" i="3" s="1"/>
  <c r="Y13" i="3"/>
  <c r="Z13" i="3" s="1"/>
  <c r="Y2" i="3"/>
  <c r="Z2" i="3" s="1"/>
  <c r="Y5" i="3"/>
  <c r="Z5" i="3" s="1"/>
  <c r="Y21" i="3"/>
  <c r="Z21" i="3" s="1"/>
  <c r="Y18" i="3"/>
  <c r="Z18" i="3" s="1"/>
  <c r="Y17" i="3"/>
  <c r="Z17" i="3" s="1"/>
  <c r="Y11" i="3"/>
  <c r="Z11" i="3" s="1"/>
  <c r="Y3" i="3"/>
  <c r="Z3" i="3" s="1"/>
  <c r="Y14" i="3"/>
  <c r="Z14" i="3" s="1"/>
  <c r="Y20" i="3"/>
  <c r="Z20" i="3" s="1"/>
  <c r="V9" i="3"/>
  <c r="V12" i="3"/>
  <c r="U7" i="3"/>
  <c r="V7" i="3" s="1"/>
  <c r="U9" i="3"/>
  <c r="U16" i="3"/>
  <c r="V16" i="3" s="1"/>
  <c r="U15" i="3"/>
  <c r="V15" i="3" s="1"/>
  <c r="U19" i="3"/>
  <c r="V19" i="3" s="1"/>
  <c r="U12" i="3"/>
  <c r="U4" i="3"/>
  <c r="V4" i="3" s="1"/>
  <c r="U8" i="3"/>
  <c r="V8" i="3" s="1"/>
  <c r="U6" i="3"/>
  <c r="V6" i="3" s="1"/>
  <c r="U10" i="3"/>
  <c r="V10" i="3" s="1"/>
  <c r="U13" i="3"/>
  <c r="V13" i="3" s="1"/>
  <c r="U2" i="3"/>
  <c r="V2" i="3" s="1"/>
  <c r="U5" i="3"/>
  <c r="V5" i="3" s="1"/>
  <c r="U21" i="3"/>
  <c r="V21" i="3" s="1"/>
  <c r="U18" i="3"/>
  <c r="V18" i="3" s="1"/>
  <c r="U17" i="3"/>
  <c r="V17" i="3" s="1"/>
  <c r="U11" i="3"/>
  <c r="V11" i="3" s="1"/>
  <c r="U3" i="3"/>
  <c r="V3" i="3" s="1"/>
  <c r="U14" i="3"/>
  <c r="V14" i="3" s="1"/>
  <c r="U20" i="3"/>
  <c r="V20" i="3" s="1"/>
  <c r="R7" i="3"/>
  <c r="R9" i="3"/>
  <c r="R16" i="3"/>
  <c r="R15" i="3"/>
  <c r="R19" i="3"/>
  <c r="R12" i="3"/>
  <c r="R4" i="3"/>
  <c r="R8" i="3"/>
  <c r="R6" i="3"/>
  <c r="R10" i="3"/>
  <c r="R13" i="3"/>
  <c r="R2" i="3"/>
  <c r="R5" i="3"/>
  <c r="R21" i="3"/>
  <c r="R18" i="3"/>
  <c r="R17" i="3"/>
  <c r="R11" i="3"/>
  <c r="R3" i="3"/>
  <c r="R14" i="3"/>
  <c r="R20" i="3"/>
  <c r="P7" i="3"/>
  <c r="P9" i="3"/>
  <c r="P16" i="3"/>
  <c r="P15" i="3"/>
  <c r="P19" i="3"/>
  <c r="P12" i="3"/>
  <c r="P4" i="3"/>
  <c r="P8" i="3"/>
  <c r="P6" i="3"/>
  <c r="P10" i="3"/>
  <c r="P13" i="3"/>
  <c r="P2" i="3"/>
  <c r="P5" i="3"/>
  <c r="P21" i="3"/>
  <c r="P18" i="3"/>
  <c r="P17" i="3"/>
  <c r="P11" i="3"/>
  <c r="P3" i="3"/>
  <c r="P14" i="3"/>
  <c r="P20" i="3"/>
  <c r="N7" i="3"/>
  <c r="N9" i="3"/>
  <c r="N16" i="3"/>
  <c r="N15" i="3"/>
  <c r="N19" i="3"/>
  <c r="N12" i="3"/>
  <c r="N4" i="3"/>
  <c r="N8" i="3"/>
  <c r="N6" i="3"/>
  <c r="N10" i="3"/>
  <c r="N13" i="3"/>
  <c r="N2" i="3"/>
  <c r="N5" i="3"/>
  <c r="N21" i="3"/>
  <c r="N18" i="3"/>
  <c r="N17" i="3"/>
  <c r="N11" i="3"/>
  <c r="N3" i="3"/>
  <c r="N14" i="3"/>
  <c r="N20" i="3"/>
  <c r="J7" i="3"/>
  <c r="J9" i="3"/>
  <c r="J16" i="3"/>
  <c r="J15" i="3"/>
  <c r="J19" i="3"/>
  <c r="J12" i="3"/>
  <c r="J4" i="3"/>
  <c r="J8" i="3"/>
  <c r="J6" i="3"/>
  <c r="J10" i="3"/>
  <c r="J13" i="3"/>
  <c r="J2" i="3"/>
  <c r="J5" i="3"/>
  <c r="J21" i="3"/>
  <c r="J18" i="3"/>
  <c r="J17" i="3"/>
  <c r="J11" i="3"/>
  <c r="J3" i="3"/>
  <c r="J14" i="3"/>
  <c r="J20" i="3"/>
  <c r="H7" i="3"/>
  <c r="H9" i="3"/>
  <c r="H16" i="3"/>
  <c r="H15" i="3"/>
  <c r="H19" i="3"/>
  <c r="H12" i="3"/>
  <c r="H4" i="3"/>
  <c r="H8" i="3"/>
  <c r="H6" i="3"/>
  <c r="H10" i="3"/>
  <c r="H13" i="3"/>
  <c r="H2" i="3"/>
  <c r="H5" i="3"/>
  <c r="H21" i="3"/>
  <c r="H18" i="3"/>
  <c r="H17" i="3"/>
  <c r="H11" i="3"/>
  <c r="H3" i="3"/>
  <c r="H14" i="3"/>
  <c r="H20" i="3"/>
  <c r="Y8" i="2"/>
  <c r="Z8" i="2" s="1"/>
  <c r="Y3" i="2"/>
  <c r="Z3" i="2" s="1"/>
  <c r="Y10" i="2"/>
  <c r="Z10" i="2" s="1"/>
  <c r="Y2" i="2"/>
  <c r="Z2" i="2" s="1"/>
  <c r="Y9" i="2"/>
  <c r="Z9" i="2" s="1"/>
  <c r="Y5" i="2"/>
  <c r="Z5" i="2" s="1"/>
  <c r="Y4" i="2"/>
  <c r="Z4" i="2" s="1"/>
  <c r="Y6" i="2"/>
  <c r="Z6" i="2" s="1"/>
  <c r="Y7" i="2"/>
  <c r="Z7" i="2" s="1"/>
  <c r="Y11" i="2"/>
  <c r="Z11" i="2" s="1"/>
  <c r="V8" i="2"/>
  <c r="U8" i="2"/>
  <c r="U3" i="2"/>
  <c r="V3" i="2" s="1"/>
  <c r="U10" i="2"/>
  <c r="V10" i="2" s="1"/>
  <c r="U2" i="2"/>
  <c r="V2" i="2" s="1"/>
  <c r="U9" i="2"/>
  <c r="V9" i="2" s="1"/>
  <c r="U5" i="2"/>
  <c r="V5" i="2" s="1"/>
  <c r="U4" i="2"/>
  <c r="V4" i="2" s="1"/>
  <c r="U6" i="2"/>
  <c r="V6" i="2" s="1"/>
  <c r="U7" i="2"/>
  <c r="V7" i="2" s="1"/>
  <c r="U11" i="2"/>
  <c r="V11" i="2" s="1"/>
  <c r="R8" i="2"/>
  <c r="R3" i="2"/>
  <c r="R10" i="2"/>
  <c r="R2" i="2"/>
  <c r="R9" i="2"/>
  <c r="R5" i="2"/>
  <c r="R4" i="2"/>
  <c r="R6" i="2"/>
  <c r="R7" i="2"/>
  <c r="R11" i="2"/>
  <c r="P8" i="2"/>
  <c r="P3" i="2"/>
  <c r="P10" i="2"/>
  <c r="P2" i="2"/>
  <c r="P9" i="2"/>
  <c r="P5" i="2"/>
  <c r="P4" i="2"/>
  <c r="P6" i="2"/>
  <c r="P7" i="2"/>
  <c r="P11" i="2"/>
  <c r="N8" i="2"/>
  <c r="N3" i="2"/>
  <c r="N10" i="2"/>
  <c r="N2" i="2"/>
  <c r="N9" i="2"/>
  <c r="N5" i="2"/>
  <c r="N4" i="2"/>
  <c r="N6" i="2"/>
  <c r="N7" i="2"/>
  <c r="N11" i="2"/>
  <c r="J8" i="2"/>
  <c r="J3" i="2"/>
  <c r="J10" i="2"/>
  <c r="J2" i="2"/>
  <c r="J9" i="2"/>
  <c r="J5" i="2"/>
  <c r="J4" i="2"/>
  <c r="J6" i="2"/>
  <c r="J7" i="2"/>
  <c r="J11" i="2"/>
  <c r="H8" i="2"/>
  <c r="H3" i="2"/>
  <c r="AA3" i="2" s="1"/>
  <c r="H10" i="2"/>
  <c r="H2" i="2"/>
  <c r="H9" i="2"/>
  <c r="H5" i="2"/>
  <c r="H4" i="2"/>
  <c r="H6" i="2"/>
  <c r="AA6" i="2" s="1"/>
  <c r="H7" i="2"/>
  <c r="H11" i="2"/>
  <c r="AA11" i="2" s="1"/>
  <c r="R4" i="5"/>
  <c r="R7" i="5"/>
  <c r="R6" i="5"/>
  <c r="R8" i="5"/>
  <c r="R3" i="5"/>
  <c r="R5" i="5"/>
  <c r="R2" i="5"/>
  <c r="H4" i="5"/>
  <c r="H7" i="5"/>
  <c r="H6" i="5"/>
  <c r="H8" i="5"/>
  <c r="H3" i="5"/>
  <c r="H5" i="5"/>
  <c r="H2" i="5"/>
  <c r="Y5" i="5"/>
  <c r="Z5" i="5" s="1"/>
  <c r="Y3" i="5"/>
  <c r="Z3" i="5" s="1"/>
  <c r="Y8" i="5"/>
  <c r="Z8" i="5" s="1"/>
  <c r="Y6" i="5"/>
  <c r="Z6" i="5" s="1"/>
  <c r="Y7" i="5"/>
  <c r="Z7" i="5" s="1"/>
  <c r="Y4" i="5"/>
  <c r="Z4" i="5" s="1"/>
  <c r="Y2" i="5"/>
  <c r="Z2" i="5" s="1"/>
  <c r="U5" i="5"/>
  <c r="V5" i="5" s="1"/>
  <c r="U3" i="5"/>
  <c r="V3" i="5" s="1"/>
  <c r="U8" i="5"/>
  <c r="V8" i="5" s="1"/>
  <c r="U6" i="5"/>
  <c r="V6" i="5" s="1"/>
  <c r="U7" i="5"/>
  <c r="V7" i="5" s="1"/>
  <c r="U4" i="5"/>
  <c r="V4" i="5" s="1"/>
  <c r="U2" i="5"/>
  <c r="V2" i="5" s="1"/>
  <c r="P5" i="5"/>
  <c r="P3" i="5"/>
  <c r="P8" i="5"/>
  <c r="P6" i="5"/>
  <c r="P7" i="5"/>
  <c r="P4" i="5"/>
  <c r="P2" i="5"/>
  <c r="N5" i="5"/>
  <c r="N3" i="5"/>
  <c r="N8" i="5"/>
  <c r="N6" i="5"/>
  <c r="N7" i="5"/>
  <c r="N4" i="5"/>
  <c r="N2" i="5"/>
  <c r="J2" i="5"/>
  <c r="J5" i="5"/>
  <c r="J3" i="5"/>
  <c r="J8" i="5"/>
  <c r="J6" i="5"/>
  <c r="J7" i="5"/>
  <c r="J4" i="5"/>
  <c r="J6" i="4"/>
  <c r="J3" i="4"/>
  <c r="J4" i="4"/>
  <c r="J5" i="4"/>
  <c r="J8" i="4"/>
  <c r="J7" i="4"/>
  <c r="J9" i="4"/>
  <c r="AA9" i="4" s="1"/>
  <c r="J10" i="4"/>
  <c r="J13" i="4"/>
  <c r="J14" i="4"/>
  <c r="J15" i="4"/>
  <c r="J11" i="4"/>
  <c r="J12" i="4"/>
  <c r="J16" i="4"/>
  <c r="J17" i="4"/>
  <c r="AA17" i="4" s="1"/>
  <c r="J19" i="4"/>
  <c r="J18" i="4"/>
  <c r="J2" i="4"/>
  <c r="H2" i="4"/>
  <c r="H6" i="4"/>
  <c r="AA6" i="4" s="1"/>
  <c r="H3" i="4"/>
  <c r="AA3" i="4" s="1"/>
  <c r="H4" i="4"/>
  <c r="AA4" i="4" s="1"/>
  <c r="H5" i="4"/>
  <c r="AA5" i="4" s="1"/>
  <c r="H8" i="4"/>
  <c r="AA8" i="4" s="1"/>
  <c r="H7" i="4"/>
  <c r="AA7" i="4" s="1"/>
  <c r="H9" i="4"/>
  <c r="H10" i="4"/>
  <c r="H13" i="4"/>
  <c r="AA13" i="4" s="1"/>
  <c r="H14" i="4"/>
  <c r="AA14" i="4" s="1"/>
  <c r="H15" i="4"/>
  <c r="AA15" i="4" s="1"/>
  <c r="H11" i="4"/>
  <c r="AA11" i="4" s="1"/>
  <c r="H12" i="4"/>
  <c r="AA12" i="4" s="1"/>
  <c r="H16" i="4"/>
  <c r="AA16" i="4" s="1"/>
  <c r="H17" i="4"/>
  <c r="H19" i="4"/>
  <c r="H18" i="4"/>
  <c r="AA18" i="4" s="1"/>
  <c r="Y7" i="4"/>
  <c r="Z7" i="4" s="1"/>
  <c r="Y6" i="4"/>
  <c r="Z6" i="4" s="1"/>
  <c r="Y12" i="4"/>
  <c r="Z12" i="4" s="1"/>
  <c r="Y2" i="4"/>
  <c r="Z2" i="4" s="1"/>
  <c r="Y4" i="4"/>
  <c r="Z4" i="4" s="1"/>
  <c r="Y5" i="4"/>
  <c r="Z5" i="4" s="1"/>
  <c r="Y10" i="4"/>
  <c r="Z10" i="4" s="1"/>
  <c r="Y18" i="4"/>
  <c r="Z18" i="4" s="1"/>
  <c r="Y14" i="4"/>
  <c r="Z14" i="4" s="1"/>
  <c r="Y11" i="4"/>
  <c r="Z11" i="4" s="1"/>
  <c r="Y9" i="4"/>
  <c r="Z9" i="4" s="1"/>
  <c r="Y3" i="4"/>
  <c r="Z3" i="4" s="1"/>
  <c r="Y8" i="4"/>
  <c r="Z8" i="4" s="1"/>
  <c r="Y15" i="4"/>
  <c r="Z15" i="4" s="1"/>
  <c r="Y17" i="4"/>
  <c r="Z17" i="4" s="1"/>
  <c r="Y16" i="4"/>
  <c r="Z16" i="4" s="1"/>
  <c r="Y19" i="4"/>
  <c r="Z19" i="4" s="1"/>
  <c r="Y13" i="4"/>
  <c r="Z13" i="4" s="1"/>
  <c r="V2" i="4"/>
  <c r="AA2" i="4" s="1"/>
  <c r="U7" i="4"/>
  <c r="V7" i="4" s="1"/>
  <c r="U6" i="4"/>
  <c r="V6" i="4" s="1"/>
  <c r="U12" i="4"/>
  <c r="V12" i="4" s="1"/>
  <c r="U2" i="4"/>
  <c r="U4" i="4"/>
  <c r="V4" i="4" s="1"/>
  <c r="U5" i="4"/>
  <c r="V5" i="4" s="1"/>
  <c r="U10" i="4"/>
  <c r="V10" i="4" s="1"/>
  <c r="U18" i="4"/>
  <c r="V18" i="4" s="1"/>
  <c r="U14" i="4"/>
  <c r="V14" i="4" s="1"/>
  <c r="U11" i="4"/>
  <c r="V11" i="4" s="1"/>
  <c r="U9" i="4"/>
  <c r="V9" i="4" s="1"/>
  <c r="U3" i="4"/>
  <c r="V3" i="4" s="1"/>
  <c r="U8" i="4"/>
  <c r="V8" i="4" s="1"/>
  <c r="U15" i="4"/>
  <c r="V15" i="4" s="1"/>
  <c r="U17" i="4"/>
  <c r="V17" i="4" s="1"/>
  <c r="U16" i="4"/>
  <c r="V16" i="4" s="1"/>
  <c r="U19" i="4"/>
  <c r="V19" i="4" s="1"/>
  <c r="U13" i="4"/>
  <c r="V13" i="4" s="1"/>
  <c r="R19" i="4"/>
  <c r="R16" i="4"/>
  <c r="R17" i="4"/>
  <c r="R15" i="4"/>
  <c r="R8" i="4"/>
  <c r="R3" i="4"/>
  <c r="R9" i="4"/>
  <c r="R11" i="4"/>
  <c r="R14" i="4"/>
  <c r="R7" i="4"/>
  <c r="R6" i="4"/>
  <c r="R12" i="4"/>
  <c r="R2" i="4"/>
  <c r="R4" i="4"/>
  <c r="R5" i="4"/>
  <c r="R10" i="4"/>
  <c r="R18" i="4"/>
  <c r="R13" i="4"/>
  <c r="P8" i="4"/>
  <c r="P7" i="4"/>
  <c r="P6" i="4"/>
  <c r="P12" i="4"/>
  <c r="P2" i="4"/>
  <c r="P4" i="4"/>
  <c r="P5" i="4"/>
  <c r="P10" i="4"/>
  <c r="P18" i="4"/>
  <c r="P14" i="4"/>
  <c r="P11" i="4"/>
  <c r="P9" i="4"/>
  <c r="P3" i="4"/>
  <c r="P15" i="4"/>
  <c r="P17" i="4"/>
  <c r="P16" i="4"/>
  <c r="P19" i="4"/>
  <c r="P13" i="4"/>
  <c r="N7" i="4"/>
  <c r="N6" i="4"/>
  <c r="N12" i="4"/>
  <c r="N2" i="4"/>
  <c r="N4" i="4"/>
  <c r="N5" i="4"/>
  <c r="N10" i="4"/>
  <c r="N18" i="4"/>
  <c r="N14" i="4"/>
  <c r="N11" i="4"/>
  <c r="N9" i="4"/>
  <c r="N3" i="4"/>
  <c r="N8" i="4"/>
  <c r="N15" i="4"/>
  <c r="N17" i="4"/>
  <c r="N16" i="4"/>
  <c r="N19" i="4"/>
  <c r="N13" i="4"/>
  <c r="R2" i="1"/>
  <c r="P3" i="1"/>
  <c r="P4" i="1"/>
  <c r="P5" i="1"/>
  <c r="P9" i="1"/>
  <c r="P8" i="1"/>
  <c r="P6" i="1"/>
  <c r="P7" i="1"/>
  <c r="P10" i="1"/>
  <c r="P11" i="1"/>
  <c r="P2" i="1"/>
  <c r="J2" i="1"/>
  <c r="R3" i="1"/>
  <c r="R4" i="1"/>
  <c r="R5" i="1"/>
  <c r="R9" i="1"/>
  <c r="R8" i="1"/>
  <c r="R6" i="1"/>
  <c r="R7" i="1"/>
  <c r="R10" i="1"/>
  <c r="R11" i="1"/>
  <c r="J3" i="1"/>
  <c r="J4" i="1"/>
  <c r="J5" i="1"/>
  <c r="J9" i="1"/>
  <c r="J8" i="1"/>
  <c r="J6" i="1"/>
  <c r="J7" i="1"/>
  <c r="J10" i="1"/>
  <c r="J11" i="1"/>
  <c r="H3" i="1"/>
  <c r="H4" i="1"/>
  <c r="H5" i="1"/>
  <c r="H9" i="1"/>
  <c r="H8" i="1"/>
  <c r="H6" i="1"/>
  <c r="H7" i="1"/>
  <c r="H10" i="1"/>
  <c r="H11" i="1"/>
  <c r="H2" i="1"/>
  <c r="N3" i="1"/>
  <c r="N4" i="1"/>
  <c r="N5" i="1"/>
  <c r="N9" i="1"/>
  <c r="N8" i="1"/>
  <c r="N6" i="1"/>
  <c r="N7" i="1"/>
  <c r="N10" i="1"/>
  <c r="N11" i="1"/>
  <c r="Y6" i="1"/>
  <c r="Z6" i="1" s="1"/>
  <c r="Y5" i="1"/>
  <c r="Z5" i="1" s="1"/>
  <c r="Y3" i="1"/>
  <c r="Z3" i="1" s="1"/>
  <c r="Y10" i="1"/>
  <c r="Z10" i="1" s="1"/>
  <c r="Y2" i="1"/>
  <c r="Z2" i="1" s="1"/>
  <c r="Y4" i="1"/>
  <c r="Z4" i="1" s="1"/>
  <c r="Y11" i="1"/>
  <c r="Z11" i="1" s="1"/>
  <c r="Y9" i="1"/>
  <c r="Z9" i="1" s="1"/>
  <c r="Y8" i="1"/>
  <c r="Z8" i="1" s="1"/>
  <c r="Y7" i="1"/>
  <c r="Z7" i="1" s="1"/>
  <c r="U6" i="1"/>
  <c r="V6" i="1" s="1"/>
  <c r="U5" i="1"/>
  <c r="V5" i="1" s="1"/>
  <c r="U3" i="1"/>
  <c r="V3" i="1" s="1"/>
  <c r="U10" i="1"/>
  <c r="V10" i="1" s="1"/>
  <c r="U2" i="1"/>
  <c r="V2" i="1" s="1"/>
  <c r="U4" i="1"/>
  <c r="V4" i="1" s="1"/>
  <c r="U11" i="1"/>
  <c r="V11" i="1" s="1"/>
  <c r="U9" i="1"/>
  <c r="V9" i="1" s="1"/>
  <c r="U8" i="1"/>
  <c r="V8" i="1" s="1"/>
  <c r="U7" i="1"/>
  <c r="V7" i="1" s="1"/>
  <c r="Q12" i="1"/>
  <c r="O12" i="1"/>
  <c r="I12" i="1"/>
  <c r="G12" i="1"/>
  <c r="E5" i="5"/>
  <c r="F5" i="5" s="1"/>
  <c r="E3" i="5"/>
  <c r="F3" i="5" s="1"/>
  <c r="E8" i="5"/>
  <c r="F8" i="5" s="1"/>
  <c r="E6" i="5"/>
  <c r="F6" i="5" s="1"/>
  <c r="E7" i="5"/>
  <c r="F7" i="5" s="1"/>
  <c r="E4" i="5"/>
  <c r="F4" i="5" s="1"/>
  <c r="E2" i="5"/>
  <c r="E18" i="4"/>
  <c r="F18" i="4" s="1"/>
  <c r="E10" i="4"/>
  <c r="F10" i="4" s="1"/>
  <c r="E5" i="4"/>
  <c r="F5" i="4" s="1"/>
  <c r="E4" i="4"/>
  <c r="F4" i="4" s="1"/>
  <c r="E2" i="4"/>
  <c r="E12" i="4"/>
  <c r="F12" i="4" s="1"/>
  <c r="E6" i="4"/>
  <c r="F6" i="4" s="1"/>
  <c r="E7" i="4"/>
  <c r="F7" i="4" s="1"/>
  <c r="E14" i="4"/>
  <c r="F14" i="4" s="1"/>
  <c r="E11" i="4"/>
  <c r="F11" i="4" s="1"/>
  <c r="E9" i="4"/>
  <c r="F9" i="4" s="1"/>
  <c r="E3" i="4"/>
  <c r="F3" i="4" s="1"/>
  <c r="E8" i="4"/>
  <c r="F8" i="4" s="1"/>
  <c r="F15" i="4"/>
  <c r="E17" i="4"/>
  <c r="F17" i="4" s="1"/>
  <c r="E16" i="4"/>
  <c r="F16" i="4" s="1"/>
  <c r="E19" i="4"/>
  <c r="F19" i="4" s="1"/>
  <c r="E13" i="4"/>
  <c r="F13" i="4" s="1"/>
  <c r="E7" i="3"/>
  <c r="F7" i="3" s="1"/>
  <c r="E9" i="3"/>
  <c r="F9" i="3" s="1"/>
  <c r="E16" i="3"/>
  <c r="F16" i="3" s="1"/>
  <c r="E15" i="3"/>
  <c r="F15" i="3" s="1"/>
  <c r="E19" i="3"/>
  <c r="F19" i="3" s="1"/>
  <c r="E12" i="3"/>
  <c r="F12" i="3" s="1"/>
  <c r="E4" i="3"/>
  <c r="F4" i="3" s="1"/>
  <c r="E8" i="3"/>
  <c r="F8" i="3" s="1"/>
  <c r="E6" i="3"/>
  <c r="F6" i="3" s="1"/>
  <c r="E10" i="3"/>
  <c r="F10" i="3" s="1"/>
  <c r="E13" i="3"/>
  <c r="F13" i="3" s="1"/>
  <c r="E2" i="3"/>
  <c r="F2" i="3" s="1"/>
  <c r="E5" i="3"/>
  <c r="F5" i="3" s="1"/>
  <c r="E21" i="3"/>
  <c r="F21" i="3" s="1"/>
  <c r="E18" i="3"/>
  <c r="F18" i="3" s="1"/>
  <c r="E17" i="3"/>
  <c r="F17" i="3" s="1"/>
  <c r="E11" i="3"/>
  <c r="F11" i="3" s="1"/>
  <c r="E3" i="3"/>
  <c r="F3" i="3" s="1"/>
  <c r="E14" i="3"/>
  <c r="F14" i="3" s="1"/>
  <c r="E20" i="3"/>
  <c r="E10" i="2"/>
  <c r="F10" i="2" s="1"/>
  <c r="E3" i="2"/>
  <c r="F3" i="2" s="1"/>
  <c r="E8" i="2"/>
  <c r="F8" i="2" s="1"/>
  <c r="E2" i="2"/>
  <c r="F2" i="2" s="1"/>
  <c r="E9" i="2"/>
  <c r="F9" i="2" s="1"/>
  <c r="E5" i="2"/>
  <c r="F5" i="2" s="1"/>
  <c r="E4" i="2"/>
  <c r="F4" i="2" s="1"/>
  <c r="E6" i="2"/>
  <c r="F6" i="2" s="1"/>
  <c r="E7" i="2"/>
  <c r="F7" i="2" s="1"/>
  <c r="E11" i="2"/>
  <c r="F11" i="2" s="1"/>
  <c r="E10" i="1"/>
  <c r="F10" i="1" s="1"/>
  <c r="E2" i="1"/>
  <c r="F2" i="1" s="1"/>
  <c r="E3" i="1"/>
  <c r="F3" i="1" s="1"/>
  <c r="E9" i="1"/>
  <c r="F9" i="1" s="1"/>
  <c r="E4" i="1"/>
  <c r="F4" i="1" s="1"/>
  <c r="E5" i="1"/>
  <c r="F5" i="1" s="1"/>
  <c r="E7" i="1"/>
  <c r="F7" i="1" s="1"/>
  <c r="E8" i="1"/>
  <c r="F8" i="1" s="1"/>
  <c r="E11" i="1"/>
  <c r="F11" i="1" s="1"/>
  <c r="E6" i="1"/>
  <c r="F6" i="1" s="1"/>
  <c r="AA15" i="3" l="1"/>
  <c r="AA12" i="3"/>
  <c r="AA19" i="3"/>
  <c r="AA6" i="3"/>
  <c r="AA7" i="3"/>
  <c r="AA8" i="3"/>
  <c r="AA4" i="3"/>
  <c r="AA10" i="3"/>
  <c r="AA9" i="3"/>
  <c r="AA2" i="3"/>
  <c r="AA4" i="2"/>
  <c r="AA5" i="2"/>
  <c r="AA9" i="2"/>
  <c r="AA7" i="2"/>
  <c r="AA8" i="2"/>
  <c r="AA2" i="2"/>
  <c r="AA11" i="3"/>
  <c r="AA16" i="3"/>
  <c r="AA3" i="3"/>
  <c r="AA13" i="3"/>
  <c r="AA17" i="3"/>
  <c r="AA18" i="3"/>
  <c r="AA21" i="3"/>
  <c r="AA20" i="3"/>
  <c r="AA14" i="3"/>
  <c r="AA5" i="3"/>
  <c r="AA10" i="2"/>
  <c r="AA3" i="5"/>
  <c r="AA5" i="5"/>
  <c r="AA7" i="5"/>
  <c r="AA2" i="5"/>
  <c r="AA4" i="5"/>
  <c r="AA6" i="5"/>
  <c r="AA8" i="5"/>
  <c r="A12" i="5"/>
  <c r="B15" i="1"/>
  <c r="A15" i="1"/>
  <c r="F2" i="5"/>
  <c r="B12" i="5" s="1"/>
  <c r="A22" i="4"/>
  <c r="F2" i="4"/>
  <c r="B22" i="4" s="1"/>
  <c r="A25" i="3"/>
  <c r="F20" i="3"/>
  <c r="B25" i="3" s="1"/>
  <c r="B16" i="2"/>
  <c r="A16" i="2"/>
</calcChain>
</file>

<file path=xl/sharedStrings.xml><?xml version="1.0" encoding="utf-8"?>
<sst xmlns="http://schemas.openxmlformats.org/spreadsheetml/2006/main" count="357" uniqueCount="110">
  <si>
    <t>&lt;半導體&gt;</t>
    <phoneticPr fontId="3" type="noConversion"/>
  </si>
  <si>
    <t>訊芯-KY</t>
  </si>
  <si>
    <t>聯陽</t>
  </si>
  <si>
    <t>威盛</t>
  </si>
  <si>
    <t>聯詠</t>
  </si>
  <si>
    <t>創意</t>
  </si>
  <si>
    <t>原相</t>
  </si>
  <si>
    <t>光罩</t>
  </si>
  <si>
    <t>華泰</t>
  </si>
  <si>
    <t>創見</t>
  </si>
  <si>
    <t>順德</t>
  </si>
  <si>
    <t>報酬率(不含息)</t>
    <phoneticPr fontId="2" type="noConversion"/>
  </si>
  <si>
    <t>勝率</t>
    <phoneticPr fontId="2" type="noConversion"/>
  </si>
  <si>
    <t>小計</t>
    <phoneticPr fontId="2" type="noConversion"/>
  </si>
  <si>
    <t>總報酬率</t>
    <phoneticPr fontId="2" type="noConversion"/>
  </si>
  <si>
    <t>華孚</t>
  </si>
  <si>
    <t>廣達</t>
  </si>
  <si>
    <t>佳世達</t>
  </si>
  <si>
    <t>友通</t>
  </si>
  <si>
    <t>虹堡</t>
  </si>
  <si>
    <t>威強電</t>
  </si>
  <si>
    <t>緯穎</t>
  </si>
  <si>
    <t>英業達</t>
  </si>
  <si>
    <t>研華</t>
  </si>
  <si>
    <t>敬鵬</t>
  </si>
  <si>
    <t>技嘉</t>
  </si>
  <si>
    <t>毅嘉</t>
  </si>
  <si>
    <t>健鼎</t>
  </si>
  <si>
    <t>昇貿</t>
  </si>
  <si>
    <t>華擎</t>
  </si>
  <si>
    <t>定穎控</t>
  </si>
  <si>
    <t>亞電</t>
  </si>
  <si>
    <t>瀚宇博</t>
  </si>
  <si>
    <t>競國</t>
  </si>
  <si>
    <t>松上</t>
  </si>
  <si>
    <t>立端</t>
  </si>
  <si>
    <t>研揚</t>
  </si>
  <si>
    <t>五鼎</t>
  </si>
  <si>
    <t>振樺電</t>
  </si>
  <si>
    <t>精星</t>
  </si>
  <si>
    <t>&lt;網通&gt;</t>
    <phoneticPr fontId="3" type="noConversion"/>
  </si>
  <si>
    <t>兆赫</t>
  </si>
  <si>
    <t>兆勁</t>
  </si>
  <si>
    <t>宏達電</t>
  </si>
  <si>
    <t>美律</t>
  </si>
  <si>
    <t>華星光</t>
  </si>
  <si>
    <t>海華</t>
  </si>
  <si>
    <t>合勤控</t>
  </si>
  <si>
    <t>訊舟</t>
  </si>
  <si>
    <t>盛達</t>
  </si>
  <si>
    <t>啟碁</t>
  </si>
  <si>
    <t>中磊</t>
  </si>
  <si>
    <t>智邦</t>
  </si>
  <si>
    <t>正文</t>
  </si>
  <si>
    <t>智易</t>
  </si>
  <si>
    <t>全新</t>
  </si>
  <si>
    <t>譁裕</t>
  </si>
  <si>
    <t>台嘉碩</t>
    <phoneticPr fontId="2" type="noConversion"/>
  </si>
  <si>
    <t>&lt;綠能&gt;</t>
    <phoneticPr fontId="3" type="noConversion"/>
  </si>
  <si>
    <t>森崴能源</t>
  </si>
  <si>
    <t>泓德能源</t>
  </si>
  <si>
    <t>山林水</t>
  </si>
  <si>
    <t>鋼聯</t>
  </si>
  <si>
    <t>上緯投控</t>
  </si>
  <si>
    <t>中聯資源</t>
  </si>
  <si>
    <t>雲豹能源</t>
    <phoneticPr fontId="2" type="noConversion"/>
  </si>
  <si>
    <t>E_公司是否制訂減排所要實施的目標</t>
    <phoneticPr fontId="3" type="noConversion"/>
  </si>
  <si>
    <t>S_違反勞基法約當筆數(近三年平均)</t>
    <phoneticPr fontId="3" type="noConversion"/>
  </si>
  <si>
    <t>S_員工流動率%(近三年平均)</t>
  </si>
  <si>
    <t>S_平均薪資(仟元/人)</t>
  </si>
  <si>
    <t>獨立董監席次</t>
  </si>
  <si>
    <t>董監席次</t>
  </si>
  <si>
    <t>獨立董事席次</t>
  </si>
  <si>
    <t>董事席次</t>
  </si>
  <si>
    <t>總得分</t>
    <phoneticPr fontId="2" type="noConversion"/>
  </si>
  <si>
    <t>G_董監獨立比率</t>
    <phoneticPr fontId="2" type="noConversion"/>
  </si>
  <si>
    <t>收盤(2024/1/2)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</si>
  <si>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</si>
  <si>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</si>
  <si>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</si>
  <si>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</si>
  <si>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100 / 0</t>
    <phoneticPr fontId="2" type="noConversion"/>
  </si>
  <si>
    <t>二元分類</t>
    <phoneticPr fontId="2" type="noConversion"/>
  </si>
  <si>
    <t>得分(22.5%)</t>
    <phoneticPr fontId="2" type="noConversion"/>
  </si>
  <si>
    <t>得分(10%)</t>
    <phoneticPr fontId="2" type="noConversion"/>
  </si>
  <si>
    <t>得分(5%)</t>
    <phoneticPr fontId="2" type="noConversion"/>
  </si>
  <si>
    <t>收盤(2024/10/28)</t>
    <phoneticPr fontId="2" type="noConversion"/>
  </si>
  <si>
    <t>E_每佰萬單位營收碳排放(噸)</t>
    <phoneticPr fontId="2" type="noConversion"/>
  </si>
  <si>
    <t>E_每佰萬單位營收用水量(噸)</t>
    <phoneticPr fontId="3" type="noConversion"/>
  </si>
  <si>
    <t>分級的分四個TIER</t>
    <phoneticPr fontId="2" type="noConversion"/>
  </si>
  <si>
    <t>有 OR 沒有</t>
    <phoneticPr fontId="2" type="noConversion"/>
  </si>
  <si>
    <t>平均</t>
    <phoneticPr fontId="2" type="noConversion"/>
  </si>
  <si>
    <t>總分TIER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</si>
  <si>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</si>
  <si>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</si>
  <si>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</si>
  <si>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得分(20%)</t>
    <phoneticPr fontId="2" type="noConversion"/>
  </si>
  <si>
    <t>總報酬</t>
    <phoneticPr fontId="2" type="noConversion"/>
  </si>
  <si>
    <t>總勝率</t>
    <phoneticPr fontId="2" type="noConversion"/>
  </si>
  <si>
    <t>富邦風險</t>
    <phoneticPr fontId="2" type="noConversion"/>
  </si>
  <si>
    <t>如果也分四個TIER(80、60、40、20)</t>
    <phoneticPr fontId="2" type="noConversion"/>
  </si>
  <si>
    <t>E_每佰萬單位營收碳排放(噸)</t>
  </si>
  <si>
    <t>富邦</t>
    <phoneticPr fontId="2" type="noConversion"/>
  </si>
  <si>
    <t>鑫聯大投控</t>
    <phoneticPr fontId="2" type="noConversion"/>
  </si>
  <si>
    <r>
      <t>&lt;</t>
    </r>
    <r>
      <rPr>
        <sz val="12"/>
        <color theme="1"/>
        <rFont val="新細明體"/>
        <family val="1"/>
        <charset val="136"/>
      </rPr>
      <t>電腦周邊</t>
    </r>
    <r>
      <rPr>
        <sz val="12"/>
        <color theme="1"/>
        <rFont val="楷體-繁"/>
        <family val="2"/>
        <charset val="136"/>
      </rPr>
      <t>&gt;</t>
    </r>
    <phoneticPr fontId="2" type="noConversion"/>
  </si>
  <si>
    <t>我們</t>
    <phoneticPr fontId="2" type="noConversion"/>
  </si>
  <si>
    <t>研華</t>
    <phoneticPr fontId="2" type="noConversion"/>
  </si>
  <si>
    <t>為單季EPS過去三季嚴格遞增或遞減</t>
    <phoneticPr fontId="2" type="noConversion"/>
  </si>
  <si>
    <t>可能有問題</t>
    <phoneticPr fontId="2" type="noConversion"/>
  </si>
  <si>
    <t>&lt;工業電腦產業&gt;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</si>
</sst>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>
    <font>
      <sz val="12"/>
      <color theme="1"/>
      <name val="楷體-繁"/>
      <family val="2"/>
      <charset val="136"/>
    </font>
    <font>
      <sz val="12"/>
      <color theme="1"/>
      <name val="楷體-繁"/>
      <family val="2"/>
      <charset val="136"/>
    </font>
    <font>
      <sz val="9"/>
      <name val="楷體-繁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C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>
      <alignment vertical="center"/>
    </xf>
    <xf numFmtId="10" fontId="5" fillId="0" borderId="0" xfId="1" applyNumberFormat="1" applyFont="1">
      <alignment vertical="center"/>
    </xf>
    <xf numFmtId="176" fontId="5" fillId="0" borderId="0" xfId="0" applyNumberFormat="1" applyFont="1">
      <alignment vertical="center"/>
    </xf>
    <xf numFmtId="10" fontId="6" fillId="0" borderId="0" xfId="1" applyNumberFormat="1" applyFont="1">
      <alignment vertical="center"/>
    </xf>
    <xf numFmtId="10" fontId="7" fillId="0" borderId="0" xfId="1" applyNumberFormat="1" applyFont="1">
      <alignment vertical="center"/>
    </xf>
    <xf numFmtId="10" fontId="5" fillId="0" borderId="0" xfId="0" applyNumberFormat="1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vertical="center" wrapText="1"/>
    </xf>
    <xf numFmtId="0" fontId="5" fillId="5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102973</xdr:colOff>
      <xdr:row>14</xdr:row>
      <xdr:rowOff>102974</xdr:rowOff>
    </xdr:from>
    <xdr:to>
      <xdr:col>29</xdr:col>
      <xdr:colOff>727298</xdr:colOff>
      <xdr:row>23</xdr:row>
      <xdr:rowOff>79699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9AE9EE-D719-7958-24E6-5149A329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1318" y="2986217"/>
          <a:ext cx="3269391" cy="1834049"/>
        </a:xfrm>
        <a:prstGeom prst="rect">
          <a:avLst/>
        </a:prstGeom>
      </xdr:spPr>
    </xdr:pic>
    <xdr:clientData/>
  </xdr:twoCellAnchor>
  <xdr:twoCellAnchor editAs="oneCell">
    <xdr:from>
      <xdr:col>2</xdr:col>
      <xdr:colOff>244560</xdr:colOff>
      <xdr:row>24</xdr:row>
      <xdr:rowOff>90100</xdr:rowOff>
    </xdr:from>
    <xdr:to>
      <xdr:col>27</xdr:col>
      <xdr:colOff>384243</xdr:colOff>
      <xdr:row>46</xdr:row>
      <xdr:rowOff>77228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0B85FB4-26C3-5C4E-C33E-67F9F4CF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871" y="5032803"/>
          <a:ext cx="4517939" cy="4517939"/>
        </a:xfrm>
        <a:prstGeom prst="rect">
          <a:avLst/>
        </a:prstGeom>
      </xdr:spPr>
    </xdr:pic>
    <xdr:clientData/>
  </xdr:twoCellAnchor>
  <xdr:twoCellAnchor editAs="oneCell">
    <xdr:from>
      <xdr:col>6</xdr:col>
      <xdr:colOff>437634</xdr:colOff>
      <xdr:row>35</xdr:row>
      <xdr:rowOff>12872</xdr:rowOff>
    </xdr:from>
    <xdr:to>
      <xdr:col>32</xdr:col>
      <xdr:colOff>248063</xdr:colOff>
      <xdr:row>60</xdr:row>
      <xdr:rowOff>72832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FE938A9-0B8F-C74C-BCF6-A92983B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7296" y="7220980"/>
          <a:ext cx="5303109" cy="519146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476251</xdr:colOff>
      <xdr:row>24</xdr:row>
      <xdr:rowOff>25743</xdr:rowOff>
    </xdr:from>
    <xdr:to>
      <xdr:col>31</xdr:col>
      <xdr:colOff>209447</xdr:colOff>
      <xdr:row>34</xdr:row>
      <xdr:rowOff>72779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C9C4D72-86B1-C110-FEF5-0258D5BD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5913" y="4968446"/>
          <a:ext cx="4427838" cy="209316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476249</xdr:colOff>
      <xdr:row>23</xdr:row>
      <xdr:rowOff>141586</xdr:rowOff>
    </xdr:from>
    <xdr:to>
      <xdr:col>32</xdr:col>
      <xdr:colOff>168386</xdr:colOff>
      <xdr:row>38</xdr:row>
      <xdr:rowOff>110592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58D59CD-C549-F3E3-B8DC-3DEF18B2D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3377" y="4878343"/>
          <a:ext cx="5171174" cy="305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82827</xdr:colOff>
      <xdr:row>19</xdr:row>
      <xdr:rowOff>99391</xdr:rowOff>
    </xdr:from>
    <xdr:to>
      <xdr:col>29</xdr:col>
      <xdr:colOff>86613</xdr:colOff>
      <xdr:row>54</xdr:row>
      <xdr:rowOff>149276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86F71DD-F197-78D4-8C07-02C9BFD2A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544" y="4033630"/>
          <a:ext cx="5020376" cy="7297168"/>
        </a:xfrm>
        <a:prstGeom prst="rect">
          <a:avLst/>
        </a:prstGeom>
      </xdr:spPr>
    </xdr:pic>
    <xdr:clientData/>
  </xdr:twoCellAnchor>
  <xdr:twoCellAnchor editAs="oneCell">
    <xdr:from>
      <xdr:col>24</xdr:col>
      <xdr:colOff>738188</xdr:colOff>
      <xdr:row>19</xdr:row>
      <xdr:rowOff>190500</xdr:rowOff>
    </xdr:from>
    <xdr:to>
      <xdr:col>29</xdr:col>
      <xdr:colOff>684306</xdr:colOff>
      <xdr:row>28</xdr:row>
      <xdr:rowOff>91927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8C2B6FB-F87C-48D7-AF18-2840203B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09719" y="4262438"/>
          <a:ext cx="3269391" cy="1834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367553</xdr:colOff>
      <xdr:row>14</xdr:row>
      <xdr:rowOff>0</xdr:rowOff>
    </xdr:from>
    <xdr:to>
      <xdr:col>28</xdr:col>
      <xdr:colOff>472937</xdr:colOff>
      <xdr:row>49</xdr:row>
      <xdr:rowOff>147729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FF6CDD7-6AAE-614F-78E4-290E0416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6612" y="3012141"/>
          <a:ext cx="4352077" cy="7676177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14</xdr:row>
      <xdr:rowOff>105727</xdr:rowOff>
    </xdr:from>
    <xdr:to>
      <xdr:col>30</xdr:col>
      <xdr:colOff>342539</xdr:colOff>
      <xdr:row>25</xdr:row>
      <xdr:rowOff>37461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934EC07-DC5B-18E1-E1B5-5C6B6AC61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1975" y="3039427"/>
          <a:ext cx="3800114" cy="2236784"/>
        </a:xfrm>
        <a:prstGeom prst="rect">
          <a:avLst/>
        </a:prstGeom>
      </xdr:spPr>
    </xdr:pic>
    <xdr:clientData/>
  </xdr:twoCellAnchor>
  <xdr:twoCellAnchor editAs="oneCell">
    <xdr:from>
      <xdr:col>22</xdr:col>
      <xdr:colOff>403412</xdr:colOff>
      <xdr:row>12</xdr:row>
      <xdr:rowOff>78441</xdr:rowOff>
    </xdr:from>
    <xdr:to>
      <xdr:col>29</xdr:col>
      <xdr:colOff>658196</xdr:colOff>
      <xdr:row>21</xdr:row>
      <xdr:rowOff>573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8281AEC-DAD2-48D5-BCE4-5C85AF070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9441" y="2633382"/>
          <a:ext cx="3269391" cy="1834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334537</xdr:colOff>
      <xdr:row>26</xdr:row>
      <xdr:rowOff>90602</xdr:rowOff>
    </xdr:from>
    <xdr:to>
      <xdr:col>30</xdr:col>
      <xdr:colOff>380664</xdr:colOff>
      <xdr:row>60</xdr:row>
      <xdr:rowOff>57857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AE40CA7-3F83-9E5F-907F-7E61E8B2B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8074" y="2543870"/>
          <a:ext cx="3809663" cy="6918182"/>
        </a:xfrm>
        <a:prstGeom prst="rect">
          <a:avLst/>
        </a:prstGeom>
      </xdr:spPr>
    </xdr:pic>
    <xdr:clientData/>
  </xdr:twoCellAnchor>
  <xdr:twoCellAnchor editAs="oneCell">
    <xdr:from>
      <xdr:col>10</xdr:col>
      <xdr:colOff>209087</xdr:colOff>
      <xdr:row>26</xdr:row>
      <xdr:rowOff>58078</xdr:rowOff>
    </xdr:from>
    <xdr:to>
      <xdr:col>31</xdr:col>
      <xdr:colOff>147058</xdr:colOff>
      <xdr:row>36</xdr:row>
      <xdr:rowOff>152563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4C31A93-47E5-29D8-557C-8BB44EE3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2898" y="2567102"/>
          <a:ext cx="4328764" cy="2185339"/>
        </a:xfrm>
        <a:prstGeom prst="rect">
          <a:avLst/>
        </a:prstGeom>
      </xdr:spPr>
    </xdr:pic>
    <xdr:clientData/>
  </xdr:twoCellAnchor>
  <xdr:twoCellAnchor editAs="oneCell">
    <xdr:from>
      <xdr:col>24</xdr:col>
      <xdr:colOff>139391</xdr:colOff>
      <xdr:row>23</xdr:row>
      <xdr:rowOff>11617</xdr:rowOff>
    </xdr:from>
    <xdr:to>
      <xdr:col>29</xdr:col>
      <xdr:colOff>678638</xdr:colOff>
      <xdr:row>31</xdr:row>
      <xdr:rowOff>176793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FB01C45-DBCF-4EE4-891C-07447180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01982" y="4820580"/>
          <a:ext cx="3269391" cy="1834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10</xdr:row>
      <xdr:rowOff>25400</xdr:rowOff>
    </xdr:from>
    <xdr:to>
      <xdr:col>27</xdr:col>
      <xdr:colOff>363179</xdr:colOff>
      <xdr:row>43</xdr:row>
      <xdr:rowOff>157829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49428D-A447-52A0-A928-9F1ADE14B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" y="2184400"/>
          <a:ext cx="4258269" cy="7259034"/>
        </a:xfrm>
        <a:prstGeom prst="rect">
          <a:avLst/>
        </a:prstGeom>
      </xdr:spPr>
    </xdr:pic>
    <xdr:clientData/>
  </xdr:twoCellAnchor>
  <xdr:twoCellAnchor editAs="oneCell">
    <xdr:from>
      <xdr:col>7</xdr:col>
      <xdr:colOff>819150</xdr:colOff>
      <xdr:row>9</xdr:row>
      <xdr:rowOff>142875</xdr:rowOff>
    </xdr:from>
    <xdr:to>
      <xdr:col>31</xdr:col>
      <xdr:colOff>311791</xdr:colOff>
      <xdr:row>22</xdr:row>
      <xdr:rowOff>7982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DA73E1E-8BC2-CBA1-025E-C115A327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150" y="2085975"/>
          <a:ext cx="4591691" cy="2673712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9</xdr:row>
      <xdr:rowOff>133350</xdr:rowOff>
    </xdr:from>
    <xdr:to>
      <xdr:col>35</xdr:col>
      <xdr:colOff>223296</xdr:colOff>
      <xdr:row>18</xdr:row>
      <xdr:rowOff>22394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5173767-963D-4F64-9E18-5DF5C519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0" y="2019300"/>
          <a:ext cx="2928396" cy="1774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D3B3-5C13-4B4A-A689-BF4C526A6C7F}">
  <dimension ref="A1:AC20"/>
  <sheetViews>
    <sheetView zoomScaleNormal="100" workbookViewId="0">
      <selection activeCell="AE14" sqref="AE14"/>
    </sheetView>
  </sheetViews>
  <sheetFormatPr defaultColWidth="11" defaultRowHeight="16.2"/>
  <cols>
    <col min="1" max="3" width="11" style="2"/>
    <col min="4" max="4" width="23.44140625" style="2" customWidth="1"/>
    <col min="5" max="5" width="12" style="2" bestFit="1" customWidth="1"/>
    <col min="6" max="6" width="11" style="2" hidden="1" customWidth="1"/>
    <col min="7" max="8" width="11.88671875" style="2" hidden="1" customWidth="1"/>
    <col min="9" max="9" width="0" style="2" hidden="1" customWidth="1"/>
    <col min="10" max="10" width="13.88671875" style="2" hidden="1" customWidth="1"/>
    <col min="11" max="26" width="0" style="2" hidden="1" customWidth="1"/>
    <col min="27" max="27" width="11" style="7"/>
    <col min="28" max="16384" width="11" style="2"/>
  </cols>
  <sheetData>
    <row r="1" spans="1:29">
      <c r="A1" s="2" t="s">
        <v>0</v>
      </c>
      <c r="C1" s="2" t="s">
        <v>76</v>
      </c>
      <c r="D1" s="2" t="s">
        <v>86</v>
      </c>
      <c r="E1" s="2" t="s">
        <v>11</v>
      </c>
      <c r="F1" s="2" t="s">
        <v>13</v>
      </c>
      <c r="G1" s="2" t="s">
        <v>87</v>
      </c>
      <c r="H1" s="1" t="s">
        <v>83</v>
      </c>
      <c r="I1" s="2" t="s">
        <v>88</v>
      </c>
      <c r="J1" s="1" t="s">
        <v>83</v>
      </c>
      <c r="K1" s="2" t="s">
        <v>66</v>
      </c>
      <c r="L1" s="3" t="s">
        <v>85</v>
      </c>
      <c r="M1" s="2" t="s">
        <v>67</v>
      </c>
      <c r="N1" s="3" t="s">
        <v>96</v>
      </c>
      <c r="O1" s="2" t="s">
        <v>68</v>
      </c>
      <c r="P1" s="1" t="s">
        <v>85</v>
      </c>
      <c r="Q1" s="2" t="s">
        <v>69</v>
      </c>
      <c r="R1" s="1" t="s">
        <v>85</v>
      </c>
      <c r="S1" s="2" t="s">
        <v>70</v>
      </c>
      <c r="T1" s="2" t="s">
        <v>71</v>
      </c>
      <c r="U1" s="2" t="s">
        <v>75</v>
      </c>
      <c r="V1" s="1" t="s">
        <v>84</v>
      </c>
      <c r="W1" s="2" t="s">
        <v>72</v>
      </c>
      <c r="X1" s="2" t="s">
        <v>73</v>
      </c>
      <c r="Y1" s="2" t="s">
        <v>75</v>
      </c>
      <c r="Z1" s="1" t="s">
        <v>96</v>
      </c>
      <c r="AA1" s="2" t="s">
        <v>74</v>
      </c>
      <c r="AB1" s="2" t="s">
        <v>99</v>
      </c>
      <c r="AC1" s="2" t="s">
        <v>100</v>
      </c>
    </row>
    <row r="2" spans="1:29">
      <c r="A2" s="4">
        <v>2388</v>
      </c>
      <c r="B2" s="4" t="s">
        <v>3</v>
      </c>
      <c r="C2" s="5">
        <v>157</v>
      </c>
      <c r="D2" s="5">
        <v>120.5</v>
      </c>
      <c r="E2" s="6">
        <f t="shared" ref="E2:E11" si="0">(D2-C2)/C2</f>
        <v>-0.23248407643312102</v>
      </c>
      <c r="F2" s="2">
        <f t="shared" ref="F2:F11" si="1">IF(E2&gt;0, 1,0)</f>
        <v>0</v>
      </c>
      <c r="G2" s="2">
        <v>0.24709999999999999</v>
      </c>
      <c r="H2" s="1">
        <f t="shared" ref="H2:H11" si="2">IF(G2&lt;2,100,IF(G2&lt;8,80,IF(G2&lt;20,60,40)))</f>
        <v>100</v>
      </c>
      <c r="I2" s="2">
        <v>2.5005000000000002</v>
      </c>
      <c r="J2" s="1">
        <f t="shared" ref="J2:J11" si="3">IF(I2&lt;10,100,IF(I2&lt;25,80,IF(I2&lt;50,60,40)))</f>
        <v>100</v>
      </c>
      <c r="K2" s="2">
        <v>1</v>
      </c>
      <c r="L2" s="3">
        <f t="shared" ref="L2:L11" si="4">IF(K2=1,100,0)</f>
        <v>100</v>
      </c>
      <c r="M2" s="2">
        <v>0</v>
      </c>
      <c r="N2" s="3">
        <f t="shared" ref="N2:N11" si="5">IF(M2=0,100,0)</f>
        <v>100</v>
      </c>
      <c r="O2" s="2">
        <v>2.34</v>
      </c>
      <c r="P2" s="1">
        <f t="shared" ref="P2:P11" si="6">IF(O2&lt;10,100,IF(O2&lt;20,80,IF(O2&lt;30,60,40)))</f>
        <v>100</v>
      </c>
      <c r="Q2" s="2">
        <v>2915</v>
      </c>
      <c r="R2" s="1">
        <f t="shared" ref="R2:R11" si="7">IF(Q2&gt;3000,100,IF(Q2&gt;2000,80,IF(Q2&gt;1700,60,40)))</f>
        <v>80</v>
      </c>
      <c r="S2" s="2">
        <v>4</v>
      </c>
      <c r="T2" s="2">
        <v>7</v>
      </c>
      <c r="U2" s="2">
        <f t="shared" ref="U2:U11" si="8">S2/T2</f>
        <v>0.5714285714285714</v>
      </c>
      <c r="V2" s="1">
        <f t="shared" ref="V2:V11" si="9">IF(U2&gt;0.6,100,IF(U2&gt;0.4,80,IF(U2&gt;0.2,60,40)))</f>
        <v>80</v>
      </c>
      <c r="W2" s="2">
        <v>4</v>
      </c>
      <c r="X2" s="2">
        <v>7</v>
      </c>
      <c r="Y2" s="2">
        <f t="shared" ref="Y2:Y11" si="10">W2/X2</f>
        <v>0.5714285714285714</v>
      </c>
      <c r="Z2" s="1">
        <f t="shared" ref="Z2:Z11" si="11">IF(Y2&gt;0.6,100,IF(Y2&gt;0.4,80,IF(Y2&gt;0.2,60,40)))</f>
        <v>80</v>
      </c>
      <c r="AA2" s="7">
        <f>SUM(H2*0.225,J2*0.225,L2*0.05,N2*0.2,P2*0.05,R2*0.05,V2*0.5*0.2,Z2*0.5*0.2)</f>
        <v>95</v>
      </c>
      <c r="AB2" s="2" t="s">
        <v>93</v>
      </c>
      <c r="AC2" s="2" t="s">
        <v>77</v>
      </c>
    </row>
    <row r="3" spans="1:29">
      <c r="A3" s="4">
        <v>3034</v>
      </c>
      <c r="B3" s="4" t="s">
        <v>4</v>
      </c>
      <c r="C3" s="5">
        <v>510</v>
      </c>
      <c r="D3" s="5">
        <v>515</v>
      </c>
      <c r="E3" s="6">
        <f t="shared" si="0"/>
        <v>9.8039215686274508E-3</v>
      </c>
      <c r="F3" s="2">
        <f t="shared" si="1"/>
        <v>1</v>
      </c>
      <c r="G3" s="2">
        <v>0.1278</v>
      </c>
      <c r="H3" s="1">
        <f t="shared" si="2"/>
        <v>100</v>
      </c>
      <c r="I3" s="2">
        <v>0.7248</v>
      </c>
      <c r="J3" s="1">
        <f t="shared" si="3"/>
        <v>100</v>
      </c>
      <c r="K3" s="2">
        <v>1</v>
      </c>
      <c r="L3" s="3">
        <f t="shared" si="4"/>
        <v>100</v>
      </c>
      <c r="M3" s="2">
        <v>0</v>
      </c>
      <c r="N3" s="3">
        <f t="shared" si="5"/>
        <v>100</v>
      </c>
      <c r="O3" s="2">
        <v>5.92</v>
      </c>
      <c r="P3" s="1">
        <f t="shared" si="6"/>
        <v>100</v>
      </c>
      <c r="Q3" s="2">
        <v>4994</v>
      </c>
      <c r="R3" s="1">
        <f t="shared" si="7"/>
        <v>100</v>
      </c>
      <c r="S3" s="2">
        <v>3</v>
      </c>
      <c r="T3" s="2">
        <v>8</v>
      </c>
      <c r="U3" s="2">
        <f t="shared" si="8"/>
        <v>0.375</v>
      </c>
      <c r="V3" s="1">
        <f t="shared" si="9"/>
        <v>60</v>
      </c>
      <c r="W3" s="2">
        <v>3</v>
      </c>
      <c r="X3" s="2">
        <v>8</v>
      </c>
      <c r="Y3" s="2">
        <f t="shared" si="10"/>
        <v>0.375</v>
      </c>
      <c r="Z3" s="1">
        <f t="shared" si="11"/>
        <v>60</v>
      </c>
      <c r="AA3" s="7">
        <f t="shared" ref="AA3:AA11" si="12">SUM(H3*0.225,J3*0.225,L3*0.05,N3*0.2,P3*0.05,R3*0.05,V3*0.5*0.2,Z3*0.5*0.2)</f>
        <v>92</v>
      </c>
      <c r="AB3" s="2" t="s">
        <v>93</v>
      </c>
      <c r="AC3" s="2" t="s">
        <v>77</v>
      </c>
    </row>
    <row r="4" spans="1:29">
      <c r="A4" s="14">
        <v>3227</v>
      </c>
      <c r="B4" s="4" t="s">
        <v>6</v>
      </c>
      <c r="C4" s="5">
        <v>150.5</v>
      </c>
      <c r="D4" s="5">
        <v>243</v>
      </c>
      <c r="E4" s="8">
        <f t="shared" si="0"/>
        <v>0.61461794019933558</v>
      </c>
      <c r="F4" s="2">
        <f t="shared" si="1"/>
        <v>1</v>
      </c>
      <c r="G4" s="2">
        <v>0.2452</v>
      </c>
      <c r="H4" s="1">
        <f t="shared" si="2"/>
        <v>100</v>
      </c>
      <c r="I4" s="2">
        <v>1.6164000000000001</v>
      </c>
      <c r="J4" s="1">
        <f t="shared" si="3"/>
        <v>100</v>
      </c>
      <c r="K4" s="2">
        <v>1</v>
      </c>
      <c r="L4" s="3">
        <f t="shared" si="4"/>
        <v>100</v>
      </c>
      <c r="M4" s="2">
        <v>0</v>
      </c>
      <c r="N4" s="3">
        <f t="shared" si="5"/>
        <v>100</v>
      </c>
      <c r="O4" s="2">
        <v>19.329999999999998</v>
      </c>
      <c r="P4" s="1">
        <f t="shared" si="6"/>
        <v>80</v>
      </c>
      <c r="Q4" s="2">
        <v>1282</v>
      </c>
      <c r="R4" s="1">
        <f t="shared" si="7"/>
        <v>40</v>
      </c>
      <c r="S4" s="2">
        <v>3</v>
      </c>
      <c r="T4" s="2">
        <v>7</v>
      </c>
      <c r="U4" s="2">
        <f t="shared" si="8"/>
        <v>0.42857142857142855</v>
      </c>
      <c r="V4" s="1">
        <f t="shared" si="9"/>
        <v>80</v>
      </c>
      <c r="W4" s="2">
        <v>3</v>
      </c>
      <c r="X4" s="2">
        <v>7</v>
      </c>
      <c r="Y4" s="2">
        <f t="shared" si="10"/>
        <v>0.42857142857142855</v>
      </c>
      <c r="Z4" s="1">
        <f t="shared" si="11"/>
        <v>80</v>
      </c>
      <c r="AA4" s="7">
        <f t="shared" si="12"/>
        <v>92</v>
      </c>
      <c r="AB4" s="2" t="s">
        <v>93</v>
      </c>
      <c r="AC4" s="2" t="s">
        <v>77</v>
      </c>
    </row>
    <row r="5" spans="1:29">
      <c r="A5" s="4">
        <v>2338</v>
      </c>
      <c r="B5" s="4" t="s">
        <v>7</v>
      </c>
      <c r="C5" s="5">
        <v>70.2</v>
      </c>
      <c r="D5" s="5">
        <v>56.6</v>
      </c>
      <c r="E5" s="6">
        <f t="shared" si="0"/>
        <v>-0.19373219373219375</v>
      </c>
      <c r="F5" s="2">
        <f t="shared" si="1"/>
        <v>0</v>
      </c>
      <c r="G5" s="2">
        <v>1.7843</v>
      </c>
      <c r="H5" s="1">
        <f t="shared" si="2"/>
        <v>100</v>
      </c>
      <c r="I5" s="2">
        <v>30.7163</v>
      </c>
      <c r="J5" s="1">
        <f t="shared" si="3"/>
        <v>60</v>
      </c>
      <c r="K5" s="2">
        <v>1</v>
      </c>
      <c r="L5" s="3">
        <f t="shared" si="4"/>
        <v>100</v>
      </c>
      <c r="M5" s="2">
        <v>0</v>
      </c>
      <c r="N5" s="3">
        <f t="shared" si="5"/>
        <v>100</v>
      </c>
      <c r="O5" s="2">
        <v>12.88</v>
      </c>
      <c r="P5" s="1">
        <f t="shared" si="6"/>
        <v>80</v>
      </c>
      <c r="Q5" s="2">
        <v>1556</v>
      </c>
      <c r="R5" s="1">
        <f t="shared" si="7"/>
        <v>40</v>
      </c>
      <c r="S5" s="2">
        <v>3</v>
      </c>
      <c r="T5" s="2">
        <v>7</v>
      </c>
      <c r="U5" s="2">
        <f t="shared" si="8"/>
        <v>0.42857142857142855</v>
      </c>
      <c r="V5" s="1">
        <f t="shared" si="9"/>
        <v>80</v>
      </c>
      <c r="W5" s="2">
        <v>3</v>
      </c>
      <c r="X5" s="2">
        <v>7</v>
      </c>
      <c r="Y5" s="2">
        <f t="shared" si="10"/>
        <v>0.42857142857142855</v>
      </c>
      <c r="Z5" s="1">
        <f t="shared" si="11"/>
        <v>80</v>
      </c>
      <c r="AA5" s="7">
        <f t="shared" si="12"/>
        <v>83</v>
      </c>
      <c r="AB5" s="2" t="s">
        <v>93</v>
      </c>
      <c r="AC5" s="2" t="s">
        <v>77</v>
      </c>
    </row>
    <row r="6" spans="1:29">
      <c r="A6" s="4">
        <v>6451</v>
      </c>
      <c r="B6" s="4" t="s">
        <v>1</v>
      </c>
      <c r="C6" s="5">
        <v>138.5</v>
      </c>
      <c r="D6" s="5">
        <v>216</v>
      </c>
      <c r="E6" s="6">
        <f t="shared" si="0"/>
        <v>0.55956678700361007</v>
      </c>
      <c r="F6" s="2">
        <f t="shared" si="1"/>
        <v>1</v>
      </c>
      <c r="G6" s="2">
        <v>14.0427</v>
      </c>
      <c r="H6" s="1">
        <f t="shared" si="2"/>
        <v>60</v>
      </c>
      <c r="I6" s="2">
        <v>34.207299999999996</v>
      </c>
      <c r="J6" s="1">
        <f t="shared" si="3"/>
        <v>60</v>
      </c>
      <c r="K6" s="2">
        <v>1</v>
      </c>
      <c r="L6" s="3">
        <f t="shared" si="4"/>
        <v>100</v>
      </c>
      <c r="M6" s="2">
        <v>0</v>
      </c>
      <c r="N6" s="3">
        <f t="shared" si="5"/>
        <v>100</v>
      </c>
      <c r="O6" s="2">
        <v>2.39</v>
      </c>
      <c r="P6" s="1">
        <f t="shared" si="6"/>
        <v>100</v>
      </c>
      <c r="Q6" s="2">
        <v>2849</v>
      </c>
      <c r="R6" s="1">
        <f t="shared" si="7"/>
        <v>80</v>
      </c>
      <c r="S6" s="2">
        <v>3</v>
      </c>
      <c r="T6" s="2">
        <v>7</v>
      </c>
      <c r="U6" s="2">
        <f t="shared" si="8"/>
        <v>0.42857142857142855</v>
      </c>
      <c r="V6" s="1">
        <f t="shared" si="9"/>
        <v>80</v>
      </c>
      <c r="W6" s="2">
        <v>3</v>
      </c>
      <c r="X6" s="2">
        <v>7</v>
      </c>
      <c r="Y6" s="2">
        <f t="shared" si="10"/>
        <v>0.42857142857142855</v>
      </c>
      <c r="Z6" s="1">
        <f t="shared" si="11"/>
        <v>80</v>
      </c>
      <c r="AA6" s="7">
        <f t="shared" si="12"/>
        <v>77</v>
      </c>
      <c r="AB6" s="2" t="s">
        <v>93</v>
      </c>
      <c r="AC6" s="2" t="s">
        <v>78</v>
      </c>
    </row>
    <row r="7" spans="1:29">
      <c r="A7" s="4">
        <v>2329</v>
      </c>
      <c r="B7" s="4" t="s">
        <v>8</v>
      </c>
      <c r="C7" s="5">
        <v>54</v>
      </c>
      <c r="D7" s="5">
        <v>41.75</v>
      </c>
      <c r="E7" s="6">
        <f t="shared" si="0"/>
        <v>-0.22685185185185186</v>
      </c>
      <c r="F7" s="2">
        <f t="shared" si="1"/>
        <v>0</v>
      </c>
      <c r="G7" s="2">
        <v>5.2736999999999998</v>
      </c>
      <c r="H7" s="1">
        <f t="shared" si="2"/>
        <v>80</v>
      </c>
      <c r="I7" s="2">
        <v>118.63800000000001</v>
      </c>
      <c r="J7" s="1">
        <f t="shared" si="3"/>
        <v>40</v>
      </c>
      <c r="K7" s="2">
        <v>1</v>
      </c>
      <c r="L7" s="3">
        <f t="shared" si="4"/>
        <v>100</v>
      </c>
      <c r="M7" s="2">
        <v>0</v>
      </c>
      <c r="N7" s="3">
        <f t="shared" si="5"/>
        <v>100</v>
      </c>
      <c r="O7" s="2">
        <v>31.44</v>
      </c>
      <c r="P7" s="1">
        <f t="shared" si="6"/>
        <v>40</v>
      </c>
      <c r="Q7" s="2">
        <v>689.25</v>
      </c>
      <c r="R7" s="1">
        <f t="shared" si="7"/>
        <v>40</v>
      </c>
      <c r="S7" s="2">
        <v>3</v>
      </c>
      <c r="T7" s="2">
        <v>7</v>
      </c>
      <c r="U7" s="2">
        <f t="shared" si="8"/>
        <v>0.42857142857142855</v>
      </c>
      <c r="V7" s="1">
        <f t="shared" si="9"/>
        <v>80</v>
      </c>
      <c r="W7" s="2">
        <v>3</v>
      </c>
      <c r="X7" s="2">
        <v>7</v>
      </c>
      <c r="Y7" s="2">
        <f t="shared" si="10"/>
        <v>0.42857142857142855</v>
      </c>
      <c r="Z7" s="1">
        <f t="shared" si="11"/>
        <v>80</v>
      </c>
      <c r="AA7" s="7">
        <f t="shared" si="12"/>
        <v>72</v>
      </c>
      <c r="AB7" s="2" t="s">
        <v>94</v>
      </c>
      <c r="AC7" s="2" t="s">
        <v>78</v>
      </c>
    </row>
    <row r="8" spans="1:29">
      <c r="A8" s="4">
        <v>2451</v>
      </c>
      <c r="B8" s="4" t="s">
        <v>9</v>
      </c>
      <c r="C8" s="5">
        <v>79.599999999999994</v>
      </c>
      <c r="D8" s="5">
        <v>96.1</v>
      </c>
      <c r="E8" s="6">
        <f t="shared" si="0"/>
        <v>0.20728643216080403</v>
      </c>
      <c r="F8" s="2">
        <f t="shared" si="1"/>
        <v>1</v>
      </c>
      <c r="G8" s="2">
        <v>0.28270000000000001</v>
      </c>
      <c r="H8" s="1">
        <f t="shared" si="2"/>
        <v>100</v>
      </c>
      <c r="I8" s="2">
        <v>1.9358</v>
      </c>
      <c r="J8" s="1">
        <f t="shared" si="3"/>
        <v>100</v>
      </c>
      <c r="K8" s="2">
        <v>1</v>
      </c>
      <c r="L8" s="3">
        <f t="shared" si="4"/>
        <v>100</v>
      </c>
      <c r="M8" s="2">
        <v>0.33</v>
      </c>
      <c r="N8" s="3">
        <f t="shared" si="5"/>
        <v>0</v>
      </c>
      <c r="O8" s="2">
        <v>7.56</v>
      </c>
      <c r="P8" s="1">
        <f t="shared" si="6"/>
        <v>100</v>
      </c>
      <c r="Q8" s="2">
        <v>717</v>
      </c>
      <c r="R8" s="1">
        <f t="shared" si="7"/>
        <v>40</v>
      </c>
      <c r="S8" s="2">
        <v>4</v>
      </c>
      <c r="T8" s="2">
        <v>9</v>
      </c>
      <c r="U8" s="2">
        <f t="shared" si="8"/>
        <v>0.44444444444444442</v>
      </c>
      <c r="V8" s="1">
        <f t="shared" si="9"/>
        <v>80</v>
      </c>
      <c r="W8" s="2">
        <v>4</v>
      </c>
      <c r="X8" s="2">
        <v>9</v>
      </c>
      <c r="Y8" s="2">
        <f t="shared" si="10"/>
        <v>0.44444444444444442</v>
      </c>
      <c r="Z8" s="1">
        <f t="shared" si="11"/>
        <v>80</v>
      </c>
      <c r="AA8" s="7">
        <f t="shared" si="12"/>
        <v>73</v>
      </c>
      <c r="AB8" s="2" t="s">
        <v>94</v>
      </c>
      <c r="AC8" s="2" t="s">
        <v>78</v>
      </c>
    </row>
    <row r="9" spans="1:29">
      <c r="A9" s="4">
        <v>3443</v>
      </c>
      <c r="B9" s="4" t="s">
        <v>5</v>
      </c>
      <c r="C9" s="5">
        <v>1670</v>
      </c>
      <c r="D9" s="5">
        <v>1260</v>
      </c>
      <c r="E9" s="9">
        <f t="shared" si="0"/>
        <v>-0.24550898203592814</v>
      </c>
      <c r="F9" s="2">
        <f t="shared" si="1"/>
        <v>0</v>
      </c>
      <c r="G9" s="2">
        <v>0.28270000000000001</v>
      </c>
      <c r="H9" s="1">
        <f t="shared" si="2"/>
        <v>100</v>
      </c>
      <c r="I9" s="2">
        <v>1.9358</v>
      </c>
      <c r="J9" s="1">
        <f t="shared" si="3"/>
        <v>100</v>
      </c>
      <c r="K9" s="2">
        <v>1</v>
      </c>
      <c r="L9" s="3">
        <f t="shared" si="4"/>
        <v>100</v>
      </c>
      <c r="M9" s="2">
        <v>0.11</v>
      </c>
      <c r="N9" s="3">
        <f t="shared" si="5"/>
        <v>0</v>
      </c>
      <c r="O9" s="2">
        <v>8.8000000000000007</v>
      </c>
      <c r="P9" s="1">
        <f t="shared" si="6"/>
        <v>100</v>
      </c>
      <c r="Q9" s="2">
        <v>790</v>
      </c>
      <c r="R9" s="1">
        <f t="shared" si="7"/>
        <v>40</v>
      </c>
      <c r="S9" s="2">
        <v>3</v>
      </c>
      <c r="T9" s="2">
        <v>9</v>
      </c>
      <c r="U9" s="2">
        <f t="shared" si="8"/>
        <v>0.33333333333333331</v>
      </c>
      <c r="V9" s="1">
        <f t="shared" si="9"/>
        <v>60</v>
      </c>
      <c r="W9" s="2">
        <v>3</v>
      </c>
      <c r="X9" s="2">
        <v>9</v>
      </c>
      <c r="Y9" s="2">
        <f t="shared" si="10"/>
        <v>0.33333333333333331</v>
      </c>
      <c r="Z9" s="1">
        <f t="shared" si="11"/>
        <v>60</v>
      </c>
      <c r="AA9" s="7">
        <f t="shared" si="12"/>
        <v>69</v>
      </c>
      <c r="AB9" s="2" t="s">
        <v>94</v>
      </c>
      <c r="AC9" s="2" t="s">
        <v>78</v>
      </c>
    </row>
    <row r="10" spans="1:29">
      <c r="A10" s="4">
        <v>3014</v>
      </c>
      <c r="B10" s="4" t="s">
        <v>2</v>
      </c>
      <c r="C10" s="5">
        <v>150</v>
      </c>
      <c r="D10" s="5">
        <v>139</v>
      </c>
      <c r="E10" s="6">
        <f t="shared" si="0"/>
        <v>-7.3333333333333334E-2</v>
      </c>
      <c r="F10" s="2">
        <f t="shared" si="1"/>
        <v>0</v>
      </c>
      <c r="G10" s="2">
        <v>3.6741999999999999</v>
      </c>
      <c r="H10" s="1">
        <f t="shared" si="2"/>
        <v>80</v>
      </c>
      <c r="I10" s="2">
        <v>34.207299999999996</v>
      </c>
      <c r="J10" s="1">
        <f t="shared" si="3"/>
        <v>60</v>
      </c>
      <c r="K10" s="2">
        <v>1</v>
      </c>
      <c r="L10" s="3">
        <f t="shared" si="4"/>
        <v>100</v>
      </c>
      <c r="M10" s="2">
        <v>0.11</v>
      </c>
      <c r="N10" s="3">
        <f t="shared" si="5"/>
        <v>0</v>
      </c>
      <c r="O10" s="2">
        <v>8.8000000000000007</v>
      </c>
      <c r="P10" s="1">
        <f t="shared" si="6"/>
        <v>100</v>
      </c>
      <c r="Q10" s="2">
        <v>790</v>
      </c>
      <c r="R10" s="1">
        <f t="shared" si="7"/>
        <v>40</v>
      </c>
      <c r="S10" s="2">
        <v>3</v>
      </c>
      <c r="T10" s="2">
        <v>9</v>
      </c>
      <c r="U10" s="2">
        <f t="shared" si="8"/>
        <v>0.33333333333333331</v>
      </c>
      <c r="V10" s="1">
        <f t="shared" si="9"/>
        <v>60</v>
      </c>
      <c r="W10" s="2">
        <v>3</v>
      </c>
      <c r="X10" s="2">
        <v>9</v>
      </c>
      <c r="Y10" s="2">
        <f t="shared" si="10"/>
        <v>0.33333333333333331</v>
      </c>
      <c r="Z10" s="1">
        <f t="shared" si="11"/>
        <v>60</v>
      </c>
      <c r="AA10" s="7">
        <f t="shared" si="12"/>
        <v>55.5</v>
      </c>
      <c r="AB10" s="2" t="s">
        <v>94</v>
      </c>
      <c r="AC10" s="2" t="s">
        <v>79</v>
      </c>
    </row>
    <row r="11" spans="1:29">
      <c r="A11" s="4">
        <v>2351</v>
      </c>
      <c r="B11" s="4" t="s">
        <v>10</v>
      </c>
      <c r="C11" s="5">
        <v>113</v>
      </c>
      <c r="D11" s="5">
        <v>126</v>
      </c>
      <c r="E11" s="6">
        <f t="shared" si="0"/>
        <v>0.11504424778761062</v>
      </c>
      <c r="F11" s="2">
        <f t="shared" si="1"/>
        <v>1</v>
      </c>
      <c r="G11" s="2">
        <v>2.9140000000000001</v>
      </c>
      <c r="H11" s="1">
        <f t="shared" si="2"/>
        <v>80</v>
      </c>
      <c r="I11" s="2">
        <v>122.098</v>
      </c>
      <c r="J11" s="1">
        <f t="shared" si="3"/>
        <v>40</v>
      </c>
      <c r="K11" s="2">
        <v>1</v>
      </c>
      <c r="L11" s="3">
        <f t="shared" si="4"/>
        <v>100</v>
      </c>
      <c r="M11" s="2">
        <v>0.78</v>
      </c>
      <c r="N11" s="3">
        <f t="shared" si="5"/>
        <v>0</v>
      </c>
      <c r="O11" s="2">
        <v>10.23</v>
      </c>
      <c r="P11" s="1">
        <f t="shared" si="6"/>
        <v>80</v>
      </c>
      <c r="Q11" s="2">
        <v>666</v>
      </c>
      <c r="R11" s="1">
        <f t="shared" si="7"/>
        <v>40</v>
      </c>
      <c r="S11" s="2">
        <v>3</v>
      </c>
      <c r="T11" s="2">
        <v>6</v>
      </c>
      <c r="U11" s="2">
        <f t="shared" si="8"/>
        <v>0.5</v>
      </c>
      <c r="V11" s="1">
        <f t="shared" si="9"/>
        <v>80</v>
      </c>
      <c r="W11" s="2">
        <v>3</v>
      </c>
      <c r="X11" s="2">
        <v>6</v>
      </c>
      <c r="Y11" s="2">
        <f t="shared" si="10"/>
        <v>0.5</v>
      </c>
      <c r="Z11" s="1">
        <f t="shared" si="11"/>
        <v>80</v>
      </c>
      <c r="AA11" s="7">
        <f t="shared" si="12"/>
        <v>54</v>
      </c>
      <c r="AB11" s="2" t="s">
        <v>95</v>
      </c>
      <c r="AC11" s="2" t="s">
        <v>79</v>
      </c>
    </row>
    <row r="12" spans="1:29">
      <c r="A12" s="2" t="s">
        <v>91</v>
      </c>
      <c r="E12" s="10"/>
      <c r="F12" s="6"/>
      <c r="G12" s="2">
        <f>AVERAGE(G2:G11)</f>
        <v>2.8874399999999993</v>
      </c>
      <c r="I12" s="2">
        <f>AVERAGE(I2:I11)</f>
        <v>34.858019999999996</v>
      </c>
      <c r="O12" s="2">
        <f>AVERAGE(O2:O11)</f>
        <v>10.968999999999999</v>
      </c>
      <c r="Q12" s="2">
        <f>AVERAGE(Q2:Q11)</f>
        <v>1724.825</v>
      </c>
    </row>
    <row r="14" spans="1:29">
      <c r="A14" s="2" t="s">
        <v>97</v>
      </c>
      <c r="B14" s="2" t="s">
        <v>98</v>
      </c>
      <c r="D14" s="1" t="s">
        <v>89</v>
      </c>
      <c r="G14" s="3" t="s">
        <v>82</v>
      </c>
      <c r="J14" s="2" t="s">
        <v>92</v>
      </c>
    </row>
    <row r="15" spans="1:29">
      <c r="A15" s="10">
        <f>AVERAGE(E2:E11)</f>
        <v>5.3440889133355964E-2</v>
      </c>
      <c r="B15" s="2">
        <f>SUM(F2:F11)/COUNT(F2:F11)</f>
        <v>0.5</v>
      </c>
      <c r="D15" s="2" t="s">
        <v>77</v>
      </c>
      <c r="E15" s="2">
        <v>100</v>
      </c>
      <c r="G15" s="2" t="s">
        <v>90</v>
      </c>
      <c r="H15" s="2" t="s">
        <v>81</v>
      </c>
    </row>
    <row r="16" spans="1:29">
      <c r="D16" s="2" t="s">
        <v>78</v>
      </c>
      <c r="E16" s="2">
        <v>80</v>
      </c>
      <c r="J16" s="11"/>
    </row>
    <row r="17" spans="1:5">
      <c r="D17" s="2" t="s">
        <v>79</v>
      </c>
      <c r="E17" s="2">
        <v>60</v>
      </c>
    </row>
    <row r="18" spans="1:5">
      <c r="D18" s="2" t="s">
        <v>80</v>
      </c>
      <c r="E18" s="2">
        <v>40</v>
      </c>
    </row>
    <row r="19" spans="1:5">
      <c r="A19" s="4"/>
    </row>
    <row r="20" spans="1:5">
      <c r="A20" s="15"/>
      <c r="B20" s="2" t="s">
        <v>107</v>
      </c>
    </row>
  </sheetData>
  <sortState xmlns:xlrd2="http://schemas.microsoft.com/office/spreadsheetml/2017/richdata2" ref="A1:AC12">
    <sortCondition descending="1" ref="AA2:AA12"/>
  </sortState>
  <phoneticPr fontId="2" type="noConversion"/>
  <conditionalFormatting sqref="A1:B11">
    <cfRule type="duplicateValues" dxfId="12" priority="2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8120-DBE7-BA42-B50E-AF28705216E1}">
  <dimension ref="A1:AC22"/>
  <sheetViews>
    <sheetView zoomScale="80" zoomScaleNormal="115" workbookViewId="0">
      <selection activeCell="AN6" sqref="AN6"/>
    </sheetView>
  </sheetViews>
  <sheetFormatPr defaultColWidth="11" defaultRowHeight="16.2"/>
  <cols>
    <col min="1" max="1" width="7.44140625" style="2" customWidth="1"/>
    <col min="2" max="2" width="13.5546875" style="2" customWidth="1"/>
    <col min="3" max="3" width="11.109375" style="2" bestFit="1" customWidth="1"/>
    <col min="4" max="4" width="11.6640625" style="2" bestFit="1" customWidth="1"/>
    <col min="5" max="5" width="11.109375" style="2" bestFit="1" customWidth="1"/>
    <col min="6" max="7" width="11.109375" style="2" hidden="1" customWidth="1"/>
    <col min="8" max="8" width="11.88671875" style="2" hidden="1" customWidth="1"/>
    <col min="9" max="9" width="11.109375" style="2" hidden="1" customWidth="1"/>
    <col min="10" max="10" width="13.88671875" style="2" hidden="1" customWidth="1"/>
    <col min="11" max="18" width="0" style="2" hidden="1" customWidth="1"/>
    <col min="19" max="19" width="11.33203125" style="2" hidden="1" customWidth="1"/>
    <col min="20" max="26" width="0" style="2" hidden="1" customWidth="1"/>
    <col min="27" max="27" width="11" style="7"/>
    <col min="28" max="16384" width="11" style="2"/>
  </cols>
  <sheetData>
    <row r="1" spans="1:29">
      <c r="A1" s="2" t="s">
        <v>40</v>
      </c>
      <c r="C1" s="2" t="s">
        <v>76</v>
      </c>
      <c r="D1" s="2" t="s">
        <v>86</v>
      </c>
      <c r="E1" s="2" t="s">
        <v>11</v>
      </c>
      <c r="F1" s="2" t="s">
        <v>13</v>
      </c>
      <c r="G1" s="2" t="s">
        <v>101</v>
      </c>
      <c r="H1" s="1" t="s">
        <v>83</v>
      </c>
      <c r="I1" s="2" t="s">
        <v>88</v>
      </c>
      <c r="J1" s="1" t="s">
        <v>83</v>
      </c>
      <c r="K1" s="2" t="s">
        <v>66</v>
      </c>
      <c r="L1" s="3" t="s">
        <v>85</v>
      </c>
      <c r="M1" s="2" t="s">
        <v>67</v>
      </c>
      <c r="N1" s="3" t="s">
        <v>96</v>
      </c>
      <c r="O1" s="2" t="s">
        <v>68</v>
      </c>
      <c r="P1" s="1" t="s">
        <v>85</v>
      </c>
      <c r="Q1" s="2" t="s">
        <v>69</v>
      </c>
      <c r="R1" s="1" t="s">
        <v>85</v>
      </c>
      <c r="S1" s="2" t="s">
        <v>70</v>
      </c>
      <c r="T1" s="2" t="s">
        <v>71</v>
      </c>
      <c r="U1" s="2" t="s">
        <v>75</v>
      </c>
      <c r="V1" s="1" t="s">
        <v>84</v>
      </c>
      <c r="W1" s="2" t="s">
        <v>72</v>
      </c>
      <c r="X1" s="2" t="s">
        <v>73</v>
      </c>
      <c r="Y1" s="2" t="s">
        <v>75</v>
      </c>
      <c r="Z1" s="1" t="s">
        <v>84</v>
      </c>
      <c r="AA1" s="2" t="s">
        <v>74</v>
      </c>
      <c r="AB1" s="2" t="s">
        <v>102</v>
      </c>
      <c r="AC1" s="2" t="s">
        <v>100</v>
      </c>
    </row>
    <row r="2" spans="1:29">
      <c r="A2" s="14">
        <v>2345</v>
      </c>
      <c r="B2" s="4" t="s">
        <v>52</v>
      </c>
      <c r="C2" s="5">
        <v>493.5</v>
      </c>
      <c r="D2" s="5">
        <v>573</v>
      </c>
      <c r="E2" s="6">
        <f t="shared" ref="E2" si="0">(D2-C2)/C2</f>
        <v>0.16109422492401215</v>
      </c>
      <c r="F2" s="2">
        <f t="shared" ref="F2" si="1">IF(E2&gt;0, 1,0)</f>
        <v>1</v>
      </c>
      <c r="G2" s="2">
        <v>0.72170000000000001</v>
      </c>
      <c r="H2" s="1">
        <f t="shared" ref="H2" si="2">IF(G2&lt;2,100,IF(G2&lt;8,80,IF(G2&lt;20,60,40)))</f>
        <v>100</v>
      </c>
      <c r="I2" s="2">
        <v>3.6111</v>
      </c>
      <c r="J2" s="1">
        <f t="shared" ref="J2" si="3">IF(I2&lt;5,100,IF(I2&lt;15,80,IF(I2&lt;30,60,40)))</f>
        <v>100</v>
      </c>
      <c r="K2" s="2">
        <v>1</v>
      </c>
      <c r="L2" s="3">
        <f t="shared" ref="L2:L19" si="4">IF(K2=1,100,0)</f>
        <v>100</v>
      </c>
      <c r="M2" s="2">
        <v>0</v>
      </c>
      <c r="N2" s="3">
        <f t="shared" ref="N2" si="5">IF(M2=0,100,0)</f>
        <v>100</v>
      </c>
      <c r="O2" s="2">
        <v>4.53</v>
      </c>
      <c r="P2" s="1">
        <f t="shared" ref="P2" si="6">IF(O2&lt;10,100,IF(O2&lt;20,80,IF(O2&lt;30,60,40)))</f>
        <v>100</v>
      </c>
      <c r="Q2" s="2">
        <v>1052</v>
      </c>
      <c r="R2" s="1">
        <f t="shared" ref="R2" si="7">IF(Q2&gt;2500,100,IF(Q2&gt;1500,80,IF(Q2&gt;1000,60,40)))</f>
        <v>60</v>
      </c>
      <c r="S2" s="2">
        <v>5</v>
      </c>
      <c r="T2" s="2">
        <v>8</v>
      </c>
      <c r="U2" s="2">
        <f t="shared" ref="U2" si="8">S2/T2</f>
        <v>0.625</v>
      </c>
      <c r="V2" s="1">
        <f t="shared" ref="V2" si="9">IF(U2&gt;0.6,100,IF(U2&gt;0.4,80,IF(U2&gt;0.2,60,40)))</f>
        <v>100</v>
      </c>
      <c r="W2" s="2">
        <v>5</v>
      </c>
      <c r="X2" s="2">
        <v>8</v>
      </c>
      <c r="Y2" s="2">
        <f t="shared" ref="Y2" si="10">W2/X2</f>
        <v>0.625</v>
      </c>
      <c r="Z2" s="1">
        <f t="shared" ref="Z2" si="11">IF(Y2&gt;0.6,100,IF(Y2&gt;0.4,80,IF(Y2&gt;0.2,60,40)))</f>
        <v>100</v>
      </c>
      <c r="AA2" s="7">
        <f t="shared" ref="AA2:AA19" si="12">SUM(H2*0.225,J2*0.225,L2*0.05,N2*0.2,P2*0.05,R2*0.05,V2*0.5*0.2,Z2*0.5*0.2)</f>
        <v>98</v>
      </c>
      <c r="AB2" s="2" t="s">
        <v>93</v>
      </c>
      <c r="AC2" s="2" t="s">
        <v>77</v>
      </c>
    </row>
    <row r="3" spans="1:29" ht="32.4">
      <c r="A3" s="4">
        <v>3704</v>
      </c>
      <c r="B3" s="4" t="s">
        <v>47</v>
      </c>
      <c r="C3" s="5">
        <v>50.4</v>
      </c>
      <c r="D3" s="5">
        <v>40</v>
      </c>
      <c r="E3" s="6">
        <f t="shared" ref="E3:E19" si="13">(D3-C3)/C3</f>
        <v>-0.20634920634920634</v>
      </c>
      <c r="F3" s="2">
        <f t="shared" ref="F3:F19" si="14">IF(E3&gt;0, 1,0)</f>
        <v>0</v>
      </c>
      <c r="G3" s="2">
        <v>0.24129999999999999</v>
      </c>
      <c r="H3" s="1">
        <f t="shared" ref="H3:H19" si="15">IF(G3&lt;2,100,IF(G3&lt;8,80,IF(G3&lt;20,60,40)))</f>
        <v>100</v>
      </c>
      <c r="I3" s="2">
        <v>1.9754</v>
      </c>
      <c r="J3" s="1">
        <f t="shared" ref="J3:J19" si="16">IF(I3&lt;5,100,IF(I3&lt;15,80,IF(I3&lt;30,60,40)))</f>
        <v>100</v>
      </c>
      <c r="K3" s="2">
        <v>1</v>
      </c>
      <c r="L3" s="3">
        <f t="shared" si="4"/>
        <v>100</v>
      </c>
      <c r="M3" s="2">
        <v>0</v>
      </c>
      <c r="N3" s="3">
        <f t="shared" ref="N3:N19" si="17">IF(M3=0,100,0)</f>
        <v>100</v>
      </c>
      <c r="O3" s="2">
        <v>7.26</v>
      </c>
      <c r="P3" s="1">
        <f t="shared" ref="P3:P19" si="18">IF(O3&lt;10,100,IF(O3&lt;20,80,IF(O3&lt;30,60,40)))</f>
        <v>100</v>
      </c>
      <c r="Q3" s="2">
        <v>1078</v>
      </c>
      <c r="R3" s="1">
        <f t="shared" ref="R3:R19" si="19">IF(Q3&gt;2500,100,IF(Q3&gt;1500,80,IF(Q3&gt;1000,60,40)))</f>
        <v>60</v>
      </c>
      <c r="S3" s="2">
        <v>3</v>
      </c>
      <c r="T3" s="2">
        <v>9</v>
      </c>
      <c r="U3" s="2">
        <f t="shared" ref="U3:U19" si="20">S3/T3</f>
        <v>0.33333333333333331</v>
      </c>
      <c r="V3" s="1">
        <f t="shared" ref="V3:V19" si="21">IF(U3&gt;0.6,100,IF(U3&gt;0.4,80,IF(U3&gt;0.2,60,40)))</f>
        <v>60</v>
      </c>
      <c r="W3" s="2">
        <v>3</v>
      </c>
      <c r="X3" s="2">
        <v>9</v>
      </c>
      <c r="Y3" s="2">
        <f t="shared" ref="Y3:Y19" si="22">W3/X3</f>
        <v>0.33333333333333331</v>
      </c>
      <c r="Z3" s="1">
        <f t="shared" ref="Z3:Z19" si="23">IF(Y3&gt;0.6,100,IF(Y3&gt;0.4,80,IF(Y3&gt;0.2,60,40)))</f>
        <v>60</v>
      </c>
      <c r="AA3" s="7">
        <f t="shared" si="12"/>
        <v>90</v>
      </c>
      <c r="AB3" s="2" t="s">
        <v>93</v>
      </c>
      <c r="AC3" s="2" t="s">
        <v>77</v>
      </c>
    </row>
    <row r="4" spans="1:29">
      <c r="A4" s="14">
        <v>4906</v>
      </c>
      <c r="B4" s="4" t="s">
        <v>53</v>
      </c>
      <c r="C4" s="5">
        <v>34.700000000000003</v>
      </c>
      <c r="D4" s="5">
        <v>36.5</v>
      </c>
      <c r="E4" s="6">
        <f t="shared" si="13"/>
        <v>5.1873198847262159E-2</v>
      </c>
      <c r="F4" s="2">
        <f t="shared" si="14"/>
        <v>1</v>
      </c>
      <c r="G4" s="2">
        <v>1.5128999999999999</v>
      </c>
      <c r="H4" s="1">
        <f t="shared" si="15"/>
        <v>100</v>
      </c>
      <c r="I4" s="2">
        <v>2.0468999999999999</v>
      </c>
      <c r="J4" s="1">
        <f t="shared" si="16"/>
        <v>100</v>
      </c>
      <c r="K4" s="2">
        <v>1</v>
      </c>
      <c r="L4" s="3">
        <f t="shared" si="4"/>
        <v>100</v>
      </c>
      <c r="M4" s="2">
        <v>0</v>
      </c>
      <c r="N4" s="3">
        <f t="shared" si="17"/>
        <v>100</v>
      </c>
      <c r="O4" s="2">
        <v>9.8699999999999992</v>
      </c>
      <c r="P4" s="1">
        <f t="shared" si="18"/>
        <v>100</v>
      </c>
      <c r="Q4" s="2">
        <v>952</v>
      </c>
      <c r="R4" s="1">
        <f t="shared" si="19"/>
        <v>40</v>
      </c>
      <c r="S4" s="2">
        <v>3</v>
      </c>
      <c r="T4" s="2">
        <v>9</v>
      </c>
      <c r="U4" s="2">
        <f t="shared" si="20"/>
        <v>0.33333333333333331</v>
      </c>
      <c r="V4" s="1">
        <f t="shared" si="21"/>
        <v>60</v>
      </c>
      <c r="W4" s="2">
        <v>3</v>
      </c>
      <c r="X4" s="2">
        <v>9</v>
      </c>
      <c r="Y4" s="2">
        <f t="shared" si="22"/>
        <v>0.33333333333333331</v>
      </c>
      <c r="Z4" s="1">
        <f t="shared" si="23"/>
        <v>60</v>
      </c>
      <c r="AA4" s="7">
        <f t="shared" si="12"/>
        <v>89</v>
      </c>
      <c r="AB4" s="2" t="s">
        <v>93</v>
      </c>
      <c r="AC4" s="2" t="s">
        <v>77</v>
      </c>
    </row>
    <row r="5" spans="1:29">
      <c r="A5" s="14">
        <v>3596</v>
      </c>
      <c r="B5" s="4" t="s">
        <v>54</v>
      </c>
      <c r="C5" s="5">
        <v>170.5</v>
      </c>
      <c r="D5" s="5">
        <v>156</v>
      </c>
      <c r="E5" s="6">
        <f t="shared" si="13"/>
        <v>-8.5043988269794715E-2</v>
      </c>
      <c r="F5" s="2">
        <f t="shared" si="14"/>
        <v>0</v>
      </c>
      <c r="G5" s="2">
        <v>0.81630000000000003</v>
      </c>
      <c r="H5" s="1">
        <f t="shared" si="15"/>
        <v>100</v>
      </c>
      <c r="I5" s="2">
        <v>4.6435000000000004</v>
      </c>
      <c r="J5" s="1">
        <f t="shared" si="16"/>
        <v>100</v>
      </c>
      <c r="K5" s="2">
        <v>1</v>
      </c>
      <c r="L5" s="3">
        <f t="shared" si="4"/>
        <v>100</v>
      </c>
      <c r="M5" s="2">
        <v>0</v>
      </c>
      <c r="N5" s="3">
        <f t="shared" si="17"/>
        <v>100</v>
      </c>
      <c r="O5" s="2">
        <v>22.56</v>
      </c>
      <c r="P5" s="1">
        <f t="shared" si="18"/>
        <v>60</v>
      </c>
      <c r="Q5" s="2">
        <v>1805</v>
      </c>
      <c r="R5" s="1">
        <f t="shared" si="19"/>
        <v>80</v>
      </c>
      <c r="S5" s="2">
        <v>3</v>
      </c>
      <c r="T5" s="2">
        <v>9</v>
      </c>
      <c r="U5" s="2">
        <f t="shared" si="20"/>
        <v>0.33333333333333331</v>
      </c>
      <c r="V5" s="1">
        <f t="shared" si="21"/>
        <v>60</v>
      </c>
      <c r="W5" s="2">
        <v>3</v>
      </c>
      <c r="X5" s="2">
        <v>9</v>
      </c>
      <c r="Y5" s="2">
        <f t="shared" si="22"/>
        <v>0.33333333333333331</v>
      </c>
      <c r="Z5" s="1">
        <f t="shared" si="23"/>
        <v>60</v>
      </c>
      <c r="AA5" s="7">
        <f t="shared" si="12"/>
        <v>89</v>
      </c>
      <c r="AB5" s="2" t="s">
        <v>93</v>
      </c>
      <c r="AC5" s="2" t="s">
        <v>77</v>
      </c>
    </row>
    <row r="6" spans="1:29">
      <c r="A6" s="14">
        <v>6285</v>
      </c>
      <c r="B6" s="4" t="s">
        <v>50</v>
      </c>
      <c r="C6" s="5">
        <v>157.5</v>
      </c>
      <c r="D6" s="5">
        <v>124</v>
      </c>
      <c r="E6" s="9">
        <f t="shared" si="13"/>
        <v>-0.21269841269841269</v>
      </c>
      <c r="F6" s="2">
        <f t="shared" si="14"/>
        <v>0</v>
      </c>
      <c r="G6" s="2">
        <v>0.86819999999999997</v>
      </c>
      <c r="H6" s="1">
        <f t="shared" si="15"/>
        <v>100</v>
      </c>
      <c r="I6" s="2">
        <v>6.7515999999999998</v>
      </c>
      <c r="J6" s="1">
        <f t="shared" si="16"/>
        <v>80</v>
      </c>
      <c r="K6" s="2">
        <v>1</v>
      </c>
      <c r="L6" s="3">
        <f t="shared" si="4"/>
        <v>100</v>
      </c>
      <c r="M6" s="2">
        <v>0</v>
      </c>
      <c r="N6" s="3">
        <f t="shared" si="17"/>
        <v>100</v>
      </c>
      <c r="O6" s="2">
        <v>24.31</v>
      </c>
      <c r="P6" s="1">
        <f t="shared" si="18"/>
        <v>60</v>
      </c>
      <c r="Q6" s="2">
        <v>984</v>
      </c>
      <c r="R6" s="1">
        <f t="shared" si="19"/>
        <v>40</v>
      </c>
      <c r="S6" s="2">
        <v>4</v>
      </c>
      <c r="T6" s="2">
        <v>9</v>
      </c>
      <c r="U6" s="2">
        <f t="shared" si="20"/>
        <v>0.44444444444444442</v>
      </c>
      <c r="V6" s="1">
        <f t="shared" si="21"/>
        <v>80</v>
      </c>
      <c r="W6" s="2">
        <v>4</v>
      </c>
      <c r="X6" s="2">
        <v>9</v>
      </c>
      <c r="Y6" s="2">
        <f t="shared" si="22"/>
        <v>0.44444444444444442</v>
      </c>
      <c r="Z6" s="1">
        <f t="shared" si="23"/>
        <v>80</v>
      </c>
      <c r="AA6" s="7">
        <f t="shared" si="12"/>
        <v>86.5</v>
      </c>
      <c r="AB6" s="2" t="s">
        <v>93</v>
      </c>
      <c r="AC6" s="2" t="s">
        <v>77</v>
      </c>
    </row>
    <row r="7" spans="1:29">
      <c r="A7" s="4">
        <v>3027</v>
      </c>
      <c r="B7" s="4" t="s">
        <v>49</v>
      </c>
      <c r="C7" s="5">
        <v>42.55</v>
      </c>
      <c r="D7" s="5">
        <v>34.152999999999999</v>
      </c>
      <c r="E7" s="6">
        <f t="shared" si="13"/>
        <v>-0.19734430082256166</v>
      </c>
      <c r="F7" s="2">
        <f t="shared" si="14"/>
        <v>0</v>
      </c>
      <c r="G7" s="2">
        <v>3.6741999999999999</v>
      </c>
      <c r="H7" s="1">
        <f t="shared" si="15"/>
        <v>80</v>
      </c>
      <c r="I7" s="2">
        <v>34.207299999999996</v>
      </c>
      <c r="J7" s="1">
        <f t="shared" si="16"/>
        <v>40</v>
      </c>
      <c r="K7" s="2">
        <v>1</v>
      </c>
      <c r="L7" s="3">
        <f t="shared" si="4"/>
        <v>100</v>
      </c>
      <c r="M7" s="2">
        <v>0</v>
      </c>
      <c r="N7" s="3">
        <f t="shared" si="17"/>
        <v>100</v>
      </c>
      <c r="O7" s="2">
        <v>3.68</v>
      </c>
      <c r="P7" s="1">
        <f t="shared" si="18"/>
        <v>100</v>
      </c>
      <c r="Q7" s="2">
        <v>788</v>
      </c>
      <c r="R7" s="1">
        <f t="shared" si="19"/>
        <v>40</v>
      </c>
      <c r="S7" s="2">
        <v>4</v>
      </c>
      <c r="T7" s="2">
        <v>8</v>
      </c>
      <c r="U7" s="2">
        <f t="shared" si="20"/>
        <v>0.5</v>
      </c>
      <c r="V7" s="1">
        <f t="shared" si="21"/>
        <v>80</v>
      </c>
      <c r="W7" s="2">
        <v>4</v>
      </c>
      <c r="X7" s="2">
        <v>8</v>
      </c>
      <c r="Y7" s="2">
        <f t="shared" si="22"/>
        <v>0.5</v>
      </c>
      <c r="Z7" s="1">
        <f t="shared" si="23"/>
        <v>80</v>
      </c>
      <c r="AA7" s="7">
        <f t="shared" si="12"/>
        <v>75</v>
      </c>
      <c r="AB7" s="2" t="s">
        <v>94</v>
      </c>
      <c r="AC7" s="2" t="s">
        <v>78</v>
      </c>
    </row>
    <row r="8" spans="1:29">
      <c r="A8" s="4">
        <v>3694</v>
      </c>
      <c r="B8" s="4" t="s">
        <v>46</v>
      </c>
      <c r="C8" s="5">
        <v>46.85</v>
      </c>
      <c r="D8" s="5">
        <v>42.35</v>
      </c>
      <c r="E8" s="6">
        <f t="shared" si="13"/>
        <v>-9.6051227321237997E-2</v>
      </c>
      <c r="F8" s="2">
        <f t="shared" si="14"/>
        <v>0</v>
      </c>
      <c r="G8" s="2">
        <v>3.6741999999999999</v>
      </c>
      <c r="H8" s="1">
        <f t="shared" si="15"/>
        <v>80</v>
      </c>
      <c r="I8" s="2">
        <v>15.8177</v>
      </c>
      <c r="J8" s="1">
        <f t="shared" si="16"/>
        <v>60</v>
      </c>
      <c r="K8" s="2">
        <v>0</v>
      </c>
      <c r="L8" s="3">
        <f t="shared" si="4"/>
        <v>0</v>
      </c>
      <c r="M8" s="2">
        <v>0</v>
      </c>
      <c r="N8" s="3">
        <f t="shared" si="17"/>
        <v>100</v>
      </c>
      <c r="O8" s="2">
        <v>11.26</v>
      </c>
      <c r="P8" s="1">
        <f t="shared" si="18"/>
        <v>80</v>
      </c>
      <c r="Q8" s="2">
        <v>1003</v>
      </c>
      <c r="R8" s="1">
        <f t="shared" si="19"/>
        <v>60</v>
      </c>
      <c r="S8" s="2">
        <v>3</v>
      </c>
      <c r="T8" s="2">
        <v>7</v>
      </c>
      <c r="U8" s="2">
        <f t="shared" si="20"/>
        <v>0.42857142857142855</v>
      </c>
      <c r="V8" s="1">
        <f t="shared" si="21"/>
        <v>80</v>
      </c>
      <c r="W8" s="2">
        <v>3</v>
      </c>
      <c r="X8" s="2">
        <v>7</v>
      </c>
      <c r="Y8" s="2">
        <f t="shared" si="22"/>
        <v>0.42857142857142855</v>
      </c>
      <c r="Z8" s="1">
        <f t="shared" si="23"/>
        <v>80</v>
      </c>
      <c r="AA8" s="7">
        <f t="shared" si="12"/>
        <v>74.5</v>
      </c>
      <c r="AB8" s="2" t="s">
        <v>94</v>
      </c>
      <c r="AC8" s="2" t="s">
        <v>78</v>
      </c>
    </row>
    <row r="9" spans="1:29">
      <c r="A9" s="4">
        <v>3047</v>
      </c>
      <c r="B9" s="4" t="s">
        <v>48</v>
      </c>
      <c r="C9" s="5">
        <v>16.350000000000001</v>
      </c>
      <c r="D9" s="5">
        <v>33.200000000000003</v>
      </c>
      <c r="E9" s="8">
        <f t="shared" si="13"/>
        <v>1.0305810397553516</v>
      </c>
      <c r="F9" s="2">
        <f t="shared" si="14"/>
        <v>1</v>
      </c>
      <c r="G9" s="2">
        <v>0.15870000000000001</v>
      </c>
      <c r="H9" s="1">
        <f t="shared" si="15"/>
        <v>100</v>
      </c>
      <c r="I9" s="2">
        <v>34.207299999999996</v>
      </c>
      <c r="J9" s="1">
        <f t="shared" si="16"/>
        <v>40</v>
      </c>
      <c r="K9" s="2">
        <v>1</v>
      </c>
      <c r="L9" s="3">
        <f t="shared" si="4"/>
        <v>100</v>
      </c>
      <c r="M9" s="2">
        <v>0</v>
      </c>
      <c r="N9" s="3">
        <f t="shared" si="17"/>
        <v>100</v>
      </c>
      <c r="O9" s="2">
        <v>17.22</v>
      </c>
      <c r="P9" s="1">
        <f t="shared" si="18"/>
        <v>80</v>
      </c>
      <c r="Q9" s="2">
        <v>999</v>
      </c>
      <c r="R9" s="1">
        <f t="shared" si="19"/>
        <v>40</v>
      </c>
      <c r="S9" s="2">
        <v>4</v>
      </c>
      <c r="T9" s="2">
        <v>11</v>
      </c>
      <c r="U9" s="2">
        <f t="shared" si="20"/>
        <v>0.36363636363636365</v>
      </c>
      <c r="V9" s="1">
        <f t="shared" si="21"/>
        <v>60</v>
      </c>
      <c r="W9" s="2">
        <v>4</v>
      </c>
      <c r="X9" s="2">
        <v>11</v>
      </c>
      <c r="Y9" s="2">
        <f t="shared" si="22"/>
        <v>0.36363636363636365</v>
      </c>
      <c r="Z9" s="1">
        <f t="shared" si="23"/>
        <v>60</v>
      </c>
      <c r="AA9" s="7">
        <f t="shared" si="12"/>
        <v>74.5</v>
      </c>
      <c r="AB9" s="2" t="s">
        <v>94</v>
      </c>
      <c r="AC9" s="2" t="s">
        <v>78</v>
      </c>
    </row>
    <row r="10" spans="1:29">
      <c r="A10" s="4">
        <v>2455</v>
      </c>
      <c r="B10" s="4" t="s">
        <v>55</v>
      </c>
      <c r="C10" s="5">
        <v>157</v>
      </c>
      <c r="D10" s="5">
        <v>141</v>
      </c>
      <c r="E10" s="6">
        <f t="shared" si="13"/>
        <v>-0.10191082802547771</v>
      </c>
      <c r="F10" s="2">
        <f t="shared" si="14"/>
        <v>0</v>
      </c>
      <c r="G10" s="2">
        <v>3.8654000000000002</v>
      </c>
      <c r="H10" s="1">
        <f t="shared" si="15"/>
        <v>80</v>
      </c>
      <c r="I10" s="2">
        <v>34.207299999999996</v>
      </c>
      <c r="J10" s="1">
        <f t="shared" si="16"/>
        <v>40</v>
      </c>
      <c r="K10" s="2">
        <v>1</v>
      </c>
      <c r="L10" s="3">
        <f t="shared" si="4"/>
        <v>100</v>
      </c>
      <c r="M10" s="2">
        <v>0</v>
      </c>
      <c r="N10" s="3">
        <f t="shared" si="17"/>
        <v>100</v>
      </c>
      <c r="O10" s="2">
        <v>5.79</v>
      </c>
      <c r="P10" s="1">
        <f t="shared" si="18"/>
        <v>100</v>
      </c>
      <c r="Q10" s="2">
        <v>1230</v>
      </c>
      <c r="R10" s="1">
        <f t="shared" si="19"/>
        <v>60</v>
      </c>
      <c r="S10" s="2">
        <v>3</v>
      </c>
      <c r="T10" s="2">
        <v>11</v>
      </c>
      <c r="U10" s="2">
        <f t="shared" si="20"/>
        <v>0.27272727272727271</v>
      </c>
      <c r="V10" s="1">
        <f t="shared" si="21"/>
        <v>60</v>
      </c>
      <c r="W10" s="2">
        <v>3</v>
      </c>
      <c r="X10" s="2">
        <v>11</v>
      </c>
      <c r="Y10" s="2">
        <f t="shared" si="22"/>
        <v>0.27272727272727271</v>
      </c>
      <c r="Z10" s="1">
        <f t="shared" si="23"/>
        <v>60</v>
      </c>
      <c r="AA10" s="7">
        <f t="shared" si="12"/>
        <v>72</v>
      </c>
      <c r="AB10" s="2" t="s">
        <v>94</v>
      </c>
      <c r="AC10" s="2" t="s">
        <v>78</v>
      </c>
    </row>
    <row r="11" spans="1:29">
      <c r="A11" s="4">
        <v>6245</v>
      </c>
      <c r="B11" s="4" t="s">
        <v>35</v>
      </c>
      <c r="C11" s="5">
        <v>110.5</v>
      </c>
      <c r="D11" s="5">
        <v>91.4</v>
      </c>
      <c r="E11" s="6">
        <f t="shared" si="13"/>
        <v>-0.17285067873303162</v>
      </c>
      <c r="F11" s="2">
        <f t="shared" si="14"/>
        <v>0</v>
      </c>
      <c r="G11" s="2">
        <v>0.34660000000000002</v>
      </c>
      <c r="H11" s="1">
        <f t="shared" si="15"/>
        <v>100</v>
      </c>
      <c r="I11" s="2">
        <v>1.8122</v>
      </c>
      <c r="J11" s="1">
        <f t="shared" si="16"/>
        <v>100</v>
      </c>
      <c r="K11" s="2">
        <v>1</v>
      </c>
      <c r="L11" s="3">
        <f t="shared" si="4"/>
        <v>100</v>
      </c>
      <c r="M11" s="2">
        <v>0.67</v>
      </c>
      <c r="N11" s="3">
        <f t="shared" si="17"/>
        <v>0</v>
      </c>
      <c r="O11" s="2">
        <v>12.16</v>
      </c>
      <c r="P11" s="1">
        <f t="shared" si="18"/>
        <v>80</v>
      </c>
      <c r="Q11" s="2">
        <v>880</v>
      </c>
      <c r="R11" s="1">
        <f t="shared" si="19"/>
        <v>40</v>
      </c>
      <c r="S11" s="2">
        <v>3</v>
      </c>
      <c r="T11" s="2">
        <v>7</v>
      </c>
      <c r="U11" s="2">
        <f t="shared" si="20"/>
        <v>0.42857142857142855</v>
      </c>
      <c r="V11" s="1">
        <f t="shared" si="21"/>
        <v>80</v>
      </c>
      <c r="W11" s="2">
        <v>3</v>
      </c>
      <c r="X11" s="2">
        <v>7</v>
      </c>
      <c r="Y11" s="2">
        <f t="shared" si="22"/>
        <v>0.42857142857142855</v>
      </c>
      <c r="Z11" s="1">
        <f t="shared" si="23"/>
        <v>80</v>
      </c>
      <c r="AA11" s="7">
        <f t="shared" si="12"/>
        <v>72</v>
      </c>
      <c r="AB11" s="2" t="s">
        <v>94</v>
      </c>
      <c r="AC11" s="2" t="s">
        <v>78</v>
      </c>
    </row>
    <row r="12" spans="1:29">
      <c r="A12" s="4">
        <v>5388</v>
      </c>
      <c r="B12" s="4" t="s">
        <v>51</v>
      </c>
      <c r="C12" s="5">
        <v>136</v>
      </c>
      <c r="D12" s="5">
        <v>113</v>
      </c>
      <c r="E12" s="6">
        <f t="shared" si="13"/>
        <v>-0.16911764705882354</v>
      </c>
      <c r="F12" s="2">
        <f t="shared" si="14"/>
        <v>0</v>
      </c>
      <c r="G12" s="2">
        <v>0.77010000000000001</v>
      </c>
      <c r="H12" s="1">
        <f t="shared" si="15"/>
        <v>100</v>
      </c>
      <c r="I12" s="2">
        <v>5.3543000000000003</v>
      </c>
      <c r="J12" s="1">
        <f t="shared" si="16"/>
        <v>80</v>
      </c>
      <c r="K12" s="2">
        <v>1</v>
      </c>
      <c r="L12" s="3">
        <f t="shared" si="4"/>
        <v>100</v>
      </c>
      <c r="M12" s="2">
        <v>0.11</v>
      </c>
      <c r="N12" s="3">
        <f t="shared" si="17"/>
        <v>0</v>
      </c>
      <c r="O12" s="2">
        <v>14.99</v>
      </c>
      <c r="P12" s="1">
        <f t="shared" si="18"/>
        <v>80</v>
      </c>
      <c r="Q12" s="2">
        <v>912</v>
      </c>
      <c r="R12" s="1">
        <f t="shared" si="19"/>
        <v>40</v>
      </c>
      <c r="S12" s="2">
        <v>3</v>
      </c>
      <c r="T12" s="2">
        <v>7</v>
      </c>
      <c r="U12" s="2">
        <f t="shared" si="20"/>
        <v>0.42857142857142855</v>
      </c>
      <c r="V12" s="1">
        <f t="shared" si="21"/>
        <v>80</v>
      </c>
      <c r="W12" s="2">
        <v>3</v>
      </c>
      <c r="X12" s="2">
        <v>7</v>
      </c>
      <c r="Y12" s="2">
        <f t="shared" si="22"/>
        <v>0.42857142857142855</v>
      </c>
      <c r="Z12" s="1">
        <f t="shared" si="23"/>
        <v>80</v>
      </c>
      <c r="AA12" s="7">
        <f t="shared" si="12"/>
        <v>67.5</v>
      </c>
      <c r="AB12" s="2" t="s">
        <v>94</v>
      </c>
      <c r="AC12" s="2" t="s">
        <v>78</v>
      </c>
    </row>
    <row r="13" spans="1:29">
      <c r="A13" s="4">
        <v>2485</v>
      </c>
      <c r="B13" s="4" t="s">
        <v>41</v>
      </c>
      <c r="C13" s="5">
        <v>22</v>
      </c>
      <c r="D13" s="5">
        <v>18.05</v>
      </c>
      <c r="E13" s="6">
        <f t="shared" si="13"/>
        <v>-0.17954545454545451</v>
      </c>
      <c r="F13" s="2">
        <f t="shared" si="14"/>
        <v>0</v>
      </c>
      <c r="G13" s="2">
        <v>3.6741999999999999</v>
      </c>
      <c r="H13" s="1">
        <f t="shared" si="15"/>
        <v>80</v>
      </c>
      <c r="I13" s="2">
        <v>34.207299999999996</v>
      </c>
      <c r="J13" s="1">
        <f t="shared" si="16"/>
        <v>40</v>
      </c>
      <c r="K13" s="2">
        <v>0</v>
      </c>
      <c r="L13" s="3">
        <f t="shared" si="4"/>
        <v>0</v>
      </c>
      <c r="M13" s="2">
        <v>0</v>
      </c>
      <c r="N13" s="3">
        <f t="shared" si="17"/>
        <v>100</v>
      </c>
      <c r="O13" s="2">
        <v>4.5</v>
      </c>
      <c r="P13" s="1">
        <f t="shared" si="18"/>
        <v>100</v>
      </c>
      <c r="Q13" s="2">
        <v>574</v>
      </c>
      <c r="R13" s="1">
        <f t="shared" si="19"/>
        <v>40</v>
      </c>
      <c r="S13" s="2">
        <v>3</v>
      </c>
      <c r="T13" s="2">
        <v>13</v>
      </c>
      <c r="U13" s="2">
        <f t="shared" si="20"/>
        <v>0.23076923076923078</v>
      </c>
      <c r="V13" s="1">
        <f t="shared" si="21"/>
        <v>60</v>
      </c>
      <c r="W13" s="2">
        <v>3</v>
      </c>
      <c r="X13" s="2">
        <v>13</v>
      </c>
      <c r="Y13" s="2">
        <f t="shared" si="22"/>
        <v>0.23076923076923078</v>
      </c>
      <c r="Z13" s="1">
        <f t="shared" si="23"/>
        <v>60</v>
      </c>
      <c r="AA13" s="7">
        <f t="shared" si="12"/>
        <v>66</v>
      </c>
      <c r="AB13" s="2" t="s">
        <v>94</v>
      </c>
      <c r="AC13" s="2" t="s">
        <v>78</v>
      </c>
    </row>
    <row r="14" spans="1:29" ht="32.4">
      <c r="A14" s="4">
        <v>3221</v>
      </c>
      <c r="B14" s="13" t="s">
        <v>57</v>
      </c>
      <c r="C14" s="5">
        <v>28</v>
      </c>
      <c r="D14" s="5">
        <v>26.25</v>
      </c>
      <c r="E14" s="6">
        <f t="shared" si="13"/>
        <v>-6.25E-2</v>
      </c>
      <c r="F14" s="2">
        <f t="shared" si="14"/>
        <v>0</v>
      </c>
      <c r="G14" s="2">
        <v>3.6741999999999999</v>
      </c>
      <c r="H14" s="1">
        <f t="shared" si="15"/>
        <v>80</v>
      </c>
      <c r="I14" s="2">
        <v>34.207299999999996</v>
      </c>
      <c r="J14" s="1">
        <f t="shared" si="16"/>
        <v>40</v>
      </c>
      <c r="K14" s="2">
        <v>0</v>
      </c>
      <c r="L14" s="3">
        <f t="shared" si="4"/>
        <v>0</v>
      </c>
      <c r="M14" s="2">
        <v>0</v>
      </c>
      <c r="N14" s="3">
        <f t="shared" si="17"/>
        <v>100</v>
      </c>
      <c r="O14" s="2">
        <v>11.34</v>
      </c>
      <c r="P14" s="1">
        <f t="shared" si="18"/>
        <v>80</v>
      </c>
      <c r="Q14" s="2">
        <v>600</v>
      </c>
      <c r="R14" s="1">
        <f t="shared" si="19"/>
        <v>40</v>
      </c>
      <c r="S14" s="2">
        <v>3</v>
      </c>
      <c r="T14" s="2">
        <v>9</v>
      </c>
      <c r="U14" s="2">
        <f t="shared" si="20"/>
        <v>0.33333333333333331</v>
      </c>
      <c r="V14" s="1">
        <f t="shared" si="21"/>
        <v>60</v>
      </c>
      <c r="W14" s="2">
        <v>3</v>
      </c>
      <c r="X14" s="2">
        <v>9</v>
      </c>
      <c r="Y14" s="2">
        <f t="shared" si="22"/>
        <v>0.33333333333333331</v>
      </c>
      <c r="Z14" s="1">
        <f t="shared" si="23"/>
        <v>60</v>
      </c>
      <c r="AA14" s="7">
        <f t="shared" si="12"/>
        <v>65</v>
      </c>
      <c r="AB14" s="2" t="s">
        <v>94</v>
      </c>
      <c r="AC14" s="2" t="s">
        <v>78</v>
      </c>
    </row>
    <row r="15" spans="1:29" ht="32.4">
      <c r="A15" s="4">
        <v>4979</v>
      </c>
      <c r="B15" s="4" t="s">
        <v>45</v>
      </c>
      <c r="C15" s="5">
        <v>140.5</v>
      </c>
      <c r="D15" s="5">
        <v>142.5</v>
      </c>
      <c r="E15" s="6">
        <f>(D15-C15)/C15</f>
        <v>1.4234875444839857E-2</v>
      </c>
      <c r="F15" s="2">
        <f t="shared" si="14"/>
        <v>1</v>
      </c>
      <c r="G15" s="2">
        <v>5.2378</v>
      </c>
      <c r="H15" s="1">
        <f t="shared" si="15"/>
        <v>80</v>
      </c>
      <c r="I15" s="2">
        <v>49.959800000000001</v>
      </c>
      <c r="J15" s="1">
        <f t="shared" si="16"/>
        <v>40</v>
      </c>
      <c r="K15" s="2">
        <v>0</v>
      </c>
      <c r="L15" s="3">
        <f t="shared" si="4"/>
        <v>0</v>
      </c>
      <c r="M15" s="2">
        <v>0</v>
      </c>
      <c r="N15" s="3">
        <f t="shared" si="17"/>
        <v>100</v>
      </c>
      <c r="O15" s="2">
        <v>26.11</v>
      </c>
      <c r="P15" s="1">
        <f t="shared" si="18"/>
        <v>60</v>
      </c>
      <c r="Q15" s="2">
        <v>562</v>
      </c>
      <c r="R15" s="1">
        <f t="shared" si="19"/>
        <v>40</v>
      </c>
      <c r="S15" s="2">
        <v>3</v>
      </c>
      <c r="T15" s="2">
        <v>9</v>
      </c>
      <c r="U15" s="2">
        <f t="shared" si="20"/>
        <v>0.33333333333333331</v>
      </c>
      <c r="V15" s="1">
        <f t="shared" si="21"/>
        <v>60</v>
      </c>
      <c r="W15" s="2">
        <v>3</v>
      </c>
      <c r="X15" s="2">
        <v>9</v>
      </c>
      <c r="Y15" s="2">
        <f t="shared" si="22"/>
        <v>0.33333333333333331</v>
      </c>
      <c r="Z15" s="1">
        <f t="shared" si="23"/>
        <v>60</v>
      </c>
      <c r="AA15" s="7">
        <f t="shared" si="12"/>
        <v>64</v>
      </c>
      <c r="AB15" s="2" t="s">
        <v>94</v>
      </c>
      <c r="AC15" s="2" t="s">
        <v>78</v>
      </c>
    </row>
    <row r="16" spans="1:29" ht="32.4">
      <c r="A16" s="4">
        <v>2498</v>
      </c>
      <c r="B16" s="4" t="s">
        <v>43</v>
      </c>
      <c r="C16" s="5">
        <v>50.7</v>
      </c>
      <c r="D16" s="5">
        <v>45.7</v>
      </c>
      <c r="E16" s="6">
        <f t="shared" si="13"/>
        <v>-9.8619329388560148E-2</v>
      </c>
      <c r="F16" s="2">
        <f t="shared" si="14"/>
        <v>0</v>
      </c>
      <c r="G16" s="2">
        <v>1.5845</v>
      </c>
      <c r="H16" s="1">
        <f t="shared" si="15"/>
        <v>100</v>
      </c>
      <c r="I16" s="2">
        <v>17.7059</v>
      </c>
      <c r="J16" s="1">
        <f t="shared" si="16"/>
        <v>60</v>
      </c>
      <c r="K16" s="2">
        <v>1</v>
      </c>
      <c r="L16" s="3">
        <f t="shared" si="4"/>
        <v>100</v>
      </c>
      <c r="M16" s="2">
        <v>0.44</v>
      </c>
      <c r="N16" s="3">
        <f t="shared" si="17"/>
        <v>0</v>
      </c>
      <c r="O16" s="2">
        <v>24.82</v>
      </c>
      <c r="P16" s="1">
        <f t="shared" si="18"/>
        <v>60</v>
      </c>
      <c r="Q16" s="2">
        <v>1175</v>
      </c>
      <c r="R16" s="1">
        <f t="shared" si="19"/>
        <v>60</v>
      </c>
      <c r="S16" s="2">
        <v>3</v>
      </c>
      <c r="T16" s="2">
        <v>7</v>
      </c>
      <c r="U16" s="2">
        <f t="shared" si="20"/>
        <v>0.42857142857142855</v>
      </c>
      <c r="V16" s="1">
        <f t="shared" si="21"/>
        <v>80</v>
      </c>
      <c r="W16" s="2">
        <v>3</v>
      </c>
      <c r="X16" s="2">
        <v>7</v>
      </c>
      <c r="Y16" s="2">
        <f t="shared" si="22"/>
        <v>0.42857142857142855</v>
      </c>
      <c r="Z16" s="1">
        <f t="shared" si="23"/>
        <v>80</v>
      </c>
      <c r="AA16" s="7">
        <f t="shared" si="12"/>
        <v>63</v>
      </c>
      <c r="AB16" s="2" t="s">
        <v>94</v>
      </c>
      <c r="AC16" s="2" t="s">
        <v>78</v>
      </c>
    </row>
    <row r="17" spans="1:29">
      <c r="A17" s="4">
        <v>2439</v>
      </c>
      <c r="B17" s="4" t="s">
        <v>44</v>
      </c>
      <c r="C17" s="5">
        <v>110.5</v>
      </c>
      <c r="D17" s="5">
        <v>113</v>
      </c>
      <c r="E17" s="6">
        <f t="shared" si="13"/>
        <v>2.2624434389140271E-2</v>
      </c>
      <c r="F17" s="2">
        <f t="shared" si="14"/>
        <v>1</v>
      </c>
      <c r="G17" s="2">
        <v>0.67249999999999999</v>
      </c>
      <c r="H17" s="1">
        <f t="shared" si="15"/>
        <v>100</v>
      </c>
      <c r="I17" s="2">
        <v>9.6767000000000003</v>
      </c>
      <c r="J17" s="1">
        <f t="shared" si="16"/>
        <v>80</v>
      </c>
      <c r="K17" s="2">
        <v>1</v>
      </c>
      <c r="L17" s="3">
        <f t="shared" si="4"/>
        <v>100</v>
      </c>
      <c r="M17" s="2">
        <v>0.11</v>
      </c>
      <c r="N17" s="3">
        <f t="shared" si="17"/>
        <v>0</v>
      </c>
      <c r="O17" s="2">
        <v>37.119999999999997</v>
      </c>
      <c r="P17" s="1">
        <f t="shared" si="18"/>
        <v>40</v>
      </c>
      <c r="Q17" s="2">
        <v>894</v>
      </c>
      <c r="R17" s="1">
        <f t="shared" si="19"/>
        <v>40</v>
      </c>
      <c r="S17" s="2">
        <v>3</v>
      </c>
      <c r="T17" s="2">
        <v>9</v>
      </c>
      <c r="U17" s="2">
        <f t="shared" si="20"/>
        <v>0.33333333333333331</v>
      </c>
      <c r="V17" s="1">
        <f t="shared" si="21"/>
        <v>60</v>
      </c>
      <c r="W17" s="2">
        <v>3</v>
      </c>
      <c r="X17" s="2">
        <v>9</v>
      </c>
      <c r="Y17" s="2">
        <f t="shared" si="22"/>
        <v>0.33333333333333331</v>
      </c>
      <c r="Z17" s="1">
        <f t="shared" si="23"/>
        <v>60</v>
      </c>
      <c r="AA17" s="7">
        <f t="shared" si="12"/>
        <v>61.5</v>
      </c>
      <c r="AB17" s="2" t="s">
        <v>94</v>
      </c>
      <c r="AC17" s="2" t="s">
        <v>78</v>
      </c>
    </row>
    <row r="18" spans="1:29">
      <c r="A18" s="4">
        <v>3419</v>
      </c>
      <c r="B18" s="4" t="s">
        <v>56</v>
      </c>
      <c r="C18" s="5">
        <v>18.149999999999999</v>
      </c>
      <c r="D18" s="5">
        <v>17.100000000000001</v>
      </c>
      <c r="E18" s="6">
        <f t="shared" si="13"/>
        <v>-5.7851239669421337E-2</v>
      </c>
      <c r="F18" s="2">
        <f t="shared" si="14"/>
        <v>0</v>
      </c>
      <c r="G18" s="2">
        <v>3.6741999999999999</v>
      </c>
      <c r="H18" s="1">
        <f t="shared" si="15"/>
        <v>80</v>
      </c>
      <c r="I18" s="2">
        <v>34.207299999999996</v>
      </c>
      <c r="J18" s="1">
        <f t="shared" si="16"/>
        <v>40</v>
      </c>
      <c r="K18" s="2">
        <v>1</v>
      </c>
      <c r="L18" s="3">
        <f t="shared" si="4"/>
        <v>100</v>
      </c>
      <c r="M18" s="2">
        <v>0.22</v>
      </c>
      <c r="N18" s="3">
        <f t="shared" si="17"/>
        <v>0</v>
      </c>
      <c r="O18" s="2">
        <v>15.18</v>
      </c>
      <c r="P18" s="1">
        <f t="shared" si="18"/>
        <v>80</v>
      </c>
      <c r="Q18" s="2">
        <v>826</v>
      </c>
      <c r="R18" s="1">
        <f t="shared" si="19"/>
        <v>40</v>
      </c>
      <c r="S18" s="2">
        <v>3</v>
      </c>
      <c r="T18" s="2">
        <v>10</v>
      </c>
      <c r="U18" s="2">
        <f t="shared" si="20"/>
        <v>0.3</v>
      </c>
      <c r="V18" s="1">
        <f t="shared" si="21"/>
        <v>60</v>
      </c>
      <c r="W18" s="2">
        <v>3</v>
      </c>
      <c r="X18" s="2">
        <v>10</v>
      </c>
      <c r="Y18" s="2">
        <f t="shared" si="22"/>
        <v>0.3</v>
      </c>
      <c r="Z18" s="1">
        <f t="shared" si="23"/>
        <v>60</v>
      </c>
      <c r="AA18" s="7">
        <f t="shared" si="12"/>
        <v>50</v>
      </c>
      <c r="AB18" s="2" t="s">
        <v>95</v>
      </c>
      <c r="AC18" s="2" t="s">
        <v>79</v>
      </c>
    </row>
    <row r="19" spans="1:29">
      <c r="A19" s="4">
        <v>2444</v>
      </c>
      <c r="B19" s="4" t="s">
        <v>42</v>
      </c>
      <c r="C19" s="5">
        <v>13.05</v>
      </c>
      <c r="D19" s="5">
        <v>14.05</v>
      </c>
      <c r="E19" s="6">
        <f t="shared" si="13"/>
        <v>7.662835249042145E-2</v>
      </c>
      <c r="F19" s="2">
        <f t="shared" si="14"/>
        <v>1</v>
      </c>
      <c r="G19" s="2">
        <v>3.6741999999999999</v>
      </c>
      <c r="H19" s="1">
        <f t="shared" si="15"/>
        <v>80</v>
      </c>
      <c r="I19" s="2">
        <v>34.207299999999996</v>
      </c>
      <c r="J19" s="1">
        <f t="shared" si="16"/>
        <v>40</v>
      </c>
      <c r="K19" s="2">
        <v>0</v>
      </c>
      <c r="L19" s="3">
        <f t="shared" si="4"/>
        <v>0</v>
      </c>
      <c r="M19" s="2">
        <v>0.22</v>
      </c>
      <c r="N19" s="3">
        <f t="shared" si="17"/>
        <v>0</v>
      </c>
      <c r="O19" s="2">
        <v>14.16</v>
      </c>
      <c r="P19" s="1">
        <f t="shared" si="18"/>
        <v>80</v>
      </c>
      <c r="Q19" s="2">
        <v>482</v>
      </c>
      <c r="R19" s="1">
        <f t="shared" si="19"/>
        <v>40</v>
      </c>
      <c r="S19" s="2">
        <v>3</v>
      </c>
      <c r="T19" s="2">
        <v>6</v>
      </c>
      <c r="U19" s="2">
        <f t="shared" si="20"/>
        <v>0.5</v>
      </c>
      <c r="V19" s="1">
        <f t="shared" si="21"/>
        <v>80</v>
      </c>
      <c r="W19" s="2">
        <v>3</v>
      </c>
      <c r="X19" s="2">
        <v>6</v>
      </c>
      <c r="Y19" s="2">
        <f t="shared" si="22"/>
        <v>0.5</v>
      </c>
      <c r="Z19" s="1">
        <f t="shared" si="23"/>
        <v>80</v>
      </c>
      <c r="AA19" s="7">
        <f t="shared" si="12"/>
        <v>49</v>
      </c>
      <c r="AB19" s="2" t="s">
        <v>95</v>
      </c>
      <c r="AC19" s="2" t="s">
        <v>79</v>
      </c>
    </row>
    <row r="20" spans="1:29">
      <c r="C20" s="5"/>
      <c r="D20" s="5"/>
      <c r="E20" s="6"/>
    </row>
    <row r="21" spans="1:29">
      <c r="A21" s="2" t="s">
        <v>14</v>
      </c>
      <c r="B21" s="2" t="s">
        <v>12</v>
      </c>
      <c r="C21" s="5"/>
      <c r="D21" s="5"/>
      <c r="E21" s="6"/>
    </row>
    <row r="22" spans="1:29">
      <c r="A22" s="10">
        <f>AVERAGE(E2:E19)</f>
        <v>-1.5713677057275263E-2</v>
      </c>
      <c r="B22" s="2">
        <f>SUM(F2:F19)/COUNT(F2:F19)</f>
        <v>0.33333333333333331</v>
      </c>
    </row>
  </sheetData>
  <sortState xmlns:xlrd2="http://schemas.microsoft.com/office/spreadsheetml/2017/richdata2" ref="A3:AC19">
    <sortCondition descending="1" ref="AA2:AA19"/>
  </sortState>
  <phoneticPr fontId="2" type="noConversion"/>
  <conditionalFormatting sqref="A1">
    <cfRule type="duplicateValues" dxfId="11" priority="21"/>
  </conditionalFormatting>
  <conditionalFormatting sqref="A2:A19">
    <cfRule type="duplicateValues" dxfId="10" priority="12"/>
  </conditionalFormatting>
  <conditionalFormatting sqref="B1">
    <cfRule type="duplicateValues" dxfId="9" priority="5"/>
  </conditionalFormatting>
  <conditionalFormatting sqref="B2:B19">
    <cfRule type="duplicateValues" dxfId="8" priority="15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1F3-FDB4-1F4F-A7EF-A7B156D9EAB1}">
  <dimension ref="A1:AC20"/>
  <sheetViews>
    <sheetView zoomScale="80" zoomScaleNormal="85" workbookViewId="0">
      <selection activeCell="AC9" sqref="AC9"/>
    </sheetView>
  </sheetViews>
  <sheetFormatPr defaultColWidth="11" defaultRowHeight="16.2"/>
  <cols>
    <col min="1" max="1" width="14.21875" style="2" customWidth="1"/>
    <col min="2" max="3" width="11.109375" style="2" bestFit="1" customWidth="1"/>
    <col min="4" max="4" width="11.6640625" style="2" bestFit="1" customWidth="1"/>
    <col min="5" max="6" width="11.109375" style="2" bestFit="1" customWidth="1"/>
    <col min="7" max="7" width="0" style="2" hidden="1" customWidth="1"/>
    <col min="8" max="8" width="11.88671875" style="2" hidden="1" customWidth="1"/>
    <col min="9" max="9" width="0" style="2" hidden="1" customWidth="1"/>
    <col min="10" max="10" width="13.88671875" style="2" hidden="1" customWidth="1"/>
    <col min="11" max="26" width="0" style="2" hidden="1" customWidth="1"/>
    <col min="27" max="27" width="11" style="7"/>
    <col min="28" max="16384" width="11" style="2"/>
  </cols>
  <sheetData>
    <row r="1" spans="1:29">
      <c r="A1" t="s">
        <v>104</v>
      </c>
      <c r="C1" s="2" t="s">
        <v>76</v>
      </c>
      <c r="D1" s="2" t="s">
        <v>86</v>
      </c>
      <c r="E1" s="2" t="s">
        <v>11</v>
      </c>
      <c r="F1" s="2" t="s">
        <v>13</v>
      </c>
      <c r="G1" s="2" t="s">
        <v>101</v>
      </c>
      <c r="H1" s="1" t="s">
        <v>83</v>
      </c>
      <c r="I1" s="2" t="s">
        <v>88</v>
      </c>
      <c r="J1" s="1" t="s">
        <v>83</v>
      </c>
      <c r="K1" s="2" t="s">
        <v>66</v>
      </c>
      <c r="L1" s="3" t="s">
        <v>85</v>
      </c>
      <c r="M1" s="2" t="s">
        <v>67</v>
      </c>
      <c r="N1" s="3" t="s">
        <v>96</v>
      </c>
      <c r="O1" s="2" t="s">
        <v>68</v>
      </c>
      <c r="P1" s="1" t="s">
        <v>85</v>
      </c>
      <c r="Q1" s="2" t="s">
        <v>69</v>
      </c>
      <c r="R1" s="1" t="s">
        <v>85</v>
      </c>
      <c r="S1" s="2" t="s">
        <v>70</v>
      </c>
      <c r="T1" s="2" t="s">
        <v>71</v>
      </c>
      <c r="U1" s="2" t="s">
        <v>75</v>
      </c>
      <c r="V1" s="1" t="s">
        <v>84</v>
      </c>
      <c r="W1" s="2" t="s">
        <v>72</v>
      </c>
      <c r="X1" s="2" t="s">
        <v>73</v>
      </c>
      <c r="Y1" s="2" t="s">
        <v>75</v>
      </c>
      <c r="Z1" s="1" t="s">
        <v>84</v>
      </c>
      <c r="AA1" s="2" t="s">
        <v>74</v>
      </c>
      <c r="AB1" s="2" t="s">
        <v>102</v>
      </c>
      <c r="AC1" s="2" t="s">
        <v>100</v>
      </c>
    </row>
    <row r="2" spans="1:29">
      <c r="A2" s="4">
        <v>6669</v>
      </c>
      <c r="B2" s="2" t="s">
        <v>21</v>
      </c>
      <c r="C2" s="5">
        <v>1760</v>
      </c>
      <c r="D2" s="5">
        <v>1970</v>
      </c>
      <c r="E2" s="6">
        <f t="shared" ref="E2" si="0">(D2-C2)/C2</f>
        <v>0.11931818181818182</v>
      </c>
      <c r="F2" s="2">
        <f t="shared" ref="F2" si="1">IF(E2&gt;0, 1,0)</f>
        <v>1</v>
      </c>
      <c r="G2" s="2">
        <v>7.8600000000000003E-2</v>
      </c>
      <c r="H2" s="1">
        <f t="shared" ref="H2" si="2">IF(G2&lt;1,100,IF(G2&lt;5,80,IF(G2&lt;10,60,40)))</f>
        <v>100</v>
      </c>
      <c r="I2" s="2">
        <v>0.64490000000000003</v>
      </c>
      <c r="J2" s="1">
        <f t="shared" ref="J2" si="3">IF(I2&lt;10,100,IF(I2&lt;25,80,IF(I2&lt;50,60,40)))</f>
        <v>100</v>
      </c>
      <c r="K2" s="2">
        <v>1</v>
      </c>
      <c r="L2" s="3">
        <f t="shared" ref="L2:L11" si="4">IF(K2=1,100,0)</f>
        <v>100</v>
      </c>
      <c r="M2" s="2">
        <v>0</v>
      </c>
      <c r="N2" s="3">
        <f t="shared" ref="N2" si="5">IF(M2=0,100,0)</f>
        <v>100</v>
      </c>
      <c r="O2" s="2">
        <v>16.079999999999998</v>
      </c>
      <c r="P2" s="1">
        <f t="shared" ref="P2" si="6">IF(O2&lt;10,100,IF(O2&lt;20,80,IF(O2&lt;30,60,40)))</f>
        <v>80</v>
      </c>
      <c r="Q2" s="2">
        <v>1158</v>
      </c>
      <c r="R2" s="1">
        <f t="shared" ref="R2" si="7">IF(Q2&gt;2500,100,IF(Q2&gt;1500,80,IF(Q2&gt;1000,60,40)))</f>
        <v>60</v>
      </c>
      <c r="S2" s="2">
        <v>4</v>
      </c>
      <c r="T2" s="2">
        <v>9</v>
      </c>
      <c r="U2" s="2">
        <f t="shared" ref="U2" si="8">S2/T2</f>
        <v>0.44444444444444442</v>
      </c>
      <c r="V2" s="1">
        <f t="shared" ref="V2" si="9">IF(U2&gt;0.6,100,IF(U2&gt;0.4,80,IF(U2&gt;0.2,60,40)))</f>
        <v>80</v>
      </c>
      <c r="W2" s="2">
        <v>4</v>
      </c>
      <c r="X2" s="2">
        <v>9</v>
      </c>
      <c r="Y2" s="2">
        <f t="shared" ref="Y2" si="10">W2/X2</f>
        <v>0.44444444444444442</v>
      </c>
      <c r="Z2" s="1">
        <f t="shared" ref="Z2" si="11">IF(Y2&gt;0.6,100,IF(Y2&gt;0.4,80,IF(Y2&gt;0.2,60,40)))</f>
        <v>80</v>
      </c>
      <c r="AA2" s="7">
        <f t="shared" ref="AA2" si="12">SUM(H2*0.45*0.5,J2*0.45*0.5,L2*0.1*0.5,N2*0.2,P2*0.05,R2*0.05,V2*0.5*0.2,Z2*0.5*0.2)</f>
        <v>93</v>
      </c>
      <c r="AB2" s="2" t="s">
        <v>93</v>
      </c>
      <c r="AC2" s="2" t="s">
        <v>77</v>
      </c>
    </row>
    <row r="3" spans="1:29">
      <c r="A3" s="4">
        <v>2395</v>
      </c>
      <c r="B3" s="2" t="s">
        <v>23</v>
      </c>
      <c r="C3" s="5">
        <v>369.5</v>
      </c>
      <c r="D3" s="5">
        <v>320</v>
      </c>
      <c r="E3" s="6">
        <f t="shared" ref="E3:E11" si="13">(D3-C3)/C3</f>
        <v>-0.13396481732070364</v>
      </c>
      <c r="F3" s="2">
        <f t="shared" ref="F3:F11" si="14">IF(E3&gt;0, 1,0)</f>
        <v>0</v>
      </c>
      <c r="G3" s="2">
        <v>0.57650000000000001</v>
      </c>
      <c r="H3" s="1">
        <f t="shared" ref="H3:H11" si="15">IF(G3&lt;1,100,IF(G3&lt;5,80,IF(G3&lt;10,60,40)))</f>
        <v>100</v>
      </c>
      <c r="I3" s="2">
        <v>5.6771000000000003</v>
      </c>
      <c r="J3" s="1">
        <f t="shared" ref="J3:J11" si="16">IF(I3&lt;10,100,IF(I3&lt;25,80,IF(I3&lt;50,60,40)))</f>
        <v>100</v>
      </c>
      <c r="K3" s="2">
        <v>1</v>
      </c>
      <c r="L3" s="3">
        <f t="shared" si="4"/>
        <v>100</v>
      </c>
      <c r="M3" s="2">
        <v>0</v>
      </c>
      <c r="N3" s="3">
        <f t="shared" ref="N3:N11" si="17">IF(M3=0,100,0)</f>
        <v>100</v>
      </c>
      <c r="O3" s="2">
        <v>10.63</v>
      </c>
      <c r="P3" s="1">
        <f t="shared" ref="P3:P11" si="18">IF(O3&lt;10,100,IF(O3&lt;20,80,IF(O3&lt;30,60,40)))</f>
        <v>80</v>
      </c>
      <c r="Q3" s="2">
        <v>1151</v>
      </c>
      <c r="R3" s="1">
        <f t="shared" ref="R3:R11" si="19">IF(Q3&gt;2500,100,IF(Q3&gt;1500,80,IF(Q3&gt;1000,60,40)))</f>
        <v>60</v>
      </c>
      <c r="S3" s="2">
        <v>3</v>
      </c>
      <c r="T3" s="2">
        <v>7</v>
      </c>
      <c r="U3" s="2">
        <f t="shared" ref="U3:U11" si="20">S3/T3</f>
        <v>0.42857142857142855</v>
      </c>
      <c r="V3" s="1">
        <f t="shared" ref="V3:V11" si="21">IF(U3&gt;0.6,100,IF(U3&gt;0.4,80,IF(U3&gt;0.2,60,40)))</f>
        <v>80</v>
      </c>
      <c r="W3" s="2">
        <v>3</v>
      </c>
      <c r="X3" s="2">
        <v>7</v>
      </c>
      <c r="Y3" s="2">
        <f t="shared" ref="Y3:Y11" si="22">W3/X3</f>
        <v>0.42857142857142855</v>
      </c>
      <c r="Z3" s="1">
        <f t="shared" ref="Z3:Z11" si="23">IF(Y3&gt;0.6,100,IF(Y3&gt;0.4,80,IF(Y3&gt;0.2,60,40)))</f>
        <v>80</v>
      </c>
      <c r="AA3" s="7">
        <f t="shared" ref="AA3:AA11" si="24">SUM(H3*0.45*0.5,J3*0.45*0.5,L3*0.1*0.5,N3*0.2,P3*0.05,R3*0.05,V3*0.5*0.2,Z3*0.5*0.2)</f>
        <v>93</v>
      </c>
      <c r="AB3" s="2" t="s">
        <v>93</v>
      </c>
      <c r="AC3" s="2" t="s">
        <v>77</v>
      </c>
    </row>
    <row r="4" spans="1:29">
      <c r="A4" s="4">
        <v>2397</v>
      </c>
      <c r="B4" s="4" t="s">
        <v>18</v>
      </c>
      <c r="C4" s="5">
        <v>66.5</v>
      </c>
      <c r="D4" s="5">
        <v>78.7</v>
      </c>
      <c r="E4" s="6">
        <f t="shared" si="13"/>
        <v>0.1834586466165414</v>
      </c>
      <c r="F4" s="2">
        <f t="shared" si="14"/>
        <v>1</v>
      </c>
      <c r="G4" s="2">
        <v>0.47210000000000002</v>
      </c>
      <c r="H4" s="1">
        <f t="shared" si="15"/>
        <v>100</v>
      </c>
      <c r="I4" s="2">
        <v>2.2905000000000002</v>
      </c>
      <c r="J4" s="1">
        <f t="shared" si="16"/>
        <v>100</v>
      </c>
      <c r="K4" s="2">
        <v>1</v>
      </c>
      <c r="L4" s="3">
        <f t="shared" si="4"/>
        <v>100</v>
      </c>
      <c r="M4" s="2">
        <v>2.33</v>
      </c>
      <c r="N4" s="3">
        <f t="shared" si="17"/>
        <v>0</v>
      </c>
      <c r="O4" s="2">
        <v>25.45</v>
      </c>
      <c r="P4" s="1">
        <f t="shared" si="18"/>
        <v>60</v>
      </c>
      <c r="Q4" s="2">
        <v>1592</v>
      </c>
      <c r="R4" s="1">
        <f t="shared" si="19"/>
        <v>80</v>
      </c>
      <c r="S4" s="2">
        <v>3</v>
      </c>
      <c r="T4" s="2">
        <v>7</v>
      </c>
      <c r="U4" s="2">
        <f t="shared" si="20"/>
        <v>0.42857142857142855</v>
      </c>
      <c r="V4" s="1">
        <f t="shared" si="21"/>
        <v>80</v>
      </c>
      <c r="W4" s="2">
        <v>3</v>
      </c>
      <c r="X4" s="2">
        <v>7</v>
      </c>
      <c r="Y4" s="2">
        <f t="shared" si="22"/>
        <v>0.42857142857142855</v>
      </c>
      <c r="Z4" s="1">
        <f t="shared" si="23"/>
        <v>80</v>
      </c>
      <c r="AA4" s="7">
        <f t="shared" si="24"/>
        <v>73</v>
      </c>
      <c r="AB4" s="2" t="s">
        <v>94</v>
      </c>
      <c r="AC4" s="2" t="s">
        <v>78</v>
      </c>
    </row>
    <row r="5" spans="1:29">
      <c r="A5" s="4">
        <v>5258</v>
      </c>
      <c r="B5" s="2" t="s">
        <v>19</v>
      </c>
      <c r="C5" s="5">
        <v>124</v>
      </c>
      <c r="D5" s="5">
        <v>117</v>
      </c>
      <c r="E5" s="6">
        <f t="shared" si="13"/>
        <v>-5.6451612903225805E-2</v>
      </c>
      <c r="F5" s="2">
        <f t="shared" si="14"/>
        <v>0</v>
      </c>
      <c r="G5" s="2">
        <v>3.6741999999999999</v>
      </c>
      <c r="H5" s="1">
        <f t="shared" si="15"/>
        <v>80</v>
      </c>
      <c r="I5" s="2">
        <v>34.207299999999996</v>
      </c>
      <c r="J5" s="1">
        <f t="shared" si="16"/>
        <v>60</v>
      </c>
      <c r="K5" s="2">
        <v>0</v>
      </c>
      <c r="L5" s="3">
        <f t="shared" si="4"/>
        <v>0</v>
      </c>
      <c r="M5" s="2">
        <v>0</v>
      </c>
      <c r="N5" s="3">
        <f t="shared" si="17"/>
        <v>100</v>
      </c>
      <c r="O5" s="2">
        <v>24.81</v>
      </c>
      <c r="P5" s="1">
        <f t="shared" si="18"/>
        <v>60</v>
      </c>
      <c r="Q5" s="2">
        <v>707</v>
      </c>
      <c r="R5" s="1">
        <f t="shared" si="19"/>
        <v>40</v>
      </c>
      <c r="S5" s="2">
        <v>3</v>
      </c>
      <c r="T5" s="2">
        <v>7</v>
      </c>
      <c r="U5" s="2">
        <f t="shared" si="20"/>
        <v>0.42857142857142855</v>
      </c>
      <c r="V5" s="1">
        <f t="shared" si="21"/>
        <v>80</v>
      </c>
      <c r="W5" s="2">
        <v>3</v>
      </c>
      <c r="X5" s="2">
        <v>7</v>
      </c>
      <c r="Y5" s="2">
        <f t="shared" si="22"/>
        <v>0.42857142857142855</v>
      </c>
      <c r="Z5" s="1">
        <f t="shared" si="23"/>
        <v>80</v>
      </c>
      <c r="AA5" s="7">
        <f t="shared" si="24"/>
        <v>72.5</v>
      </c>
      <c r="AB5" s="2" t="s">
        <v>94</v>
      </c>
      <c r="AC5" s="2" t="s">
        <v>78</v>
      </c>
    </row>
    <row r="6" spans="1:29">
      <c r="A6" s="4">
        <v>2352</v>
      </c>
      <c r="B6" s="4" t="s">
        <v>17</v>
      </c>
      <c r="C6" s="5">
        <v>46.8</v>
      </c>
      <c r="D6" s="5">
        <v>36.799999999999997</v>
      </c>
      <c r="E6" s="6">
        <f t="shared" si="13"/>
        <v>-0.21367521367521369</v>
      </c>
      <c r="F6" s="2">
        <f t="shared" si="14"/>
        <v>0</v>
      </c>
      <c r="G6" s="2">
        <v>0.24990000000000001</v>
      </c>
      <c r="H6" s="1">
        <f t="shared" si="15"/>
        <v>100</v>
      </c>
      <c r="I6" s="2">
        <v>1.82</v>
      </c>
      <c r="J6" s="1">
        <f t="shared" si="16"/>
        <v>100</v>
      </c>
      <c r="K6" s="2">
        <v>1</v>
      </c>
      <c r="L6" s="3">
        <f t="shared" si="4"/>
        <v>100</v>
      </c>
      <c r="M6" s="2">
        <v>0.22</v>
      </c>
      <c r="N6" s="3">
        <f t="shared" si="17"/>
        <v>0</v>
      </c>
      <c r="O6" s="2">
        <v>12.58</v>
      </c>
      <c r="P6" s="1">
        <f t="shared" si="18"/>
        <v>80</v>
      </c>
      <c r="Q6" s="2">
        <v>848</v>
      </c>
      <c r="R6" s="1">
        <f t="shared" si="19"/>
        <v>40</v>
      </c>
      <c r="S6" s="2">
        <v>3</v>
      </c>
      <c r="T6" s="2">
        <v>7</v>
      </c>
      <c r="U6" s="2">
        <f t="shared" si="20"/>
        <v>0.42857142857142855</v>
      </c>
      <c r="V6" s="1">
        <f t="shared" si="21"/>
        <v>80</v>
      </c>
      <c r="W6" s="2">
        <v>3</v>
      </c>
      <c r="X6" s="2">
        <v>7</v>
      </c>
      <c r="Y6" s="2">
        <f t="shared" si="22"/>
        <v>0.42857142857142855</v>
      </c>
      <c r="Z6" s="1">
        <f t="shared" si="23"/>
        <v>80</v>
      </c>
      <c r="AA6" s="7">
        <f t="shared" si="24"/>
        <v>72</v>
      </c>
      <c r="AB6" s="2" t="s">
        <v>94</v>
      </c>
      <c r="AC6" s="2" t="s">
        <v>78</v>
      </c>
    </row>
    <row r="7" spans="1:29">
      <c r="A7" s="4">
        <v>2382</v>
      </c>
      <c r="B7" s="4" t="s">
        <v>16</v>
      </c>
      <c r="C7" s="5">
        <v>214</v>
      </c>
      <c r="D7" s="5">
        <v>310</v>
      </c>
      <c r="E7" s="6">
        <f t="shared" si="13"/>
        <v>0.44859813084112149</v>
      </c>
      <c r="F7" s="2">
        <f t="shared" si="14"/>
        <v>1</v>
      </c>
      <c r="G7" s="2">
        <v>0.59819999999999995</v>
      </c>
      <c r="H7" s="1">
        <f t="shared" si="15"/>
        <v>100</v>
      </c>
      <c r="I7" s="2">
        <v>2.4855999999999998</v>
      </c>
      <c r="J7" s="1">
        <f t="shared" si="16"/>
        <v>100</v>
      </c>
      <c r="K7" s="2">
        <v>1</v>
      </c>
      <c r="L7" s="3">
        <f t="shared" si="4"/>
        <v>100</v>
      </c>
      <c r="M7" s="2">
        <v>1.1100000000000001</v>
      </c>
      <c r="N7" s="3">
        <f t="shared" si="17"/>
        <v>0</v>
      </c>
      <c r="O7" s="2">
        <v>30.32</v>
      </c>
      <c r="P7" s="1">
        <f t="shared" si="18"/>
        <v>40</v>
      </c>
      <c r="Q7" s="2">
        <v>1420</v>
      </c>
      <c r="R7" s="1">
        <f t="shared" si="19"/>
        <v>60</v>
      </c>
      <c r="S7" s="2">
        <v>3</v>
      </c>
      <c r="T7" s="2">
        <v>7</v>
      </c>
      <c r="U7" s="2">
        <f t="shared" si="20"/>
        <v>0.42857142857142855</v>
      </c>
      <c r="V7" s="1">
        <f t="shared" si="21"/>
        <v>80</v>
      </c>
      <c r="W7" s="2">
        <v>3</v>
      </c>
      <c r="X7" s="2">
        <v>7</v>
      </c>
      <c r="Y7" s="2">
        <f t="shared" si="22"/>
        <v>0.42857142857142855</v>
      </c>
      <c r="Z7" s="1">
        <f t="shared" si="23"/>
        <v>80</v>
      </c>
      <c r="AA7" s="7">
        <f t="shared" si="24"/>
        <v>71</v>
      </c>
      <c r="AB7" s="2" t="s">
        <v>94</v>
      </c>
      <c r="AC7" s="2" t="s">
        <v>78</v>
      </c>
    </row>
    <row r="8" spans="1:29">
      <c r="A8" s="4">
        <v>2356</v>
      </c>
      <c r="B8" s="2" t="s">
        <v>22</v>
      </c>
      <c r="C8" s="5">
        <v>51.1</v>
      </c>
      <c r="D8" s="5">
        <v>45.4</v>
      </c>
      <c r="E8" s="6">
        <f t="shared" si="13"/>
        <v>-0.11154598825831707</v>
      </c>
      <c r="F8" s="2">
        <f t="shared" si="14"/>
        <v>0</v>
      </c>
      <c r="G8" s="2">
        <v>0.19409999999999999</v>
      </c>
      <c r="H8" s="1">
        <f t="shared" si="15"/>
        <v>100</v>
      </c>
      <c r="I8" s="2">
        <v>2.0811000000000002</v>
      </c>
      <c r="J8" s="1">
        <f t="shared" si="16"/>
        <v>100</v>
      </c>
      <c r="K8" s="2">
        <v>1</v>
      </c>
      <c r="L8" s="3">
        <f t="shared" si="4"/>
        <v>100</v>
      </c>
      <c r="M8" s="2">
        <v>0.67</v>
      </c>
      <c r="N8" s="3">
        <f t="shared" si="17"/>
        <v>0</v>
      </c>
      <c r="O8" s="2">
        <v>21.15</v>
      </c>
      <c r="P8" s="1">
        <f t="shared" si="18"/>
        <v>60</v>
      </c>
      <c r="Q8" s="2">
        <v>1024</v>
      </c>
      <c r="R8" s="1">
        <f t="shared" si="19"/>
        <v>60</v>
      </c>
      <c r="S8" s="2">
        <v>3</v>
      </c>
      <c r="T8" s="2">
        <v>9</v>
      </c>
      <c r="U8" s="2">
        <f t="shared" si="20"/>
        <v>0.33333333333333331</v>
      </c>
      <c r="V8" s="1">
        <f t="shared" si="21"/>
        <v>60</v>
      </c>
      <c r="W8" s="2">
        <v>3</v>
      </c>
      <c r="X8" s="2">
        <v>9</v>
      </c>
      <c r="Y8" s="2">
        <f t="shared" si="22"/>
        <v>0.33333333333333331</v>
      </c>
      <c r="Z8" s="1">
        <f t="shared" si="23"/>
        <v>60</v>
      </c>
      <c r="AA8" s="7">
        <f t="shared" si="24"/>
        <v>68</v>
      </c>
      <c r="AB8" s="2" t="s">
        <v>94</v>
      </c>
      <c r="AC8" s="2" t="s">
        <v>78</v>
      </c>
    </row>
    <row r="9" spans="1:29">
      <c r="A9" s="4">
        <v>3022</v>
      </c>
      <c r="B9" s="2" t="s">
        <v>20</v>
      </c>
      <c r="C9" s="5">
        <v>84.2</v>
      </c>
      <c r="D9" s="5">
        <v>78.099999999999994</v>
      </c>
      <c r="E9" s="6">
        <f t="shared" si="13"/>
        <v>-7.2446555819477537E-2</v>
      </c>
      <c r="F9" s="2">
        <f t="shared" si="14"/>
        <v>0</v>
      </c>
      <c r="G9" s="2">
        <v>0.1232</v>
      </c>
      <c r="H9" s="1">
        <f t="shared" si="15"/>
        <v>100</v>
      </c>
      <c r="I9" s="2">
        <v>34.207299999999996</v>
      </c>
      <c r="J9" s="1">
        <f t="shared" si="16"/>
        <v>60</v>
      </c>
      <c r="K9" s="2">
        <v>0</v>
      </c>
      <c r="L9" s="3">
        <f t="shared" si="4"/>
        <v>0</v>
      </c>
      <c r="M9" s="2">
        <v>0.33</v>
      </c>
      <c r="N9" s="3">
        <f t="shared" si="17"/>
        <v>0</v>
      </c>
      <c r="O9" s="2">
        <v>21.24</v>
      </c>
      <c r="P9" s="1">
        <f t="shared" si="18"/>
        <v>60</v>
      </c>
      <c r="Q9" s="2">
        <v>843</v>
      </c>
      <c r="R9" s="1">
        <f t="shared" si="19"/>
        <v>40</v>
      </c>
      <c r="S9" s="2">
        <v>3</v>
      </c>
      <c r="T9" s="2">
        <v>6</v>
      </c>
      <c r="U9" s="2">
        <f t="shared" si="20"/>
        <v>0.5</v>
      </c>
      <c r="V9" s="1">
        <f t="shared" si="21"/>
        <v>80</v>
      </c>
      <c r="W9" s="2">
        <v>3</v>
      </c>
      <c r="X9" s="2">
        <v>6</v>
      </c>
      <c r="Y9" s="2">
        <f t="shared" si="22"/>
        <v>0.5</v>
      </c>
      <c r="Z9" s="1">
        <f t="shared" si="23"/>
        <v>80</v>
      </c>
      <c r="AA9" s="7">
        <f t="shared" si="24"/>
        <v>57</v>
      </c>
      <c r="AB9" s="2" t="s">
        <v>94</v>
      </c>
      <c r="AC9" s="2" t="s">
        <v>79</v>
      </c>
    </row>
    <row r="10" spans="1:29">
      <c r="A10" s="4">
        <v>3709</v>
      </c>
      <c r="B10" s="2" t="s">
        <v>103</v>
      </c>
      <c r="C10" s="5">
        <v>28.05</v>
      </c>
      <c r="D10" s="5">
        <v>35.65</v>
      </c>
      <c r="E10" s="6">
        <f t="shared" si="13"/>
        <v>0.27094474153297676</v>
      </c>
      <c r="F10" s="2">
        <f t="shared" si="14"/>
        <v>1</v>
      </c>
      <c r="G10" s="2">
        <v>6.9295999999999998</v>
      </c>
      <c r="H10" s="1">
        <f t="shared" si="15"/>
        <v>60</v>
      </c>
      <c r="I10" s="2">
        <v>75.774199999999993</v>
      </c>
      <c r="J10" s="1">
        <f t="shared" si="16"/>
        <v>40</v>
      </c>
      <c r="K10" s="2">
        <v>0</v>
      </c>
      <c r="L10" s="3">
        <f t="shared" si="4"/>
        <v>0</v>
      </c>
      <c r="M10" s="2">
        <v>0.11</v>
      </c>
      <c r="N10" s="3">
        <f t="shared" si="17"/>
        <v>0</v>
      </c>
      <c r="O10" s="2">
        <v>3.38</v>
      </c>
      <c r="P10" s="1">
        <f t="shared" si="18"/>
        <v>100</v>
      </c>
      <c r="Q10" s="2">
        <v>737</v>
      </c>
      <c r="R10" s="1">
        <f t="shared" si="19"/>
        <v>40</v>
      </c>
      <c r="S10" s="2">
        <v>3</v>
      </c>
      <c r="T10" s="2">
        <v>7</v>
      </c>
      <c r="U10" s="2">
        <f t="shared" si="20"/>
        <v>0.42857142857142855</v>
      </c>
      <c r="V10" s="1">
        <f t="shared" si="21"/>
        <v>80</v>
      </c>
      <c r="W10" s="2">
        <v>3</v>
      </c>
      <c r="X10" s="2">
        <v>7</v>
      </c>
      <c r="Y10" s="2">
        <f t="shared" si="22"/>
        <v>0.42857142857142855</v>
      </c>
      <c r="Z10" s="1">
        <f t="shared" si="23"/>
        <v>80</v>
      </c>
      <c r="AA10" s="7">
        <f t="shared" si="24"/>
        <v>45.5</v>
      </c>
      <c r="AB10" s="2" t="s">
        <v>95</v>
      </c>
      <c r="AC10" s="2" t="s">
        <v>79</v>
      </c>
    </row>
    <row r="11" spans="1:29">
      <c r="A11" s="4">
        <v>6235</v>
      </c>
      <c r="B11" s="4" t="s">
        <v>15</v>
      </c>
      <c r="C11" s="5">
        <v>113.5</v>
      </c>
      <c r="D11" s="5">
        <v>76.8</v>
      </c>
      <c r="E11" s="6">
        <f t="shared" si="13"/>
        <v>-0.3233480176211454</v>
      </c>
      <c r="F11" s="2">
        <f t="shared" si="14"/>
        <v>0</v>
      </c>
      <c r="G11" s="2">
        <v>6.5022000000000002</v>
      </c>
      <c r="H11" s="1">
        <f t="shared" si="15"/>
        <v>60</v>
      </c>
      <c r="I11" s="2">
        <v>63.604300000000002</v>
      </c>
      <c r="J11" s="1">
        <f t="shared" si="16"/>
        <v>40</v>
      </c>
      <c r="K11" s="17">
        <v>1</v>
      </c>
      <c r="L11" s="3">
        <f t="shared" si="4"/>
        <v>100</v>
      </c>
      <c r="M11" s="2">
        <v>0.22</v>
      </c>
      <c r="N11" s="3">
        <f t="shared" si="17"/>
        <v>0</v>
      </c>
      <c r="O11" s="2">
        <v>67.92</v>
      </c>
      <c r="P11" s="1">
        <f t="shared" si="18"/>
        <v>40</v>
      </c>
      <c r="Q11" s="2">
        <v>932</v>
      </c>
      <c r="R11" s="1">
        <f t="shared" si="19"/>
        <v>40</v>
      </c>
      <c r="S11" s="2">
        <v>3</v>
      </c>
      <c r="T11" s="2">
        <v>9</v>
      </c>
      <c r="U11" s="2">
        <f t="shared" si="20"/>
        <v>0.33333333333333331</v>
      </c>
      <c r="V11" s="1">
        <f t="shared" si="21"/>
        <v>60</v>
      </c>
      <c r="W11" s="2">
        <v>3</v>
      </c>
      <c r="X11" s="2">
        <v>9</v>
      </c>
      <c r="Y11" s="2">
        <f t="shared" si="22"/>
        <v>0.33333333333333331</v>
      </c>
      <c r="Z11" s="1">
        <f t="shared" si="23"/>
        <v>60</v>
      </c>
      <c r="AA11" s="7">
        <f t="shared" si="24"/>
        <v>43.5</v>
      </c>
      <c r="AB11" s="2" t="s">
        <v>95</v>
      </c>
      <c r="AC11" s="2" t="s">
        <v>79</v>
      </c>
    </row>
    <row r="15" spans="1:29">
      <c r="A15" s="2" t="s">
        <v>14</v>
      </c>
      <c r="B15" s="2" t="s">
        <v>12</v>
      </c>
    </row>
    <row r="16" spans="1:29">
      <c r="A16" s="10">
        <f>AVERAGE(E2:E11)</f>
        <v>1.1088749521073827E-2</v>
      </c>
      <c r="B16" s="2">
        <f>SUM(F2:F11)/COUNT(F2:F11)</f>
        <v>0.4</v>
      </c>
      <c r="J16" s="11"/>
    </row>
    <row r="20" spans="1:2">
      <c r="A20" s="17"/>
      <c r="B20" s="2" t="s">
        <v>108</v>
      </c>
    </row>
  </sheetData>
  <sortState xmlns:xlrd2="http://schemas.microsoft.com/office/spreadsheetml/2017/richdata2" ref="A3:AC11">
    <sortCondition descending="1" ref="AA2:AA11"/>
  </sortState>
  <phoneticPr fontId="2" type="noConversion"/>
  <conditionalFormatting sqref="A2:A12">
    <cfRule type="duplicateValues" dxfId="7" priority="8"/>
  </conditionalFormatting>
  <conditionalFormatting sqref="A1:B1 B2:B5">
    <cfRule type="duplicateValues" dxfId="6" priority="9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D713-CB96-8645-B824-46D0D5B474B7}">
  <dimension ref="A1:AC27"/>
  <sheetViews>
    <sheetView zoomScale="82" workbookViewId="0">
      <selection activeCell="AH25" sqref="AH25"/>
    </sheetView>
  </sheetViews>
  <sheetFormatPr defaultColWidth="11" defaultRowHeight="16.2"/>
  <cols>
    <col min="1" max="6" width="11" style="2"/>
    <col min="7" max="7" width="0" style="2" hidden="1" customWidth="1"/>
    <col min="8" max="8" width="11.88671875" style="2" hidden="1" customWidth="1"/>
    <col min="9" max="9" width="0" style="2" hidden="1" customWidth="1"/>
    <col min="10" max="10" width="13.88671875" style="2" hidden="1" customWidth="1"/>
    <col min="11" max="26" width="0" style="2" hidden="1" customWidth="1"/>
    <col min="27" max="27" width="11" style="7"/>
    <col min="28" max="16384" width="11" style="2"/>
  </cols>
  <sheetData>
    <row r="1" spans="1:29">
      <c r="A1" s="2" t="s">
        <v>109</v>
      </c>
      <c r="C1" s="2" t="s">
        <v>76</v>
      </c>
      <c r="D1" s="2" t="s">
        <v>76</v>
      </c>
      <c r="E1" s="2" t="s">
        <v>11</v>
      </c>
      <c r="F1" s="2" t="s">
        <v>13</v>
      </c>
      <c r="G1" s="2" t="s">
        <v>101</v>
      </c>
      <c r="H1" s="1" t="s">
        <v>83</v>
      </c>
      <c r="I1" s="2" t="s">
        <v>88</v>
      </c>
      <c r="J1" s="1" t="s">
        <v>83</v>
      </c>
      <c r="K1" s="2" t="s">
        <v>66</v>
      </c>
      <c r="L1" s="3" t="s">
        <v>85</v>
      </c>
      <c r="M1" s="2" t="s">
        <v>67</v>
      </c>
      <c r="N1" s="3" t="s">
        <v>96</v>
      </c>
      <c r="O1" s="2" t="s">
        <v>68</v>
      </c>
      <c r="P1" s="1" t="s">
        <v>85</v>
      </c>
      <c r="Q1" s="2" t="s">
        <v>69</v>
      </c>
      <c r="R1" s="1" t="s">
        <v>85</v>
      </c>
      <c r="S1" s="2" t="s">
        <v>70</v>
      </c>
      <c r="T1" s="2" t="s">
        <v>71</v>
      </c>
      <c r="U1" s="2" t="s">
        <v>75</v>
      </c>
      <c r="V1" s="1" t="s">
        <v>84</v>
      </c>
      <c r="W1" s="2" t="s">
        <v>72</v>
      </c>
      <c r="X1" s="2" t="s">
        <v>73</v>
      </c>
      <c r="Y1" s="2" t="s">
        <v>75</v>
      </c>
      <c r="Z1" s="1" t="s">
        <v>84</v>
      </c>
      <c r="AA1" s="2" t="s">
        <v>74</v>
      </c>
      <c r="AB1" s="2" t="s">
        <v>102</v>
      </c>
      <c r="AC1" s="2" t="s">
        <v>105</v>
      </c>
    </row>
    <row r="2" spans="1:29" hidden="1">
      <c r="A2" s="14">
        <v>3515</v>
      </c>
      <c r="B2" s="4" t="s">
        <v>29</v>
      </c>
      <c r="C2" s="5">
        <v>247</v>
      </c>
      <c r="D2" s="5">
        <v>209</v>
      </c>
      <c r="E2" s="6">
        <f t="shared" ref="E2" si="0">(D2-C2)/C2</f>
        <v>-0.15384615384615385</v>
      </c>
      <c r="F2" s="2">
        <f t="shared" ref="F2" si="1">IF(E2&gt;0, 1,0)</f>
        <v>0</v>
      </c>
      <c r="G2" s="2">
        <v>5.4300000000000001E-2</v>
      </c>
      <c r="H2" s="1">
        <f t="shared" ref="H2" si="2">IF(G2&lt;1,100,IF(G2&lt;5,80,IF(G2&lt;10,60,40)))</f>
        <v>100</v>
      </c>
      <c r="I2" s="2">
        <v>0.23910000000000001</v>
      </c>
      <c r="J2" s="1">
        <f t="shared" ref="J2" si="3">IF(I2&lt;10,100,IF(I2&lt;25,80,IF(I2&lt;50,60,40)))</f>
        <v>100</v>
      </c>
      <c r="K2" s="2">
        <v>0</v>
      </c>
      <c r="L2" s="3">
        <f t="shared" ref="L2:L21" si="4">IF(K2=1,100,0)</f>
        <v>0</v>
      </c>
      <c r="M2" s="2">
        <v>0</v>
      </c>
      <c r="N2" s="3">
        <f t="shared" ref="N2" si="5">IF(M2=0,100,0)</f>
        <v>100</v>
      </c>
      <c r="O2" s="2">
        <v>11.3</v>
      </c>
      <c r="P2" s="1">
        <f t="shared" ref="P2" si="6">IF(O2&lt;10,100,IF(O2&lt;20,80,IF(O2&lt;30,60,40)))</f>
        <v>80</v>
      </c>
      <c r="Q2" s="2">
        <v>2277</v>
      </c>
      <c r="R2" s="1">
        <f t="shared" ref="R2" si="7">IF(Q2&gt;2500,100,IF(Q2&gt;1500,80,IF(Q2&gt;1000,60,40)))</f>
        <v>80</v>
      </c>
      <c r="S2" s="2">
        <v>3</v>
      </c>
      <c r="T2" s="2">
        <v>7</v>
      </c>
      <c r="U2" s="2">
        <f t="shared" ref="U2" si="8">S2/T2</f>
        <v>0.42857142857142855</v>
      </c>
      <c r="V2" s="1">
        <f t="shared" ref="V2" si="9">IF(U2&gt;0.6,100,IF(U2&gt;0.4,80,IF(U2&gt;0.2,60,40)))</f>
        <v>80</v>
      </c>
      <c r="W2" s="2">
        <v>3</v>
      </c>
      <c r="X2" s="2">
        <v>7</v>
      </c>
      <c r="Y2" s="2">
        <f t="shared" ref="Y2" si="10">W2/X2</f>
        <v>0.42857142857142855</v>
      </c>
      <c r="Z2" s="1">
        <f t="shared" ref="Z2" si="11">IF(Y2&gt;0.6,100,IF(Y2&gt;0.4,80,IF(Y2&gt;0.2,60,40)))</f>
        <v>80</v>
      </c>
      <c r="AA2" s="7">
        <f t="shared" ref="AA2" si="12">SUM(H2*0.45*0.5,J2*0.45*0.5,L2*0.1*0.5,N2*0.2,P2*0.05,R2*0.05,V2*0.5*0.2,Z2*0.5*0.2)</f>
        <v>89</v>
      </c>
      <c r="AB2" s="2" t="s">
        <v>93</v>
      </c>
      <c r="AC2" s="2" t="s">
        <v>77</v>
      </c>
    </row>
    <row r="3" spans="1:29">
      <c r="A3" s="4">
        <v>2395</v>
      </c>
      <c r="B3" s="4" t="s">
        <v>106</v>
      </c>
      <c r="C3" s="5">
        <v>369.5</v>
      </c>
      <c r="D3" s="5">
        <v>320</v>
      </c>
      <c r="E3" s="6">
        <f t="shared" ref="E3:E21" si="13">(D3-C3)/C3</f>
        <v>-0.13396481732070364</v>
      </c>
      <c r="F3" s="2">
        <f t="shared" ref="F3:F21" si="14">IF(E3&gt;0, 1,0)</f>
        <v>0</v>
      </c>
      <c r="G3" s="2">
        <v>0.57650000000000001</v>
      </c>
      <c r="H3" s="1">
        <f t="shared" ref="H3:H21" si="15">IF(G3&lt;1,100,IF(G3&lt;5,80,IF(G3&lt;10,60,40)))</f>
        <v>100</v>
      </c>
      <c r="I3" s="2">
        <v>5.6771000000000003</v>
      </c>
      <c r="J3" s="1">
        <f t="shared" ref="J3:J21" si="16">IF(I3&lt;10,100,IF(I3&lt;25,80,IF(I3&lt;50,60,40)))</f>
        <v>100</v>
      </c>
      <c r="K3" s="2">
        <v>1</v>
      </c>
      <c r="L3" s="3">
        <f t="shared" si="4"/>
        <v>100</v>
      </c>
      <c r="M3" s="2">
        <v>0</v>
      </c>
      <c r="N3" s="3">
        <f t="shared" ref="N3:N21" si="17">IF(M3=0,100,0)</f>
        <v>100</v>
      </c>
      <c r="O3" s="2">
        <v>10.63</v>
      </c>
      <c r="P3" s="1">
        <f t="shared" ref="P3:P21" si="18">IF(O3&lt;10,100,IF(O3&lt;20,80,IF(O3&lt;30,60,40)))</f>
        <v>80</v>
      </c>
      <c r="Q3" s="2">
        <v>1151</v>
      </c>
      <c r="R3" s="1">
        <f t="shared" ref="R3:R21" si="19">IF(Q3&gt;2500,100,IF(Q3&gt;1500,80,IF(Q3&gt;1000,60,40)))</f>
        <v>60</v>
      </c>
      <c r="S3" s="2">
        <v>3</v>
      </c>
      <c r="T3" s="2">
        <v>7</v>
      </c>
      <c r="U3" s="2">
        <f t="shared" ref="U3:U21" si="20">S3/T3</f>
        <v>0.42857142857142855</v>
      </c>
      <c r="V3" s="1">
        <f t="shared" ref="V3:V21" si="21">IF(U3&gt;0.6,100,IF(U3&gt;0.4,80,IF(U3&gt;0.2,60,40)))</f>
        <v>80</v>
      </c>
      <c r="W3" s="2">
        <v>3</v>
      </c>
      <c r="X3" s="2">
        <v>7</v>
      </c>
      <c r="Y3" s="2">
        <f t="shared" ref="Y3:Y21" si="22">W3/X3</f>
        <v>0.42857142857142855</v>
      </c>
      <c r="Z3" s="1">
        <f t="shared" ref="Z3:Z21" si="23">IF(Y3&gt;0.6,100,IF(Y3&gt;0.4,80,IF(Y3&gt;0.2,60,40)))</f>
        <v>80</v>
      </c>
      <c r="AA3" s="7">
        <f t="shared" ref="AA3:AA21" si="24">SUM(H3*0.45*0.5,J3*0.45*0.5,L3*0.1*0.5,N3*0.2,P3*0.05,R3*0.05,V3*0.5*0.2,Z3*0.5*0.2)</f>
        <v>93</v>
      </c>
      <c r="AB3" s="2" t="s">
        <v>93</v>
      </c>
      <c r="AC3" s="2" t="s">
        <v>77</v>
      </c>
    </row>
    <row r="4" spans="1:29">
      <c r="A4" s="4">
        <v>6579</v>
      </c>
      <c r="B4" s="4" t="s">
        <v>36</v>
      </c>
      <c r="C4" s="5">
        <v>160</v>
      </c>
      <c r="D4" s="5">
        <v>129</v>
      </c>
      <c r="E4" s="6">
        <f t="shared" si="13"/>
        <v>-0.19375000000000001</v>
      </c>
      <c r="F4" s="2">
        <f t="shared" si="14"/>
        <v>0</v>
      </c>
      <c r="G4" s="2">
        <v>0.23880000000000001</v>
      </c>
      <c r="H4" s="1">
        <f t="shared" si="15"/>
        <v>100</v>
      </c>
      <c r="I4" s="2">
        <v>0.73019999999999996</v>
      </c>
      <c r="J4" s="1">
        <f t="shared" si="16"/>
        <v>100</v>
      </c>
      <c r="K4" s="17">
        <v>1</v>
      </c>
      <c r="L4" s="3">
        <f t="shared" si="4"/>
        <v>100</v>
      </c>
      <c r="M4" s="2">
        <v>0</v>
      </c>
      <c r="N4" s="3">
        <f t="shared" si="17"/>
        <v>100</v>
      </c>
      <c r="O4" s="2">
        <v>6.39</v>
      </c>
      <c r="P4" s="1">
        <f t="shared" si="18"/>
        <v>100</v>
      </c>
      <c r="Q4" s="2">
        <v>946</v>
      </c>
      <c r="R4" s="1">
        <f t="shared" si="19"/>
        <v>40</v>
      </c>
      <c r="S4" s="2">
        <v>3</v>
      </c>
      <c r="T4" s="2">
        <v>11</v>
      </c>
      <c r="U4" s="2">
        <f t="shared" si="20"/>
        <v>0.27272727272727271</v>
      </c>
      <c r="V4" s="1">
        <f t="shared" si="21"/>
        <v>60</v>
      </c>
      <c r="W4" s="2">
        <v>3</v>
      </c>
      <c r="X4" s="2">
        <v>11</v>
      </c>
      <c r="Y4" s="2">
        <f t="shared" si="22"/>
        <v>0.27272727272727271</v>
      </c>
      <c r="Z4" s="1">
        <f t="shared" si="23"/>
        <v>60</v>
      </c>
      <c r="AA4" s="7">
        <f t="shared" si="24"/>
        <v>89</v>
      </c>
      <c r="AB4" s="2" t="s">
        <v>93</v>
      </c>
      <c r="AC4" s="2" t="s">
        <v>77</v>
      </c>
    </row>
    <row r="5" spans="1:29" hidden="1">
      <c r="A5" s="4">
        <v>3305</v>
      </c>
      <c r="B5" s="4" t="s">
        <v>28</v>
      </c>
      <c r="C5" s="5">
        <v>70.900000000000006</v>
      </c>
      <c r="D5" s="5">
        <v>69.3</v>
      </c>
      <c r="E5" s="6">
        <f t="shared" si="13"/>
        <v>-2.2566995768688411E-2</v>
      </c>
      <c r="F5" s="2">
        <f t="shared" si="14"/>
        <v>0</v>
      </c>
      <c r="G5" s="2">
        <v>0.16139999999999999</v>
      </c>
      <c r="H5" s="1">
        <f t="shared" si="15"/>
        <v>100</v>
      </c>
      <c r="I5" s="2">
        <v>3.4504999999999999</v>
      </c>
      <c r="J5" s="1">
        <f t="shared" si="16"/>
        <v>100</v>
      </c>
      <c r="K5" s="2">
        <v>0</v>
      </c>
      <c r="L5" s="3">
        <f t="shared" si="4"/>
        <v>0</v>
      </c>
      <c r="M5" s="2">
        <v>0</v>
      </c>
      <c r="N5" s="3">
        <f t="shared" si="17"/>
        <v>100</v>
      </c>
      <c r="O5" s="2">
        <v>19.489999999999998</v>
      </c>
      <c r="P5" s="1">
        <f t="shared" si="18"/>
        <v>80</v>
      </c>
      <c r="Q5" s="2">
        <v>590</v>
      </c>
      <c r="R5" s="1">
        <f t="shared" si="19"/>
        <v>40</v>
      </c>
      <c r="S5" s="2">
        <v>4</v>
      </c>
      <c r="T5" s="2">
        <v>9</v>
      </c>
      <c r="U5" s="2">
        <f t="shared" si="20"/>
        <v>0.44444444444444442</v>
      </c>
      <c r="V5" s="1">
        <f t="shared" si="21"/>
        <v>80</v>
      </c>
      <c r="W5" s="2">
        <v>4</v>
      </c>
      <c r="X5" s="2">
        <v>9</v>
      </c>
      <c r="Y5" s="2">
        <f t="shared" si="22"/>
        <v>0.44444444444444442</v>
      </c>
      <c r="Z5" s="1">
        <f t="shared" si="23"/>
        <v>80</v>
      </c>
      <c r="AA5" s="7">
        <f t="shared" si="24"/>
        <v>87</v>
      </c>
      <c r="AB5" s="2" t="s">
        <v>93</v>
      </c>
      <c r="AC5" s="2" t="s">
        <v>77</v>
      </c>
    </row>
    <row r="6" spans="1:29">
      <c r="A6" s="14">
        <v>8114</v>
      </c>
      <c r="B6" s="4" t="s">
        <v>38</v>
      </c>
      <c r="C6" s="5">
        <v>122.5</v>
      </c>
      <c r="D6" s="5">
        <v>217</v>
      </c>
      <c r="E6" s="6">
        <f t="shared" si="13"/>
        <v>0.77142857142857146</v>
      </c>
      <c r="F6" s="2">
        <f t="shared" si="14"/>
        <v>1</v>
      </c>
      <c r="G6" s="2">
        <v>0.15179999999999999</v>
      </c>
      <c r="H6" s="1">
        <f t="shared" si="15"/>
        <v>100</v>
      </c>
      <c r="I6" s="2">
        <v>1.5654999999999999</v>
      </c>
      <c r="J6" s="1">
        <f t="shared" si="16"/>
        <v>100</v>
      </c>
      <c r="K6" s="2">
        <v>0</v>
      </c>
      <c r="L6" s="3">
        <f t="shared" si="4"/>
        <v>0</v>
      </c>
      <c r="M6" s="2">
        <v>0</v>
      </c>
      <c r="N6" s="3">
        <f t="shared" si="17"/>
        <v>100</v>
      </c>
      <c r="O6" s="2">
        <v>10.54</v>
      </c>
      <c r="P6" s="1">
        <f t="shared" si="18"/>
        <v>80</v>
      </c>
      <c r="Q6" s="2">
        <v>691</v>
      </c>
      <c r="R6" s="1">
        <f t="shared" si="19"/>
        <v>40</v>
      </c>
      <c r="S6" s="2">
        <v>3</v>
      </c>
      <c r="T6" s="2">
        <v>9</v>
      </c>
      <c r="U6" s="2">
        <f t="shared" si="20"/>
        <v>0.33333333333333331</v>
      </c>
      <c r="V6" s="1">
        <f t="shared" si="21"/>
        <v>60</v>
      </c>
      <c r="W6" s="2">
        <v>3</v>
      </c>
      <c r="X6" s="2">
        <v>9</v>
      </c>
      <c r="Y6" s="2">
        <f t="shared" si="22"/>
        <v>0.33333333333333331</v>
      </c>
      <c r="Z6" s="1">
        <f t="shared" si="23"/>
        <v>60</v>
      </c>
      <c r="AA6" s="7">
        <f t="shared" si="24"/>
        <v>83</v>
      </c>
      <c r="AB6" s="2" t="s">
        <v>93</v>
      </c>
      <c r="AC6" s="2" t="s">
        <v>77</v>
      </c>
    </row>
    <row r="7" spans="1:29" hidden="1">
      <c r="A7" s="4">
        <v>4939</v>
      </c>
      <c r="B7" s="4" t="s">
        <v>31</v>
      </c>
      <c r="C7" s="5">
        <v>22.15</v>
      </c>
      <c r="D7" s="5">
        <v>21.5</v>
      </c>
      <c r="E7" s="6">
        <f t="shared" si="13"/>
        <v>-2.9345372460496552E-2</v>
      </c>
      <c r="F7" s="2">
        <f t="shared" si="14"/>
        <v>0</v>
      </c>
      <c r="G7" s="2">
        <v>3.6741999999999999</v>
      </c>
      <c r="H7" s="1">
        <f t="shared" si="15"/>
        <v>80</v>
      </c>
      <c r="I7" s="2">
        <v>34.207299999999996</v>
      </c>
      <c r="J7" s="1">
        <f t="shared" si="16"/>
        <v>60</v>
      </c>
      <c r="K7" s="2">
        <v>1</v>
      </c>
      <c r="L7" s="3">
        <f t="shared" si="4"/>
        <v>100</v>
      </c>
      <c r="M7" s="2">
        <v>0</v>
      </c>
      <c r="N7" s="3">
        <f t="shared" si="17"/>
        <v>100</v>
      </c>
      <c r="O7" s="2">
        <v>10.18</v>
      </c>
      <c r="P7" s="1">
        <f t="shared" si="18"/>
        <v>80</v>
      </c>
      <c r="Q7" s="2">
        <v>1554</v>
      </c>
      <c r="R7" s="1">
        <f t="shared" si="19"/>
        <v>80</v>
      </c>
      <c r="S7" s="2">
        <v>4</v>
      </c>
      <c r="T7" s="2">
        <v>9</v>
      </c>
      <c r="U7" s="2">
        <f t="shared" si="20"/>
        <v>0.44444444444444442</v>
      </c>
      <c r="V7" s="1">
        <f t="shared" si="21"/>
        <v>80</v>
      </c>
      <c r="W7" s="2">
        <v>4</v>
      </c>
      <c r="X7" s="2">
        <v>9</v>
      </c>
      <c r="Y7" s="2">
        <f t="shared" si="22"/>
        <v>0.44444444444444442</v>
      </c>
      <c r="Z7" s="1">
        <f t="shared" si="23"/>
        <v>80</v>
      </c>
      <c r="AA7" s="7">
        <f t="shared" si="24"/>
        <v>80.5</v>
      </c>
      <c r="AB7" s="2" t="s">
        <v>93</v>
      </c>
      <c r="AC7" s="2" t="s">
        <v>77</v>
      </c>
    </row>
    <row r="8" spans="1:29" hidden="1">
      <c r="A8" s="4">
        <v>8076</v>
      </c>
      <c r="B8" s="4" t="s">
        <v>37</v>
      </c>
      <c r="C8" s="5">
        <v>31.75</v>
      </c>
      <c r="D8" s="5">
        <v>32.299999999999997</v>
      </c>
      <c r="E8" s="6">
        <f t="shared" si="13"/>
        <v>1.7322834645669201E-2</v>
      </c>
      <c r="F8" s="2">
        <f t="shared" si="14"/>
        <v>1</v>
      </c>
      <c r="G8" s="2">
        <v>3.6741999999999999</v>
      </c>
      <c r="H8" s="1">
        <f t="shared" si="15"/>
        <v>80</v>
      </c>
      <c r="I8" s="2">
        <v>34.207299999999996</v>
      </c>
      <c r="J8" s="1">
        <f t="shared" si="16"/>
        <v>60</v>
      </c>
      <c r="K8" s="2">
        <v>1</v>
      </c>
      <c r="L8" s="3">
        <f t="shared" si="4"/>
        <v>100</v>
      </c>
      <c r="M8" s="2">
        <v>0</v>
      </c>
      <c r="N8" s="3">
        <f t="shared" si="17"/>
        <v>100</v>
      </c>
      <c r="O8" s="2">
        <v>9.07</v>
      </c>
      <c r="P8" s="1">
        <f t="shared" si="18"/>
        <v>100</v>
      </c>
      <c r="Q8" s="2">
        <v>831</v>
      </c>
      <c r="R8" s="1">
        <f t="shared" si="19"/>
        <v>40</v>
      </c>
      <c r="S8" s="2">
        <v>3</v>
      </c>
      <c r="T8" s="2">
        <v>7</v>
      </c>
      <c r="U8" s="2">
        <f t="shared" si="20"/>
        <v>0.42857142857142855</v>
      </c>
      <c r="V8" s="1">
        <f t="shared" si="21"/>
        <v>80</v>
      </c>
      <c r="W8" s="2">
        <v>3</v>
      </c>
      <c r="X8" s="2">
        <v>7</v>
      </c>
      <c r="Y8" s="2">
        <f t="shared" si="22"/>
        <v>0.42857142857142855</v>
      </c>
      <c r="Z8" s="1">
        <f t="shared" si="23"/>
        <v>80</v>
      </c>
      <c r="AA8" s="7">
        <f t="shared" si="24"/>
        <v>79.5</v>
      </c>
      <c r="AB8" s="2" t="s">
        <v>93</v>
      </c>
      <c r="AC8" s="2" t="s">
        <v>78</v>
      </c>
    </row>
    <row r="9" spans="1:29">
      <c r="A9" s="4">
        <v>5258</v>
      </c>
      <c r="B9" s="4" t="s">
        <v>19</v>
      </c>
      <c r="C9" s="5">
        <v>124</v>
      </c>
      <c r="D9" s="5">
        <v>117</v>
      </c>
      <c r="E9" s="6">
        <f t="shared" si="13"/>
        <v>-5.6451612903225805E-2</v>
      </c>
      <c r="F9" s="2">
        <f t="shared" si="14"/>
        <v>0</v>
      </c>
      <c r="G9" s="2">
        <v>3.6741999999999999</v>
      </c>
      <c r="H9" s="1">
        <f t="shared" si="15"/>
        <v>80</v>
      </c>
      <c r="I9" s="2">
        <v>34.207299999999996</v>
      </c>
      <c r="J9" s="1">
        <f t="shared" si="16"/>
        <v>60</v>
      </c>
      <c r="K9" s="2">
        <v>0</v>
      </c>
      <c r="L9" s="3">
        <f t="shared" si="4"/>
        <v>0</v>
      </c>
      <c r="M9" s="2">
        <v>0</v>
      </c>
      <c r="N9" s="3">
        <f t="shared" si="17"/>
        <v>100</v>
      </c>
      <c r="O9" s="2">
        <v>24.81</v>
      </c>
      <c r="P9" s="1">
        <f t="shared" si="18"/>
        <v>60</v>
      </c>
      <c r="Q9" s="2">
        <v>707</v>
      </c>
      <c r="R9" s="1">
        <f t="shared" si="19"/>
        <v>40</v>
      </c>
      <c r="S9" s="2">
        <v>3</v>
      </c>
      <c r="T9" s="2">
        <v>7</v>
      </c>
      <c r="U9" s="2">
        <f t="shared" si="20"/>
        <v>0.42857142857142855</v>
      </c>
      <c r="V9" s="1">
        <f t="shared" si="21"/>
        <v>80</v>
      </c>
      <c r="W9" s="2">
        <v>3</v>
      </c>
      <c r="X9" s="2">
        <v>7</v>
      </c>
      <c r="Y9" s="2">
        <f t="shared" si="22"/>
        <v>0.42857142857142855</v>
      </c>
      <c r="Z9" s="1">
        <f t="shared" si="23"/>
        <v>80</v>
      </c>
      <c r="AA9" s="7">
        <f t="shared" si="24"/>
        <v>72.5</v>
      </c>
      <c r="AB9" s="2" t="s">
        <v>94</v>
      </c>
      <c r="AC9" s="2" t="s">
        <v>78</v>
      </c>
    </row>
    <row r="10" spans="1:29" hidden="1">
      <c r="A10" s="4">
        <v>8183</v>
      </c>
      <c r="B10" s="4" t="s">
        <v>39</v>
      </c>
      <c r="C10" s="5">
        <v>52.8</v>
      </c>
      <c r="D10" s="5">
        <v>44.75</v>
      </c>
      <c r="E10" s="6">
        <f t="shared" si="13"/>
        <v>-0.15246212121212116</v>
      </c>
      <c r="F10" s="2">
        <f t="shared" si="14"/>
        <v>0</v>
      </c>
      <c r="G10" s="2">
        <v>3.6741999999999999</v>
      </c>
      <c r="H10" s="1">
        <f t="shared" si="15"/>
        <v>80</v>
      </c>
      <c r="I10" s="2">
        <v>34.207299999999996</v>
      </c>
      <c r="J10" s="1">
        <f t="shared" si="16"/>
        <v>60</v>
      </c>
      <c r="K10" s="2">
        <v>0</v>
      </c>
      <c r="L10" s="3">
        <f t="shared" si="4"/>
        <v>0</v>
      </c>
      <c r="M10" s="2">
        <v>0</v>
      </c>
      <c r="N10" s="3">
        <f t="shared" si="17"/>
        <v>100</v>
      </c>
      <c r="O10" s="2">
        <v>29.28</v>
      </c>
      <c r="P10" s="1">
        <f t="shared" si="18"/>
        <v>60</v>
      </c>
      <c r="Q10" s="2">
        <v>556</v>
      </c>
      <c r="R10" s="1">
        <f t="shared" si="19"/>
        <v>40</v>
      </c>
      <c r="S10" s="2">
        <v>3</v>
      </c>
      <c r="T10" s="2">
        <v>7</v>
      </c>
      <c r="U10" s="2">
        <f t="shared" si="20"/>
        <v>0.42857142857142855</v>
      </c>
      <c r="V10" s="1">
        <f t="shared" si="21"/>
        <v>80</v>
      </c>
      <c r="W10" s="2">
        <v>3</v>
      </c>
      <c r="X10" s="2">
        <v>7</v>
      </c>
      <c r="Y10" s="2">
        <f t="shared" si="22"/>
        <v>0.42857142857142855</v>
      </c>
      <c r="Z10" s="1">
        <f t="shared" si="23"/>
        <v>80</v>
      </c>
      <c r="AA10" s="7">
        <f t="shared" si="24"/>
        <v>72.5</v>
      </c>
      <c r="AB10" s="2" t="s">
        <v>94</v>
      </c>
      <c r="AC10" s="2" t="s">
        <v>78</v>
      </c>
    </row>
    <row r="11" spans="1:29">
      <c r="A11" s="4">
        <v>2397</v>
      </c>
      <c r="B11" s="4" t="s">
        <v>18</v>
      </c>
      <c r="C11" s="5">
        <v>66.5</v>
      </c>
      <c r="D11" s="5">
        <v>78.7</v>
      </c>
      <c r="E11" s="6">
        <f t="shared" si="13"/>
        <v>0.1834586466165414</v>
      </c>
      <c r="F11" s="2">
        <f t="shared" si="14"/>
        <v>1</v>
      </c>
      <c r="G11" s="2">
        <v>0.24990000000000001</v>
      </c>
      <c r="H11" s="1">
        <f t="shared" si="15"/>
        <v>100</v>
      </c>
      <c r="I11" s="2">
        <v>1.82</v>
      </c>
      <c r="J11" s="1">
        <f t="shared" si="16"/>
        <v>100</v>
      </c>
      <c r="K11" s="2">
        <v>1</v>
      </c>
      <c r="L11" s="3">
        <f t="shared" si="4"/>
        <v>100</v>
      </c>
      <c r="M11" s="2">
        <v>0.22</v>
      </c>
      <c r="N11" s="3">
        <f t="shared" si="17"/>
        <v>0</v>
      </c>
      <c r="O11" s="2">
        <v>12.58</v>
      </c>
      <c r="P11" s="1">
        <f t="shared" si="18"/>
        <v>80</v>
      </c>
      <c r="Q11" s="2">
        <v>848</v>
      </c>
      <c r="R11" s="1">
        <f t="shared" si="19"/>
        <v>40</v>
      </c>
      <c r="S11" s="2">
        <v>3</v>
      </c>
      <c r="T11" s="2">
        <v>7</v>
      </c>
      <c r="U11" s="2">
        <f t="shared" si="20"/>
        <v>0.42857142857142855</v>
      </c>
      <c r="V11" s="1">
        <f t="shared" si="21"/>
        <v>80</v>
      </c>
      <c r="W11" s="2">
        <v>3</v>
      </c>
      <c r="X11" s="2">
        <v>7</v>
      </c>
      <c r="Y11" s="2">
        <f t="shared" si="22"/>
        <v>0.42857142857142855</v>
      </c>
      <c r="Z11" s="1">
        <f t="shared" si="23"/>
        <v>80</v>
      </c>
      <c r="AA11" s="7">
        <f t="shared" si="24"/>
        <v>72</v>
      </c>
      <c r="AB11" s="2" t="s">
        <v>94</v>
      </c>
      <c r="AC11" s="2" t="s">
        <v>78</v>
      </c>
    </row>
    <row r="12" spans="1:29" hidden="1">
      <c r="A12" s="4">
        <v>6245</v>
      </c>
      <c r="B12" s="4" t="s">
        <v>35</v>
      </c>
      <c r="C12" s="5">
        <v>110.5</v>
      </c>
      <c r="D12" s="5">
        <v>91.4</v>
      </c>
      <c r="E12" s="6">
        <f t="shared" si="13"/>
        <v>-0.17285067873303162</v>
      </c>
      <c r="F12" s="2">
        <f t="shared" si="14"/>
        <v>0</v>
      </c>
      <c r="G12" s="2">
        <v>0.34660000000000002</v>
      </c>
      <c r="H12" s="1">
        <f t="shared" si="15"/>
        <v>100</v>
      </c>
      <c r="I12" s="2">
        <v>1.8122</v>
      </c>
      <c r="J12" s="1">
        <f t="shared" si="16"/>
        <v>100</v>
      </c>
      <c r="K12" s="2">
        <v>1</v>
      </c>
      <c r="L12" s="3">
        <f t="shared" si="4"/>
        <v>100</v>
      </c>
      <c r="M12" s="2">
        <v>0.67</v>
      </c>
      <c r="N12" s="3">
        <f t="shared" si="17"/>
        <v>0</v>
      </c>
      <c r="O12" s="2">
        <v>12.16</v>
      </c>
      <c r="P12" s="1">
        <f t="shared" si="18"/>
        <v>80</v>
      </c>
      <c r="Q12" s="2">
        <v>880</v>
      </c>
      <c r="R12" s="1">
        <f t="shared" si="19"/>
        <v>40</v>
      </c>
      <c r="S12" s="2">
        <v>3</v>
      </c>
      <c r="T12" s="2">
        <v>7</v>
      </c>
      <c r="U12" s="2">
        <f t="shared" si="20"/>
        <v>0.42857142857142855</v>
      </c>
      <c r="V12" s="1">
        <f t="shared" si="21"/>
        <v>80</v>
      </c>
      <c r="W12" s="2">
        <v>3</v>
      </c>
      <c r="X12" s="2">
        <v>7</v>
      </c>
      <c r="Y12" s="2">
        <f t="shared" si="22"/>
        <v>0.42857142857142855</v>
      </c>
      <c r="Z12" s="1">
        <f t="shared" si="23"/>
        <v>80</v>
      </c>
      <c r="AA12" s="7">
        <f t="shared" si="24"/>
        <v>72</v>
      </c>
      <c r="AB12" s="2" t="s">
        <v>94</v>
      </c>
      <c r="AC12" s="2" t="s">
        <v>78</v>
      </c>
    </row>
    <row r="13" spans="1:29" hidden="1">
      <c r="A13" s="4">
        <v>3715</v>
      </c>
      <c r="B13" s="4" t="s">
        <v>30</v>
      </c>
      <c r="C13" s="5">
        <v>84.9</v>
      </c>
      <c r="D13" s="5">
        <v>71.400000000000006</v>
      </c>
      <c r="E13" s="6">
        <f t="shared" si="13"/>
        <v>-0.15901060070671377</v>
      </c>
      <c r="F13" s="2">
        <f t="shared" si="14"/>
        <v>0</v>
      </c>
      <c r="G13" s="2">
        <v>3.6741999999999999</v>
      </c>
      <c r="H13" s="1">
        <f t="shared" si="15"/>
        <v>80</v>
      </c>
      <c r="I13" s="2">
        <v>34.207299999999996</v>
      </c>
      <c r="J13" s="1">
        <f t="shared" si="16"/>
        <v>60</v>
      </c>
      <c r="K13" s="2">
        <v>1</v>
      </c>
      <c r="L13" s="3">
        <f t="shared" si="4"/>
        <v>100</v>
      </c>
      <c r="M13" s="2">
        <v>0</v>
      </c>
      <c r="N13" s="3">
        <f t="shared" si="17"/>
        <v>100</v>
      </c>
      <c r="O13" s="2">
        <v>19.7</v>
      </c>
      <c r="P13" s="1">
        <f t="shared" si="18"/>
        <v>80</v>
      </c>
      <c r="Q13" s="2">
        <v>689.25</v>
      </c>
      <c r="R13" s="1">
        <f t="shared" si="19"/>
        <v>40</v>
      </c>
      <c r="S13" s="2">
        <v>0</v>
      </c>
      <c r="T13" s="2">
        <v>8</v>
      </c>
      <c r="U13" s="2">
        <f t="shared" si="20"/>
        <v>0</v>
      </c>
      <c r="V13" s="1">
        <f t="shared" si="21"/>
        <v>40</v>
      </c>
      <c r="W13" s="2">
        <v>0</v>
      </c>
      <c r="X13" s="2">
        <v>5</v>
      </c>
      <c r="Y13" s="2">
        <f t="shared" si="22"/>
        <v>0</v>
      </c>
      <c r="Z13" s="1">
        <f t="shared" si="23"/>
        <v>40</v>
      </c>
      <c r="AA13" s="7">
        <f t="shared" si="24"/>
        <v>70.5</v>
      </c>
      <c r="AB13" s="2" t="s">
        <v>94</v>
      </c>
      <c r="AC13" s="2" t="s">
        <v>78</v>
      </c>
    </row>
    <row r="14" spans="1:29" hidden="1">
      <c r="A14" s="4">
        <v>2376</v>
      </c>
      <c r="B14" s="4" t="s">
        <v>25</v>
      </c>
      <c r="C14" s="5">
        <v>255</v>
      </c>
      <c r="D14" s="5">
        <v>271</v>
      </c>
      <c r="E14" s="6">
        <f t="shared" si="13"/>
        <v>6.2745098039215685E-2</v>
      </c>
      <c r="F14" s="2">
        <f t="shared" si="14"/>
        <v>1</v>
      </c>
      <c r="G14" s="2">
        <v>0.24560000000000001</v>
      </c>
      <c r="H14" s="1">
        <f t="shared" si="15"/>
        <v>100</v>
      </c>
      <c r="I14" s="2">
        <v>2.1265000000000001</v>
      </c>
      <c r="J14" s="1">
        <f t="shared" si="16"/>
        <v>100</v>
      </c>
      <c r="K14" s="2">
        <v>1</v>
      </c>
      <c r="L14" s="3">
        <f t="shared" si="4"/>
        <v>100</v>
      </c>
      <c r="M14" s="2">
        <v>0.33</v>
      </c>
      <c r="N14" s="3">
        <f t="shared" si="17"/>
        <v>0</v>
      </c>
      <c r="O14" s="2">
        <v>3.65</v>
      </c>
      <c r="P14" s="1">
        <f t="shared" si="18"/>
        <v>100</v>
      </c>
      <c r="Q14" s="2">
        <v>1474</v>
      </c>
      <c r="R14" s="1">
        <f t="shared" si="19"/>
        <v>60</v>
      </c>
      <c r="S14" s="2">
        <v>3</v>
      </c>
      <c r="T14" s="2">
        <v>9</v>
      </c>
      <c r="U14" s="2">
        <f t="shared" si="20"/>
        <v>0.33333333333333331</v>
      </c>
      <c r="V14" s="1">
        <f t="shared" si="21"/>
        <v>60</v>
      </c>
      <c r="W14" s="2">
        <v>3</v>
      </c>
      <c r="X14" s="2">
        <v>9</v>
      </c>
      <c r="Y14" s="2">
        <f t="shared" si="22"/>
        <v>0.33333333333333331</v>
      </c>
      <c r="Z14" s="1">
        <f t="shared" si="23"/>
        <v>60</v>
      </c>
      <c r="AA14" s="7">
        <f t="shared" si="24"/>
        <v>70</v>
      </c>
      <c r="AB14" s="2" t="s">
        <v>94</v>
      </c>
      <c r="AC14" s="2" t="s">
        <v>78</v>
      </c>
    </row>
    <row r="15" spans="1:29" hidden="1">
      <c r="A15" s="4">
        <v>6108</v>
      </c>
      <c r="B15" s="4" t="s">
        <v>33</v>
      </c>
      <c r="C15" s="5">
        <v>23.5</v>
      </c>
      <c r="D15" s="5">
        <v>16.75</v>
      </c>
      <c r="E15" s="6">
        <f t="shared" si="13"/>
        <v>-0.28723404255319152</v>
      </c>
      <c r="F15" s="2">
        <f t="shared" si="14"/>
        <v>0</v>
      </c>
      <c r="G15" s="2">
        <v>2.1009000000000002</v>
      </c>
      <c r="H15" s="1">
        <f t="shared" si="15"/>
        <v>80</v>
      </c>
      <c r="I15" s="2">
        <v>58.820099999999996</v>
      </c>
      <c r="J15" s="1">
        <f t="shared" si="16"/>
        <v>40</v>
      </c>
      <c r="K15" s="2">
        <v>0</v>
      </c>
      <c r="L15" s="3">
        <f t="shared" si="4"/>
        <v>0</v>
      </c>
      <c r="M15" s="2">
        <v>0</v>
      </c>
      <c r="N15" s="3">
        <f t="shared" si="17"/>
        <v>100</v>
      </c>
      <c r="O15" s="2">
        <v>15.09</v>
      </c>
      <c r="P15" s="1">
        <f t="shared" si="18"/>
        <v>80</v>
      </c>
      <c r="Q15" s="2">
        <v>580</v>
      </c>
      <c r="R15" s="1">
        <f t="shared" si="19"/>
        <v>40</v>
      </c>
      <c r="S15" s="2">
        <v>3</v>
      </c>
      <c r="T15" s="2">
        <v>6</v>
      </c>
      <c r="U15" s="2">
        <f t="shared" si="20"/>
        <v>0.5</v>
      </c>
      <c r="V15" s="1">
        <f t="shared" si="21"/>
        <v>80</v>
      </c>
      <c r="W15" s="2">
        <v>3</v>
      </c>
      <c r="X15" s="2">
        <v>6</v>
      </c>
      <c r="Y15" s="2">
        <f t="shared" si="22"/>
        <v>0.5</v>
      </c>
      <c r="Z15" s="1">
        <f t="shared" si="23"/>
        <v>80</v>
      </c>
      <c r="AA15" s="7">
        <f t="shared" si="24"/>
        <v>69</v>
      </c>
      <c r="AB15" s="2" t="s">
        <v>94</v>
      </c>
      <c r="AC15" s="2" t="s">
        <v>78</v>
      </c>
    </row>
    <row r="16" spans="1:29" hidden="1">
      <c r="A16" s="4">
        <v>5469</v>
      </c>
      <c r="B16" s="4" t="s">
        <v>32</v>
      </c>
      <c r="C16" s="5">
        <v>55.4</v>
      </c>
      <c r="D16" s="5">
        <v>57.2</v>
      </c>
      <c r="E16" s="6">
        <f t="shared" si="13"/>
        <v>3.2490974729241957E-2</v>
      </c>
      <c r="F16" s="2">
        <f t="shared" si="14"/>
        <v>1</v>
      </c>
      <c r="G16" s="2">
        <v>0.35110000000000002</v>
      </c>
      <c r="H16" s="1">
        <f t="shared" si="15"/>
        <v>100</v>
      </c>
      <c r="I16" s="2">
        <v>6.4932999999999996</v>
      </c>
      <c r="J16" s="1">
        <f t="shared" si="16"/>
        <v>100</v>
      </c>
      <c r="K16" s="2">
        <v>1</v>
      </c>
      <c r="L16" s="3">
        <f t="shared" si="4"/>
        <v>100</v>
      </c>
      <c r="M16" s="2">
        <v>0.11</v>
      </c>
      <c r="N16" s="3">
        <f t="shared" si="17"/>
        <v>0</v>
      </c>
      <c r="O16" s="2">
        <v>18.98</v>
      </c>
      <c r="P16" s="1">
        <f t="shared" si="18"/>
        <v>80</v>
      </c>
      <c r="Q16" s="2">
        <v>828</v>
      </c>
      <c r="R16" s="1">
        <f t="shared" si="19"/>
        <v>40</v>
      </c>
      <c r="S16" s="2">
        <v>3</v>
      </c>
      <c r="T16" s="2">
        <v>11</v>
      </c>
      <c r="U16" s="2">
        <f t="shared" si="20"/>
        <v>0.27272727272727271</v>
      </c>
      <c r="V16" s="1">
        <f t="shared" si="21"/>
        <v>60</v>
      </c>
      <c r="W16" s="2">
        <v>3</v>
      </c>
      <c r="X16" s="2">
        <v>11</v>
      </c>
      <c r="Y16" s="2">
        <f t="shared" si="22"/>
        <v>0.27272727272727271</v>
      </c>
      <c r="Z16" s="1">
        <f t="shared" si="23"/>
        <v>60</v>
      </c>
      <c r="AA16" s="7">
        <f t="shared" si="24"/>
        <v>68</v>
      </c>
      <c r="AB16" s="2" t="s">
        <v>94</v>
      </c>
      <c r="AC16" s="2" t="s">
        <v>78</v>
      </c>
    </row>
    <row r="17" spans="1:29" hidden="1">
      <c r="A17" s="4">
        <v>2402</v>
      </c>
      <c r="B17" s="4" t="s">
        <v>26</v>
      </c>
      <c r="C17" s="5">
        <v>35.700000000000003</v>
      </c>
      <c r="D17" s="5">
        <v>41.05</v>
      </c>
      <c r="E17" s="6">
        <f t="shared" si="13"/>
        <v>0.14985994397759086</v>
      </c>
      <c r="F17" s="2">
        <f t="shared" si="14"/>
        <v>1</v>
      </c>
      <c r="G17" s="2">
        <v>3.6741999999999999</v>
      </c>
      <c r="H17" s="1">
        <f t="shared" si="15"/>
        <v>80</v>
      </c>
      <c r="I17" s="2">
        <v>34.207299999999996</v>
      </c>
      <c r="J17" s="1">
        <f t="shared" si="16"/>
        <v>60</v>
      </c>
      <c r="K17" s="2">
        <v>1</v>
      </c>
      <c r="L17" s="3">
        <f t="shared" si="4"/>
        <v>100</v>
      </c>
      <c r="M17" s="2">
        <v>0.11</v>
      </c>
      <c r="N17" s="3">
        <f t="shared" si="17"/>
        <v>0</v>
      </c>
      <c r="O17" s="2">
        <v>9.75</v>
      </c>
      <c r="P17" s="1">
        <f t="shared" si="18"/>
        <v>100</v>
      </c>
      <c r="Q17" s="2">
        <v>509</v>
      </c>
      <c r="R17" s="1">
        <f t="shared" si="19"/>
        <v>40</v>
      </c>
      <c r="S17" s="2">
        <v>3</v>
      </c>
      <c r="T17" s="2">
        <v>7</v>
      </c>
      <c r="U17" s="2">
        <f t="shared" si="20"/>
        <v>0.42857142857142855</v>
      </c>
      <c r="V17" s="1">
        <f t="shared" si="21"/>
        <v>80</v>
      </c>
      <c r="W17" s="2">
        <v>3</v>
      </c>
      <c r="X17" s="2">
        <v>7</v>
      </c>
      <c r="Y17" s="2">
        <f t="shared" si="22"/>
        <v>0.42857142857142855</v>
      </c>
      <c r="Z17" s="1">
        <f t="shared" si="23"/>
        <v>80</v>
      </c>
      <c r="AA17" s="7">
        <f t="shared" si="24"/>
        <v>59.5</v>
      </c>
      <c r="AB17" s="2" t="s">
        <v>94</v>
      </c>
      <c r="AC17" s="2" t="s">
        <v>79</v>
      </c>
    </row>
    <row r="18" spans="1:29">
      <c r="A18" s="4">
        <v>3022</v>
      </c>
      <c r="B18" s="4" t="s">
        <v>20</v>
      </c>
      <c r="C18" s="5">
        <v>84.2</v>
      </c>
      <c r="D18" s="5">
        <v>78.099999999999994</v>
      </c>
      <c r="E18" s="6">
        <f t="shared" si="13"/>
        <v>-7.2446555819477537E-2</v>
      </c>
      <c r="F18" s="2">
        <f t="shared" si="14"/>
        <v>0</v>
      </c>
      <c r="G18" s="2">
        <v>0.1232</v>
      </c>
      <c r="H18" s="1">
        <f t="shared" si="15"/>
        <v>100</v>
      </c>
      <c r="I18" s="2">
        <v>34.207299999999996</v>
      </c>
      <c r="J18" s="1">
        <f t="shared" si="16"/>
        <v>60</v>
      </c>
      <c r="K18" s="2">
        <v>0</v>
      </c>
      <c r="L18" s="3">
        <f t="shared" si="4"/>
        <v>0</v>
      </c>
      <c r="M18" s="2">
        <v>0.33</v>
      </c>
      <c r="N18" s="3">
        <f t="shared" si="17"/>
        <v>0</v>
      </c>
      <c r="O18" s="2">
        <v>21.24</v>
      </c>
      <c r="P18" s="1">
        <f t="shared" si="18"/>
        <v>60</v>
      </c>
      <c r="Q18" s="2">
        <v>843</v>
      </c>
      <c r="R18" s="1">
        <f t="shared" si="19"/>
        <v>40</v>
      </c>
      <c r="S18" s="2">
        <v>3</v>
      </c>
      <c r="T18" s="2">
        <v>6</v>
      </c>
      <c r="U18" s="2">
        <f t="shared" si="20"/>
        <v>0.5</v>
      </c>
      <c r="V18" s="1">
        <f t="shared" si="21"/>
        <v>80</v>
      </c>
      <c r="W18" s="2">
        <v>3</v>
      </c>
      <c r="X18" s="2">
        <v>6</v>
      </c>
      <c r="Y18" s="2">
        <f t="shared" si="22"/>
        <v>0.5</v>
      </c>
      <c r="Z18" s="1">
        <f t="shared" si="23"/>
        <v>80</v>
      </c>
      <c r="AA18" s="7">
        <f t="shared" si="24"/>
        <v>57</v>
      </c>
      <c r="AB18" s="2" t="s">
        <v>94</v>
      </c>
      <c r="AC18" s="2" t="s">
        <v>79</v>
      </c>
    </row>
    <row r="19" spans="1:29" hidden="1">
      <c r="A19" s="4">
        <v>6156</v>
      </c>
      <c r="B19" s="4" t="s">
        <v>34</v>
      </c>
      <c r="C19" s="5">
        <v>25.7</v>
      </c>
      <c r="D19" s="5">
        <v>40.15</v>
      </c>
      <c r="E19" s="6">
        <f t="shared" si="13"/>
        <v>0.5622568093385214</v>
      </c>
      <c r="F19" s="2">
        <f t="shared" si="14"/>
        <v>1</v>
      </c>
      <c r="G19" s="2">
        <v>3.6741999999999999</v>
      </c>
      <c r="H19" s="1">
        <f t="shared" si="15"/>
        <v>80</v>
      </c>
      <c r="I19" s="2">
        <v>34.207299999999996</v>
      </c>
      <c r="J19" s="1">
        <f t="shared" si="16"/>
        <v>60</v>
      </c>
      <c r="K19" s="2">
        <v>0</v>
      </c>
      <c r="L19" s="3">
        <f t="shared" si="4"/>
        <v>0</v>
      </c>
      <c r="M19" s="2">
        <v>0.22</v>
      </c>
      <c r="N19" s="3">
        <f t="shared" si="17"/>
        <v>0</v>
      </c>
      <c r="O19" s="2">
        <v>25.17</v>
      </c>
      <c r="P19" s="1">
        <f t="shared" si="18"/>
        <v>60</v>
      </c>
      <c r="Q19" s="2">
        <v>1050</v>
      </c>
      <c r="R19" s="1">
        <f t="shared" si="19"/>
        <v>60</v>
      </c>
      <c r="S19" s="2">
        <v>3</v>
      </c>
      <c r="T19" s="2">
        <v>7</v>
      </c>
      <c r="U19" s="2">
        <f t="shared" si="20"/>
        <v>0.42857142857142855</v>
      </c>
      <c r="V19" s="1">
        <f t="shared" si="21"/>
        <v>80</v>
      </c>
      <c r="W19" s="2">
        <v>3</v>
      </c>
      <c r="X19" s="2">
        <v>7</v>
      </c>
      <c r="Y19" s="2">
        <f t="shared" si="22"/>
        <v>0.42857142857142855</v>
      </c>
      <c r="Z19" s="1">
        <f t="shared" si="23"/>
        <v>80</v>
      </c>
      <c r="AA19" s="7">
        <f t="shared" si="24"/>
        <v>53.5</v>
      </c>
      <c r="AB19" s="2" t="s">
        <v>94</v>
      </c>
      <c r="AC19" s="2" t="s">
        <v>79</v>
      </c>
    </row>
    <row r="20" spans="1:29" hidden="1">
      <c r="A20" s="2">
        <v>2355</v>
      </c>
      <c r="B20" s="4" t="s">
        <v>24</v>
      </c>
      <c r="C20" s="5">
        <v>49.8</v>
      </c>
      <c r="D20" s="5">
        <v>39.299999999999997</v>
      </c>
      <c r="E20" s="6">
        <f t="shared" si="13"/>
        <v>-0.21084337349397592</v>
      </c>
      <c r="F20" s="2">
        <f t="shared" si="14"/>
        <v>0</v>
      </c>
      <c r="G20" s="2">
        <v>10.837199999999999</v>
      </c>
      <c r="H20" s="1">
        <f t="shared" si="15"/>
        <v>40</v>
      </c>
      <c r="I20" s="2">
        <v>34.207299999999996</v>
      </c>
      <c r="J20" s="1">
        <f t="shared" si="16"/>
        <v>60</v>
      </c>
      <c r="K20" s="2">
        <v>1</v>
      </c>
      <c r="L20" s="3">
        <f t="shared" si="4"/>
        <v>100</v>
      </c>
      <c r="M20" s="2">
        <v>1.33</v>
      </c>
      <c r="N20" s="3">
        <f t="shared" si="17"/>
        <v>0</v>
      </c>
      <c r="O20" s="2">
        <v>9.5399999999999991</v>
      </c>
      <c r="P20" s="1">
        <f t="shared" si="18"/>
        <v>100</v>
      </c>
      <c r="Q20" s="2">
        <v>672</v>
      </c>
      <c r="R20" s="1">
        <f t="shared" si="19"/>
        <v>40</v>
      </c>
      <c r="S20" s="2">
        <v>3</v>
      </c>
      <c r="T20" s="2">
        <v>9</v>
      </c>
      <c r="U20" s="2">
        <f t="shared" si="20"/>
        <v>0.33333333333333331</v>
      </c>
      <c r="V20" s="1">
        <f t="shared" si="21"/>
        <v>60</v>
      </c>
      <c r="W20" s="2">
        <v>3</v>
      </c>
      <c r="X20" s="2">
        <v>9</v>
      </c>
      <c r="Y20" s="2">
        <f t="shared" si="22"/>
        <v>0.33333333333333331</v>
      </c>
      <c r="Z20" s="1">
        <f t="shared" si="23"/>
        <v>60</v>
      </c>
      <c r="AA20" s="7">
        <f t="shared" si="24"/>
        <v>46.5</v>
      </c>
      <c r="AB20" s="2" t="s">
        <v>95</v>
      </c>
      <c r="AC20" s="2" t="s">
        <v>79</v>
      </c>
    </row>
    <row r="21" spans="1:29" hidden="1">
      <c r="A21" s="16">
        <v>3044</v>
      </c>
      <c r="B21" s="4" t="s">
        <v>27</v>
      </c>
      <c r="C21" s="5">
        <v>192</v>
      </c>
      <c r="D21" s="5">
        <v>199.5</v>
      </c>
      <c r="E21" s="6">
        <f t="shared" si="13"/>
        <v>3.90625E-2</v>
      </c>
      <c r="F21" s="2">
        <f t="shared" si="14"/>
        <v>1</v>
      </c>
      <c r="G21" s="2">
        <v>16.5227</v>
      </c>
      <c r="H21" s="1">
        <f t="shared" si="15"/>
        <v>40</v>
      </c>
      <c r="I21" s="2">
        <v>389.86500000000001</v>
      </c>
      <c r="J21" s="1">
        <f t="shared" si="16"/>
        <v>40</v>
      </c>
      <c r="K21" s="2">
        <v>1</v>
      </c>
      <c r="L21" s="3">
        <f t="shared" si="4"/>
        <v>100</v>
      </c>
      <c r="M21" s="2">
        <v>0.22</v>
      </c>
      <c r="N21" s="3">
        <f t="shared" si="17"/>
        <v>0</v>
      </c>
      <c r="O21" s="2">
        <v>9.6300000000000008</v>
      </c>
      <c r="P21" s="1">
        <f t="shared" si="18"/>
        <v>100</v>
      </c>
      <c r="Q21" s="2">
        <v>666</v>
      </c>
      <c r="R21" s="1">
        <f t="shared" si="19"/>
        <v>40</v>
      </c>
      <c r="S21" s="2">
        <v>3</v>
      </c>
      <c r="T21" s="2">
        <v>9</v>
      </c>
      <c r="U21" s="2">
        <f t="shared" si="20"/>
        <v>0.33333333333333331</v>
      </c>
      <c r="V21" s="1">
        <f t="shared" si="21"/>
        <v>60</v>
      </c>
      <c r="W21" s="2">
        <v>3</v>
      </c>
      <c r="X21" s="2">
        <v>9</v>
      </c>
      <c r="Y21" s="2">
        <f t="shared" si="22"/>
        <v>0.33333333333333331</v>
      </c>
      <c r="Z21" s="1">
        <f t="shared" si="23"/>
        <v>60</v>
      </c>
      <c r="AA21" s="7">
        <f t="shared" si="24"/>
        <v>42</v>
      </c>
      <c r="AB21" s="2" t="s">
        <v>95</v>
      </c>
      <c r="AC21" s="2" t="s">
        <v>79</v>
      </c>
    </row>
    <row r="24" spans="1:29">
      <c r="A24" s="2" t="s">
        <v>14</v>
      </c>
      <c r="B24" s="2" t="s">
        <v>12</v>
      </c>
    </row>
    <row r="25" spans="1:29">
      <c r="A25" s="10">
        <f>AVERAGE(E2:E21)</f>
        <v>8.6926526978786112E-3</v>
      </c>
      <c r="B25" s="2">
        <f>SUM(F2:F21)/COUNT(F2:F21)</f>
        <v>0.4</v>
      </c>
    </row>
    <row r="27" spans="1:29">
      <c r="A27" s="17"/>
      <c r="B27" s="2" t="s">
        <v>108</v>
      </c>
    </row>
  </sheetData>
  <sortState xmlns:xlrd2="http://schemas.microsoft.com/office/spreadsheetml/2017/richdata2" ref="A3:AC21">
    <sortCondition descending="1" ref="AA2:AA21"/>
  </sortState>
  <phoneticPr fontId="2" type="noConversion"/>
  <conditionalFormatting sqref="A1:A21">
    <cfRule type="duplicateValues" dxfId="5" priority="2"/>
  </conditionalFormatting>
  <conditionalFormatting sqref="B1">
    <cfRule type="duplicateValues" dxfId="4" priority="4"/>
  </conditionalFormatting>
  <conditionalFormatting sqref="B2:B21">
    <cfRule type="duplicateValues" dxfId="3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BC6F-3DDE-AA46-AD9D-4E7B420C9079}">
  <dimension ref="A1:AC16"/>
  <sheetViews>
    <sheetView tabSelected="1" zoomScale="80" workbookViewId="0">
      <selection activeCell="AK16" sqref="AK16"/>
    </sheetView>
  </sheetViews>
  <sheetFormatPr defaultColWidth="11" defaultRowHeight="16.2"/>
  <cols>
    <col min="1" max="1" width="11.109375" style="2" bestFit="1" customWidth="1"/>
    <col min="2" max="2" width="11" style="2"/>
    <col min="3" max="3" width="11.109375" style="2" bestFit="1" customWidth="1"/>
    <col min="4" max="4" width="11.6640625" style="2" bestFit="1" customWidth="1"/>
    <col min="5" max="6" width="11.109375" style="2" bestFit="1" customWidth="1"/>
    <col min="7" max="7" width="0" style="2" hidden="1" customWidth="1"/>
    <col min="8" max="8" width="11.88671875" style="2" hidden="1" customWidth="1"/>
    <col min="9" max="9" width="0" style="2" hidden="1" customWidth="1"/>
    <col min="10" max="10" width="13.88671875" style="2" hidden="1" customWidth="1"/>
    <col min="11" max="26" width="0" style="2" hidden="1" customWidth="1"/>
    <col min="27" max="27" width="11" style="7"/>
    <col min="28" max="16384" width="11" style="2"/>
  </cols>
  <sheetData>
    <row r="1" spans="1:29">
      <c r="A1" s="2" t="s">
        <v>58</v>
      </c>
      <c r="C1" s="2" t="s">
        <v>76</v>
      </c>
      <c r="D1" s="2" t="s">
        <v>86</v>
      </c>
      <c r="E1" s="2" t="s">
        <v>11</v>
      </c>
      <c r="F1" s="2" t="s">
        <v>13</v>
      </c>
      <c r="G1" s="2" t="s">
        <v>101</v>
      </c>
      <c r="H1" s="1" t="s">
        <v>83</v>
      </c>
      <c r="I1" s="2" t="s">
        <v>88</v>
      </c>
      <c r="J1" s="1" t="s">
        <v>83</v>
      </c>
      <c r="K1" s="2" t="s">
        <v>66</v>
      </c>
      <c r="L1" s="3" t="s">
        <v>85</v>
      </c>
      <c r="M1" s="2" t="s">
        <v>67</v>
      </c>
      <c r="N1" s="3" t="s">
        <v>96</v>
      </c>
      <c r="O1" s="2" t="s">
        <v>68</v>
      </c>
      <c r="P1" s="1" t="s">
        <v>85</v>
      </c>
      <c r="Q1" s="2" t="s">
        <v>69</v>
      </c>
      <c r="R1" s="1" t="s">
        <v>85</v>
      </c>
      <c r="S1" s="2" t="s">
        <v>70</v>
      </c>
      <c r="T1" s="2" t="s">
        <v>71</v>
      </c>
      <c r="U1" s="2" t="s">
        <v>75</v>
      </c>
      <c r="V1" s="1" t="s">
        <v>84</v>
      </c>
      <c r="W1" s="2" t="s">
        <v>72</v>
      </c>
      <c r="X1" s="2" t="s">
        <v>73</v>
      </c>
      <c r="Y1" s="2" t="s">
        <v>75</v>
      </c>
      <c r="Z1" s="1" t="s">
        <v>84</v>
      </c>
      <c r="AA1" s="2" t="s">
        <v>74</v>
      </c>
      <c r="AB1" s="2" t="s">
        <v>102</v>
      </c>
    </row>
    <row r="2" spans="1:29">
      <c r="A2" s="14">
        <v>6806</v>
      </c>
      <c r="B2" s="4" t="s">
        <v>59</v>
      </c>
      <c r="C2" s="5">
        <v>107</v>
      </c>
      <c r="D2" s="5">
        <v>121</v>
      </c>
      <c r="E2" s="6">
        <f t="shared" ref="E2" si="0">(D2-C2)/C2</f>
        <v>0.13084112149532709</v>
      </c>
      <c r="F2" s="2">
        <f t="shared" ref="F2" si="1">IF(E2&gt;0, 1,0)</f>
        <v>1</v>
      </c>
      <c r="G2" s="2">
        <v>2.6800000000000001E-2</v>
      </c>
      <c r="H2" s="1">
        <f t="shared" ref="H2" si="2">IF(G2&lt;1,100,IF(G2&lt;5,80,IF(G2&lt;10,60,40)))</f>
        <v>100</v>
      </c>
      <c r="I2" s="2">
        <v>0.86819999999999997</v>
      </c>
      <c r="J2" s="1">
        <f t="shared" ref="J2" si="3">IF(I2&lt;10,100,IF(I2&lt;25,80,IF(I2&lt;50,60,40)))</f>
        <v>100</v>
      </c>
      <c r="K2" s="2">
        <v>1</v>
      </c>
      <c r="L2" s="3">
        <f t="shared" ref="L2:L8" si="4">IF(K2=1,100,0)</f>
        <v>100</v>
      </c>
      <c r="M2" s="2">
        <v>0</v>
      </c>
      <c r="N2" s="3">
        <f t="shared" ref="N2" si="5">IF(M2=0,100,0)</f>
        <v>100</v>
      </c>
      <c r="O2" s="2">
        <v>18.57</v>
      </c>
      <c r="P2" s="1">
        <f t="shared" ref="P2" si="6">IF(O2&lt;10,100,IF(O2&lt;20,80,IF(O2&lt;30,60,40)))</f>
        <v>80</v>
      </c>
      <c r="Q2" s="2">
        <v>1068</v>
      </c>
      <c r="R2" s="1">
        <f t="shared" ref="R2" si="7">IF(Q2&gt;2500,100,IF(Q2&gt;1500,80,IF(Q2&gt;1000,60,40)))</f>
        <v>60</v>
      </c>
      <c r="S2" s="2">
        <v>3</v>
      </c>
      <c r="T2" s="2">
        <v>7</v>
      </c>
      <c r="U2" s="2">
        <f t="shared" ref="U2" si="8">S2/T2</f>
        <v>0.42857142857142855</v>
      </c>
      <c r="V2" s="1">
        <f t="shared" ref="V2" si="9">IF(U2&gt;0.6,100,IF(U2&gt;0.4,80,IF(U2&gt;0.2,60,40)))</f>
        <v>80</v>
      </c>
      <c r="W2" s="2">
        <v>3</v>
      </c>
      <c r="X2" s="2">
        <v>7</v>
      </c>
      <c r="Y2" s="2">
        <f t="shared" ref="Y2" si="10">W2/X2</f>
        <v>0.42857142857142855</v>
      </c>
      <c r="Z2" s="1">
        <f t="shared" ref="Z2" si="11">IF(Y2&gt;0.6,100,IF(Y2&gt;0.4,80,IF(Y2&gt;0.2,60,40)))</f>
        <v>80</v>
      </c>
      <c r="AA2" s="7">
        <f t="shared" ref="AA2" si="12">SUM(H2*0.45*0.5,J2*0.45*0.5,L2*0.1*0.5,N2*0.2,P2*0.05,R2*0.05,V2*0.5*0.2,Z2*0.5*0.2)</f>
        <v>93</v>
      </c>
      <c r="AB2" s="2" t="s">
        <v>93</v>
      </c>
      <c r="AC2" s="2" t="s">
        <v>77</v>
      </c>
    </row>
    <row r="3" spans="1:29">
      <c r="A3" s="4">
        <v>3708</v>
      </c>
      <c r="B3" s="4" t="s">
        <v>63</v>
      </c>
      <c r="C3" s="5">
        <v>101.5</v>
      </c>
      <c r="D3" s="5">
        <v>106</v>
      </c>
      <c r="E3" s="6">
        <f t="shared" ref="E3:E8" si="13">(D3-C3)/C3</f>
        <v>4.4334975369458129E-2</v>
      </c>
      <c r="F3" s="2">
        <f t="shared" ref="F3:F8" si="14">IF(E3&gt;0, 1,0)</f>
        <v>1</v>
      </c>
      <c r="G3" s="2">
        <v>0.19020000000000001</v>
      </c>
      <c r="H3" s="1">
        <f t="shared" ref="H3:H8" si="15">IF(G3&lt;1,100,IF(G3&lt;5,80,IF(G3&lt;10,60,40)))</f>
        <v>100</v>
      </c>
      <c r="I3" s="2">
        <v>1.1998</v>
      </c>
      <c r="J3" s="1">
        <f t="shared" ref="J3:J8" si="16">IF(I3&lt;10,100,IF(I3&lt;25,80,IF(I3&lt;50,60,40)))</f>
        <v>100</v>
      </c>
      <c r="K3" s="2">
        <v>1</v>
      </c>
      <c r="L3" s="3">
        <f t="shared" si="4"/>
        <v>100</v>
      </c>
      <c r="M3" s="2">
        <v>0.22</v>
      </c>
      <c r="N3" s="3">
        <f t="shared" ref="N3:N8" si="17">IF(M3=0,100,0)</f>
        <v>0</v>
      </c>
      <c r="O3" s="2">
        <v>12.1</v>
      </c>
      <c r="P3" s="1">
        <f t="shared" ref="P3:P8" si="18">IF(O3&lt;10,100,IF(O3&lt;20,80,IF(O3&lt;30,60,40)))</f>
        <v>80</v>
      </c>
      <c r="Q3" s="2">
        <v>758</v>
      </c>
      <c r="R3" s="1">
        <f t="shared" ref="R3:R8" si="19">IF(Q3&gt;2500,100,IF(Q3&gt;1500,80,IF(Q3&gt;1000,60,40)))</f>
        <v>40</v>
      </c>
      <c r="S3" s="2">
        <v>4</v>
      </c>
      <c r="T3" s="2">
        <v>8</v>
      </c>
      <c r="U3" s="2">
        <f t="shared" ref="U3:U8" si="20">S3/T3</f>
        <v>0.5</v>
      </c>
      <c r="V3" s="1">
        <f t="shared" ref="V3:V8" si="21">IF(U3&gt;0.6,100,IF(U3&gt;0.4,80,IF(U3&gt;0.2,60,40)))</f>
        <v>80</v>
      </c>
      <c r="W3" s="2">
        <v>4</v>
      </c>
      <c r="X3" s="2">
        <v>8</v>
      </c>
      <c r="Y3" s="2">
        <f t="shared" ref="Y3:Y8" si="22">W3/X3</f>
        <v>0.5</v>
      </c>
      <c r="Z3" s="1">
        <f t="shared" ref="Z3:Z8" si="23">IF(Y3&gt;0.6,100,IF(Y3&gt;0.4,80,IF(Y3&gt;0.2,60,40)))</f>
        <v>80</v>
      </c>
      <c r="AA3" s="7">
        <f t="shared" ref="AA3:AA8" si="24">SUM(H3*0.45*0.5,J3*0.45*0.5,L3*0.1*0.5,N3*0.2,P3*0.05,R3*0.05,V3*0.5*0.2,Z3*0.5*0.2)</f>
        <v>72</v>
      </c>
      <c r="AB3" s="2" t="s">
        <v>94</v>
      </c>
      <c r="AC3" s="2" t="s">
        <v>78</v>
      </c>
    </row>
    <row r="4" spans="1:29">
      <c r="A4" s="4">
        <v>6873</v>
      </c>
      <c r="B4" s="4" t="s">
        <v>60</v>
      </c>
      <c r="C4" s="5">
        <v>132</v>
      </c>
      <c r="D4" s="5">
        <v>220.5</v>
      </c>
      <c r="E4" s="6">
        <f t="shared" si="13"/>
        <v>0.67045454545454541</v>
      </c>
      <c r="F4" s="2">
        <f t="shared" si="14"/>
        <v>1</v>
      </c>
      <c r="G4" s="2">
        <v>9.6299999999999997E-2</v>
      </c>
      <c r="H4" s="1">
        <f t="shared" si="15"/>
        <v>100</v>
      </c>
      <c r="I4" s="2">
        <v>0.67720000000000002</v>
      </c>
      <c r="J4" s="1">
        <f t="shared" si="16"/>
        <v>100</v>
      </c>
      <c r="K4" s="2">
        <v>1</v>
      </c>
      <c r="L4" s="3">
        <f t="shared" si="4"/>
        <v>100</v>
      </c>
      <c r="M4" s="2">
        <v>1.33</v>
      </c>
      <c r="N4" s="3">
        <f t="shared" si="17"/>
        <v>0</v>
      </c>
      <c r="O4" s="2">
        <v>57.67</v>
      </c>
      <c r="P4" s="1">
        <f t="shared" si="18"/>
        <v>40</v>
      </c>
      <c r="Q4" s="2">
        <v>644</v>
      </c>
      <c r="R4" s="1">
        <f t="shared" si="19"/>
        <v>40</v>
      </c>
      <c r="S4" s="2">
        <v>3</v>
      </c>
      <c r="T4" s="2">
        <v>7</v>
      </c>
      <c r="U4" s="2">
        <f t="shared" si="20"/>
        <v>0.42857142857142855</v>
      </c>
      <c r="V4" s="1">
        <f t="shared" si="21"/>
        <v>80</v>
      </c>
      <c r="W4" s="2">
        <v>3</v>
      </c>
      <c r="X4" s="2">
        <v>7</v>
      </c>
      <c r="Y4" s="2">
        <f t="shared" si="22"/>
        <v>0.42857142857142855</v>
      </c>
      <c r="Z4" s="1">
        <f t="shared" si="23"/>
        <v>80</v>
      </c>
      <c r="AA4" s="7">
        <f t="shared" si="24"/>
        <v>70</v>
      </c>
      <c r="AB4" s="2" t="s">
        <v>94</v>
      </c>
      <c r="AC4" s="2" t="s">
        <v>78</v>
      </c>
    </row>
    <row r="5" spans="1:29">
      <c r="A5" s="4">
        <v>9930</v>
      </c>
      <c r="B5" s="4" t="s">
        <v>64</v>
      </c>
      <c r="C5" s="5">
        <v>57.3</v>
      </c>
      <c r="D5" s="5">
        <v>68.599999999999994</v>
      </c>
      <c r="E5" s="6">
        <f t="shared" si="13"/>
        <v>0.1972076788830715</v>
      </c>
      <c r="F5" s="2">
        <f t="shared" si="14"/>
        <v>1</v>
      </c>
      <c r="G5" s="2">
        <v>13.3165</v>
      </c>
      <c r="H5" s="1">
        <f t="shared" si="15"/>
        <v>40</v>
      </c>
      <c r="I5" s="2">
        <v>24.482900000000001</v>
      </c>
      <c r="J5" s="1">
        <f t="shared" si="16"/>
        <v>80</v>
      </c>
      <c r="K5" s="2">
        <v>1</v>
      </c>
      <c r="L5" s="3">
        <f t="shared" si="4"/>
        <v>100</v>
      </c>
      <c r="M5" s="2">
        <v>0</v>
      </c>
      <c r="N5" s="3">
        <f t="shared" si="17"/>
        <v>100</v>
      </c>
      <c r="O5" s="2">
        <v>9.15</v>
      </c>
      <c r="P5" s="1">
        <f t="shared" si="18"/>
        <v>100</v>
      </c>
      <c r="Q5" s="2">
        <v>1368</v>
      </c>
      <c r="R5" s="1">
        <f t="shared" si="19"/>
        <v>60</v>
      </c>
      <c r="S5" s="2">
        <v>3</v>
      </c>
      <c r="T5" s="2">
        <v>15</v>
      </c>
      <c r="U5" s="2">
        <f t="shared" si="20"/>
        <v>0.2</v>
      </c>
      <c r="V5" s="1">
        <f t="shared" si="21"/>
        <v>40</v>
      </c>
      <c r="W5" s="2">
        <v>3</v>
      </c>
      <c r="X5" s="2">
        <v>15</v>
      </c>
      <c r="Y5" s="2">
        <f t="shared" si="22"/>
        <v>0.2</v>
      </c>
      <c r="Z5" s="1">
        <f t="shared" si="23"/>
        <v>40</v>
      </c>
      <c r="AA5" s="7">
        <f t="shared" si="24"/>
        <v>68</v>
      </c>
      <c r="AB5" s="2" t="s">
        <v>94</v>
      </c>
      <c r="AC5" s="2" t="s">
        <v>78</v>
      </c>
    </row>
    <row r="6" spans="1:29">
      <c r="A6" s="4">
        <v>8473</v>
      </c>
      <c r="B6" s="4" t="s">
        <v>61</v>
      </c>
      <c r="C6" s="5">
        <v>30.25</v>
      </c>
      <c r="D6" s="5">
        <v>41.8</v>
      </c>
      <c r="E6" s="6">
        <f t="shared" si="13"/>
        <v>0.38181818181818172</v>
      </c>
      <c r="F6" s="2">
        <f t="shared" si="14"/>
        <v>1</v>
      </c>
      <c r="G6" s="2">
        <v>17.9635</v>
      </c>
      <c r="H6" s="1">
        <f t="shared" si="15"/>
        <v>40</v>
      </c>
      <c r="I6" s="2">
        <v>27.263999999999999</v>
      </c>
      <c r="J6" s="1">
        <f t="shared" si="16"/>
        <v>60</v>
      </c>
      <c r="K6" s="2">
        <v>1</v>
      </c>
      <c r="L6" s="3">
        <f t="shared" si="4"/>
        <v>100</v>
      </c>
      <c r="M6" s="2">
        <v>0</v>
      </c>
      <c r="N6" s="3">
        <f t="shared" si="17"/>
        <v>100</v>
      </c>
      <c r="O6" s="2">
        <v>7.85</v>
      </c>
      <c r="P6" s="1">
        <f t="shared" si="18"/>
        <v>100</v>
      </c>
      <c r="Q6" s="2">
        <v>520</v>
      </c>
      <c r="R6" s="1">
        <f t="shared" si="19"/>
        <v>40</v>
      </c>
      <c r="S6" s="2">
        <v>3</v>
      </c>
      <c r="T6" s="2">
        <v>9</v>
      </c>
      <c r="U6" s="2">
        <f t="shared" si="20"/>
        <v>0.33333333333333331</v>
      </c>
      <c r="V6" s="1">
        <f t="shared" si="21"/>
        <v>60</v>
      </c>
      <c r="W6" s="2">
        <v>3</v>
      </c>
      <c r="X6" s="2">
        <v>9</v>
      </c>
      <c r="Y6" s="2">
        <f t="shared" si="22"/>
        <v>0.33333333333333331</v>
      </c>
      <c r="Z6" s="1">
        <f t="shared" si="23"/>
        <v>60</v>
      </c>
      <c r="AA6" s="7">
        <f t="shared" si="24"/>
        <v>66.5</v>
      </c>
      <c r="AB6" s="2" t="s">
        <v>94</v>
      </c>
      <c r="AC6" s="2" t="s">
        <v>78</v>
      </c>
    </row>
    <row r="7" spans="1:29">
      <c r="A7" s="4">
        <v>6869</v>
      </c>
      <c r="B7" s="12" t="s">
        <v>65</v>
      </c>
      <c r="C7" s="5">
        <v>95.6</v>
      </c>
      <c r="D7" s="5">
        <v>205.5</v>
      </c>
      <c r="E7" s="6">
        <f t="shared" si="13"/>
        <v>1.1495815899581592</v>
      </c>
      <c r="F7" s="2">
        <f t="shared" si="14"/>
        <v>1</v>
      </c>
      <c r="G7" s="2">
        <v>8.1004000000000005</v>
      </c>
      <c r="H7" s="1">
        <f t="shared" si="15"/>
        <v>60</v>
      </c>
      <c r="I7" s="2">
        <v>188.435</v>
      </c>
      <c r="J7" s="1">
        <f t="shared" si="16"/>
        <v>40</v>
      </c>
      <c r="K7" s="2">
        <v>0</v>
      </c>
      <c r="L7" s="3">
        <f t="shared" si="4"/>
        <v>0</v>
      </c>
      <c r="M7" s="2">
        <v>0.67</v>
      </c>
      <c r="N7" s="3">
        <f t="shared" si="17"/>
        <v>0</v>
      </c>
      <c r="O7" s="2">
        <v>22.35</v>
      </c>
      <c r="P7" s="1">
        <f t="shared" si="18"/>
        <v>60</v>
      </c>
      <c r="Q7" s="2">
        <v>644</v>
      </c>
      <c r="R7" s="1">
        <f t="shared" si="19"/>
        <v>40</v>
      </c>
      <c r="S7" s="2">
        <v>4</v>
      </c>
      <c r="T7" s="2">
        <v>7</v>
      </c>
      <c r="U7" s="2">
        <f t="shared" si="20"/>
        <v>0.5714285714285714</v>
      </c>
      <c r="V7" s="1">
        <f t="shared" si="21"/>
        <v>80</v>
      </c>
      <c r="W7" s="2">
        <v>4</v>
      </c>
      <c r="X7" s="2">
        <v>7</v>
      </c>
      <c r="Y7" s="2">
        <f t="shared" si="22"/>
        <v>0.5714285714285714</v>
      </c>
      <c r="Z7" s="1">
        <f t="shared" si="23"/>
        <v>80</v>
      </c>
      <c r="AA7" s="7">
        <f t="shared" si="24"/>
        <v>43.5</v>
      </c>
      <c r="AB7" s="2" t="s">
        <v>95</v>
      </c>
      <c r="AC7" s="2" t="s">
        <v>79</v>
      </c>
    </row>
    <row r="8" spans="1:29">
      <c r="A8" s="4">
        <v>6581</v>
      </c>
      <c r="B8" s="4" t="s">
        <v>62</v>
      </c>
      <c r="C8" s="5">
        <v>90</v>
      </c>
      <c r="D8" s="5">
        <v>122.5</v>
      </c>
      <c r="E8" s="6">
        <f t="shared" si="13"/>
        <v>0.3611111111111111</v>
      </c>
      <c r="F8" s="2">
        <f t="shared" si="14"/>
        <v>1</v>
      </c>
      <c r="G8" s="2">
        <v>43.897300000000001</v>
      </c>
      <c r="H8" s="1">
        <f t="shared" si="15"/>
        <v>40</v>
      </c>
      <c r="I8" s="2">
        <v>72.463899999999995</v>
      </c>
      <c r="J8" s="1">
        <f t="shared" si="16"/>
        <v>40</v>
      </c>
      <c r="K8" s="2">
        <v>1</v>
      </c>
      <c r="L8" s="3">
        <f t="shared" si="4"/>
        <v>100</v>
      </c>
      <c r="M8" s="2">
        <v>0.89</v>
      </c>
      <c r="N8" s="3">
        <f t="shared" si="17"/>
        <v>0</v>
      </c>
      <c r="O8" s="2">
        <v>8.15</v>
      </c>
      <c r="P8" s="1">
        <f t="shared" si="18"/>
        <v>100</v>
      </c>
      <c r="Q8" s="2">
        <v>814</v>
      </c>
      <c r="R8" s="1">
        <f t="shared" si="19"/>
        <v>40</v>
      </c>
      <c r="S8" s="2">
        <v>4</v>
      </c>
      <c r="T8" s="2">
        <v>11</v>
      </c>
      <c r="U8" s="2">
        <f t="shared" si="20"/>
        <v>0.36363636363636365</v>
      </c>
      <c r="V8" s="1">
        <f t="shared" si="21"/>
        <v>60</v>
      </c>
      <c r="W8" s="2">
        <v>4</v>
      </c>
      <c r="X8" s="2">
        <v>11</v>
      </c>
      <c r="Y8" s="2">
        <f t="shared" si="22"/>
        <v>0.36363636363636365</v>
      </c>
      <c r="Z8" s="1">
        <f t="shared" si="23"/>
        <v>60</v>
      </c>
      <c r="AA8" s="7">
        <f t="shared" si="24"/>
        <v>42</v>
      </c>
      <c r="AB8" s="2" t="s">
        <v>95</v>
      </c>
      <c r="AC8" s="2" t="s">
        <v>79</v>
      </c>
    </row>
    <row r="9" spans="1:29">
      <c r="C9" s="5"/>
      <c r="D9" s="5"/>
      <c r="E9" s="6"/>
    </row>
    <row r="10" spans="1:29">
      <c r="C10" s="5"/>
      <c r="D10" s="5"/>
      <c r="E10" s="6"/>
    </row>
    <row r="11" spans="1:29">
      <c r="A11" s="2" t="s">
        <v>14</v>
      </c>
      <c r="B11" s="2" t="s">
        <v>12</v>
      </c>
      <c r="C11" s="5"/>
      <c r="D11" s="5"/>
      <c r="E11" s="6"/>
    </row>
    <row r="12" spans="1:29">
      <c r="A12" s="10">
        <f>AVERAGE(E2:E8)</f>
        <v>0.41933560058426489</v>
      </c>
      <c r="B12" s="2">
        <f>SUM(F2:F8)/COUNT(F2:F8)</f>
        <v>1</v>
      </c>
    </row>
    <row r="16" spans="1:29">
      <c r="J16" s="11"/>
    </row>
  </sheetData>
  <sortState xmlns:xlrd2="http://schemas.microsoft.com/office/spreadsheetml/2017/richdata2" ref="A3:AC8">
    <sortCondition descending="1" ref="AA2:AA8"/>
  </sortState>
  <phoneticPr fontId="2" type="noConversion"/>
  <conditionalFormatting sqref="A2:A10">
    <cfRule type="duplicateValues" dxfId="2" priority="16"/>
  </conditionalFormatting>
  <conditionalFormatting sqref="A1:B1">
    <cfRule type="duplicateValues" dxfId="1" priority="4"/>
  </conditionalFormatting>
  <conditionalFormatting sqref="B2:B10">
    <cfRule type="duplicateValues" dxfId="0" priority="19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半導體</vt:lpstr>
      <vt:lpstr>網通</vt:lpstr>
      <vt:lpstr>電腦周邊</vt:lpstr>
      <vt:lpstr>工業電腦產業</vt:lpstr>
      <vt:lpstr>綠能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M11218005</dc:creator>
  <cp:lastModifiedBy>Allen Huang</cp:lastModifiedBy>
  <dcterms:created xsi:type="dcterms:W3CDTF">2024-10-28T15:22:40Z</dcterms:created>
  <dcterms:modified xsi:type="dcterms:W3CDTF">2024-11-04T13:04:35Z</dcterms:modified>
</cp:coreProperties>
</file>