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070\Desktop\卡包模擬_resume\"/>
    </mc:Choice>
  </mc:AlternateContent>
  <xr:revisionPtr revIDLastSave="0" documentId="13_ncr:1_{85157278-F3B0-4ABA-A7ED-B3AA2EFCA23F}" xr6:coauthVersionLast="47" xr6:coauthVersionMax="47" xr10:uidLastSave="{00000000-0000-0000-0000-000000000000}"/>
  <bookViews>
    <workbookView xWindow="28680" yWindow="-120" windowWidth="29040" windowHeight="16440" activeTab="1" xr2:uid="{00000000-000D-0000-FFFF-FFFF00000000}"/>
  </bookViews>
  <sheets>
    <sheet name="主要運算" sheetId="2" r:id="rId1"/>
    <sheet name="參考資料" sheetId="6" r:id="rId2"/>
    <sheet name="卡包機率" sheetId="3" r:id="rId3"/>
    <sheet name="卡片圖鑑" sheetId="4" r:id="rId4"/>
    <sheet name="卡片編號" sheetId="5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E5" i="2" s="1"/>
  <c r="C6" i="2"/>
  <c r="M19" i="2"/>
  <c r="B10" i="2"/>
  <c r="E6" i="2" l="1"/>
  <c r="C4" i="2"/>
  <c r="C3" i="2"/>
  <c r="B29" i="2"/>
  <c r="F19" i="6"/>
  <c r="F20" i="6"/>
  <c r="F21" i="6"/>
  <c r="F22" i="6"/>
  <c r="F23" i="6"/>
  <c r="F18" i="6"/>
  <c r="F25" i="6"/>
  <c r="F26" i="6"/>
  <c r="F27" i="6"/>
  <c r="F28" i="6"/>
  <c r="F29" i="6"/>
  <c r="F24" i="6"/>
  <c r="F31" i="6"/>
  <c r="F32" i="6"/>
  <c r="F33" i="6"/>
  <c r="F34" i="6"/>
  <c r="F35" i="6"/>
  <c r="F30" i="6"/>
  <c r="I19" i="6"/>
  <c r="I20" i="6"/>
  <c r="I21" i="6"/>
  <c r="I22" i="6"/>
  <c r="I23" i="6"/>
  <c r="I18" i="6"/>
  <c r="D13" i="3"/>
  <c r="F13" i="3"/>
  <c r="H13" i="3"/>
  <c r="J13" i="3"/>
  <c r="B13" i="3"/>
  <c r="U3" i="2"/>
  <c r="V3" i="2" s="1"/>
  <c r="U4" i="2"/>
  <c r="V4" i="2" s="1"/>
  <c r="U5" i="2"/>
  <c r="V5" i="2" s="1"/>
  <c r="U6" i="2"/>
  <c r="V6" i="2" s="1"/>
  <c r="U7" i="2"/>
  <c r="V7" i="2" s="1"/>
  <c r="U8" i="2"/>
  <c r="V8" i="2" s="1"/>
  <c r="U9" i="2"/>
  <c r="V9" i="2" s="1"/>
  <c r="U10" i="2"/>
  <c r="V10" i="2" s="1"/>
  <c r="U11" i="2"/>
  <c r="V11" i="2" s="1"/>
  <c r="U12" i="2"/>
  <c r="V12" i="2" s="1"/>
  <c r="B27" i="2" s="1"/>
  <c r="U13" i="2"/>
  <c r="V13" i="2" s="1"/>
  <c r="U14" i="2"/>
  <c r="V14" i="2" s="1"/>
  <c r="U15" i="2"/>
  <c r="V15" i="2" s="1"/>
  <c r="U16" i="2"/>
  <c r="V16" i="2" s="1"/>
  <c r="U17" i="2"/>
  <c r="V17" i="2" s="1"/>
  <c r="U18" i="2"/>
  <c r="V18" i="2" s="1"/>
  <c r="U19" i="2"/>
  <c r="V19" i="2" s="1"/>
  <c r="U20" i="2"/>
  <c r="V20" i="2" s="1"/>
  <c r="U21" i="2"/>
  <c r="V21" i="2" s="1"/>
  <c r="U22" i="2"/>
  <c r="V22" i="2" s="1"/>
  <c r="B28" i="2" s="1"/>
  <c r="U23" i="2"/>
  <c r="V23" i="2" s="1"/>
  <c r="U24" i="2"/>
  <c r="V24" i="2" s="1"/>
  <c r="U25" i="2"/>
  <c r="V25" i="2" s="1"/>
  <c r="U26" i="2"/>
  <c r="V26" i="2" s="1"/>
  <c r="U27" i="2"/>
  <c r="V27" i="2" s="1"/>
  <c r="U28" i="2"/>
  <c r="V28" i="2" s="1"/>
  <c r="U29" i="2"/>
  <c r="V29" i="2" s="1"/>
  <c r="U30" i="2"/>
  <c r="V30" i="2" s="1"/>
  <c r="U31" i="2"/>
  <c r="V31" i="2" s="1"/>
  <c r="U2" i="2"/>
  <c r="V2" i="2" s="1"/>
  <c r="B26" i="2" s="1"/>
  <c r="M3" i="2"/>
  <c r="N3" i="2" s="1"/>
  <c r="M4" i="2"/>
  <c r="N4" i="2" s="1"/>
  <c r="M5" i="2"/>
  <c r="N5" i="2" s="1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N12" i="2" s="1"/>
  <c r="B24" i="2" s="1"/>
  <c r="M13" i="2"/>
  <c r="N13" i="2" s="1"/>
  <c r="M14" i="2"/>
  <c r="N14" i="2" s="1"/>
  <c r="M15" i="2"/>
  <c r="N15" i="2" s="1"/>
  <c r="M16" i="2"/>
  <c r="N16" i="2" s="1"/>
  <c r="M17" i="2"/>
  <c r="N17" i="2" s="1"/>
  <c r="M18" i="2"/>
  <c r="N18" i="2" s="1"/>
  <c r="N19" i="2"/>
  <c r="M20" i="2"/>
  <c r="N20" i="2" s="1"/>
  <c r="M21" i="2"/>
  <c r="N21" i="2" s="1"/>
  <c r="M22" i="2"/>
  <c r="N22" i="2" s="1"/>
  <c r="B25" i="2" s="1"/>
  <c r="M23" i="2"/>
  <c r="N23" i="2" s="1"/>
  <c r="M24" i="2"/>
  <c r="N24" i="2" s="1"/>
  <c r="M25" i="2"/>
  <c r="N25" i="2" s="1"/>
  <c r="M26" i="2"/>
  <c r="N26" i="2" s="1"/>
  <c r="M27" i="2"/>
  <c r="N27" i="2" s="1"/>
  <c r="M28" i="2"/>
  <c r="N28" i="2" s="1"/>
  <c r="M29" i="2"/>
  <c r="N29" i="2" s="1"/>
  <c r="M30" i="2"/>
  <c r="N30" i="2" s="1"/>
  <c r="M31" i="2"/>
  <c r="N31" i="2" s="1"/>
  <c r="M2" i="2"/>
  <c r="N2" i="2" s="1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S3" i="2"/>
  <c r="T3" i="2" s="1"/>
  <c r="S4" i="2"/>
  <c r="T4" i="2" s="1"/>
  <c r="S5" i="2"/>
  <c r="T5" i="2" s="1"/>
  <c r="S6" i="2"/>
  <c r="T6" i="2" s="1"/>
  <c r="S7" i="2"/>
  <c r="T7" i="2" s="1"/>
  <c r="S8" i="2"/>
  <c r="T8" i="2" s="1"/>
  <c r="S9" i="2"/>
  <c r="T9" i="2" s="1"/>
  <c r="S10" i="2"/>
  <c r="T10" i="2" s="1"/>
  <c r="S11" i="2"/>
  <c r="T11" i="2" s="1"/>
  <c r="S13" i="2"/>
  <c r="T13" i="2" s="1"/>
  <c r="S14" i="2"/>
  <c r="T14" i="2" s="1"/>
  <c r="S15" i="2"/>
  <c r="T15" i="2" s="1"/>
  <c r="S16" i="2"/>
  <c r="T16" i="2" s="1"/>
  <c r="S17" i="2"/>
  <c r="T17" i="2" s="1"/>
  <c r="S18" i="2"/>
  <c r="T18" i="2" s="1"/>
  <c r="S19" i="2"/>
  <c r="T19" i="2" s="1"/>
  <c r="S20" i="2"/>
  <c r="T20" i="2" s="1"/>
  <c r="S21" i="2"/>
  <c r="T21" i="2" s="1"/>
  <c r="S23" i="2"/>
  <c r="T23" i="2" s="1"/>
  <c r="S24" i="2"/>
  <c r="T24" i="2" s="1"/>
  <c r="S25" i="2"/>
  <c r="T25" i="2" s="1"/>
  <c r="S26" i="2"/>
  <c r="T26" i="2" s="1"/>
  <c r="S27" i="2"/>
  <c r="T27" i="2" s="1"/>
  <c r="S28" i="2"/>
  <c r="T28" i="2" s="1"/>
  <c r="S29" i="2"/>
  <c r="T29" i="2" s="1"/>
  <c r="S30" i="2"/>
  <c r="T30" i="2" s="1"/>
  <c r="S31" i="2"/>
  <c r="T31" i="2" s="1"/>
  <c r="K3" i="2"/>
  <c r="L3" i="2" s="1"/>
  <c r="K4" i="2"/>
  <c r="L4" i="2" s="1"/>
  <c r="K5" i="2"/>
  <c r="L5" i="2" s="1"/>
  <c r="K6" i="2"/>
  <c r="L6" i="2" s="1"/>
  <c r="K7" i="2"/>
  <c r="L7" i="2" s="1"/>
  <c r="K8" i="2"/>
  <c r="L8" i="2" s="1"/>
  <c r="K9" i="2"/>
  <c r="L9" i="2" s="1"/>
  <c r="K10" i="2"/>
  <c r="L10" i="2" s="1"/>
  <c r="K11" i="2"/>
  <c r="L11" i="2" s="1"/>
  <c r="K13" i="2"/>
  <c r="L13" i="2" s="1"/>
  <c r="K14" i="2"/>
  <c r="L14" i="2" s="1"/>
  <c r="K15" i="2"/>
  <c r="L15" i="2" s="1"/>
  <c r="K16" i="2"/>
  <c r="L16" i="2" s="1"/>
  <c r="K17" i="2"/>
  <c r="L17" i="2" s="1"/>
  <c r="K18" i="2"/>
  <c r="L18" i="2" s="1"/>
  <c r="K19" i="2"/>
  <c r="L19" i="2" s="1"/>
  <c r="K20" i="2"/>
  <c r="L20" i="2" s="1"/>
  <c r="K21" i="2"/>
  <c r="L21" i="2" s="1"/>
  <c r="K23" i="2"/>
  <c r="L23" i="2" s="1"/>
  <c r="K24" i="2"/>
  <c r="L24" i="2" s="1"/>
  <c r="K25" i="2"/>
  <c r="L25" i="2" s="1"/>
  <c r="K26" i="2"/>
  <c r="L26" i="2" s="1"/>
  <c r="K27" i="2"/>
  <c r="L27" i="2" s="1"/>
  <c r="K28" i="2"/>
  <c r="L28" i="2" s="1"/>
  <c r="K29" i="2"/>
  <c r="L29" i="2" s="1"/>
  <c r="K30" i="2"/>
  <c r="L30" i="2" s="1"/>
  <c r="K31" i="2"/>
  <c r="L31" i="2" s="1"/>
  <c r="C2" i="2"/>
  <c r="K4" i="3"/>
  <c r="K5" i="3"/>
  <c r="K6" i="3"/>
  <c r="K7" i="3"/>
  <c r="K8" i="3"/>
  <c r="K9" i="3"/>
  <c r="K10" i="3"/>
  <c r="K11" i="3"/>
  <c r="K12" i="3"/>
  <c r="K3" i="3"/>
  <c r="I4" i="3"/>
  <c r="I5" i="3"/>
  <c r="I6" i="3"/>
  <c r="I7" i="3"/>
  <c r="I8" i="3"/>
  <c r="I9" i="3"/>
  <c r="I10" i="3"/>
  <c r="I11" i="3"/>
  <c r="I12" i="3"/>
  <c r="I3" i="3"/>
  <c r="G4" i="3"/>
  <c r="G5" i="3"/>
  <c r="G6" i="3"/>
  <c r="G7" i="3"/>
  <c r="G8" i="3"/>
  <c r="G9" i="3"/>
  <c r="G10" i="3"/>
  <c r="G11" i="3"/>
  <c r="G12" i="3"/>
  <c r="G3" i="3"/>
  <c r="E4" i="3"/>
  <c r="E5" i="3"/>
  <c r="E6" i="3"/>
  <c r="E7" i="3"/>
  <c r="E8" i="3"/>
  <c r="E9" i="3"/>
  <c r="E10" i="3"/>
  <c r="E11" i="3"/>
  <c r="E12" i="3"/>
  <c r="E3" i="3"/>
  <c r="C4" i="3"/>
  <c r="C5" i="3"/>
  <c r="C6" i="3"/>
  <c r="C7" i="3"/>
  <c r="C8" i="3"/>
  <c r="C9" i="3"/>
  <c r="C10" i="3"/>
  <c r="C11" i="3"/>
  <c r="C12" i="3"/>
  <c r="C3" i="3"/>
  <c r="B23" i="2" l="1"/>
  <c r="G26" i="6"/>
  <c r="G19" i="6"/>
  <c r="G18" i="6"/>
  <c r="G35" i="6"/>
  <c r="D3" i="2"/>
  <c r="E3" i="2" s="1"/>
  <c r="G34" i="6"/>
  <c r="G28" i="6"/>
  <c r="G22" i="6"/>
  <c r="G33" i="6"/>
  <c r="G27" i="6"/>
  <c r="G21" i="6"/>
  <c r="G30" i="6"/>
  <c r="G29" i="6"/>
  <c r="D4" i="2"/>
  <c r="E4" i="2" s="1"/>
  <c r="G32" i="6"/>
  <c r="G20" i="6"/>
  <c r="G24" i="6"/>
  <c r="G23" i="6"/>
  <c r="D2" i="2"/>
  <c r="E2" i="2" s="1"/>
  <c r="G31" i="6"/>
  <c r="G25" i="6"/>
  <c r="C17" i="2" l="1"/>
  <c r="D17" i="2"/>
  <c r="D16" i="2"/>
  <c r="C16" i="2"/>
</calcChain>
</file>

<file path=xl/sharedStrings.xml><?xml version="1.0" encoding="utf-8"?>
<sst xmlns="http://schemas.openxmlformats.org/spreadsheetml/2006/main" count="590" uniqueCount="216">
  <si>
    <t>卡包</t>
    <phoneticPr fontId="1" type="noConversion"/>
  </si>
  <si>
    <t>綠色</t>
    <phoneticPr fontId="1" type="noConversion"/>
  </si>
  <si>
    <t>藍色</t>
    <phoneticPr fontId="1" type="noConversion"/>
  </si>
  <si>
    <t>粉色</t>
    <phoneticPr fontId="1" type="noConversion"/>
  </si>
  <si>
    <t>紫色</t>
    <phoneticPr fontId="1" type="noConversion"/>
  </si>
  <si>
    <t>金色</t>
    <phoneticPr fontId="1" type="noConversion"/>
  </si>
  <si>
    <t>卡片編號</t>
  </si>
  <si>
    <t>卡片星數</t>
  </si>
  <si>
    <t>SET1</t>
  </si>
  <si>
    <t>SET2</t>
  </si>
  <si>
    <t>SET3</t>
  </si>
  <si>
    <t>★</t>
  </si>
  <si>
    <t>★★</t>
  </si>
  <si>
    <t>★★★</t>
  </si>
  <si>
    <t>★★★★</t>
  </si>
  <si>
    <t>SET4</t>
  </si>
  <si>
    <t>SET5</t>
  </si>
  <si>
    <t>SET6</t>
  </si>
  <si>
    <t>★★★★★</t>
  </si>
  <si>
    <t>1-1</t>
    <phoneticPr fontId="1" type="noConversion"/>
  </si>
  <si>
    <t>3-3</t>
  </si>
  <si>
    <t>4-4</t>
  </si>
  <si>
    <t>5-5</t>
  </si>
  <si>
    <t>6-6</t>
  </si>
  <si>
    <t>1-2</t>
    <phoneticPr fontId="1" type="noConversion"/>
  </si>
  <si>
    <t>1-3</t>
  </si>
  <si>
    <t>1-4</t>
  </si>
  <si>
    <t>1-5</t>
  </si>
  <si>
    <t>1-6</t>
  </si>
  <si>
    <t>1-7</t>
  </si>
  <si>
    <t>1-8</t>
  </si>
  <si>
    <t>1-9</t>
  </si>
  <si>
    <t>2-1</t>
    <phoneticPr fontId="1" type="noConversion"/>
  </si>
  <si>
    <t>2-2</t>
    <phoneticPr fontId="1" type="noConversion"/>
  </si>
  <si>
    <t>3-1</t>
    <phoneticPr fontId="1" type="noConversion"/>
  </si>
  <si>
    <t>2-3</t>
  </si>
  <si>
    <t>2-3</t>
    <phoneticPr fontId="1" type="noConversion"/>
  </si>
  <si>
    <t>2-4</t>
  </si>
  <si>
    <t>2-4</t>
    <phoneticPr fontId="1" type="noConversion"/>
  </si>
  <si>
    <t>2-5</t>
  </si>
  <si>
    <t>2-5</t>
    <phoneticPr fontId="1" type="noConversion"/>
  </si>
  <si>
    <t>2-6</t>
  </si>
  <si>
    <t>2-6</t>
    <phoneticPr fontId="1" type="noConversion"/>
  </si>
  <si>
    <t>3-2</t>
    <phoneticPr fontId="1" type="noConversion"/>
  </si>
  <si>
    <t>3-3</t>
    <phoneticPr fontId="1" type="noConversion"/>
  </si>
  <si>
    <t>4-1</t>
    <phoneticPr fontId="1" type="noConversion"/>
  </si>
  <si>
    <t>4-2</t>
    <phoneticPr fontId="1" type="noConversion"/>
  </si>
  <si>
    <t>5-1</t>
    <phoneticPr fontId="1" type="noConversion"/>
  </si>
  <si>
    <t>2-7</t>
  </si>
  <si>
    <t>2-7</t>
    <phoneticPr fontId="1" type="noConversion"/>
  </si>
  <si>
    <t>2-8</t>
  </si>
  <si>
    <t>2-8</t>
    <phoneticPr fontId="1" type="noConversion"/>
  </si>
  <si>
    <t>2-9</t>
  </si>
  <si>
    <t>2-9</t>
    <phoneticPr fontId="1" type="noConversion"/>
  </si>
  <si>
    <t>3-4</t>
  </si>
  <si>
    <t>3-4</t>
    <phoneticPr fontId="1" type="noConversion"/>
  </si>
  <si>
    <t>3-5</t>
  </si>
  <si>
    <t>3-5</t>
    <phoneticPr fontId="1" type="noConversion"/>
  </si>
  <si>
    <t>3-6</t>
  </si>
  <si>
    <t>3-6</t>
    <phoneticPr fontId="1" type="noConversion"/>
  </si>
  <si>
    <t>4-3</t>
  </si>
  <si>
    <t>4-3</t>
    <phoneticPr fontId="1" type="noConversion"/>
  </si>
  <si>
    <t>4-4</t>
    <phoneticPr fontId="1" type="noConversion"/>
  </si>
  <si>
    <t>5-2</t>
    <phoneticPr fontId="1" type="noConversion"/>
  </si>
  <si>
    <t>5-3</t>
  </si>
  <si>
    <t>5-3</t>
    <phoneticPr fontId="1" type="noConversion"/>
  </si>
  <si>
    <t>6-1</t>
    <phoneticPr fontId="1" type="noConversion"/>
  </si>
  <si>
    <t>6-2</t>
    <phoneticPr fontId="1" type="noConversion"/>
  </si>
  <si>
    <t>6-3</t>
  </si>
  <si>
    <t>6-3</t>
    <phoneticPr fontId="1" type="noConversion"/>
  </si>
  <si>
    <t>3-7</t>
  </si>
  <si>
    <t>3-7</t>
    <phoneticPr fontId="1" type="noConversion"/>
  </si>
  <si>
    <t>3-8</t>
  </si>
  <si>
    <t>3-8</t>
    <phoneticPr fontId="1" type="noConversion"/>
  </si>
  <si>
    <t>3-9</t>
  </si>
  <si>
    <t>4-5</t>
  </si>
  <si>
    <t>4-5</t>
    <phoneticPr fontId="1" type="noConversion"/>
  </si>
  <si>
    <t>4-6</t>
  </si>
  <si>
    <t>4-6</t>
    <phoneticPr fontId="1" type="noConversion"/>
  </si>
  <si>
    <t>5-4</t>
  </si>
  <si>
    <t>5-4</t>
    <phoneticPr fontId="1" type="noConversion"/>
  </si>
  <si>
    <t>6-4</t>
  </si>
  <si>
    <t>6-4</t>
    <phoneticPr fontId="1" type="noConversion"/>
  </si>
  <si>
    <t>4-8</t>
  </si>
  <si>
    <t>4-8</t>
    <phoneticPr fontId="1" type="noConversion"/>
  </si>
  <si>
    <t>5-7</t>
  </si>
  <si>
    <t>5-7</t>
    <phoneticPr fontId="1" type="noConversion"/>
  </si>
  <si>
    <t>5-8</t>
  </si>
  <si>
    <t>5-8</t>
    <phoneticPr fontId="1" type="noConversion"/>
  </si>
  <si>
    <t>6-6</t>
    <phoneticPr fontId="1" type="noConversion"/>
  </si>
  <si>
    <t>6-7</t>
  </si>
  <si>
    <t>6-7</t>
    <phoneticPr fontId="1" type="noConversion"/>
  </si>
  <si>
    <t>3-9</t>
    <phoneticPr fontId="1" type="noConversion"/>
  </si>
  <si>
    <t>4-7</t>
  </si>
  <si>
    <t>4-7</t>
    <phoneticPr fontId="1" type="noConversion"/>
  </si>
  <si>
    <t>5-5</t>
    <phoneticPr fontId="1" type="noConversion"/>
  </si>
  <si>
    <t>5-6</t>
  </si>
  <si>
    <t>5-6</t>
    <phoneticPr fontId="1" type="noConversion"/>
  </si>
  <si>
    <t>6-5</t>
  </si>
  <si>
    <t>6-5</t>
    <phoneticPr fontId="1" type="noConversion"/>
  </si>
  <si>
    <t>4-9</t>
  </si>
  <si>
    <t>4-9</t>
    <phoneticPr fontId="1" type="noConversion"/>
  </si>
  <si>
    <t>5-9</t>
  </si>
  <si>
    <t>5-9</t>
    <phoneticPr fontId="1" type="noConversion"/>
  </si>
  <si>
    <t>6-8</t>
  </si>
  <si>
    <t>6-8</t>
    <phoneticPr fontId="1" type="noConversion"/>
  </si>
  <si>
    <t>6-9</t>
  </si>
  <si>
    <t>6-9</t>
    <phoneticPr fontId="1" type="noConversion"/>
  </si>
  <si>
    <t>次數</t>
    <phoneticPr fontId="1" type="noConversion"/>
  </si>
  <si>
    <t>總完成</t>
    <phoneticPr fontId="1" type="noConversion"/>
  </si>
  <si>
    <t>人數</t>
    <phoneticPr fontId="1" type="noConversion"/>
  </si>
  <si>
    <t>SET</t>
    <phoneticPr fontId="1" type="noConversion"/>
  </si>
  <si>
    <t>完成機率</t>
    <phoneticPr fontId="1" type="noConversion"/>
  </si>
  <si>
    <t>機率</t>
  </si>
  <si>
    <t>機率</t>
    <phoneticPr fontId="1" type="noConversion"/>
  </si>
  <si>
    <t>權重</t>
  </si>
  <si>
    <t>權重</t>
    <phoneticPr fontId="1" type="noConversion"/>
  </si>
  <si>
    <t>完成率</t>
    <phoneticPr fontId="1" type="noConversion"/>
  </si>
  <si>
    <t>送養獲得數量</t>
    <phoneticPr fontId="1" type="noConversion"/>
  </si>
  <si>
    <t>送養次數</t>
    <phoneticPr fontId="1" type="noConversion"/>
  </si>
  <si>
    <t>循環次數</t>
    <phoneticPr fontId="1" type="noConversion"/>
  </si>
  <si>
    <t>閃</t>
  </si>
  <si>
    <t>閃卡標示</t>
    <phoneticPr fontId="1" type="noConversion"/>
  </si>
  <si>
    <t>★★★</t>
    <phoneticPr fontId="1" type="noConversion"/>
  </si>
  <si>
    <t>完成</t>
    <phoneticPr fontId="1" type="noConversion"/>
  </si>
  <si>
    <t>每人獲得</t>
    <phoneticPr fontId="1" type="noConversion"/>
  </si>
  <si>
    <t>2. 送養Match條件</t>
    <phoneticPr fontId="1" type="noConversion"/>
  </si>
  <si>
    <t>符合條件數</t>
    <phoneticPr fontId="1" type="noConversion"/>
  </si>
  <si>
    <t>百分比</t>
    <phoneticPr fontId="1" type="noConversion"/>
  </si>
  <si>
    <t>隨機卡片數量</t>
    <phoneticPr fontId="1" type="noConversion"/>
  </si>
  <si>
    <t>固定卡片數量</t>
    <phoneticPr fontId="1" type="noConversion"/>
  </si>
  <si>
    <t>等級</t>
    <phoneticPr fontId="1" type="noConversion"/>
  </si>
  <si>
    <t>1~3</t>
  </si>
  <si>
    <t>1~3</t>
    <phoneticPr fontId="1" type="noConversion"/>
  </si>
  <si>
    <t>4~6</t>
  </si>
  <si>
    <t>4~6</t>
    <phoneticPr fontId="1" type="noConversion"/>
  </si>
  <si>
    <t>7以上</t>
  </si>
  <si>
    <t>7以上</t>
    <phoneticPr fontId="1" type="noConversion"/>
  </si>
  <si>
    <t>積分</t>
    <phoneticPr fontId="1" type="noConversion"/>
  </si>
  <si>
    <t>可能積分</t>
    <phoneticPr fontId="1" type="noConversion"/>
  </si>
  <si>
    <t>各組機率</t>
    <phoneticPr fontId="1" type="noConversion"/>
  </si>
  <si>
    <t>推算積分</t>
    <phoneticPr fontId="1" type="noConversion"/>
  </si>
  <si>
    <t>推算循環次數</t>
    <phoneticPr fontId="1" type="noConversion"/>
  </si>
  <si>
    <t>中階玩家 (4~6星狗)</t>
    <phoneticPr fontId="1" type="noConversion"/>
  </si>
  <si>
    <t>高階玩家 (7星狗以上)</t>
    <phoneticPr fontId="1" type="noConversion"/>
  </si>
  <si>
    <t>玩家百分比</t>
    <phoneticPr fontId="1" type="noConversion"/>
  </si>
  <si>
    <t>低階玩家 (1~3星狗)</t>
    <phoneticPr fontId="1" type="noConversion"/>
  </si>
  <si>
    <t>玩家遊玩天數</t>
    <phoneticPr fontId="1" type="noConversion"/>
  </si>
  <si>
    <t>玩家每日送養</t>
    <phoneticPr fontId="1" type="noConversion"/>
  </si>
  <si>
    <t>-</t>
    <phoneticPr fontId="1" type="noConversion"/>
  </si>
  <si>
    <t>積分累積獎勵配置如下</t>
  </si>
  <si>
    <t>檔次</t>
  </si>
  <si>
    <t>分數</t>
  </si>
  <si>
    <t>獎勵1</t>
  </si>
  <si>
    <t>獎勵2</t>
  </si>
  <si>
    <t>獎勵3</t>
  </si>
  <si>
    <t>綠色卡包(內容2張)</t>
  </si>
  <si>
    <t>藍色卡包(內容2張</t>
  </si>
  <si>
    <t>藍色卡包(內容2張)</t>
  </si>
  <si>
    <t>粉色卡包(內容2張)</t>
  </si>
  <si>
    <t>紫色卡包內容2張)</t>
  </si>
  <si>
    <t>金色卡包(內容2張)</t>
  </si>
  <si>
    <t>3. 積分循環卡包配置</t>
    <phoneticPr fontId="1" type="noConversion"/>
  </si>
  <si>
    <t xml:space="preserve">4. 重複卡包 (心數) 兌換品項 </t>
    <phoneticPr fontId="1" type="noConversion"/>
  </si>
  <si>
    <t>初級獎勵</t>
    <phoneticPr fontId="1" type="noConversion"/>
  </si>
  <si>
    <t>高級獎勵</t>
    <phoneticPr fontId="1" type="noConversion"/>
  </si>
  <si>
    <t>豪華獎勵</t>
    <phoneticPr fontId="1" type="noConversion"/>
  </si>
  <si>
    <t>綠</t>
    <phoneticPr fontId="1" type="noConversion"/>
  </si>
  <si>
    <t>藍</t>
    <phoneticPr fontId="1" type="noConversion"/>
  </si>
  <si>
    <t>粉</t>
    <phoneticPr fontId="1" type="noConversion"/>
  </si>
  <si>
    <t>紫</t>
    <phoneticPr fontId="1" type="noConversion"/>
  </si>
  <si>
    <t>金</t>
    <phoneticPr fontId="1" type="noConversion"/>
  </si>
  <si>
    <t>1. 活動進行方式</t>
    <phoneticPr fontId="1" type="noConversion"/>
  </si>
  <si>
    <t>a. 獲得卡包: 送養狗狗、積分換取、排名換取、額外星數換取</t>
    <phoneticPr fontId="1" type="noConversion"/>
  </si>
  <si>
    <t>b. 蒐集卡片</t>
    <phoneticPr fontId="1" type="noConversion"/>
  </si>
  <si>
    <t>c. 集滿送時裝</t>
    <phoneticPr fontId="1" type="noConversion"/>
  </si>
  <si>
    <t>重複卡片可以獲得星數</t>
    <phoneticPr fontId="1" type="noConversion"/>
  </si>
  <si>
    <t>積分集滿會循環</t>
    <phoneticPr fontId="1" type="noConversion"/>
  </si>
  <si>
    <t>每3天會有一次排名獎勵</t>
    <phoneticPr fontId="1" type="noConversion"/>
  </si>
  <si>
    <t>補充. 送養次數統計</t>
    <phoneticPr fontId="1" type="noConversion"/>
  </si>
  <si>
    <t>補充. 近14天上線天數百分比</t>
    <phoneticPr fontId="1" type="noConversion"/>
  </si>
  <si>
    <t>累積次數</t>
    <phoneticPr fontId="1" type="noConversion"/>
  </si>
  <si>
    <t>累積完成</t>
    <phoneticPr fontId="1" type="noConversion"/>
  </si>
  <si>
    <t>累積額外心數</t>
    <phoneticPr fontId="1" type="noConversion"/>
  </si>
  <si>
    <t>迴圈每人完成記錄</t>
    <phoneticPr fontId="1" type="noConversion"/>
  </si>
  <si>
    <t>1星</t>
    <phoneticPr fontId="1" type="noConversion"/>
  </si>
  <si>
    <t>2星</t>
    <phoneticPr fontId="1" type="noConversion"/>
  </si>
  <si>
    <t>3星</t>
    <phoneticPr fontId="1" type="noConversion"/>
  </si>
  <si>
    <t>4星</t>
    <phoneticPr fontId="1" type="noConversion"/>
  </si>
  <si>
    <t>5星</t>
    <phoneticPr fontId="1" type="noConversion"/>
  </si>
  <si>
    <t>1星固定卡包</t>
    <phoneticPr fontId="1" type="noConversion"/>
  </si>
  <si>
    <t>2星固定卡包</t>
    <phoneticPr fontId="1" type="noConversion"/>
  </si>
  <si>
    <t>3星固定卡包</t>
  </si>
  <si>
    <t>4星固定卡包</t>
  </si>
  <si>
    <t>5星固定卡包</t>
  </si>
  <si>
    <t>1星閃</t>
    <phoneticPr fontId="1" type="noConversion"/>
  </si>
  <si>
    <t>2星閃</t>
    <phoneticPr fontId="1" type="noConversion"/>
  </si>
  <si>
    <t>3星閃</t>
    <phoneticPr fontId="1" type="noConversion"/>
  </si>
  <si>
    <t>4星閃</t>
    <phoneticPr fontId="1" type="noConversion"/>
  </si>
  <si>
    <t>5星閃</t>
    <phoneticPr fontId="1" type="noConversion"/>
  </si>
  <si>
    <t>迴圈每人次數</t>
    <phoneticPr fontId="1" type="noConversion"/>
  </si>
  <si>
    <t>迴圈每人額外心數</t>
    <phoneticPr fontId="1" type="noConversion"/>
  </si>
  <si>
    <t>心數兌換(每人不同)</t>
    <phoneticPr fontId="1" type="noConversion"/>
  </si>
  <si>
    <t>心數</t>
    <phoneticPr fontId="1" type="noConversion"/>
  </si>
  <si>
    <t>獎品名稱</t>
    <phoneticPr fontId="1" type="noConversion"/>
  </si>
  <si>
    <t>合計</t>
    <phoneticPr fontId="1" type="noConversion"/>
  </si>
  <si>
    <t>天數</t>
    <phoneticPr fontId="1" type="noConversion"/>
  </si>
  <si>
    <t>名次</t>
  </si>
  <si>
    <t>數量</t>
  </si>
  <si>
    <t>5. 排名獎勵</t>
    <phoneticPr fontId="1" type="noConversion"/>
  </si>
  <si>
    <t>全Set完成</t>
    <phoneticPr fontId="1" type="noConversion"/>
  </si>
  <si>
    <t>循環 (積分)</t>
    <phoneticPr fontId="1" type="noConversion"/>
  </si>
  <si>
    <t>每日送養</t>
    <phoneticPr fontId="1" type="noConversion"/>
  </si>
  <si>
    <t>Q3</t>
    <phoneticPr fontId="1" type="noConversion"/>
  </si>
  <si>
    <t>中位數</t>
    <phoneticPr fontId="1" type="noConversion"/>
  </si>
  <si>
    <t>Q1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</si>
</sst>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"/>
    <numFmt numFmtId="177" formatCode="0_);[Red]\(0\)"/>
    <numFmt numFmtId="178" formatCode="0.0%"/>
    <numFmt numFmtId="179" formatCode="0.00_ "/>
    <numFmt numFmtId="180" formatCode="0_ "/>
  </numFmts>
  <fonts count="1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rgb="FF000000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sz val="22"/>
      <color rgb="FF00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24"/>
      <color theme="1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1"/>
      <color theme="1"/>
      <name val="新細明體"/>
      <family val="2"/>
      <scheme val="minor"/>
    </font>
    <font>
      <sz val="11"/>
      <color rgb="FF333333"/>
      <name val="Segoe UI"/>
      <family val="2"/>
    </font>
    <font>
      <u/>
      <sz val="11"/>
      <color rgb="FF333333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3D600"/>
        <bgColor indexed="64"/>
      </patternFill>
    </fill>
    <fill>
      <patternFill patternType="solid">
        <fgColor rgb="FF14C0FF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F01D94"/>
        <bgColor indexed="64"/>
      </patternFill>
    </fill>
  </fills>
  <borders count="20">
    <border>
      <left/>
      <right/>
      <top/>
      <bottom/>
      <diagonal/>
    </border>
    <border>
      <left style="medium">
        <color rgb="FFDEE0E3"/>
      </left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129">
    <xf numFmtId="0" fontId="0" fillId="0" borderId="0" xfId="0"/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0" fontId="2" fillId="2" borderId="1" xfId="0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0" fontId="2" fillId="5" borderId="1" xfId="0" applyNumberFormat="1" applyFont="1" applyFill="1" applyBorder="1" applyAlignment="1">
      <alignment horizontal="center" vertical="center"/>
    </xf>
    <xf numFmtId="10" fontId="2" fillId="6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/>
    <xf numFmtId="49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9" fontId="6" fillId="8" borderId="0" xfId="1" applyFont="1" applyFill="1" applyAlignment="1"/>
    <xf numFmtId="9" fontId="6" fillId="0" borderId="0" xfId="1" applyFont="1" applyAlignment="1"/>
    <xf numFmtId="0" fontId="8" fillId="0" borderId="1" xfId="0" applyFont="1" applyBorder="1" applyAlignment="1">
      <alignment horizontal="center" vertical="center"/>
    </xf>
    <xf numFmtId="49" fontId="8" fillId="8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6" fontId="7" fillId="8" borderId="1" xfId="0" applyNumberFormat="1" applyFont="1" applyFill="1" applyBorder="1" applyAlignment="1">
      <alignment horizontal="center" vertical="center"/>
    </xf>
    <xf numFmtId="10" fontId="0" fillId="0" borderId="0" xfId="0" applyNumberFormat="1"/>
    <xf numFmtId="177" fontId="0" fillId="0" borderId="0" xfId="0" applyNumberFormat="1"/>
    <xf numFmtId="0" fontId="9" fillId="0" borderId="0" xfId="0" applyFont="1"/>
    <xf numFmtId="0" fontId="6" fillId="0" borderId="5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left"/>
    </xf>
    <xf numFmtId="179" fontId="6" fillId="0" borderId="0" xfId="0" applyNumberFormat="1" applyFont="1"/>
    <xf numFmtId="0" fontId="6" fillId="0" borderId="2" xfId="0" applyFont="1" applyBorder="1"/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/>
    <xf numFmtId="10" fontId="6" fillId="0" borderId="0" xfId="0" applyNumberFormat="1" applyFont="1" applyAlignment="1">
      <alignment horizontal="center"/>
    </xf>
    <xf numFmtId="0" fontId="6" fillId="0" borderId="6" xfId="0" applyFont="1" applyBorder="1" applyAlignment="1">
      <alignment horizontal="center"/>
    </xf>
    <xf numFmtId="2" fontId="6" fillId="0" borderId="0" xfId="0" applyNumberFormat="1" applyFont="1" applyAlignment="1">
      <alignment horizontal="center"/>
    </xf>
    <xf numFmtId="1" fontId="6" fillId="0" borderId="6" xfId="0" applyNumberFormat="1" applyFont="1" applyBorder="1" applyAlignment="1">
      <alignment horizontal="center"/>
    </xf>
    <xf numFmtId="0" fontId="6" fillId="0" borderId="7" xfId="0" applyFont="1" applyBorder="1"/>
    <xf numFmtId="10" fontId="6" fillId="0" borderId="8" xfId="0" applyNumberFormat="1" applyFont="1" applyBorder="1" applyAlignment="1">
      <alignment horizontal="center"/>
    </xf>
    <xf numFmtId="2" fontId="6" fillId="0" borderId="8" xfId="0" applyNumberFormat="1" applyFont="1" applyBorder="1" applyAlignment="1">
      <alignment horizontal="center"/>
    </xf>
    <xf numFmtId="1" fontId="6" fillId="0" borderId="9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6" fillId="7" borderId="4" xfId="0" applyFont="1" applyFill="1" applyBorder="1"/>
    <xf numFmtId="0" fontId="6" fillId="7" borderId="6" xfId="0" applyFont="1" applyFill="1" applyBorder="1"/>
    <xf numFmtId="0" fontId="6" fillId="0" borderId="6" xfId="0" applyFont="1" applyBorder="1"/>
    <xf numFmtId="0" fontId="6" fillId="7" borderId="9" xfId="0" applyFont="1" applyFill="1" applyBorder="1"/>
    <xf numFmtId="9" fontId="6" fillId="0" borderId="6" xfId="1" applyFont="1" applyBorder="1" applyAlignment="1">
      <alignment horizontal="center"/>
    </xf>
    <xf numFmtId="0" fontId="2" fillId="9" borderId="1" xfId="0" applyFont="1" applyFill="1" applyBorder="1" applyAlignment="1">
      <alignment vertical="center"/>
    </xf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horizontal="center"/>
    </xf>
    <xf numFmtId="178" fontId="6" fillId="0" borderId="9" xfId="0" applyNumberFormat="1" applyFont="1" applyBorder="1" applyAlignment="1">
      <alignment horizontal="center"/>
    </xf>
    <xf numFmtId="180" fontId="6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49" fontId="7" fillId="0" borderId="16" xfId="0" applyNumberFormat="1" applyFont="1" applyBorder="1" applyAlignment="1">
      <alignment horizontal="center" vertical="center"/>
    </xf>
    <xf numFmtId="49" fontId="7" fillId="8" borderId="16" xfId="0" applyNumberFormat="1" applyFont="1" applyFill="1" applyBorder="1" applyAlignment="1">
      <alignment horizontal="center" vertical="center"/>
    </xf>
    <xf numFmtId="0" fontId="0" fillId="7" borderId="0" xfId="0" applyFill="1"/>
    <xf numFmtId="178" fontId="6" fillId="7" borderId="0" xfId="0" applyNumberFormat="1" applyFont="1" applyFill="1" applyAlignment="1">
      <alignment horizontal="center"/>
    </xf>
    <xf numFmtId="10" fontId="0" fillId="7" borderId="3" xfId="0" applyNumberFormat="1" applyFill="1" applyBorder="1" applyAlignment="1">
      <alignment horizontal="center" vertical="center"/>
    </xf>
    <xf numFmtId="9" fontId="0" fillId="7" borderId="11" xfId="0" applyNumberFormat="1" applyFill="1" applyBorder="1" applyAlignment="1">
      <alignment horizontal="center" vertical="center"/>
    </xf>
    <xf numFmtId="10" fontId="0" fillId="7" borderId="14" xfId="0" applyNumberFormat="1" applyFill="1" applyBorder="1" applyAlignment="1">
      <alignment horizontal="center" vertical="center"/>
    </xf>
    <xf numFmtId="10" fontId="0" fillId="7" borderId="11" xfId="0" applyNumberFormat="1" applyFill="1" applyBorder="1" applyAlignment="1">
      <alignment horizontal="center" vertical="center"/>
    </xf>
    <xf numFmtId="10" fontId="0" fillId="7" borderId="8" xfId="0" applyNumberFormat="1" applyFill="1" applyBorder="1" applyAlignment="1">
      <alignment horizontal="center" vertical="center"/>
    </xf>
    <xf numFmtId="0" fontId="0" fillId="10" borderId="0" xfId="0" applyFill="1"/>
    <xf numFmtId="0" fontId="6" fillId="0" borderId="9" xfId="0" applyFont="1" applyBorder="1" applyAlignment="1">
      <alignment horizontal="center"/>
    </xf>
    <xf numFmtId="0" fontId="2" fillId="11" borderId="1" xfId="0" applyFont="1" applyFill="1" applyBorder="1" applyAlignment="1">
      <alignment vertical="center"/>
    </xf>
    <xf numFmtId="0" fontId="2" fillId="12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0" fontId="0" fillId="7" borderId="0" xfId="0" applyNumberFormat="1" applyFill="1" applyAlignment="1">
      <alignment horizontal="center" vertical="center"/>
    </xf>
    <xf numFmtId="178" fontId="0" fillId="0" borderId="0" xfId="0" applyNumberFormat="1" applyAlignment="1">
      <alignment horizontal="center"/>
    </xf>
    <xf numFmtId="1" fontId="0" fillId="0" borderId="6" xfId="0" applyNumberFormat="1" applyBorder="1"/>
    <xf numFmtId="178" fontId="0" fillId="0" borderId="8" xfId="0" applyNumberFormat="1" applyBorder="1" applyAlignment="1">
      <alignment horizontal="center"/>
    </xf>
    <xf numFmtId="1" fontId="0" fillId="0" borderId="9" xfId="0" applyNumberFormat="1" applyBorder="1"/>
    <xf numFmtId="0" fontId="6" fillId="0" borderId="17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78" fontId="0" fillId="0" borderId="3" xfId="0" applyNumberFormat="1" applyBorder="1" applyAlignment="1">
      <alignment horizontal="center"/>
    </xf>
    <xf numFmtId="1" fontId="0" fillId="0" borderId="4" xfId="0" applyNumberFormat="1" applyBorder="1"/>
    <xf numFmtId="0" fontId="0" fillId="0" borderId="11" xfId="0" applyBorder="1" applyAlignment="1">
      <alignment horizontal="center"/>
    </xf>
    <xf numFmtId="178" fontId="0" fillId="0" borderId="11" xfId="0" applyNumberFormat="1" applyBorder="1" applyAlignment="1">
      <alignment horizontal="center"/>
    </xf>
    <xf numFmtId="1" fontId="0" fillId="0" borderId="12" xfId="0" applyNumberFormat="1" applyBorder="1"/>
    <xf numFmtId="0" fontId="0" fillId="0" borderId="14" xfId="0" applyBorder="1" applyAlignment="1">
      <alignment horizontal="center"/>
    </xf>
    <xf numFmtId="178" fontId="0" fillId="0" borderId="14" xfId="0" applyNumberFormat="1" applyBorder="1" applyAlignment="1">
      <alignment horizontal="center"/>
    </xf>
    <xf numFmtId="1" fontId="0" fillId="0" borderId="15" xfId="0" applyNumberFormat="1" applyBorder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9" fontId="0" fillId="0" borderId="0" xfId="1" applyFont="1" applyAlignment="1"/>
    <xf numFmtId="0" fontId="2" fillId="11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colors>
    <mruColors>
      <color rgb="FFCCCC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390525</xdr:colOff>
          <xdr:row>8</xdr:row>
          <xdr:rowOff>19050</xdr:rowOff>
        </xdr:from>
        <xdr:to>
          <xdr:col>3</xdr:col>
          <xdr:colOff>333375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開抽 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8</xdr:row>
          <xdr:rowOff>0</xdr:rowOff>
        </xdr:from>
        <xdr:to>
          <xdr:col>4</xdr:col>
          <xdr:colOff>571500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TW" altLang="en-US" sz="2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902976</xdr:colOff>
      <xdr:row>3</xdr:row>
      <xdr:rowOff>19050</xdr:rowOff>
    </xdr:from>
    <xdr:to>
      <xdr:col>4</xdr:col>
      <xdr:colOff>96033</xdr:colOff>
      <xdr:row>12</xdr:row>
      <xdr:rowOff>142875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998E3564-4671-9AC1-EF93-9C2152ABA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6601" y="847725"/>
          <a:ext cx="1536207" cy="1924050"/>
        </a:xfrm>
        <a:prstGeom prst="rect">
          <a:avLst/>
        </a:prstGeom>
      </xdr:spPr>
    </xdr:pic>
    <xdr:clientData/>
  </xdr:twoCellAnchor>
  <xdr:twoCellAnchor editAs="oneCell">
    <xdr:from>
      <xdr:col>6</xdr:col>
      <xdr:colOff>1</xdr:colOff>
      <xdr:row>3</xdr:row>
      <xdr:rowOff>57711</xdr:rowOff>
    </xdr:from>
    <xdr:to>
      <xdr:col>8</xdr:col>
      <xdr:colOff>123826</xdr:colOff>
      <xdr:row>13</xdr:row>
      <xdr:rowOff>10646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627584F0-4CC3-10CF-93E6-EBA7620D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10326" y="886386"/>
          <a:ext cx="1581150" cy="1953185"/>
        </a:xfrm>
        <a:prstGeom prst="rect">
          <a:avLst/>
        </a:prstGeom>
      </xdr:spPr>
    </xdr:pic>
    <xdr:clientData/>
  </xdr:twoCellAnchor>
  <xdr:twoCellAnchor editAs="oneCell">
    <xdr:from>
      <xdr:col>10</xdr:col>
      <xdr:colOff>161925</xdr:colOff>
      <xdr:row>3</xdr:row>
      <xdr:rowOff>66676</xdr:rowOff>
    </xdr:from>
    <xdr:to>
      <xdr:col>13</xdr:col>
      <xdr:colOff>57150</xdr:colOff>
      <xdr:row>12</xdr:row>
      <xdr:rowOff>39301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90BEF119-75A2-3EEA-123F-79A761FD5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48775" y="895351"/>
          <a:ext cx="3057525" cy="1772850"/>
        </a:xfrm>
        <a:prstGeom prst="rect">
          <a:avLst/>
        </a:prstGeom>
      </xdr:spPr>
    </xdr:pic>
    <xdr:clientData/>
  </xdr:twoCellAnchor>
  <xdr:twoCellAnchor>
    <xdr:from>
      <xdr:col>5</xdr:col>
      <xdr:colOff>228600</xdr:colOff>
      <xdr:row>6</xdr:row>
      <xdr:rowOff>85725</xdr:rowOff>
    </xdr:from>
    <xdr:to>
      <xdr:col>5</xdr:col>
      <xdr:colOff>828675</xdr:colOff>
      <xdr:row>9</xdr:row>
      <xdr:rowOff>95250</xdr:rowOff>
    </xdr:to>
    <xdr:sp macro="" textlink="">
      <xdr:nvSpPr>
        <xdr:cNvPr id="7" name="箭號: 向右 6">
          <a:extLst>
            <a:ext uri="{FF2B5EF4-FFF2-40B4-BE49-F238E27FC236}">
              <a16:creationId xmlns:a16="http://schemas.microsoft.com/office/drawing/2014/main" id="{F0B63BAB-BA03-A4B5-06A8-5A7AE55E41D9}"/>
            </a:ext>
          </a:extLst>
        </xdr:cNvPr>
        <xdr:cNvSpPr/>
      </xdr:nvSpPr>
      <xdr:spPr>
        <a:xfrm>
          <a:off x="5514975" y="1514475"/>
          <a:ext cx="600075" cy="6096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8</xdr:col>
      <xdr:colOff>552450</xdr:colOff>
      <xdr:row>6</xdr:row>
      <xdr:rowOff>85725</xdr:rowOff>
    </xdr:from>
    <xdr:to>
      <xdr:col>9</xdr:col>
      <xdr:colOff>542925</xdr:colOff>
      <xdr:row>9</xdr:row>
      <xdr:rowOff>95250</xdr:rowOff>
    </xdr:to>
    <xdr:sp macro="" textlink="">
      <xdr:nvSpPr>
        <xdr:cNvPr id="8" name="箭號: 向右 7">
          <a:extLst>
            <a:ext uri="{FF2B5EF4-FFF2-40B4-BE49-F238E27FC236}">
              <a16:creationId xmlns:a16="http://schemas.microsoft.com/office/drawing/2014/main" id="{330C4A11-BA95-4871-9F6B-12FE82B88E43}"/>
            </a:ext>
          </a:extLst>
        </xdr:cNvPr>
        <xdr:cNvSpPr/>
      </xdr:nvSpPr>
      <xdr:spPr>
        <a:xfrm>
          <a:off x="8420100" y="1514475"/>
          <a:ext cx="600075" cy="6096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AC33"/>
  <sheetViews>
    <sheetView zoomScale="85" zoomScaleNormal="85" workbookViewId="0">
      <selection activeCell="T3" activeCellId="1" sqref="L3:L31 T3:T31"/>
    </sheetView>
  </sheetViews>
  <sheetFormatPr defaultColWidth="9.140625" defaultRowHeight="15" x14ac:dyDescent="0.25"/>
  <cols>
    <col min="1" max="1" width="23.85546875" style="22" bestFit="1" customWidth="1"/>
    <col min="2" max="3" width="15.42578125" style="22" bestFit="1" customWidth="1"/>
    <col min="4" max="4" width="15.140625" style="22" bestFit="1" customWidth="1"/>
    <col min="5" max="5" width="15.140625" style="22" customWidth="1"/>
    <col min="6" max="6" width="21.85546875" style="22" bestFit="1" customWidth="1"/>
    <col min="7" max="7" width="15.140625" style="22" customWidth="1"/>
    <col min="8" max="10" width="9.140625" style="22"/>
    <col min="11" max="11" width="0" style="22" hidden="1" customWidth="1"/>
    <col min="12" max="14" width="9.140625" style="22"/>
    <col min="15" max="15" width="9.42578125" style="22" customWidth="1"/>
    <col min="16" max="18" width="9.140625" style="22"/>
    <col min="19" max="19" width="9.140625" style="22" customWidth="1"/>
    <col min="20" max="16384" width="9.140625" style="22"/>
  </cols>
  <sheetData>
    <row r="1" spans="1:22" ht="15.75" thickBot="1" x14ac:dyDescent="0.3">
      <c r="A1" s="67" t="s">
        <v>0</v>
      </c>
      <c r="B1" s="56" t="s">
        <v>211</v>
      </c>
      <c r="C1" s="68" t="s">
        <v>130</v>
      </c>
      <c r="D1" s="56" t="s">
        <v>118</v>
      </c>
      <c r="E1" s="68" t="s">
        <v>129</v>
      </c>
      <c r="F1" s="57" t="s">
        <v>202</v>
      </c>
      <c r="G1" s="21"/>
      <c r="H1" s="85" t="s">
        <v>6</v>
      </c>
      <c r="I1" s="24" t="s">
        <v>7</v>
      </c>
      <c r="J1" s="24" t="s">
        <v>122</v>
      </c>
      <c r="K1" s="24" t="s">
        <v>108</v>
      </c>
      <c r="L1" s="25" t="s">
        <v>125</v>
      </c>
      <c r="M1" s="25" t="s">
        <v>124</v>
      </c>
      <c r="N1" s="22" t="s">
        <v>117</v>
      </c>
      <c r="P1" s="23" t="s">
        <v>6</v>
      </c>
      <c r="Q1" s="24" t="s">
        <v>7</v>
      </c>
      <c r="R1" s="24" t="s">
        <v>122</v>
      </c>
      <c r="S1" s="24" t="s">
        <v>108</v>
      </c>
      <c r="T1" s="25" t="s">
        <v>125</v>
      </c>
      <c r="U1" s="25" t="s">
        <v>124</v>
      </c>
      <c r="V1" s="22" t="s">
        <v>117</v>
      </c>
    </row>
    <row r="2" spans="1:22" ht="15.75" thickBot="1" x14ac:dyDescent="0.3">
      <c r="A2" s="38" t="s">
        <v>1</v>
      </c>
      <c r="B2" s="21">
        <v>12</v>
      </c>
      <c r="C2" s="84">
        <f>B2*$B$11</f>
        <v>12</v>
      </c>
      <c r="D2" s="21">
        <f>ROUND($B$10*參考資料!I20*0.7,0)</f>
        <v>101</v>
      </c>
      <c r="E2" s="84">
        <f>D2+C2</f>
        <v>113</v>
      </c>
      <c r="F2" s="60">
        <v>0</v>
      </c>
      <c r="H2" s="86" t="s">
        <v>8</v>
      </c>
      <c r="I2" s="27"/>
      <c r="J2" s="27"/>
      <c r="K2" s="27"/>
      <c r="L2" s="27"/>
      <c r="M2" s="27">
        <f>卡片圖鑑!E2</f>
        <v>1</v>
      </c>
      <c r="N2" s="28">
        <f>M2/主要運算!$B$12</f>
        <v>1</v>
      </c>
      <c r="O2" s="53"/>
      <c r="P2" s="26" t="s">
        <v>15</v>
      </c>
      <c r="Q2" s="27"/>
      <c r="R2" s="27"/>
      <c r="S2" s="27"/>
      <c r="T2" s="27"/>
      <c r="U2" s="27">
        <f>卡片圖鑑!E32</f>
        <v>1</v>
      </c>
      <c r="V2" s="28">
        <f>U2/主要運算!$B$12</f>
        <v>1</v>
      </c>
    </row>
    <row r="3" spans="1:22" ht="15.75" thickBot="1" x14ac:dyDescent="0.3">
      <c r="A3" s="38" t="s">
        <v>2</v>
      </c>
      <c r="B3" s="21">
        <v>22</v>
      </c>
      <c r="C3" s="84">
        <f>B3*$B$11+C20</f>
        <v>22</v>
      </c>
      <c r="D3" s="21">
        <f>ROUND($B$10*參考資料!I21*0.8,0)</f>
        <v>41</v>
      </c>
      <c r="E3" s="84">
        <f>D3+C3</f>
        <v>63</v>
      </c>
      <c r="F3" s="60">
        <v>2</v>
      </c>
      <c r="H3" s="85" t="s">
        <v>19</v>
      </c>
      <c r="I3" s="24" t="s">
        <v>11</v>
      </c>
      <c r="J3" s="24"/>
      <c r="K3" s="24">
        <f>卡片圖鑑!D3</f>
        <v>11</v>
      </c>
      <c r="L3" s="33">
        <f>K3/$B$12</f>
        <v>11</v>
      </c>
      <c r="M3" s="25">
        <f>卡片圖鑑!E3</f>
        <v>1</v>
      </c>
      <c r="N3" s="29">
        <f>M3/主要運算!$B$12</f>
        <v>1</v>
      </c>
      <c r="O3" s="53"/>
      <c r="P3" s="23" t="s">
        <v>45</v>
      </c>
      <c r="Q3" s="30" t="s">
        <v>12</v>
      </c>
      <c r="R3" s="30"/>
      <c r="S3" s="24">
        <f>卡片圖鑑!D33</f>
        <v>11</v>
      </c>
      <c r="T3" s="33">
        <f>S3/$B$12</f>
        <v>11</v>
      </c>
      <c r="U3" s="25">
        <f>卡片圖鑑!E33</f>
        <v>1</v>
      </c>
      <c r="V3" s="29">
        <f>U3/主要運算!$B$12</f>
        <v>1</v>
      </c>
    </row>
    <row r="4" spans="1:22" ht="15.75" thickBot="1" x14ac:dyDescent="0.3">
      <c r="A4" s="38" t="s">
        <v>3</v>
      </c>
      <c r="B4" s="21">
        <v>19</v>
      </c>
      <c r="C4" s="84">
        <f>B4*$B$11+D20</f>
        <v>19</v>
      </c>
      <c r="D4" s="21">
        <f>ROUND($B$10*參考資料!I22,0)</f>
        <v>12</v>
      </c>
      <c r="E4" s="84">
        <f>D4+C4</f>
        <v>31</v>
      </c>
      <c r="F4" s="60">
        <v>0</v>
      </c>
      <c r="H4" s="85" t="s">
        <v>24</v>
      </c>
      <c r="I4" s="24" t="s">
        <v>11</v>
      </c>
      <c r="J4" s="24"/>
      <c r="K4" s="24">
        <f>卡片圖鑑!D4</f>
        <v>13</v>
      </c>
      <c r="L4" s="33">
        <f t="shared" ref="L4:L31" si="0">K4/$B$12</f>
        <v>13</v>
      </c>
      <c r="M4" s="25">
        <f>卡片圖鑑!E4</f>
        <v>1</v>
      </c>
      <c r="N4" s="29">
        <f>M4/主要運算!$B$12</f>
        <v>1</v>
      </c>
      <c r="O4" s="53"/>
      <c r="P4" s="23" t="s">
        <v>46</v>
      </c>
      <c r="Q4" s="30" t="s">
        <v>12</v>
      </c>
      <c r="R4" s="30"/>
      <c r="S4" s="24">
        <f>卡片圖鑑!D34</f>
        <v>8</v>
      </c>
      <c r="T4" s="33">
        <f t="shared" ref="T4:T31" si="1">S4/$B$12</f>
        <v>8</v>
      </c>
      <c r="U4" s="25">
        <f>卡片圖鑑!E34</f>
        <v>1</v>
      </c>
      <c r="V4" s="29">
        <f>U4/主要運算!$B$12</f>
        <v>1</v>
      </c>
    </row>
    <row r="5" spans="1:22" ht="15.75" thickBot="1" x14ac:dyDescent="0.3">
      <c r="A5" s="38" t="s">
        <v>4</v>
      </c>
      <c r="B5" s="21">
        <v>12</v>
      </c>
      <c r="C5" s="84">
        <f>B5*$B$11+E20</f>
        <v>12</v>
      </c>
      <c r="D5" s="21"/>
      <c r="E5" s="84">
        <f>D5+C5</f>
        <v>12</v>
      </c>
      <c r="F5" s="60">
        <v>8</v>
      </c>
      <c r="H5" s="85" t="s">
        <v>25</v>
      </c>
      <c r="I5" s="24" t="s">
        <v>11</v>
      </c>
      <c r="J5" s="24"/>
      <c r="K5" s="24">
        <f>卡片圖鑑!D5</f>
        <v>11</v>
      </c>
      <c r="L5" s="33">
        <f t="shared" si="0"/>
        <v>11</v>
      </c>
      <c r="M5" s="25">
        <f>卡片圖鑑!E5</f>
        <v>1</v>
      </c>
      <c r="N5" s="29">
        <f>M5/主要運算!$B$12</f>
        <v>1</v>
      </c>
      <c r="O5" s="53"/>
      <c r="P5" s="23" t="s">
        <v>60</v>
      </c>
      <c r="Q5" s="30" t="s">
        <v>13</v>
      </c>
      <c r="R5" s="30"/>
      <c r="S5" s="24">
        <f>卡片圖鑑!D35</f>
        <v>4</v>
      </c>
      <c r="T5" s="33">
        <f t="shared" si="1"/>
        <v>4</v>
      </c>
      <c r="U5" s="25">
        <f>卡片圖鑑!E35</f>
        <v>1</v>
      </c>
      <c r="V5" s="29">
        <f>U5/主要運算!$B$12</f>
        <v>1</v>
      </c>
    </row>
    <row r="6" spans="1:22" ht="15.75" thickBot="1" x14ac:dyDescent="0.3">
      <c r="A6" s="42" t="s">
        <v>5</v>
      </c>
      <c r="B6" s="69">
        <v>4</v>
      </c>
      <c r="C6" s="70">
        <f>B6*$B$11+F20</f>
        <v>4</v>
      </c>
      <c r="D6" s="69"/>
      <c r="E6" s="70">
        <f>D6+C6</f>
        <v>4</v>
      </c>
      <c r="F6" s="95">
        <v>8</v>
      </c>
      <c r="H6" s="85" t="s">
        <v>26</v>
      </c>
      <c r="I6" s="24" t="s">
        <v>11</v>
      </c>
      <c r="J6" s="24"/>
      <c r="K6" s="24">
        <f>卡片圖鑑!D6</f>
        <v>14</v>
      </c>
      <c r="L6" s="33">
        <f t="shared" si="0"/>
        <v>14</v>
      </c>
      <c r="M6" s="25">
        <f>卡片圖鑑!E6</f>
        <v>1</v>
      </c>
      <c r="N6" s="29">
        <f>M6/主要運算!$B$12</f>
        <v>1</v>
      </c>
      <c r="O6" s="53"/>
      <c r="P6" s="23" t="s">
        <v>21</v>
      </c>
      <c r="Q6" s="30" t="s">
        <v>13</v>
      </c>
      <c r="R6" s="30"/>
      <c r="S6" s="24">
        <f>卡片圖鑑!D36</f>
        <v>3</v>
      </c>
      <c r="T6" s="33">
        <f t="shared" si="1"/>
        <v>3</v>
      </c>
      <c r="U6" s="25">
        <f>卡片圖鑑!E36</f>
        <v>1</v>
      </c>
      <c r="V6" s="29">
        <f>U6/主要運算!$B$12</f>
        <v>1</v>
      </c>
    </row>
    <row r="7" spans="1:22" ht="15.75" thickBot="1" x14ac:dyDescent="0.3">
      <c r="H7" s="23" t="s">
        <v>27</v>
      </c>
      <c r="I7" s="24" t="s">
        <v>11</v>
      </c>
      <c r="J7" s="24"/>
      <c r="K7" s="24">
        <f>卡片圖鑑!D7</f>
        <v>11</v>
      </c>
      <c r="L7" s="33">
        <f t="shared" si="0"/>
        <v>11</v>
      </c>
      <c r="M7" s="25">
        <f>卡片圖鑑!E7</f>
        <v>1</v>
      </c>
      <c r="N7" s="29">
        <f>M7/主要運算!$B$12</f>
        <v>1</v>
      </c>
      <c r="O7" s="53"/>
      <c r="P7" s="23" t="s">
        <v>75</v>
      </c>
      <c r="Q7" s="30" t="s">
        <v>14</v>
      </c>
      <c r="R7" s="30"/>
      <c r="S7" s="24">
        <f>卡片圖鑑!D37</f>
        <v>1</v>
      </c>
      <c r="T7" s="33">
        <f t="shared" si="1"/>
        <v>1</v>
      </c>
      <c r="U7" s="25">
        <f>卡片圖鑑!E37</f>
        <v>1</v>
      </c>
      <c r="V7" s="29">
        <f>U7/主要運算!$B$12</f>
        <v>1</v>
      </c>
    </row>
    <row r="8" spans="1:22" ht="15.75" thickBot="1" x14ac:dyDescent="0.3">
      <c r="A8" s="54" t="s">
        <v>147</v>
      </c>
      <c r="B8" s="71">
        <v>15</v>
      </c>
      <c r="H8" s="23" t="s">
        <v>28</v>
      </c>
      <c r="I8" s="24" t="s">
        <v>11</v>
      </c>
      <c r="J8" s="24"/>
      <c r="K8" s="24">
        <f>卡片圖鑑!D8</f>
        <v>17</v>
      </c>
      <c r="L8" s="33">
        <f t="shared" si="0"/>
        <v>17</v>
      </c>
      <c r="M8" s="25">
        <f>卡片圖鑑!E8</f>
        <v>1</v>
      </c>
      <c r="N8" s="29">
        <f>M8/主要運算!$B$12</f>
        <v>1</v>
      </c>
      <c r="O8" s="53"/>
      <c r="P8" s="23" t="s">
        <v>77</v>
      </c>
      <c r="Q8" s="30" t="s">
        <v>14</v>
      </c>
      <c r="R8" s="30"/>
      <c r="S8" s="24">
        <f>卡片圖鑑!D38</f>
        <v>3</v>
      </c>
      <c r="T8" s="33">
        <f t="shared" si="1"/>
        <v>3</v>
      </c>
      <c r="U8" s="25">
        <f>卡片圖鑑!E38</f>
        <v>1</v>
      </c>
      <c r="V8" s="29">
        <f>U8/主要運算!$B$12</f>
        <v>1</v>
      </c>
    </row>
    <row r="9" spans="1:22" ht="15.75" thickBot="1" x14ac:dyDescent="0.3">
      <c r="A9" s="58" t="s">
        <v>148</v>
      </c>
      <c r="B9" s="72">
        <v>20</v>
      </c>
      <c r="H9" s="23" t="s">
        <v>29</v>
      </c>
      <c r="I9" s="24" t="s">
        <v>11</v>
      </c>
      <c r="J9" s="24"/>
      <c r="K9" s="24">
        <f>卡片圖鑑!D9</f>
        <v>6</v>
      </c>
      <c r="L9" s="33">
        <f t="shared" si="0"/>
        <v>6</v>
      </c>
      <c r="M9" s="25">
        <f>卡片圖鑑!E9</f>
        <v>1</v>
      </c>
      <c r="N9" s="29">
        <f>M9/主要運算!$B$12</f>
        <v>1</v>
      </c>
      <c r="O9" s="53"/>
      <c r="P9" s="23" t="s">
        <v>93</v>
      </c>
      <c r="Q9" s="30" t="s">
        <v>14</v>
      </c>
      <c r="R9" s="30" t="s">
        <v>121</v>
      </c>
      <c r="S9" s="24">
        <f>卡片圖鑑!D39</f>
        <v>3</v>
      </c>
      <c r="T9" s="33">
        <f t="shared" si="1"/>
        <v>3</v>
      </c>
      <c r="U9" s="25">
        <f>卡片圖鑑!E39</f>
        <v>1</v>
      </c>
      <c r="V9" s="29">
        <f>U9/主要運算!$B$12</f>
        <v>1</v>
      </c>
    </row>
    <row r="10" spans="1:22" ht="15.75" thickBot="1" x14ac:dyDescent="0.3">
      <c r="A10" s="58" t="s">
        <v>119</v>
      </c>
      <c r="B10" s="73">
        <f>B8*B9</f>
        <v>300</v>
      </c>
      <c r="H10" s="23" t="s">
        <v>30</v>
      </c>
      <c r="I10" s="24" t="s">
        <v>11</v>
      </c>
      <c r="J10" s="24"/>
      <c r="K10" s="24">
        <f>卡片圖鑑!D10</f>
        <v>14</v>
      </c>
      <c r="L10" s="33">
        <f t="shared" si="0"/>
        <v>14</v>
      </c>
      <c r="M10" s="25">
        <f>卡片圖鑑!E10</f>
        <v>1</v>
      </c>
      <c r="N10" s="29">
        <f>M10/主要運算!$B$12</f>
        <v>1</v>
      </c>
      <c r="O10" s="53"/>
      <c r="P10" s="23" t="s">
        <v>83</v>
      </c>
      <c r="Q10" s="24" t="s">
        <v>18</v>
      </c>
      <c r="R10" s="24"/>
      <c r="S10" s="24">
        <f>卡片圖鑑!D40</f>
        <v>1</v>
      </c>
      <c r="T10" s="33">
        <f t="shared" si="1"/>
        <v>1</v>
      </c>
      <c r="U10" s="25">
        <f>卡片圖鑑!E40</f>
        <v>1</v>
      </c>
      <c r="V10" s="29">
        <f>U10/主要運算!$B$12</f>
        <v>1</v>
      </c>
    </row>
    <row r="11" spans="1:22" ht="15.75" thickBot="1" x14ac:dyDescent="0.3">
      <c r="A11" s="58" t="s">
        <v>120</v>
      </c>
      <c r="B11" s="72">
        <v>1</v>
      </c>
      <c r="H11" s="23" t="s">
        <v>31</v>
      </c>
      <c r="I11" s="24" t="s">
        <v>11</v>
      </c>
      <c r="J11" s="24"/>
      <c r="K11" s="24">
        <f>卡片圖鑑!D11</f>
        <v>12</v>
      </c>
      <c r="L11" s="33">
        <f t="shared" si="0"/>
        <v>12</v>
      </c>
      <c r="M11" s="25">
        <f>卡片圖鑑!E11</f>
        <v>1</v>
      </c>
      <c r="N11" s="29">
        <f>M11/主要運算!$B$12</f>
        <v>1</v>
      </c>
      <c r="O11" s="53"/>
      <c r="P11" s="23" t="s">
        <v>100</v>
      </c>
      <c r="Q11" s="24" t="s">
        <v>18</v>
      </c>
      <c r="R11" s="24" t="s">
        <v>121</v>
      </c>
      <c r="S11" s="24">
        <f>卡片圖鑑!D41</f>
        <v>2</v>
      </c>
      <c r="T11" s="33">
        <f t="shared" si="1"/>
        <v>2</v>
      </c>
      <c r="U11" s="25">
        <f>卡片圖鑑!E41</f>
        <v>1</v>
      </c>
      <c r="V11" s="29">
        <f>U11/主要運算!$B$12</f>
        <v>1</v>
      </c>
    </row>
    <row r="12" spans="1:22" ht="15.75" thickBot="1" x14ac:dyDescent="0.3">
      <c r="A12" s="63" t="s">
        <v>110</v>
      </c>
      <c r="B12" s="74">
        <v>1</v>
      </c>
      <c r="H12" s="26" t="s">
        <v>9</v>
      </c>
      <c r="I12" s="27"/>
      <c r="J12" s="27"/>
      <c r="K12" s="27"/>
      <c r="L12" s="34"/>
      <c r="M12" s="27">
        <f>卡片圖鑑!E12</f>
        <v>1</v>
      </c>
      <c r="N12" s="28">
        <f>M12/主要運算!$B$12</f>
        <v>1</v>
      </c>
      <c r="O12" s="53"/>
      <c r="P12" s="31" t="s">
        <v>16</v>
      </c>
      <c r="Q12" s="27"/>
      <c r="R12" s="27"/>
      <c r="S12" s="27"/>
      <c r="T12" s="34"/>
      <c r="U12" s="27">
        <f>卡片圖鑑!E42</f>
        <v>1</v>
      </c>
      <c r="V12" s="28">
        <f>U12/主要運算!$B$12</f>
        <v>1</v>
      </c>
    </row>
    <row r="13" spans="1:22" ht="15.75" thickBot="1" x14ac:dyDescent="0.3">
      <c r="H13" s="23" t="s">
        <v>32</v>
      </c>
      <c r="I13" s="24" t="s">
        <v>11</v>
      </c>
      <c r="J13" s="24"/>
      <c r="K13" s="24">
        <f>卡片圖鑑!D13</f>
        <v>10</v>
      </c>
      <c r="L13" s="33">
        <f t="shared" si="0"/>
        <v>10</v>
      </c>
      <c r="M13" s="25">
        <f>卡片圖鑑!E13</f>
        <v>1</v>
      </c>
      <c r="N13" s="29">
        <f>M13/主要運算!$B$12</f>
        <v>1</v>
      </c>
      <c r="O13" s="53"/>
      <c r="P13" s="32" t="s">
        <v>47</v>
      </c>
      <c r="Q13" s="30" t="s">
        <v>12</v>
      </c>
      <c r="R13" s="30"/>
      <c r="S13" s="24">
        <f>卡片圖鑑!D43</f>
        <v>15</v>
      </c>
      <c r="T13" s="33">
        <f t="shared" si="1"/>
        <v>15</v>
      </c>
      <c r="U13" s="25">
        <f>卡片圖鑑!E43</f>
        <v>1</v>
      </c>
      <c r="V13" s="29">
        <f>U13/主要運算!$B$12</f>
        <v>1</v>
      </c>
    </row>
    <row r="14" spans="1:22" ht="15.75" thickBot="1" x14ac:dyDescent="0.3">
      <c r="A14" s="54"/>
      <c r="B14" s="55" t="s">
        <v>145</v>
      </c>
      <c r="C14" s="56" t="s">
        <v>142</v>
      </c>
      <c r="D14" s="57" t="s">
        <v>141</v>
      </c>
      <c r="H14" s="23" t="s">
        <v>33</v>
      </c>
      <c r="I14" s="24" t="s">
        <v>11</v>
      </c>
      <c r="J14" s="24"/>
      <c r="K14" s="24">
        <f>卡片圖鑑!D14</f>
        <v>9</v>
      </c>
      <c r="L14" s="33">
        <f t="shared" si="0"/>
        <v>9</v>
      </c>
      <c r="M14" s="25">
        <f>卡片圖鑑!E14</f>
        <v>1</v>
      </c>
      <c r="N14" s="29">
        <f>M14/主要運算!$B$12</f>
        <v>1</v>
      </c>
      <c r="O14" s="53"/>
      <c r="P14" s="32" t="s">
        <v>63</v>
      </c>
      <c r="Q14" s="30" t="s">
        <v>13</v>
      </c>
      <c r="R14" s="30"/>
      <c r="S14" s="24">
        <f>卡片圖鑑!D44</f>
        <v>5</v>
      </c>
      <c r="T14" s="33">
        <f t="shared" si="1"/>
        <v>5</v>
      </c>
      <c r="U14" s="25">
        <f>卡片圖鑑!E44</f>
        <v>1</v>
      </c>
      <c r="V14" s="29">
        <f>U14/主要運算!$B$12</f>
        <v>1</v>
      </c>
    </row>
    <row r="15" spans="1:22" ht="15.75" thickBot="1" x14ac:dyDescent="0.3">
      <c r="A15" s="58" t="s">
        <v>146</v>
      </c>
      <c r="B15" s="59">
        <v>0.70620000000000005</v>
      </c>
      <c r="C15" s="21" t="s">
        <v>149</v>
      </c>
      <c r="D15" s="60" t="s">
        <v>149</v>
      </c>
      <c r="H15" s="23" t="s">
        <v>35</v>
      </c>
      <c r="I15" s="24" t="s">
        <v>12</v>
      </c>
      <c r="J15" s="24"/>
      <c r="K15" s="24">
        <f>卡片圖鑑!D15</f>
        <v>11</v>
      </c>
      <c r="L15" s="33">
        <f t="shared" si="0"/>
        <v>11</v>
      </c>
      <c r="M15" s="25">
        <f>卡片圖鑑!E15</f>
        <v>1</v>
      </c>
      <c r="N15" s="29">
        <f>M15/主要運算!$B$12</f>
        <v>1</v>
      </c>
      <c r="O15" s="53"/>
      <c r="P15" s="32" t="s">
        <v>65</v>
      </c>
      <c r="Q15" s="30" t="s">
        <v>123</v>
      </c>
      <c r="R15" s="30"/>
      <c r="S15" s="24">
        <f>卡片圖鑑!D45</f>
        <v>5</v>
      </c>
      <c r="T15" s="33">
        <f t="shared" si="1"/>
        <v>5</v>
      </c>
      <c r="U15" s="25">
        <f>卡片圖鑑!E45</f>
        <v>1</v>
      </c>
      <c r="V15" s="29">
        <f>U15/主要運算!$B$12</f>
        <v>1</v>
      </c>
    </row>
    <row r="16" spans="1:22" ht="15.75" thickBot="1" x14ac:dyDescent="0.3">
      <c r="A16" s="58" t="s">
        <v>143</v>
      </c>
      <c r="B16" s="59">
        <v>0.45789999999999997</v>
      </c>
      <c r="C16" s="61">
        <f>SUM(參考資料!G24:G29)/2000</f>
        <v>0.53539348990523272</v>
      </c>
      <c r="D16" s="62">
        <f>SUM(參考資料!G24:G29)</f>
        <v>1070.7869798104655</v>
      </c>
      <c r="H16" s="23" t="s">
        <v>37</v>
      </c>
      <c r="I16" s="24" t="s">
        <v>12</v>
      </c>
      <c r="J16" s="24"/>
      <c r="K16" s="24">
        <f>卡片圖鑑!D16</f>
        <v>11</v>
      </c>
      <c r="L16" s="33">
        <f t="shared" si="0"/>
        <v>11</v>
      </c>
      <c r="M16" s="25">
        <f>卡片圖鑑!E16</f>
        <v>1</v>
      </c>
      <c r="N16" s="29">
        <f>M16/主要運算!$B$12</f>
        <v>1</v>
      </c>
      <c r="O16" s="53"/>
      <c r="P16" s="32" t="s">
        <v>79</v>
      </c>
      <c r="Q16" s="30" t="s">
        <v>14</v>
      </c>
      <c r="R16" s="30"/>
      <c r="S16" s="24">
        <f>卡片圖鑑!D46</f>
        <v>6</v>
      </c>
      <c r="T16" s="33">
        <f t="shared" si="1"/>
        <v>6</v>
      </c>
      <c r="U16" s="25">
        <f>卡片圖鑑!E46</f>
        <v>1</v>
      </c>
      <c r="V16" s="29">
        <f>U16/主要運算!$B$12</f>
        <v>1</v>
      </c>
    </row>
    <row r="17" spans="1:29" ht="15.75" thickBot="1" x14ac:dyDescent="0.3">
      <c r="A17" s="63" t="s">
        <v>144</v>
      </c>
      <c r="B17" s="64">
        <v>2.5100000000000001E-2</v>
      </c>
      <c r="C17" s="65">
        <f>SUM(參考資料!G30:G35)/2000</f>
        <v>2.2811374407582941</v>
      </c>
      <c r="D17" s="66">
        <f>SUM(參考資料!G30:G35)</f>
        <v>4562.2748815165878</v>
      </c>
      <c r="H17" s="23" t="s">
        <v>39</v>
      </c>
      <c r="I17" s="24" t="s">
        <v>12</v>
      </c>
      <c r="J17" s="24"/>
      <c r="K17" s="24">
        <f>卡片圖鑑!D17</f>
        <v>6</v>
      </c>
      <c r="L17" s="33">
        <f t="shared" si="0"/>
        <v>6</v>
      </c>
      <c r="M17" s="25">
        <f>卡片圖鑑!E17</f>
        <v>1</v>
      </c>
      <c r="N17" s="29">
        <f>M17/主要運算!$B$12</f>
        <v>1</v>
      </c>
      <c r="O17" s="53"/>
      <c r="P17" s="32" t="s">
        <v>22</v>
      </c>
      <c r="Q17" s="30" t="s">
        <v>14</v>
      </c>
      <c r="R17" s="30" t="s">
        <v>121</v>
      </c>
      <c r="S17" s="24">
        <f>卡片圖鑑!D47</f>
        <v>2</v>
      </c>
      <c r="T17" s="33">
        <f t="shared" si="1"/>
        <v>2</v>
      </c>
      <c r="U17" s="25">
        <f>卡片圖鑑!E47</f>
        <v>1</v>
      </c>
      <c r="V17" s="29">
        <f>U17/主要運算!$B$12</f>
        <v>1</v>
      </c>
    </row>
    <row r="18" spans="1:29" ht="15.75" thickBot="1" x14ac:dyDescent="0.3">
      <c r="H18" s="23" t="s">
        <v>41</v>
      </c>
      <c r="I18" s="24" t="s">
        <v>12</v>
      </c>
      <c r="J18" s="24"/>
      <c r="K18" s="24">
        <f>卡片圖鑑!D18</f>
        <v>10</v>
      </c>
      <c r="L18" s="33">
        <f t="shared" si="0"/>
        <v>10</v>
      </c>
      <c r="M18" s="25">
        <f>卡片圖鑑!E18</f>
        <v>1</v>
      </c>
      <c r="N18" s="29">
        <f>M18/主要運算!$B$12</f>
        <v>1</v>
      </c>
      <c r="O18" s="53"/>
      <c r="P18" s="32" t="s">
        <v>96</v>
      </c>
      <c r="Q18" s="30" t="s">
        <v>14</v>
      </c>
      <c r="R18" s="30" t="s">
        <v>121</v>
      </c>
      <c r="S18" s="24">
        <f>卡片圖鑑!D48</f>
        <v>3</v>
      </c>
      <c r="T18" s="33">
        <f t="shared" si="1"/>
        <v>3</v>
      </c>
      <c r="U18" s="25">
        <f>卡片圖鑑!E48</f>
        <v>1</v>
      </c>
      <c r="V18" s="29">
        <f>U18/主要運算!$B$12</f>
        <v>1</v>
      </c>
    </row>
    <row r="19" spans="1:29" ht="15.75" thickBot="1" x14ac:dyDescent="0.3">
      <c r="A19" s="21"/>
      <c r="B19" s="81"/>
      <c r="H19" s="23" t="s">
        <v>48</v>
      </c>
      <c r="I19" s="24" t="s">
        <v>13</v>
      </c>
      <c r="J19" s="24"/>
      <c r="K19" s="24">
        <f>卡片圖鑑!D19</f>
        <v>4</v>
      </c>
      <c r="L19" s="33">
        <f t="shared" si="0"/>
        <v>4</v>
      </c>
      <c r="M19" s="25">
        <f>卡片圖鑑!E19</f>
        <v>1</v>
      </c>
      <c r="N19" s="29">
        <f>M19/主要運算!$B$12</f>
        <v>1</v>
      </c>
      <c r="O19" s="53"/>
      <c r="P19" s="32" t="s">
        <v>85</v>
      </c>
      <c r="Q19" s="24" t="s">
        <v>18</v>
      </c>
      <c r="R19" s="24"/>
      <c r="S19" s="24">
        <f>卡片圖鑑!D49</f>
        <v>1</v>
      </c>
      <c r="T19" s="33">
        <f t="shared" si="1"/>
        <v>1</v>
      </c>
      <c r="U19" s="25">
        <f>卡片圖鑑!E49</f>
        <v>1</v>
      </c>
      <c r="V19" s="29">
        <f>U19/主要運算!$B$12</f>
        <v>1</v>
      </c>
    </row>
    <row r="20" spans="1:29" ht="15.75" thickBot="1" x14ac:dyDescent="0.3">
      <c r="A20" s="21"/>
      <c r="B20" s="81"/>
      <c r="C20" s="53"/>
      <c r="H20" s="23" t="s">
        <v>50</v>
      </c>
      <c r="I20" s="24" t="s">
        <v>13</v>
      </c>
      <c r="J20" s="24"/>
      <c r="K20" s="24">
        <f>卡片圖鑑!D20</f>
        <v>4</v>
      </c>
      <c r="L20" s="33">
        <f t="shared" si="0"/>
        <v>4</v>
      </c>
      <c r="M20" s="25">
        <f>卡片圖鑑!E20</f>
        <v>1</v>
      </c>
      <c r="N20" s="29">
        <f>M20/主要運算!$B$12</f>
        <v>1</v>
      </c>
      <c r="O20" s="53"/>
      <c r="P20" s="32" t="s">
        <v>87</v>
      </c>
      <c r="Q20" s="24" t="s">
        <v>18</v>
      </c>
      <c r="R20" s="24"/>
      <c r="S20" s="24">
        <f>卡片圖鑑!D50</f>
        <v>2</v>
      </c>
      <c r="T20" s="33">
        <f t="shared" si="1"/>
        <v>2</v>
      </c>
      <c r="U20" s="25">
        <f>卡片圖鑑!E50</f>
        <v>1</v>
      </c>
      <c r="V20" s="29">
        <f>U20/主要運算!$B$12</f>
        <v>1</v>
      </c>
    </row>
    <row r="21" spans="1:29" ht="15.75" thickBot="1" x14ac:dyDescent="0.3">
      <c r="H21" s="23" t="s">
        <v>52</v>
      </c>
      <c r="I21" s="24" t="s">
        <v>13</v>
      </c>
      <c r="J21" s="24"/>
      <c r="K21" s="24">
        <f>卡片圖鑑!D21</f>
        <v>6</v>
      </c>
      <c r="L21" s="33">
        <f t="shared" si="0"/>
        <v>6</v>
      </c>
      <c r="M21" s="25">
        <f>卡片圖鑑!E21</f>
        <v>1</v>
      </c>
      <c r="N21" s="29">
        <f>M21/主要運算!$B$12</f>
        <v>1</v>
      </c>
      <c r="O21" s="53"/>
      <c r="P21" s="32" t="s">
        <v>102</v>
      </c>
      <c r="Q21" s="24" t="s">
        <v>18</v>
      </c>
      <c r="R21" s="24" t="s">
        <v>121</v>
      </c>
      <c r="S21" s="24">
        <f>卡片圖鑑!D51</f>
        <v>2</v>
      </c>
      <c r="T21" s="33">
        <f t="shared" si="1"/>
        <v>2</v>
      </c>
      <c r="U21" s="25">
        <f>卡片圖鑑!E51</f>
        <v>1</v>
      </c>
      <c r="V21" s="29">
        <f>U21/主要運算!$B$12</f>
        <v>1</v>
      </c>
    </row>
    <row r="22" spans="1:29" ht="15.75" thickBot="1" x14ac:dyDescent="0.3">
      <c r="A22" s="67" t="s">
        <v>111</v>
      </c>
      <c r="B22" s="57" t="s">
        <v>112</v>
      </c>
      <c r="H22" s="31" t="s">
        <v>10</v>
      </c>
      <c r="I22" s="27"/>
      <c r="J22" s="27"/>
      <c r="K22" s="27"/>
      <c r="L22" s="34"/>
      <c r="M22" s="27">
        <f>卡片圖鑑!E22</f>
        <v>0</v>
      </c>
      <c r="N22" s="28">
        <f>M22/主要運算!$B$12</f>
        <v>0</v>
      </c>
      <c r="O22" s="53"/>
      <c r="P22" s="31" t="s">
        <v>17</v>
      </c>
      <c r="Q22" s="27"/>
      <c r="R22" s="27"/>
      <c r="S22" s="27"/>
      <c r="T22" s="34"/>
      <c r="U22" s="27">
        <f>卡片圖鑑!E52</f>
        <v>0</v>
      </c>
      <c r="V22" s="28">
        <f>U22/主要運算!$B$12</f>
        <v>0</v>
      </c>
    </row>
    <row r="23" spans="1:29" ht="16.5" thickBot="1" x14ac:dyDescent="0.3">
      <c r="A23" s="38">
        <v>1</v>
      </c>
      <c r="B23" s="75">
        <f>N2</f>
        <v>1</v>
      </c>
      <c r="H23" s="32" t="s">
        <v>34</v>
      </c>
      <c r="I23" s="24" t="s">
        <v>11</v>
      </c>
      <c r="J23" s="24"/>
      <c r="K23" s="24">
        <f>卡片圖鑑!D23</f>
        <v>12</v>
      </c>
      <c r="L23" s="33">
        <f t="shared" si="0"/>
        <v>12</v>
      </c>
      <c r="M23" s="25">
        <f>卡片圖鑑!E23</f>
        <v>1</v>
      </c>
      <c r="N23" s="29">
        <f>M23/主要運算!$B$12</f>
        <v>1</v>
      </c>
      <c r="O23" s="53"/>
      <c r="P23" s="32" t="s">
        <v>66</v>
      </c>
      <c r="Q23" s="30" t="s">
        <v>13</v>
      </c>
      <c r="R23" s="30"/>
      <c r="S23" s="24">
        <f>卡片圖鑑!D53</f>
        <v>5</v>
      </c>
      <c r="T23" s="33">
        <f t="shared" si="1"/>
        <v>5</v>
      </c>
      <c r="U23" s="25">
        <f>卡片圖鑑!E53</f>
        <v>1</v>
      </c>
      <c r="V23" s="29">
        <f>U23/主要運算!$B$12</f>
        <v>1</v>
      </c>
      <c r="X23" s="8"/>
      <c r="Y23" s="8"/>
      <c r="Z23" s="8"/>
      <c r="AA23" s="8"/>
      <c r="AB23" s="8"/>
      <c r="AC23" s="8"/>
    </row>
    <row r="24" spans="1:29" ht="16.5" thickBot="1" x14ac:dyDescent="0.3">
      <c r="A24" s="38">
        <v>2</v>
      </c>
      <c r="B24" s="75">
        <f>N12</f>
        <v>1</v>
      </c>
      <c r="H24" s="32" t="s">
        <v>43</v>
      </c>
      <c r="I24" s="30" t="s">
        <v>12</v>
      </c>
      <c r="J24" s="30"/>
      <c r="K24" s="24">
        <f>卡片圖鑑!D24</f>
        <v>8</v>
      </c>
      <c r="L24" s="33">
        <f t="shared" si="0"/>
        <v>8</v>
      </c>
      <c r="M24" s="25">
        <f>卡片圖鑑!E24</f>
        <v>1</v>
      </c>
      <c r="N24" s="29">
        <f>M24/主要運算!$B$12</f>
        <v>1</v>
      </c>
      <c r="O24" s="53"/>
      <c r="P24" s="32" t="s">
        <v>67</v>
      </c>
      <c r="Q24" s="30" t="s">
        <v>13</v>
      </c>
      <c r="R24" s="30"/>
      <c r="S24" s="24">
        <f>卡片圖鑑!D54</f>
        <v>5</v>
      </c>
      <c r="T24" s="33">
        <f t="shared" si="1"/>
        <v>5</v>
      </c>
      <c r="U24" s="25">
        <f>卡片圖鑑!E54</f>
        <v>1</v>
      </c>
      <c r="V24" s="29">
        <f>U24/主要運算!$B$12</f>
        <v>1</v>
      </c>
      <c r="X24" s="8"/>
      <c r="Y24" s="8"/>
      <c r="Z24" s="8"/>
      <c r="AA24" s="8"/>
      <c r="AB24" s="8"/>
      <c r="AC24" s="2"/>
    </row>
    <row r="25" spans="1:29" ht="16.5" thickBot="1" x14ac:dyDescent="0.3">
      <c r="A25" s="38">
        <v>3</v>
      </c>
      <c r="B25" s="75">
        <f>N22</f>
        <v>0</v>
      </c>
      <c r="H25" s="32" t="s">
        <v>20</v>
      </c>
      <c r="I25" s="30" t="s">
        <v>12</v>
      </c>
      <c r="J25" s="30"/>
      <c r="K25" s="24">
        <f>卡片圖鑑!D25</f>
        <v>9</v>
      </c>
      <c r="L25" s="33">
        <f t="shared" si="0"/>
        <v>9</v>
      </c>
      <c r="M25" s="25">
        <f>卡片圖鑑!E25</f>
        <v>1</v>
      </c>
      <c r="N25" s="29">
        <f>M25/主要運算!$B$12</f>
        <v>1</v>
      </c>
      <c r="O25" s="53"/>
      <c r="P25" s="32" t="s">
        <v>68</v>
      </c>
      <c r="Q25" s="30" t="s">
        <v>13</v>
      </c>
      <c r="R25" s="30"/>
      <c r="S25" s="24">
        <f>卡片圖鑑!D55</f>
        <v>6</v>
      </c>
      <c r="T25" s="33">
        <f t="shared" si="1"/>
        <v>6</v>
      </c>
      <c r="U25" s="25">
        <f>卡片圖鑑!E55</f>
        <v>1</v>
      </c>
      <c r="V25" s="29">
        <f>U25/主要運算!$B$12</f>
        <v>1</v>
      </c>
      <c r="X25" s="2"/>
      <c r="Y25" s="8"/>
      <c r="Z25" s="2"/>
      <c r="AA25" s="8"/>
      <c r="AB25" s="2"/>
      <c r="AC25" s="8"/>
    </row>
    <row r="26" spans="1:29" ht="15.75" thickBot="1" x14ac:dyDescent="0.3">
      <c r="A26" s="38">
        <v>4</v>
      </c>
      <c r="B26" s="75">
        <f>V2</f>
        <v>1</v>
      </c>
      <c r="H26" s="32" t="s">
        <v>54</v>
      </c>
      <c r="I26" s="30" t="s">
        <v>13</v>
      </c>
      <c r="J26" s="30"/>
      <c r="K26" s="24">
        <f>卡片圖鑑!D26</f>
        <v>4</v>
      </c>
      <c r="L26" s="33">
        <f t="shared" si="0"/>
        <v>4</v>
      </c>
      <c r="M26" s="25">
        <f>卡片圖鑑!E26</f>
        <v>1</v>
      </c>
      <c r="N26" s="29">
        <f>M26/主要運算!$B$12</f>
        <v>1</v>
      </c>
      <c r="O26" s="53"/>
      <c r="P26" s="32" t="s">
        <v>81</v>
      </c>
      <c r="Q26" s="30" t="s">
        <v>14</v>
      </c>
      <c r="R26" s="30"/>
      <c r="S26" s="24">
        <f>卡片圖鑑!D56</f>
        <v>3</v>
      </c>
      <c r="T26" s="33">
        <f t="shared" si="1"/>
        <v>3</v>
      </c>
      <c r="U26" s="25">
        <f>卡片圖鑑!E56</f>
        <v>1</v>
      </c>
      <c r="V26" s="29">
        <f>U26/主要運算!$B$12</f>
        <v>1</v>
      </c>
    </row>
    <row r="27" spans="1:29" ht="15.75" thickBot="1" x14ac:dyDescent="0.3">
      <c r="A27" s="38">
        <v>5</v>
      </c>
      <c r="B27" s="75">
        <f>V12</f>
        <v>1</v>
      </c>
      <c r="H27" s="32" t="s">
        <v>56</v>
      </c>
      <c r="I27" s="30" t="s">
        <v>13</v>
      </c>
      <c r="J27" s="30"/>
      <c r="K27" s="24">
        <f>卡片圖鑑!D27</f>
        <v>2</v>
      </c>
      <c r="L27" s="33">
        <f t="shared" si="0"/>
        <v>2</v>
      </c>
      <c r="M27" s="25">
        <f>卡片圖鑑!E27</f>
        <v>1</v>
      </c>
      <c r="N27" s="29">
        <f>M27/主要運算!$B$12</f>
        <v>1</v>
      </c>
      <c r="O27" s="53"/>
      <c r="P27" s="32" t="s">
        <v>98</v>
      </c>
      <c r="Q27" s="30" t="s">
        <v>14</v>
      </c>
      <c r="R27" s="30" t="s">
        <v>121</v>
      </c>
      <c r="S27" s="24">
        <f>卡片圖鑑!D57</f>
        <v>2</v>
      </c>
      <c r="T27" s="33">
        <f t="shared" si="1"/>
        <v>2</v>
      </c>
      <c r="U27" s="25">
        <f>卡片圖鑑!E57</f>
        <v>1</v>
      </c>
      <c r="V27" s="29">
        <f>U27/主要運算!$B$12</f>
        <v>1</v>
      </c>
    </row>
    <row r="28" spans="1:29" ht="15.75" thickBot="1" x14ac:dyDescent="0.3">
      <c r="A28" s="38">
        <v>6</v>
      </c>
      <c r="B28" s="75">
        <f>V22</f>
        <v>0</v>
      </c>
      <c r="H28" s="32" t="s">
        <v>58</v>
      </c>
      <c r="I28" s="30" t="s">
        <v>13</v>
      </c>
      <c r="J28" s="30"/>
      <c r="K28" s="24">
        <f>卡片圖鑑!D28</f>
        <v>7</v>
      </c>
      <c r="L28" s="33">
        <f t="shared" si="0"/>
        <v>7</v>
      </c>
      <c r="M28" s="25">
        <f>卡片圖鑑!E28</f>
        <v>1</v>
      </c>
      <c r="N28" s="29">
        <f>M28/主要運算!$B$12</f>
        <v>1</v>
      </c>
      <c r="O28" s="53"/>
      <c r="P28" s="32" t="s">
        <v>23</v>
      </c>
      <c r="Q28" s="24" t="s">
        <v>18</v>
      </c>
      <c r="R28" s="24"/>
      <c r="S28" s="24">
        <f>卡片圖鑑!D58</f>
        <v>2</v>
      </c>
      <c r="T28" s="33">
        <f t="shared" si="1"/>
        <v>2</v>
      </c>
      <c r="U28" s="25">
        <f>卡片圖鑑!E58</f>
        <v>1</v>
      </c>
      <c r="V28" s="29">
        <f>U28/主要運算!$B$12</f>
        <v>1</v>
      </c>
    </row>
    <row r="29" spans="1:29" ht="15.75" thickBot="1" x14ac:dyDescent="0.3">
      <c r="A29" s="42" t="s">
        <v>210</v>
      </c>
      <c r="B29" s="80">
        <f>卡片圖鑑!E62/主要運算!B12</f>
        <v>0</v>
      </c>
      <c r="H29" s="32" t="s">
        <v>70</v>
      </c>
      <c r="I29" s="30" t="s">
        <v>14</v>
      </c>
      <c r="J29" s="30"/>
      <c r="K29" s="24">
        <f>卡片圖鑑!D29</f>
        <v>1</v>
      </c>
      <c r="L29" s="33">
        <f t="shared" si="0"/>
        <v>1</v>
      </c>
      <c r="M29" s="25">
        <f>卡片圖鑑!E29</f>
        <v>1</v>
      </c>
      <c r="N29" s="29">
        <f>M29/主要運算!$B$12</f>
        <v>1</v>
      </c>
      <c r="O29" s="53"/>
      <c r="P29" s="32" t="s">
        <v>90</v>
      </c>
      <c r="Q29" s="24" t="s">
        <v>18</v>
      </c>
      <c r="R29" s="24"/>
      <c r="S29" s="24">
        <f>卡片圖鑑!D59</f>
        <v>0</v>
      </c>
      <c r="T29" s="33">
        <f t="shared" si="1"/>
        <v>0</v>
      </c>
      <c r="U29" s="25">
        <f>卡片圖鑑!E59</f>
        <v>0</v>
      </c>
      <c r="V29" s="29">
        <f>U29/主要運算!$B$12</f>
        <v>0</v>
      </c>
    </row>
    <row r="30" spans="1:29" ht="15.75" thickBot="1" x14ac:dyDescent="0.3">
      <c r="H30" s="32" t="s">
        <v>72</v>
      </c>
      <c r="I30" s="30" t="s">
        <v>14</v>
      </c>
      <c r="J30" s="30"/>
      <c r="K30" s="24">
        <f>卡片圖鑑!D30</f>
        <v>0</v>
      </c>
      <c r="L30" s="33">
        <f t="shared" si="0"/>
        <v>0</v>
      </c>
      <c r="M30" s="25">
        <f>卡片圖鑑!E30</f>
        <v>0</v>
      </c>
      <c r="N30" s="29">
        <f>M30/主要運算!$B$12</f>
        <v>0</v>
      </c>
      <c r="O30" s="53"/>
      <c r="P30" s="32" t="s">
        <v>104</v>
      </c>
      <c r="Q30" s="24" t="s">
        <v>18</v>
      </c>
      <c r="R30" s="24" t="s">
        <v>121</v>
      </c>
      <c r="S30" s="24">
        <f>卡片圖鑑!D60</f>
        <v>2</v>
      </c>
      <c r="T30" s="33">
        <f t="shared" si="1"/>
        <v>2</v>
      </c>
      <c r="U30" s="25">
        <f>卡片圖鑑!E60</f>
        <v>1</v>
      </c>
      <c r="V30" s="29">
        <f>U30/主要運算!$B$12</f>
        <v>1</v>
      </c>
    </row>
    <row r="31" spans="1:29" ht="15.75" thickBot="1" x14ac:dyDescent="0.3">
      <c r="H31" s="32" t="s">
        <v>74</v>
      </c>
      <c r="I31" s="30" t="s">
        <v>14</v>
      </c>
      <c r="J31" s="30" t="s">
        <v>121</v>
      </c>
      <c r="K31" s="24">
        <f>卡片圖鑑!D31</f>
        <v>2</v>
      </c>
      <c r="L31" s="33">
        <f t="shared" si="0"/>
        <v>2</v>
      </c>
      <c r="M31" s="25">
        <f>卡片圖鑑!E31</f>
        <v>1</v>
      </c>
      <c r="N31" s="29">
        <f>M31/主要運算!$B$12</f>
        <v>1</v>
      </c>
      <c r="O31" s="53"/>
      <c r="P31" s="32" t="s">
        <v>106</v>
      </c>
      <c r="Q31" s="24" t="s">
        <v>18</v>
      </c>
      <c r="R31" s="24" t="s">
        <v>121</v>
      </c>
      <c r="S31" s="24">
        <f>卡片圖鑑!D61</f>
        <v>1</v>
      </c>
      <c r="T31" s="33">
        <f t="shared" si="1"/>
        <v>1</v>
      </c>
      <c r="U31" s="25">
        <f>卡片圖鑑!E61</f>
        <v>1</v>
      </c>
      <c r="V31" s="29">
        <f>U31/主要運算!$B$12</f>
        <v>1</v>
      </c>
    </row>
    <row r="33" spans="15:22" x14ac:dyDescent="0.25">
      <c r="O33" s="53"/>
      <c r="P33" s="53"/>
      <c r="Q33" s="53"/>
      <c r="R33" s="53"/>
      <c r="S33" s="53"/>
      <c r="T33" s="53"/>
      <c r="U33" s="53"/>
      <c r="V33" s="53"/>
    </row>
  </sheetData>
  <phoneticPr fontId="1" type="noConversion"/>
  <conditionalFormatting sqref="V2:V31 N2:N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32 N1:N1048576 V34:V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31 L3:L31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390525</xdr:colOff>
                    <xdr:row>8</xdr:row>
                    <xdr:rowOff>19050</xdr:rowOff>
                  </from>
                  <to>
                    <xdr:col>3</xdr:col>
                    <xdr:colOff>333375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.Reset">
                <anchor moveWithCells="1" sizeWithCells="1">
                  <from>
                    <xdr:col>3</xdr:col>
                    <xdr:colOff>571500</xdr:colOff>
                    <xdr:row>8</xdr:row>
                    <xdr:rowOff>0</xdr:rowOff>
                  </from>
                  <to>
                    <xdr:col>4</xdr:col>
                    <xdr:colOff>571500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97"/>
  <sheetViews>
    <sheetView tabSelected="1" workbookViewId="0">
      <selection activeCell="I50" sqref="I50"/>
    </sheetView>
  </sheetViews>
  <sheetFormatPr defaultRowHeight="15.75" x14ac:dyDescent="0.25"/>
  <cols>
    <col min="2" max="2" width="25.85546875" bestFit="1" customWidth="1"/>
    <col min="3" max="4" width="17.5703125" bestFit="1" customWidth="1"/>
    <col min="6" max="6" width="16.85546875" bestFit="1" customWidth="1"/>
    <col min="8" max="8" width="12.7109375" style="2" bestFit="1" customWidth="1"/>
    <col min="9" max="11" width="9.140625" style="2"/>
    <col min="12" max="12" width="24.5703125" bestFit="1" customWidth="1"/>
    <col min="13" max="13" width="13.7109375" bestFit="1" customWidth="1"/>
    <col min="14" max="14" width="13" bestFit="1" customWidth="1"/>
    <col min="16" max="16" width="13" bestFit="1" customWidth="1"/>
  </cols>
  <sheetData>
    <row r="1" spans="1:15" ht="30.75" x14ac:dyDescent="0.45">
      <c r="A1" s="37" t="s">
        <v>172</v>
      </c>
    </row>
    <row r="2" spans="1:15" ht="18.75" x14ac:dyDescent="0.3">
      <c r="A2" s="77" t="s">
        <v>173</v>
      </c>
      <c r="B2" s="78"/>
      <c r="C2" s="78"/>
      <c r="D2" s="78"/>
      <c r="E2" s="78"/>
      <c r="F2" s="78"/>
      <c r="G2" s="77" t="s">
        <v>174</v>
      </c>
      <c r="H2" s="79"/>
      <c r="I2" s="79"/>
      <c r="K2" s="77" t="s">
        <v>175</v>
      </c>
      <c r="L2" s="78"/>
      <c r="N2" s="78"/>
      <c r="O2" s="78"/>
    </row>
    <row r="4" spans="1:15" x14ac:dyDescent="0.25">
      <c r="B4" t="s">
        <v>177</v>
      </c>
    </row>
    <row r="5" spans="1:15" x14ac:dyDescent="0.25">
      <c r="B5" t="s">
        <v>178</v>
      </c>
    </row>
    <row r="6" spans="1:15" x14ac:dyDescent="0.25">
      <c r="B6" t="s">
        <v>176</v>
      </c>
    </row>
    <row r="15" spans="1:15" ht="31.5" thickBot="1" x14ac:dyDescent="0.5">
      <c r="A15" s="37" t="s">
        <v>126</v>
      </c>
    </row>
    <row r="16" spans="1:15" ht="16.5" thickBot="1" x14ac:dyDescent="0.3">
      <c r="B16" s="52"/>
      <c r="C16" s="50"/>
      <c r="D16" s="50"/>
      <c r="E16" s="51"/>
      <c r="H16"/>
      <c r="I16"/>
    </row>
    <row r="17" spans="2:9" ht="16.5" thickBot="1" x14ac:dyDescent="0.3">
      <c r="B17" s="107" t="s">
        <v>127</v>
      </c>
      <c r="C17" s="108" t="s">
        <v>131</v>
      </c>
      <c r="D17" s="108" t="s">
        <v>114</v>
      </c>
      <c r="E17" s="108" t="s">
        <v>138</v>
      </c>
      <c r="F17" s="108" t="s">
        <v>140</v>
      </c>
      <c r="G17" s="109" t="s">
        <v>139</v>
      </c>
      <c r="H17" s="21" t="s">
        <v>127</v>
      </c>
      <c r="I17" s="21" t="s">
        <v>128</v>
      </c>
    </row>
    <row r="18" spans="2:9" x14ac:dyDescent="0.25">
      <c r="B18" s="44">
        <v>0</v>
      </c>
      <c r="C18" s="45" t="s">
        <v>133</v>
      </c>
      <c r="D18" s="89">
        <v>1.5900000000000001E-2</v>
      </c>
      <c r="E18" s="50">
        <v>0</v>
      </c>
      <c r="F18" s="110">
        <f>D18/SUM($D$18:$D$23)</f>
        <v>9.5610342754058927E-2</v>
      </c>
      <c r="G18" s="111">
        <f>主要運算!$B$10*F18*E18</f>
        <v>0</v>
      </c>
      <c r="H18" s="21">
        <v>0</v>
      </c>
      <c r="I18" s="88">
        <f t="shared" ref="I18:I23" si="0">D18+D24+D30</f>
        <v>4.9700000000000008E-2</v>
      </c>
    </row>
    <row r="19" spans="2:9" x14ac:dyDescent="0.25">
      <c r="B19" s="39">
        <v>1</v>
      </c>
      <c r="C19" s="101" t="s">
        <v>133</v>
      </c>
      <c r="D19" s="102">
        <v>5.4899999999999997E-2</v>
      </c>
      <c r="E19" s="2">
        <v>0</v>
      </c>
      <c r="F19" s="103">
        <f>D19/SUM($D$18:$D$23)</f>
        <v>0.33012627781118459</v>
      </c>
      <c r="G19" s="104">
        <f>主要運算!$B$10*F19*E19</f>
        <v>0</v>
      </c>
      <c r="H19" s="21">
        <v>1</v>
      </c>
      <c r="I19" s="88">
        <f t="shared" si="0"/>
        <v>0.24970000000000001</v>
      </c>
    </row>
    <row r="20" spans="2:9" x14ac:dyDescent="0.25">
      <c r="B20" s="39">
        <v>2</v>
      </c>
      <c r="C20" s="101" t="s">
        <v>132</v>
      </c>
      <c r="D20" s="102">
        <v>7.3899999999999993E-2</v>
      </c>
      <c r="E20" s="2">
        <v>1</v>
      </c>
      <c r="F20" s="103">
        <f>D20/SUM($D$18:$D$23)</f>
        <v>0.44437763078773296</v>
      </c>
      <c r="G20" s="104">
        <f>主要運算!$B$10*F20*E20</f>
        <v>133.31328923631989</v>
      </c>
      <c r="H20" s="21">
        <v>2</v>
      </c>
      <c r="I20" s="88">
        <f t="shared" si="0"/>
        <v>0.48139999999999994</v>
      </c>
    </row>
    <row r="21" spans="2:9" x14ac:dyDescent="0.25">
      <c r="B21" s="39">
        <v>3</v>
      </c>
      <c r="C21" s="101" t="s">
        <v>132</v>
      </c>
      <c r="D21" s="102">
        <v>1.9900000000000001E-2</v>
      </c>
      <c r="E21" s="2">
        <v>5</v>
      </c>
      <c r="F21" s="103">
        <f>D21/SUM($D$18:$D$23)</f>
        <v>0.11966325917017438</v>
      </c>
      <c r="G21" s="104">
        <f>主要運算!$B$10*F21*E21</f>
        <v>179.49488875526157</v>
      </c>
      <c r="H21" s="21">
        <v>3</v>
      </c>
      <c r="I21" s="88">
        <f t="shared" si="0"/>
        <v>0.1709</v>
      </c>
    </row>
    <row r="22" spans="2:9" x14ac:dyDescent="0.25">
      <c r="B22" s="39">
        <v>4</v>
      </c>
      <c r="C22" s="101" t="s">
        <v>132</v>
      </c>
      <c r="D22" s="102">
        <v>1.6999999999999999E-3</v>
      </c>
      <c r="E22" s="2">
        <v>10</v>
      </c>
      <c r="F22" s="103">
        <f>D22/SUM($D$18:$D$23)</f>
        <v>1.0222489476849067E-2</v>
      </c>
      <c r="G22" s="104">
        <f>主要運算!$B$10*F22*E22</f>
        <v>30.667468430547199</v>
      </c>
      <c r="H22" s="21">
        <v>4</v>
      </c>
      <c r="I22" s="88">
        <f t="shared" si="0"/>
        <v>4.0899999999999999E-2</v>
      </c>
    </row>
    <row r="23" spans="2:9" x14ac:dyDescent="0.25">
      <c r="B23" s="46">
        <v>5</v>
      </c>
      <c r="C23" s="47" t="s">
        <v>132</v>
      </c>
      <c r="D23" s="90">
        <v>0</v>
      </c>
      <c r="E23" s="112">
        <v>20</v>
      </c>
      <c r="F23" s="113">
        <f>D23/SUM($D$18:$D$23)</f>
        <v>0</v>
      </c>
      <c r="G23" s="114">
        <f>主要運算!$B$10*F23*E23</f>
        <v>0</v>
      </c>
      <c r="H23" s="21">
        <v>5</v>
      </c>
      <c r="I23" s="88">
        <f t="shared" si="0"/>
        <v>7.3000000000000001E-3</v>
      </c>
    </row>
    <row r="24" spans="2:9" x14ac:dyDescent="0.25">
      <c r="B24" s="48">
        <v>0</v>
      </c>
      <c r="C24" s="49" t="s">
        <v>135</v>
      </c>
      <c r="D24" s="91">
        <v>3.32E-2</v>
      </c>
      <c r="E24" s="115">
        <v>0</v>
      </c>
      <c r="F24" s="116">
        <f>D24/SUM($D$24:$D$29)</f>
        <v>4.5598132124708139E-2</v>
      </c>
      <c r="G24" s="117">
        <f>主要運算!$B$10*F24*E24</f>
        <v>0</v>
      </c>
      <c r="H24"/>
      <c r="I24"/>
    </row>
    <row r="25" spans="2:9" x14ac:dyDescent="0.25">
      <c r="B25" s="39">
        <v>1</v>
      </c>
      <c r="C25" s="101" t="s">
        <v>135</v>
      </c>
      <c r="D25" s="102">
        <v>0.1762</v>
      </c>
      <c r="E25" s="2">
        <v>0</v>
      </c>
      <c r="F25" s="103">
        <f>D25/SUM($D$24:$D$29)</f>
        <v>0.24199972531245706</v>
      </c>
      <c r="G25" s="104">
        <f>主要運算!$B$10*F25*E25</f>
        <v>0</v>
      </c>
      <c r="H25"/>
      <c r="I25"/>
    </row>
    <row r="26" spans="2:9" x14ac:dyDescent="0.25">
      <c r="B26" s="39">
        <v>2</v>
      </c>
      <c r="C26" s="101" t="s">
        <v>134</v>
      </c>
      <c r="D26" s="102">
        <v>0.3609</v>
      </c>
      <c r="E26" s="2">
        <v>2</v>
      </c>
      <c r="F26" s="103">
        <f>D26/SUM($D$24:$D$29)</f>
        <v>0.49567367119901107</v>
      </c>
      <c r="G26" s="104">
        <f>主要運算!$B$10*F26*E26</f>
        <v>297.40420271940661</v>
      </c>
      <c r="H26"/>
      <c r="I26"/>
    </row>
    <row r="27" spans="2:9" x14ac:dyDescent="0.25">
      <c r="B27" s="39">
        <v>3</v>
      </c>
      <c r="C27" s="101" t="s">
        <v>134</v>
      </c>
      <c r="D27" s="102">
        <v>0.13389999999999999</v>
      </c>
      <c r="E27" s="2">
        <v>10</v>
      </c>
      <c r="F27" s="103">
        <f>D27/SUM($D$24:$D$29)</f>
        <v>0.18390330998489215</v>
      </c>
      <c r="G27" s="104">
        <f>主要運算!$B$10*F27*E27</f>
        <v>551.70992995467645</v>
      </c>
      <c r="H27"/>
      <c r="I27"/>
    </row>
    <row r="28" spans="2:9" x14ac:dyDescent="0.25">
      <c r="B28" s="39">
        <v>4</v>
      </c>
      <c r="C28" s="101" t="s">
        <v>134</v>
      </c>
      <c r="D28" s="102">
        <v>2.0899999999999998E-2</v>
      </c>
      <c r="E28" s="2">
        <v>20</v>
      </c>
      <c r="F28" s="103">
        <f>D28/SUM($D$24:$D$29)</f>
        <v>2.8704848235132533E-2</v>
      </c>
      <c r="G28" s="104">
        <f>主要運算!$B$10*F28*E28</f>
        <v>172.22908941079521</v>
      </c>
      <c r="H28"/>
      <c r="I28"/>
    </row>
    <row r="29" spans="2:9" x14ac:dyDescent="0.25">
      <c r="B29" s="46">
        <v>5</v>
      </c>
      <c r="C29" s="47" t="s">
        <v>134</v>
      </c>
      <c r="D29" s="92">
        <v>3.0000000000000001E-3</v>
      </c>
      <c r="E29" s="112">
        <v>40</v>
      </c>
      <c r="F29" s="113">
        <f>D29/SUM($D$24:$D$29)</f>
        <v>4.1203131437989281E-3</v>
      </c>
      <c r="G29" s="114">
        <f>主要運算!$B$10*F29*E29</f>
        <v>49.44375772558714</v>
      </c>
      <c r="H29"/>
      <c r="I29"/>
    </row>
    <row r="30" spans="2:9" x14ac:dyDescent="0.25">
      <c r="B30" s="39">
        <v>0</v>
      </c>
      <c r="C30" s="101" t="s">
        <v>137</v>
      </c>
      <c r="D30" s="102">
        <v>5.9999999999999995E-4</v>
      </c>
      <c r="E30" s="2">
        <v>0</v>
      </c>
      <c r="F30" s="103">
        <f>D30/SUM($D$30:$D$35)</f>
        <v>5.6872037914691941E-3</v>
      </c>
      <c r="G30" s="104">
        <f>主要運算!$B$10*F30*E30</f>
        <v>0</v>
      </c>
      <c r="H30"/>
      <c r="I30"/>
    </row>
    <row r="31" spans="2:9" x14ac:dyDescent="0.25">
      <c r="B31" s="39">
        <v>1</v>
      </c>
      <c r="C31" s="101" t="s">
        <v>137</v>
      </c>
      <c r="D31" s="102">
        <v>1.8599999999999998E-2</v>
      </c>
      <c r="E31" s="2">
        <v>0</v>
      </c>
      <c r="F31" s="103">
        <f>D31/SUM($D$30:$D$35)</f>
        <v>0.17630331753554501</v>
      </c>
      <c r="G31" s="104">
        <f>主要運算!$B$10*F31*E31</f>
        <v>0</v>
      </c>
      <c r="H31"/>
      <c r="I31"/>
    </row>
    <row r="32" spans="2:9" x14ac:dyDescent="0.25">
      <c r="B32" s="39">
        <v>2</v>
      </c>
      <c r="C32" s="101" t="s">
        <v>136</v>
      </c>
      <c r="D32" s="102">
        <v>4.6600000000000003E-2</v>
      </c>
      <c r="E32" s="2">
        <v>4</v>
      </c>
      <c r="F32" s="103">
        <f>D32/SUM($D$30:$D$35)</f>
        <v>0.44170616113744082</v>
      </c>
      <c r="G32" s="104">
        <f>主要運算!$B$10*F32*E32</f>
        <v>530.04739336492901</v>
      </c>
      <c r="H32"/>
      <c r="I32"/>
    </row>
    <row r="33" spans="1:15" x14ac:dyDescent="0.25">
      <c r="B33" s="39">
        <v>3</v>
      </c>
      <c r="C33" s="101" t="s">
        <v>136</v>
      </c>
      <c r="D33" s="102">
        <v>1.7100000000000001E-2</v>
      </c>
      <c r="E33" s="2">
        <v>20</v>
      </c>
      <c r="F33" s="103">
        <f>D33/SUM($D$30:$D$35)</f>
        <v>0.16208530805687205</v>
      </c>
      <c r="G33" s="104">
        <f>主要運算!$B$10*F33*E33</f>
        <v>972.51184834123228</v>
      </c>
      <c r="H33"/>
      <c r="I33"/>
    </row>
    <row r="34" spans="1:15" x14ac:dyDescent="0.25">
      <c r="B34" s="39">
        <v>4</v>
      </c>
      <c r="C34" s="101" t="s">
        <v>136</v>
      </c>
      <c r="D34" s="102">
        <v>1.83E-2</v>
      </c>
      <c r="E34" s="2">
        <v>40</v>
      </c>
      <c r="F34" s="103">
        <f>D34/SUM($D$30:$D$35)</f>
        <v>0.17345971563981044</v>
      </c>
      <c r="G34" s="104">
        <f>主要運算!$B$10*F34*E34</f>
        <v>2081.5165876777251</v>
      </c>
      <c r="H34"/>
      <c r="I34"/>
    </row>
    <row r="35" spans="1:15" ht="16.5" thickBot="1" x14ac:dyDescent="0.3">
      <c r="B35" s="40">
        <v>5</v>
      </c>
      <c r="C35" s="41" t="s">
        <v>136</v>
      </c>
      <c r="D35" s="93">
        <v>4.3E-3</v>
      </c>
      <c r="E35" s="43">
        <v>80</v>
      </c>
      <c r="F35" s="105">
        <f>D35/SUM($D$30:$D$35)</f>
        <v>4.0758293838862564E-2</v>
      </c>
      <c r="G35" s="106">
        <f>主要運算!$B$10*F35*E35</f>
        <v>978.19905213270147</v>
      </c>
      <c r="H35"/>
      <c r="I35"/>
    </row>
    <row r="38" spans="1:15" ht="31.5" thickBot="1" x14ac:dyDescent="0.5">
      <c r="A38" s="37" t="s">
        <v>162</v>
      </c>
      <c r="H38" s="37" t="s">
        <v>163</v>
      </c>
      <c r="N38" s="37" t="s">
        <v>179</v>
      </c>
    </row>
    <row r="39" spans="1:15" ht="16.5" thickBot="1" x14ac:dyDescent="0.3">
      <c r="A39" s="76" t="s">
        <v>150</v>
      </c>
      <c r="B39" s="1"/>
      <c r="C39" s="1"/>
      <c r="D39" s="1"/>
      <c r="E39" s="1"/>
      <c r="H39" s="2" t="s">
        <v>204</v>
      </c>
      <c r="I39" s="2" t="s">
        <v>166</v>
      </c>
      <c r="J39" s="2" t="s">
        <v>165</v>
      </c>
      <c r="K39" s="2" t="s">
        <v>164</v>
      </c>
      <c r="N39" s="2"/>
    </row>
    <row r="40" spans="1:15" ht="16.5" thickBot="1" x14ac:dyDescent="0.3">
      <c r="A40" s="1" t="s">
        <v>151</v>
      </c>
      <c r="B40" s="1" t="s">
        <v>152</v>
      </c>
      <c r="C40" s="1" t="s">
        <v>153</v>
      </c>
      <c r="D40" s="1" t="s">
        <v>154</v>
      </c>
      <c r="E40" s="1"/>
      <c r="H40" s="2" t="s">
        <v>203</v>
      </c>
      <c r="I40" s="87">
        <v>100</v>
      </c>
      <c r="J40" s="87">
        <v>50</v>
      </c>
      <c r="K40" s="87">
        <v>20</v>
      </c>
      <c r="O40" t="s">
        <v>212</v>
      </c>
    </row>
    <row r="41" spans="1:15" ht="16.5" thickBot="1" x14ac:dyDescent="0.3">
      <c r="A41" s="1">
        <v>1</v>
      </c>
      <c r="B41" s="1">
        <v>5</v>
      </c>
      <c r="C41" s="96" t="s">
        <v>156</v>
      </c>
      <c r="D41" s="1"/>
      <c r="E41" s="1"/>
      <c r="H41" s="124" t="s">
        <v>167</v>
      </c>
      <c r="I41" s="87">
        <v>0</v>
      </c>
      <c r="J41" s="87">
        <v>0</v>
      </c>
      <c r="K41" s="87">
        <v>0</v>
      </c>
      <c r="N41" t="s">
        <v>213</v>
      </c>
      <c r="O41">
        <v>20</v>
      </c>
    </row>
    <row r="42" spans="1:15" ht="16.5" thickBot="1" x14ac:dyDescent="0.3">
      <c r="A42" s="1">
        <v>2</v>
      </c>
      <c r="B42" s="1">
        <v>10</v>
      </c>
      <c r="C42" s="96" t="s">
        <v>156</v>
      </c>
      <c r="D42" s="1"/>
      <c r="E42" s="1"/>
      <c r="H42" s="125" t="s">
        <v>168</v>
      </c>
      <c r="I42" s="87">
        <v>0</v>
      </c>
      <c r="J42" s="87">
        <v>0</v>
      </c>
      <c r="K42" s="87">
        <v>2</v>
      </c>
      <c r="N42" t="s">
        <v>214</v>
      </c>
      <c r="O42">
        <v>10</v>
      </c>
    </row>
    <row r="43" spans="1:15" ht="16.5" thickBot="1" x14ac:dyDescent="0.3">
      <c r="A43" s="1">
        <v>3</v>
      </c>
      <c r="B43" s="1">
        <v>15</v>
      </c>
      <c r="C43" s="96" t="s">
        <v>156</v>
      </c>
      <c r="D43" s="1"/>
      <c r="E43" s="1"/>
      <c r="H43" s="126" t="s">
        <v>169</v>
      </c>
      <c r="I43" s="87">
        <v>0</v>
      </c>
      <c r="J43" s="87">
        <v>1</v>
      </c>
      <c r="K43" s="87">
        <v>0</v>
      </c>
      <c r="N43" t="s">
        <v>215</v>
      </c>
      <c r="O43">
        <v>4</v>
      </c>
    </row>
    <row r="44" spans="1:15" ht="16.5" thickBot="1" x14ac:dyDescent="0.3">
      <c r="A44" s="1">
        <v>4</v>
      </c>
      <c r="B44" s="1">
        <v>20</v>
      </c>
      <c r="C44" s="96" t="s">
        <v>156</v>
      </c>
      <c r="D44" s="1"/>
      <c r="E44" s="1"/>
      <c r="H44" s="127" t="s">
        <v>170</v>
      </c>
      <c r="I44" s="87">
        <v>2</v>
      </c>
      <c r="J44" s="87">
        <v>2</v>
      </c>
      <c r="K44" s="87">
        <v>0</v>
      </c>
    </row>
    <row r="45" spans="1:15" ht="16.5" thickBot="1" x14ac:dyDescent="0.3">
      <c r="A45" s="1">
        <v>5</v>
      </c>
      <c r="B45" s="1">
        <v>30</v>
      </c>
      <c r="C45" s="97" t="s">
        <v>157</v>
      </c>
      <c r="D45" s="1"/>
      <c r="E45" s="1"/>
      <c r="H45" s="128" t="s">
        <v>171</v>
      </c>
      <c r="I45" s="87">
        <v>2</v>
      </c>
      <c r="J45" s="87">
        <v>0</v>
      </c>
      <c r="K45" s="87">
        <v>0</v>
      </c>
    </row>
    <row r="46" spans="1:15" ht="16.5" thickBot="1" x14ac:dyDescent="0.3">
      <c r="A46" s="1">
        <v>6</v>
      </c>
      <c r="B46" s="1">
        <v>40</v>
      </c>
      <c r="C46" s="96" t="s">
        <v>156</v>
      </c>
      <c r="D46" s="1"/>
      <c r="E46" s="1"/>
      <c r="I46"/>
      <c r="J46"/>
      <c r="K46"/>
    </row>
    <row r="47" spans="1:15" ht="16.5" thickBot="1" x14ac:dyDescent="0.3">
      <c r="A47" s="1">
        <v>7</v>
      </c>
      <c r="B47" s="1">
        <v>50</v>
      </c>
      <c r="C47" s="97" t="s">
        <v>157</v>
      </c>
      <c r="D47" s="1"/>
      <c r="E47" s="1"/>
    </row>
    <row r="48" spans="1:15" ht="16.5" thickBot="1" x14ac:dyDescent="0.3">
      <c r="A48" s="1">
        <v>8</v>
      </c>
      <c r="B48" s="1">
        <v>60</v>
      </c>
      <c r="C48" s="96" t="s">
        <v>156</v>
      </c>
      <c r="D48" s="98"/>
      <c r="E48" s="1"/>
    </row>
    <row r="49" spans="1:16" ht="16.5" thickBot="1" x14ac:dyDescent="0.3">
      <c r="A49" s="1">
        <v>9</v>
      </c>
      <c r="B49" s="1">
        <v>70</v>
      </c>
      <c r="C49" s="96" t="s">
        <v>156</v>
      </c>
      <c r="D49" s="98"/>
      <c r="E49" s="1"/>
    </row>
    <row r="50" spans="1:16" ht="16.5" thickBot="1" x14ac:dyDescent="0.3">
      <c r="A50" s="1">
        <v>10</v>
      </c>
      <c r="B50" s="1">
        <v>80</v>
      </c>
      <c r="C50" s="97" t="s">
        <v>157</v>
      </c>
      <c r="D50" s="98"/>
      <c r="E50" s="1"/>
    </row>
    <row r="51" spans="1:16" ht="16.5" thickBot="1" x14ac:dyDescent="0.3">
      <c r="A51" s="1">
        <v>11</v>
      </c>
      <c r="B51" s="1">
        <v>90</v>
      </c>
      <c r="C51" s="97" t="s">
        <v>157</v>
      </c>
      <c r="D51" s="98"/>
      <c r="E51" s="1"/>
    </row>
    <row r="52" spans="1:16" ht="16.5" thickBot="1" x14ac:dyDescent="0.3">
      <c r="A52" s="1">
        <v>12</v>
      </c>
      <c r="B52" s="1">
        <v>100</v>
      </c>
      <c r="C52" s="97" t="s">
        <v>158</v>
      </c>
      <c r="D52" s="96" t="s">
        <v>156</v>
      </c>
      <c r="E52" s="1"/>
    </row>
    <row r="53" spans="1:16" ht="16.5" thickBot="1" x14ac:dyDescent="0.3">
      <c r="A53" s="1">
        <v>13</v>
      </c>
      <c r="B53" s="1">
        <v>110</v>
      </c>
      <c r="C53" s="97" t="s">
        <v>158</v>
      </c>
      <c r="D53" s="1"/>
      <c r="E53" s="1"/>
    </row>
    <row r="54" spans="1:16" ht="16.5" thickBot="1" x14ac:dyDescent="0.3">
      <c r="A54" s="1">
        <v>14</v>
      </c>
      <c r="B54" s="1">
        <v>120</v>
      </c>
      <c r="C54" s="97" t="s">
        <v>158</v>
      </c>
      <c r="D54" s="96" t="s">
        <v>156</v>
      </c>
      <c r="E54" s="1"/>
    </row>
    <row r="55" spans="1:16" ht="16.5" thickBot="1" x14ac:dyDescent="0.3">
      <c r="A55" s="1">
        <v>15</v>
      </c>
      <c r="B55" s="1">
        <v>130</v>
      </c>
      <c r="C55" s="97" t="s">
        <v>158</v>
      </c>
      <c r="D55" s="1"/>
      <c r="E55" s="1"/>
    </row>
    <row r="56" spans="1:16" ht="16.5" thickBot="1" x14ac:dyDescent="0.3">
      <c r="A56" s="1">
        <v>16</v>
      </c>
      <c r="B56" s="1">
        <v>140</v>
      </c>
      <c r="C56" s="97" t="s">
        <v>158</v>
      </c>
      <c r="D56" s="96" t="s">
        <v>156</v>
      </c>
      <c r="E56" s="1"/>
    </row>
    <row r="57" spans="1:16" ht="16.5" thickBot="1" x14ac:dyDescent="0.3">
      <c r="A57" s="1">
        <v>17</v>
      </c>
      <c r="B57" s="1">
        <v>150</v>
      </c>
      <c r="C57" s="99" t="s">
        <v>159</v>
      </c>
      <c r="D57" s="96" t="s">
        <v>156</v>
      </c>
      <c r="E57" s="1"/>
    </row>
    <row r="58" spans="1:16" ht="16.5" thickBot="1" x14ac:dyDescent="0.3">
      <c r="A58" s="1">
        <v>18</v>
      </c>
      <c r="B58" s="1">
        <v>160</v>
      </c>
      <c r="C58" s="97" t="s">
        <v>158</v>
      </c>
      <c r="D58" s="1"/>
      <c r="E58" s="1"/>
    </row>
    <row r="59" spans="1:16" ht="31.5" thickBot="1" x14ac:dyDescent="0.5">
      <c r="A59" s="1">
        <v>19</v>
      </c>
      <c r="B59" s="1">
        <v>175</v>
      </c>
      <c r="C59" s="97" t="s">
        <v>158</v>
      </c>
      <c r="D59" s="96" t="s">
        <v>156</v>
      </c>
      <c r="E59" s="1"/>
      <c r="N59" s="37" t="s">
        <v>180</v>
      </c>
    </row>
    <row r="60" spans="1:16" ht="16.5" thickBot="1" x14ac:dyDescent="0.3">
      <c r="A60" s="1">
        <v>20</v>
      </c>
      <c r="B60" s="1">
        <v>200</v>
      </c>
      <c r="C60" s="99" t="s">
        <v>159</v>
      </c>
      <c r="D60" s="1"/>
      <c r="E60" s="1"/>
      <c r="N60" s="2" t="s">
        <v>206</v>
      </c>
      <c r="O60" s="2" t="s">
        <v>110</v>
      </c>
      <c r="P60" s="2" t="s">
        <v>128</v>
      </c>
    </row>
    <row r="61" spans="1:16" ht="17.25" thickBot="1" x14ac:dyDescent="0.3">
      <c r="A61" s="1">
        <v>21</v>
      </c>
      <c r="B61" s="1">
        <v>225</v>
      </c>
      <c r="C61" s="97" t="s">
        <v>158</v>
      </c>
      <c r="D61" s="1"/>
      <c r="E61" s="1"/>
      <c r="N61" s="82">
        <v>1</v>
      </c>
      <c r="O61" s="83"/>
      <c r="P61" s="123">
        <v>0.58178438661710041</v>
      </c>
    </row>
    <row r="62" spans="1:16" ht="17.25" thickBot="1" x14ac:dyDescent="0.3">
      <c r="A62" s="1">
        <v>22</v>
      </c>
      <c r="B62" s="1">
        <v>250</v>
      </c>
      <c r="C62" s="99" t="s">
        <v>159</v>
      </c>
      <c r="D62" s="97" t="s">
        <v>158</v>
      </c>
      <c r="E62" s="1"/>
      <c r="N62" s="82">
        <v>2</v>
      </c>
      <c r="O62" s="83"/>
      <c r="P62" s="123">
        <v>0.15055762081784388</v>
      </c>
    </row>
    <row r="63" spans="1:16" ht="17.25" thickBot="1" x14ac:dyDescent="0.3">
      <c r="A63" s="1">
        <v>23</v>
      </c>
      <c r="B63" s="1">
        <v>275</v>
      </c>
      <c r="C63" s="97" t="s">
        <v>158</v>
      </c>
      <c r="D63" s="1"/>
      <c r="E63" s="1"/>
      <c r="N63" s="82">
        <v>3</v>
      </c>
      <c r="O63" s="83"/>
      <c r="P63" s="123">
        <v>7.0631970260223054E-2</v>
      </c>
    </row>
    <row r="64" spans="1:16" ht="17.25" thickBot="1" x14ac:dyDescent="0.3">
      <c r="A64" s="1">
        <v>24</v>
      </c>
      <c r="B64" s="1">
        <v>300</v>
      </c>
      <c r="C64" s="99" t="s">
        <v>159</v>
      </c>
      <c r="D64" s="97" t="s">
        <v>158</v>
      </c>
      <c r="E64" s="1"/>
      <c r="N64" s="82">
        <v>4</v>
      </c>
      <c r="O64" s="83"/>
      <c r="P64" s="123">
        <v>4.2750929368029739E-2</v>
      </c>
    </row>
    <row r="65" spans="1:16" ht="17.25" thickBot="1" x14ac:dyDescent="0.3">
      <c r="A65" s="1">
        <v>25</v>
      </c>
      <c r="B65" s="1">
        <v>325</v>
      </c>
      <c r="C65" s="97" t="s">
        <v>158</v>
      </c>
      <c r="D65" s="1"/>
      <c r="E65" s="1"/>
      <c r="N65" s="82">
        <v>5</v>
      </c>
      <c r="O65" s="83"/>
      <c r="P65" s="123">
        <v>2.7881040892193308E-2</v>
      </c>
    </row>
    <row r="66" spans="1:16" ht="17.25" thickBot="1" x14ac:dyDescent="0.3">
      <c r="A66" s="1">
        <v>26</v>
      </c>
      <c r="B66" s="1">
        <v>350</v>
      </c>
      <c r="C66" s="99" t="s">
        <v>159</v>
      </c>
      <c r="D66" s="97" t="s">
        <v>158</v>
      </c>
      <c r="E66" s="1"/>
      <c r="N66" s="82">
        <v>6</v>
      </c>
      <c r="O66" s="83"/>
      <c r="P66" s="123">
        <v>2.7881040892193308E-2</v>
      </c>
    </row>
    <row r="67" spans="1:16" ht="17.25" thickBot="1" x14ac:dyDescent="0.3">
      <c r="A67" s="1">
        <v>27</v>
      </c>
      <c r="B67" s="1">
        <v>375</v>
      </c>
      <c r="C67" s="97" t="s">
        <v>158</v>
      </c>
      <c r="D67" s="1"/>
      <c r="E67" s="1"/>
      <c r="N67" s="82">
        <v>7</v>
      </c>
      <c r="O67" s="83"/>
      <c r="P67" s="123">
        <v>1.3011152416356878E-2</v>
      </c>
    </row>
    <row r="68" spans="1:16" ht="17.25" thickBot="1" x14ac:dyDescent="0.3">
      <c r="A68" s="1">
        <v>28</v>
      </c>
      <c r="B68" s="1">
        <v>400</v>
      </c>
      <c r="C68" s="99" t="s">
        <v>159</v>
      </c>
      <c r="D68" s="97" t="s">
        <v>158</v>
      </c>
      <c r="E68" s="1"/>
      <c r="N68" s="82">
        <v>8</v>
      </c>
      <c r="O68" s="83"/>
      <c r="P68" s="123">
        <v>1.4869888475836431E-2</v>
      </c>
    </row>
    <row r="69" spans="1:16" ht="17.25" thickBot="1" x14ac:dyDescent="0.3">
      <c r="A69" s="1">
        <v>29</v>
      </c>
      <c r="B69" s="1">
        <v>450</v>
      </c>
      <c r="C69" s="97" t="s">
        <v>158</v>
      </c>
      <c r="D69" s="1"/>
      <c r="E69" s="1"/>
      <c r="N69" s="82">
        <v>9</v>
      </c>
      <c r="O69" s="83"/>
      <c r="P69" s="123">
        <v>2.0446096654275093E-2</v>
      </c>
    </row>
    <row r="70" spans="1:16" ht="17.25" thickBot="1" x14ac:dyDescent="0.3">
      <c r="A70" s="1">
        <v>30</v>
      </c>
      <c r="B70" s="1">
        <v>500</v>
      </c>
      <c r="C70" s="100" t="s">
        <v>160</v>
      </c>
      <c r="D70" s="99" t="s">
        <v>159</v>
      </c>
      <c r="E70" s="1"/>
      <c r="N70" s="82">
        <v>10</v>
      </c>
      <c r="O70" s="83"/>
      <c r="P70" s="123">
        <v>1.1152416356877323E-2</v>
      </c>
    </row>
    <row r="71" spans="1:16" ht="17.25" thickBot="1" x14ac:dyDescent="0.3">
      <c r="A71" s="1">
        <v>31</v>
      </c>
      <c r="B71" s="1">
        <v>550</v>
      </c>
      <c r="C71" s="99" t="s">
        <v>159</v>
      </c>
      <c r="D71" s="1"/>
      <c r="N71" s="82">
        <v>11</v>
      </c>
      <c r="O71" s="83"/>
      <c r="P71" s="123">
        <v>3.7174721189591076E-3</v>
      </c>
    </row>
    <row r="72" spans="1:16" ht="17.25" thickBot="1" x14ac:dyDescent="0.3">
      <c r="A72" s="1">
        <v>32</v>
      </c>
      <c r="B72" s="1">
        <v>600</v>
      </c>
      <c r="C72" s="99" t="s">
        <v>159</v>
      </c>
      <c r="D72" s="97" t="s">
        <v>158</v>
      </c>
      <c r="N72" s="82">
        <v>12</v>
      </c>
      <c r="O72" s="83"/>
      <c r="P72" s="123">
        <v>1.1152416356877323E-2</v>
      </c>
    </row>
    <row r="73" spans="1:16" ht="17.25" thickBot="1" x14ac:dyDescent="0.3">
      <c r="A73" s="1">
        <v>33</v>
      </c>
      <c r="B73" s="1">
        <v>650</v>
      </c>
      <c r="C73" s="99" t="s">
        <v>159</v>
      </c>
      <c r="D73" s="1"/>
      <c r="N73" s="82">
        <v>13</v>
      </c>
      <c r="O73" s="83"/>
      <c r="P73" s="123">
        <v>1.3011152416356878E-2</v>
      </c>
    </row>
    <row r="74" spans="1:16" ht="17.25" thickBot="1" x14ac:dyDescent="0.3">
      <c r="A74" s="1">
        <v>34</v>
      </c>
      <c r="B74" s="1">
        <v>700</v>
      </c>
      <c r="C74" s="100" t="s">
        <v>160</v>
      </c>
      <c r="D74" s="97" t="s">
        <v>158</v>
      </c>
      <c r="N74" s="82">
        <v>14</v>
      </c>
      <c r="O74" s="83"/>
      <c r="P74" s="123">
        <v>1.1152416356877323E-2</v>
      </c>
    </row>
    <row r="75" spans="1:16" ht="16.5" thickBot="1" x14ac:dyDescent="0.3">
      <c r="A75" s="1">
        <v>35</v>
      </c>
      <c r="B75" s="1">
        <v>750</v>
      </c>
      <c r="C75" s="99" t="s">
        <v>159</v>
      </c>
      <c r="D75" s="1"/>
    </row>
    <row r="76" spans="1:16" ht="16.5" thickBot="1" x14ac:dyDescent="0.3">
      <c r="A76" s="1">
        <v>36</v>
      </c>
      <c r="B76" s="1">
        <v>800</v>
      </c>
      <c r="C76" s="99" t="s">
        <v>159</v>
      </c>
      <c r="D76" s="99" t="s">
        <v>159</v>
      </c>
    </row>
    <row r="77" spans="1:16" ht="16.5" thickBot="1" x14ac:dyDescent="0.3">
      <c r="A77" s="1">
        <v>37</v>
      </c>
      <c r="B77" s="1">
        <v>850</v>
      </c>
      <c r="C77" s="99" t="s">
        <v>159</v>
      </c>
      <c r="D77" s="1"/>
    </row>
    <row r="78" spans="1:16" ht="16.5" thickBot="1" x14ac:dyDescent="0.3">
      <c r="A78" s="1">
        <v>38</v>
      </c>
      <c r="B78" s="1">
        <v>900</v>
      </c>
      <c r="C78" s="100" t="s">
        <v>160</v>
      </c>
      <c r="D78" s="97" t="s">
        <v>158</v>
      </c>
    </row>
    <row r="79" spans="1:16" ht="16.5" thickBot="1" x14ac:dyDescent="0.3">
      <c r="A79" s="1">
        <v>39</v>
      </c>
      <c r="B79" s="1">
        <v>950</v>
      </c>
      <c r="C79" s="99" t="s">
        <v>159</v>
      </c>
      <c r="D79" s="1"/>
    </row>
    <row r="80" spans="1:16" ht="16.5" thickBot="1" x14ac:dyDescent="0.3">
      <c r="A80" s="1">
        <v>40</v>
      </c>
      <c r="B80" s="1">
        <v>1000</v>
      </c>
      <c r="C80" s="76" t="s">
        <v>161</v>
      </c>
      <c r="D80" s="100" t="s">
        <v>160</v>
      </c>
    </row>
    <row r="81" spans="1:7" ht="16.5" thickBot="1" x14ac:dyDescent="0.3">
      <c r="A81" s="1">
        <v>41</v>
      </c>
      <c r="B81" s="1">
        <v>1100</v>
      </c>
      <c r="C81" s="99" t="s">
        <v>159</v>
      </c>
      <c r="D81" s="1"/>
    </row>
    <row r="82" spans="1:7" ht="16.5" thickBot="1" x14ac:dyDescent="0.3">
      <c r="A82" s="1">
        <v>42</v>
      </c>
      <c r="B82" s="1">
        <v>1200</v>
      </c>
      <c r="C82" s="100" t="s">
        <v>160</v>
      </c>
      <c r="D82" s="99" t="s">
        <v>159</v>
      </c>
    </row>
    <row r="83" spans="1:7" ht="16.5" thickBot="1" x14ac:dyDescent="0.3">
      <c r="A83" s="1">
        <v>43</v>
      </c>
      <c r="B83" s="1">
        <v>1300</v>
      </c>
      <c r="C83" s="99" t="s">
        <v>159</v>
      </c>
      <c r="D83" s="1"/>
    </row>
    <row r="84" spans="1:7" ht="16.5" thickBot="1" x14ac:dyDescent="0.3">
      <c r="A84" s="1">
        <v>44</v>
      </c>
      <c r="B84" s="1">
        <v>1400</v>
      </c>
      <c r="C84" s="100" t="s">
        <v>160</v>
      </c>
      <c r="D84" s="1"/>
    </row>
    <row r="85" spans="1:7" ht="16.5" thickBot="1" x14ac:dyDescent="0.3">
      <c r="A85" s="1">
        <v>45</v>
      </c>
      <c r="B85" s="1">
        <v>1500</v>
      </c>
      <c r="C85" s="76" t="s">
        <v>161</v>
      </c>
      <c r="D85" s="99" t="s">
        <v>159</v>
      </c>
    </row>
    <row r="86" spans="1:7" ht="16.5" thickBot="1" x14ac:dyDescent="0.3">
      <c r="A86" s="1">
        <v>46</v>
      </c>
      <c r="B86" s="1">
        <v>1600</v>
      </c>
      <c r="C86" s="100" t="s">
        <v>160</v>
      </c>
      <c r="D86" s="100" t="s">
        <v>160</v>
      </c>
    </row>
    <row r="87" spans="1:7" ht="16.5" thickBot="1" x14ac:dyDescent="0.3">
      <c r="A87" s="1">
        <v>47</v>
      </c>
      <c r="B87" s="1">
        <v>1700</v>
      </c>
      <c r="C87" s="100" t="s">
        <v>160</v>
      </c>
      <c r="D87" s="1"/>
    </row>
    <row r="88" spans="1:7" ht="16.5" thickBot="1" x14ac:dyDescent="0.3">
      <c r="A88" s="1">
        <v>48</v>
      </c>
      <c r="B88" s="1">
        <v>1800</v>
      </c>
      <c r="C88" s="76" t="s">
        <v>161</v>
      </c>
      <c r="D88" s="100" t="s">
        <v>160</v>
      </c>
    </row>
    <row r="89" spans="1:7" ht="16.5" thickBot="1" x14ac:dyDescent="0.3">
      <c r="A89" s="1">
        <v>49</v>
      </c>
      <c r="B89" s="1">
        <v>1900</v>
      </c>
      <c r="C89" s="100" t="s">
        <v>160</v>
      </c>
      <c r="D89" s="1"/>
    </row>
    <row r="90" spans="1:7" ht="16.5" thickBot="1" x14ac:dyDescent="0.3">
      <c r="A90" s="1">
        <v>50</v>
      </c>
      <c r="B90" s="1">
        <v>2000</v>
      </c>
      <c r="C90" s="76" t="s">
        <v>161</v>
      </c>
      <c r="D90" s="100" t="s">
        <v>160</v>
      </c>
    </row>
    <row r="95" spans="1:7" ht="16.5" thickBot="1" x14ac:dyDescent="0.3"/>
    <row r="96" spans="1:7" ht="31.5" thickBot="1" x14ac:dyDescent="0.5">
      <c r="A96" s="37" t="s">
        <v>209</v>
      </c>
      <c r="B96" s="1"/>
      <c r="C96" s="1"/>
      <c r="D96" s="1"/>
      <c r="E96" s="1"/>
      <c r="F96" s="1"/>
      <c r="G96" s="1"/>
    </row>
    <row r="97" spans="1:7" ht="16.5" thickBot="1" x14ac:dyDescent="0.3">
      <c r="A97" s="1" t="s">
        <v>207</v>
      </c>
      <c r="B97" s="1" t="s">
        <v>153</v>
      </c>
      <c r="C97" s="1" t="s">
        <v>208</v>
      </c>
      <c r="D97" s="1" t="s">
        <v>154</v>
      </c>
      <c r="E97" s="1" t="s">
        <v>208</v>
      </c>
      <c r="F97" s="1" t="s">
        <v>155</v>
      </c>
      <c r="G97" s="1" t="s">
        <v>208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K13"/>
  <sheetViews>
    <sheetView workbookViewId="0">
      <selection activeCell="H6" sqref="H6:I7"/>
    </sheetView>
  </sheetViews>
  <sheetFormatPr defaultRowHeight="15.75" x14ac:dyDescent="0.25"/>
  <sheetData>
    <row r="1" spans="1:11" x14ac:dyDescent="0.25">
      <c r="B1" s="118" t="s">
        <v>1</v>
      </c>
      <c r="C1" s="118"/>
      <c r="D1" s="119" t="s">
        <v>2</v>
      </c>
      <c r="E1" s="119"/>
      <c r="F1" s="120" t="s">
        <v>3</v>
      </c>
      <c r="G1" s="120"/>
      <c r="H1" s="121" t="s">
        <v>4</v>
      </c>
      <c r="I1" s="121"/>
      <c r="J1" s="122" t="s">
        <v>5</v>
      </c>
      <c r="K1" s="122"/>
    </row>
    <row r="2" spans="1:11" ht="16.5" thickBot="1" x14ac:dyDescent="0.3">
      <c r="B2" s="3" t="s">
        <v>114</v>
      </c>
      <c r="C2" s="3" t="s">
        <v>116</v>
      </c>
      <c r="D2" s="4" t="s">
        <v>113</v>
      </c>
      <c r="E2" s="4" t="s">
        <v>115</v>
      </c>
      <c r="F2" s="5" t="s">
        <v>113</v>
      </c>
      <c r="G2" s="5" t="s">
        <v>115</v>
      </c>
      <c r="H2" s="6" t="s">
        <v>113</v>
      </c>
      <c r="I2" s="6" t="s">
        <v>115</v>
      </c>
      <c r="J2" s="7" t="s">
        <v>113</v>
      </c>
      <c r="K2" s="7" t="s">
        <v>115</v>
      </c>
    </row>
    <row r="3" spans="1:11" ht="16.5" thickBot="1" x14ac:dyDescent="0.3">
      <c r="A3" s="1" t="s">
        <v>185</v>
      </c>
      <c r="B3" s="15">
        <v>0.57999999999999996</v>
      </c>
      <c r="C3" s="2">
        <f>B3*1000</f>
        <v>580</v>
      </c>
      <c r="D3" s="16">
        <v>0.53500000000000003</v>
      </c>
      <c r="E3" s="2">
        <f>D3*1000</f>
        <v>535</v>
      </c>
      <c r="F3" s="17">
        <v>0.52</v>
      </c>
      <c r="G3" s="2">
        <f>F3*1000</f>
        <v>520</v>
      </c>
      <c r="H3" s="18">
        <v>0.44</v>
      </c>
      <c r="I3" s="2">
        <f>H3*1000</f>
        <v>440</v>
      </c>
      <c r="J3" s="19">
        <v>0.35</v>
      </c>
      <c r="K3" s="2">
        <f>J3*1000</f>
        <v>350</v>
      </c>
    </row>
    <row r="4" spans="1:11" ht="16.5" thickBot="1" x14ac:dyDescent="0.3">
      <c r="A4" s="1" t="s">
        <v>186</v>
      </c>
      <c r="B4" s="15">
        <v>0.3</v>
      </c>
      <c r="C4" s="2">
        <f t="shared" ref="C4:C12" si="0">B4*1000</f>
        <v>300</v>
      </c>
      <c r="D4" s="16">
        <v>0.3</v>
      </c>
      <c r="E4" s="2">
        <f t="shared" ref="E4:E12" si="1">D4*1000</f>
        <v>300</v>
      </c>
      <c r="F4" s="17">
        <v>0.35</v>
      </c>
      <c r="G4" s="2">
        <f t="shared" ref="G4:G12" si="2">F4*1000</f>
        <v>350</v>
      </c>
      <c r="H4" s="18">
        <v>0.35</v>
      </c>
      <c r="I4" s="2">
        <f t="shared" ref="I4:I12" si="3">H4*1000</f>
        <v>350</v>
      </c>
      <c r="J4" s="19">
        <v>0.35</v>
      </c>
      <c r="K4" s="2">
        <f t="shared" ref="K4:K12" si="4">J4*1000</f>
        <v>350</v>
      </c>
    </row>
    <row r="5" spans="1:11" ht="16.5" thickBot="1" x14ac:dyDescent="0.3">
      <c r="A5" s="1" t="s">
        <v>187</v>
      </c>
      <c r="B5" s="15">
        <v>0.1</v>
      </c>
      <c r="C5" s="2">
        <f t="shared" si="0"/>
        <v>100</v>
      </c>
      <c r="D5" s="16">
        <v>0.14000000000000001</v>
      </c>
      <c r="E5" s="2">
        <f t="shared" si="1"/>
        <v>140</v>
      </c>
      <c r="F5" s="17">
        <v>0.1</v>
      </c>
      <c r="G5" s="2">
        <f t="shared" si="2"/>
        <v>100</v>
      </c>
      <c r="H5" s="18">
        <v>0.16</v>
      </c>
      <c r="I5" s="2">
        <f t="shared" si="3"/>
        <v>160</v>
      </c>
      <c r="J5" s="19">
        <v>0.23499999999999999</v>
      </c>
      <c r="K5" s="2">
        <f t="shared" si="4"/>
        <v>235</v>
      </c>
    </row>
    <row r="6" spans="1:11" ht="16.5" thickBot="1" x14ac:dyDescent="0.3">
      <c r="A6" s="1" t="s">
        <v>188</v>
      </c>
      <c r="B6" s="15">
        <v>0.01</v>
      </c>
      <c r="C6" s="2">
        <f t="shared" si="0"/>
        <v>10</v>
      </c>
      <c r="D6" s="16">
        <v>1.2E-2</v>
      </c>
      <c r="E6" s="2">
        <f t="shared" si="1"/>
        <v>12</v>
      </c>
      <c r="F6" s="17">
        <v>1.2999999999999999E-2</v>
      </c>
      <c r="G6" s="2">
        <f t="shared" si="2"/>
        <v>13</v>
      </c>
      <c r="H6" s="18">
        <v>0.02</v>
      </c>
      <c r="I6" s="2">
        <f t="shared" si="3"/>
        <v>20</v>
      </c>
      <c r="J6" s="19">
        <v>2.5000000000000001E-2</v>
      </c>
      <c r="K6" s="2">
        <f t="shared" si="4"/>
        <v>25</v>
      </c>
    </row>
    <row r="7" spans="1:11" ht="16.5" thickBot="1" x14ac:dyDescent="0.3">
      <c r="A7" s="1" t="s">
        <v>189</v>
      </c>
      <c r="B7" s="15">
        <v>2E-3</v>
      </c>
      <c r="C7" s="2">
        <f t="shared" si="0"/>
        <v>2</v>
      </c>
      <c r="D7" s="16">
        <v>3.0000000000000001E-3</v>
      </c>
      <c r="E7" s="2">
        <f t="shared" si="1"/>
        <v>3</v>
      </c>
      <c r="F7" s="17">
        <v>5.0000000000000001E-3</v>
      </c>
      <c r="G7" s="2">
        <f t="shared" si="2"/>
        <v>5</v>
      </c>
      <c r="H7" s="18">
        <v>1.0999999999999999E-2</v>
      </c>
      <c r="I7" s="2">
        <f t="shared" si="3"/>
        <v>11</v>
      </c>
      <c r="J7" s="19">
        <v>1.4999999999999999E-2</v>
      </c>
      <c r="K7" s="2">
        <f t="shared" si="4"/>
        <v>15</v>
      </c>
    </row>
    <row r="8" spans="1:11" ht="16.5" thickBot="1" x14ac:dyDescent="0.3">
      <c r="A8" s="1" t="s">
        <v>195</v>
      </c>
      <c r="B8" s="15">
        <v>0</v>
      </c>
      <c r="C8" s="2">
        <f t="shared" si="0"/>
        <v>0</v>
      </c>
      <c r="D8" s="16">
        <v>0</v>
      </c>
      <c r="E8" s="2">
        <f t="shared" si="1"/>
        <v>0</v>
      </c>
      <c r="F8" s="17">
        <v>0</v>
      </c>
      <c r="G8" s="2">
        <f t="shared" si="2"/>
        <v>0</v>
      </c>
      <c r="H8" s="18">
        <v>0</v>
      </c>
      <c r="I8" s="2">
        <f t="shared" si="3"/>
        <v>0</v>
      </c>
      <c r="J8" s="19">
        <v>0</v>
      </c>
      <c r="K8" s="2">
        <f t="shared" si="4"/>
        <v>0</v>
      </c>
    </row>
    <row r="9" spans="1:11" ht="16.5" thickBot="1" x14ac:dyDescent="0.3">
      <c r="A9" s="1" t="s">
        <v>196</v>
      </c>
      <c r="B9" s="15">
        <v>0</v>
      </c>
      <c r="C9" s="2">
        <f t="shared" si="0"/>
        <v>0</v>
      </c>
      <c r="D9" s="16">
        <v>0</v>
      </c>
      <c r="E9" s="2">
        <f t="shared" si="1"/>
        <v>0</v>
      </c>
      <c r="F9" s="17">
        <v>0</v>
      </c>
      <c r="G9" s="2">
        <f t="shared" si="2"/>
        <v>0</v>
      </c>
      <c r="H9" s="18">
        <v>0</v>
      </c>
      <c r="I9" s="2">
        <f t="shared" si="3"/>
        <v>0</v>
      </c>
      <c r="J9" s="19">
        <v>0</v>
      </c>
      <c r="K9" s="2">
        <f t="shared" si="4"/>
        <v>0</v>
      </c>
    </row>
    <row r="10" spans="1:11" ht="16.5" thickBot="1" x14ac:dyDescent="0.3">
      <c r="A10" s="1" t="s">
        <v>197</v>
      </c>
      <c r="B10" s="15">
        <v>0</v>
      </c>
      <c r="C10" s="2">
        <f t="shared" si="0"/>
        <v>0</v>
      </c>
      <c r="D10" s="16">
        <v>0</v>
      </c>
      <c r="E10" s="2">
        <f t="shared" si="1"/>
        <v>0</v>
      </c>
      <c r="F10" s="17">
        <v>0</v>
      </c>
      <c r="G10" s="2">
        <f t="shared" si="2"/>
        <v>0</v>
      </c>
      <c r="H10" s="18">
        <v>0</v>
      </c>
      <c r="I10" s="2">
        <f t="shared" si="3"/>
        <v>0</v>
      </c>
      <c r="J10" s="19">
        <v>0</v>
      </c>
      <c r="K10" s="2">
        <f t="shared" si="4"/>
        <v>0</v>
      </c>
    </row>
    <row r="11" spans="1:11" ht="16.5" thickBot="1" x14ac:dyDescent="0.3">
      <c r="A11" s="1" t="s">
        <v>198</v>
      </c>
      <c r="B11" s="15">
        <v>7.0000000000000001E-3</v>
      </c>
      <c r="C11" s="2">
        <f t="shared" si="0"/>
        <v>7</v>
      </c>
      <c r="D11" s="16">
        <v>8.0000000000000002E-3</v>
      </c>
      <c r="E11" s="2">
        <f t="shared" si="1"/>
        <v>8</v>
      </c>
      <c r="F11" s="17">
        <v>8.0000000000000002E-3</v>
      </c>
      <c r="G11" s="2">
        <f t="shared" si="2"/>
        <v>8</v>
      </c>
      <c r="H11" s="18">
        <v>1.0999999999999999E-2</v>
      </c>
      <c r="I11" s="2">
        <f t="shared" si="3"/>
        <v>11</v>
      </c>
      <c r="J11" s="19">
        <v>1.4999999999999999E-2</v>
      </c>
      <c r="K11" s="2">
        <f t="shared" si="4"/>
        <v>15</v>
      </c>
    </row>
    <row r="12" spans="1:11" ht="16.5" thickBot="1" x14ac:dyDescent="0.3">
      <c r="A12" s="1" t="s">
        <v>199</v>
      </c>
      <c r="B12" s="15">
        <v>1E-3</v>
      </c>
      <c r="C12" s="2">
        <f t="shared" si="0"/>
        <v>1</v>
      </c>
      <c r="D12" s="16">
        <v>2E-3</v>
      </c>
      <c r="E12" s="2">
        <f t="shared" si="1"/>
        <v>2</v>
      </c>
      <c r="F12" s="17">
        <v>4.0000000000000001E-3</v>
      </c>
      <c r="G12" s="2">
        <f t="shared" si="2"/>
        <v>4</v>
      </c>
      <c r="H12" s="18">
        <v>8.0000000000000002E-3</v>
      </c>
      <c r="I12" s="2">
        <f t="shared" si="3"/>
        <v>8</v>
      </c>
      <c r="J12" s="19">
        <v>0.01</v>
      </c>
      <c r="K12" s="2">
        <f t="shared" si="4"/>
        <v>10</v>
      </c>
    </row>
    <row r="13" spans="1:11" x14ac:dyDescent="0.25">
      <c r="B13" s="35">
        <f>SUM(B3:B12)</f>
        <v>0.99999999999999989</v>
      </c>
      <c r="C13" s="35"/>
      <c r="D13" s="35">
        <f t="shared" ref="D13:J13" si="5">SUM(D3:D12)</f>
        <v>1</v>
      </c>
      <c r="E13" s="35"/>
      <c r="F13" s="35">
        <f t="shared" si="5"/>
        <v>1</v>
      </c>
      <c r="G13" s="35"/>
      <c r="H13" s="35">
        <f t="shared" si="5"/>
        <v>1</v>
      </c>
      <c r="I13" s="35"/>
      <c r="J13" s="35">
        <f t="shared" si="5"/>
        <v>1</v>
      </c>
      <c r="K13" s="36"/>
    </row>
  </sheetData>
  <mergeCells count="5">
    <mergeCell ref="B1:C1"/>
    <mergeCell ref="D1:E1"/>
    <mergeCell ref="F1:G1"/>
    <mergeCell ref="H1:I1"/>
    <mergeCell ref="J1:K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J62"/>
  <sheetViews>
    <sheetView workbookViewId="0">
      <pane ySplit="1" topLeftCell="A47" activePane="bottomLeft" state="frozen"/>
      <selection pane="bottomLeft" activeCell="I55" sqref="I55"/>
    </sheetView>
  </sheetViews>
  <sheetFormatPr defaultRowHeight="15.75" x14ac:dyDescent="0.25"/>
  <cols>
    <col min="1" max="1" width="9.140625" style="8"/>
    <col min="2" max="2" width="11.140625" style="2" bestFit="1" customWidth="1"/>
    <col min="3" max="3" width="11.140625" style="2" customWidth="1"/>
    <col min="4" max="4" width="9.140625" style="2"/>
    <col min="7" max="8" width="17.42578125" bestFit="1" customWidth="1"/>
    <col min="9" max="9" width="11.42578125" customWidth="1"/>
    <col min="10" max="10" width="17.42578125" bestFit="1" customWidth="1"/>
  </cols>
  <sheetData>
    <row r="1" spans="1:10" ht="16.5" thickBot="1" x14ac:dyDescent="0.3">
      <c r="A1" s="13" t="s">
        <v>6</v>
      </c>
      <c r="B1" s="9" t="s">
        <v>7</v>
      </c>
      <c r="C1" s="9" t="s">
        <v>122</v>
      </c>
      <c r="D1" s="9" t="s">
        <v>181</v>
      </c>
      <c r="E1" t="s">
        <v>182</v>
      </c>
      <c r="F1" t="s">
        <v>117</v>
      </c>
      <c r="G1" s="20" t="s">
        <v>184</v>
      </c>
      <c r="H1" s="20" t="s">
        <v>200</v>
      </c>
      <c r="I1" s="20" t="s">
        <v>183</v>
      </c>
      <c r="J1" s="20" t="s">
        <v>201</v>
      </c>
    </row>
    <row r="2" spans="1:10" ht="16.5" thickBot="1" x14ac:dyDescent="0.3">
      <c r="A2" s="13" t="s">
        <v>8</v>
      </c>
      <c r="B2" s="9" t="s">
        <v>109</v>
      </c>
      <c r="C2" s="9"/>
      <c r="D2" s="9">
        <v>0</v>
      </c>
      <c r="E2">
        <v>1</v>
      </c>
      <c r="F2">
        <f>E2/主要運算!$B$12</f>
        <v>1</v>
      </c>
      <c r="G2">
        <v>1</v>
      </c>
      <c r="H2">
        <v>0</v>
      </c>
      <c r="I2">
        <v>0</v>
      </c>
      <c r="J2">
        <v>0</v>
      </c>
    </row>
    <row r="3" spans="1:10" ht="16.5" thickBot="1" x14ac:dyDescent="0.3">
      <c r="A3" s="13" t="s">
        <v>19</v>
      </c>
      <c r="B3" s="11" t="s">
        <v>11</v>
      </c>
      <c r="C3" s="11"/>
      <c r="D3" s="11">
        <v>11</v>
      </c>
      <c r="E3">
        <v>1</v>
      </c>
      <c r="F3">
        <f>E3/主要運算!$B$12</f>
        <v>1</v>
      </c>
      <c r="G3">
        <v>1</v>
      </c>
      <c r="H3">
        <v>11</v>
      </c>
      <c r="I3">
        <v>9</v>
      </c>
      <c r="J3">
        <v>9</v>
      </c>
    </row>
    <row r="4" spans="1:10" ht="16.5" thickBot="1" x14ac:dyDescent="0.3">
      <c r="A4" s="13" t="s">
        <v>24</v>
      </c>
      <c r="B4" s="11" t="s">
        <v>11</v>
      </c>
      <c r="C4" s="11"/>
      <c r="D4" s="11">
        <v>13</v>
      </c>
      <c r="E4">
        <v>1</v>
      </c>
      <c r="F4">
        <f>E4/主要運算!$B$12</f>
        <v>1</v>
      </c>
      <c r="G4">
        <v>1</v>
      </c>
      <c r="H4">
        <v>13</v>
      </c>
      <c r="I4">
        <v>11</v>
      </c>
      <c r="J4">
        <v>11</v>
      </c>
    </row>
    <row r="5" spans="1:10" ht="16.5" thickBot="1" x14ac:dyDescent="0.3">
      <c r="A5" s="13" t="s">
        <v>25</v>
      </c>
      <c r="B5" s="11" t="s">
        <v>11</v>
      </c>
      <c r="C5" s="11"/>
      <c r="D5" s="11">
        <v>11</v>
      </c>
      <c r="E5">
        <v>1</v>
      </c>
      <c r="F5">
        <f>E5/主要運算!$B$12</f>
        <v>1</v>
      </c>
      <c r="G5">
        <v>1</v>
      </c>
      <c r="H5">
        <v>11</v>
      </c>
      <c r="I5">
        <v>10</v>
      </c>
      <c r="J5">
        <v>10</v>
      </c>
    </row>
    <row r="6" spans="1:10" ht="16.5" thickBot="1" x14ac:dyDescent="0.3">
      <c r="A6" s="13" t="s">
        <v>26</v>
      </c>
      <c r="B6" s="11" t="s">
        <v>11</v>
      </c>
      <c r="C6" s="11"/>
      <c r="D6" s="11">
        <v>14</v>
      </c>
      <c r="E6">
        <v>1</v>
      </c>
      <c r="F6">
        <f>E6/主要運算!$B$12</f>
        <v>1</v>
      </c>
      <c r="G6">
        <v>1</v>
      </c>
      <c r="H6">
        <v>14</v>
      </c>
      <c r="I6">
        <v>13</v>
      </c>
      <c r="J6">
        <v>13</v>
      </c>
    </row>
    <row r="7" spans="1:10" ht="16.5" thickBot="1" x14ac:dyDescent="0.3">
      <c r="A7" s="13" t="s">
        <v>27</v>
      </c>
      <c r="B7" s="11" t="s">
        <v>11</v>
      </c>
      <c r="C7" s="11"/>
      <c r="D7" s="11">
        <v>11</v>
      </c>
      <c r="E7">
        <v>1</v>
      </c>
      <c r="F7">
        <f>E7/主要運算!$B$12</f>
        <v>1</v>
      </c>
      <c r="G7">
        <v>1</v>
      </c>
      <c r="H7">
        <v>11</v>
      </c>
      <c r="I7">
        <v>9</v>
      </c>
      <c r="J7">
        <v>9</v>
      </c>
    </row>
    <row r="8" spans="1:10" ht="16.5" thickBot="1" x14ac:dyDescent="0.3">
      <c r="A8" s="13" t="s">
        <v>28</v>
      </c>
      <c r="B8" s="11" t="s">
        <v>11</v>
      </c>
      <c r="C8" s="11"/>
      <c r="D8" s="11">
        <v>17</v>
      </c>
      <c r="E8">
        <v>1</v>
      </c>
      <c r="F8">
        <f>E8/主要運算!$B$12</f>
        <v>1</v>
      </c>
      <c r="G8">
        <v>1</v>
      </c>
      <c r="H8">
        <v>17</v>
      </c>
      <c r="I8">
        <v>16</v>
      </c>
      <c r="J8">
        <v>16</v>
      </c>
    </row>
    <row r="9" spans="1:10" ht="16.5" thickBot="1" x14ac:dyDescent="0.3">
      <c r="A9" s="13" t="s">
        <v>29</v>
      </c>
      <c r="B9" s="11" t="s">
        <v>11</v>
      </c>
      <c r="C9" s="11"/>
      <c r="D9" s="11">
        <v>6</v>
      </c>
      <c r="E9">
        <v>1</v>
      </c>
      <c r="F9">
        <f>E9/主要運算!$B$12</f>
        <v>1</v>
      </c>
      <c r="G9">
        <v>1</v>
      </c>
      <c r="H9">
        <v>6</v>
      </c>
      <c r="I9">
        <v>5</v>
      </c>
      <c r="J9">
        <v>5</v>
      </c>
    </row>
    <row r="10" spans="1:10" ht="16.5" thickBot="1" x14ac:dyDescent="0.3">
      <c r="A10" s="13" t="s">
        <v>30</v>
      </c>
      <c r="B10" s="11" t="s">
        <v>11</v>
      </c>
      <c r="C10" s="11"/>
      <c r="D10" s="11">
        <v>14</v>
      </c>
      <c r="E10">
        <v>1</v>
      </c>
      <c r="F10">
        <f>E10/主要運算!$B$12</f>
        <v>1</v>
      </c>
      <c r="G10">
        <v>1</v>
      </c>
      <c r="H10">
        <v>14</v>
      </c>
      <c r="I10">
        <v>12</v>
      </c>
      <c r="J10">
        <v>12</v>
      </c>
    </row>
    <row r="11" spans="1:10" ht="16.5" thickBot="1" x14ac:dyDescent="0.3">
      <c r="A11" s="13" t="s">
        <v>31</v>
      </c>
      <c r="B11" s="11" t="s">
        <v>11</v>
      </c>
      <c r="C11" s="11"/>
      <c r="D11" s="11">
        <v>12</v>
      </c>
      <c r="E11">
        <v>1</v>
      </c>
      <c r="F11">
        <f>E11/主要運算!$B$12</f>
        <v>1</v>
      </c>
      <c r="G11">
        <v>1</v>
      </c>
      <c r="H11">
        <v>12</v>
      </c>
      <c r="I11">
        <v>11</v>
      </c>
      <c r="J11">
        <v>11</v>
      </c>
    </row>
    <row r="12" spans="1:10" ht="16.5" thickBot="1" x14ac:dyDescent="0.3">
      <c r="A12" s="13" t="s">
        <v>9</v>
      </c>
      <c r="B12" s="9" t="s">
        <v>109</v>
      </c>
      <c r="C12" s="9"/>
      <c r="D12" s="9">
        <v>0</v>
      </c>
      <c r="E12">
        <v>1</v>
      </c>
      <c r="F12">
        <f>E12/主要運算!$B$12</f>
        <v>1</v>
      </c>
      <c r="G12">
        <v>1</v>
      </c>
      <c r="H12">
        <v>0</v>
      </c>
      <c r="I12">
        <v>0</v>
      </c>
      <c r="J12">
        <v>0</v>
      </c>
    </row>
    <row r="13" spans="1:10" ht="16.5" thickBot="1" x14ac:dyDescent="0.3">
      <c r="A13" s="13" t="s">
        <v>32</v>
      </c>
      <c r="B13" s="11" t="s">
        <v>11</v>
      </c>
      <c r="C13" s="11"/>
      <c r="D13" s="11">
        <v>10</v>
      </c>
      <c r="E13">
        <v>1</v>
      </c>
      <c r="F13">
        <f>E13/主要運算!$B$12</f>
        <v>1</v>
      </c>
      <c r="G13">
        <v>1</v>
      </c>
      <c r="H13">
        <v>10</v>
      </c>
      <c r="I13">
        <v>9</v>
      </c>
      <c r="J13">
        <v>9</v>
      </c>
    </row>
    <row r="14" spans="1:10" ht="16.5" thickBot="1" x14ac:dyDescent="0.3">
      <c r="A14" s="13" t="s">
        <v>33</v>
      </c>
      <c r="B14" s="11" t="s">
        <v>11</v>
      </c>
      <c r="C14" s="11"/>
      <c r="D14" s="11">
        <v>9</v>
      </c>
      <c r="E14">
        <v>1</v>
      </c>
      <c r="F14">
        <f>E14/主要運算!$B$12</f>
        <v>1</v>
      </c>
      <c r="G14">
        <v>1</v>
      </c>
      <c r="H14">
        <v>9</v>
      </c>
      <c r="I14">
        <v>8</v>
      </c>
      <c r="J14">
        <v>8</v>
      </c>
    </row>
    <row r="15" spans="1:10" ht="16.5" thickBot="1" x14ac:dyDescent="0.3">
      <c r="A15" s="13" t="s">
        <v>35</v>
      </c>
      <c r="B15" s="11" t="s">
        <v>12</v>
      </c>
      <c r="C15" s="11"/>
      <c r="D15" s="11">
        <v>11</v>
      </c>
      <c r="E15">
        <v>1</v>
      </c>
      <c r="F15">
        <f>E15/主要運算!$B$12</f>
        <v>1</v>
      </c>
      <c r="G15">
        <v>1</v>
      </c>
      <c r="H15">
        <v>11</v>
      </c>
      <c r="I15">
        <v>20</v>
      </c>
      <c r="J15">
        <v>20</v>
      </c>
    </row>
    <row r="16" spans="1:10" ht="16.5" thickBot="1" x14ac:dyDescent="0.3">
      <c r="A16" s="13" t="s">
        <v>37</v>
      </c>
      <c r="B16" s="11" t="s">
        <v>12</v>
      </c>
      <c r="C16" s="11"/>
      <c r="D16" s="11">
        <v>11</v>
      </c>
      <c r="E16">
        <v>1</v>
      </c>
      <c r="F16">
        <f>E16/主要運算!$B$12</f>
        <v>1</v>
      </c>
      <c r="G16">
        <v>1</v>
      </c>
      <c r="H16">
        <v>11</v>
      </c>
      <c r="I16">
        <v>20</v>
      </c>
      <c r="J16">
        <v>20</v>
      </c>
    </row>
    <row r="17" spans="1:10" ht="16.5" thickBot="1" x14ac:dyDescent="0.3">
      <c r="A17" s="13" t="s">
        <v>39</v>
      </c>
      <c r="B17" s="11" t="s">
        <v>12</v>
      </c>
      <c r="C17" s="11"/>
      <c r="D17" s="11">
        <v>6</v>
      </c>
      <c r="E17">
        <v>1</v>
      </c>
      <c r="F17">
        <f>E17/主要運算!$B$12</f>
        <v>1</v>
      </c>
      <c r="G17">
        <v>1</v>
      </c>
      <c r="H17">
        <v>6</v>
      </c>
      <c r="I17">
        <v>10</v>
      </c>
      <c r="J17">
        <v>10</v>
      </c>
    </row>
    <row r="18" spans="1:10" ht="16.5" thickBot="1" x14ac:dyDescent="0.3">
      <c r="A18" s="13" t="s">
        <v>41</v>
      </c>
      <c r="B18" s="11" t="s">
        <v>12</v>
      </c>
      <c r="C18" s="11"/>
      <c r="D18" s="11">
        <v>10</v>
      </c>
      <c r="E18">
        <v>1</v>
      </c>
      <c r="F18">
        <f>E18/主要運算!$B$12</f>
        <v>1</v>
      </c>
      <c r="G18">
        <v>1</v>
      </c>
      <c r="H18">
        <v>10</v>
      </c>
      <c r="I18">
        <v>18</v>
      </c>
      <c r="J18">
        <v>18</v>
      </c>
    </row>
    <row r="19" spans="1:10" ht="16.5" thickBot="1" x14ac:dyDescent="0.3">
      <c r="A19" s="13" t="s">
        <v>48</v>
      </c>
      <c r="B19" s="11" t="s">
        <v>13</v>
      </c>
      <c r="C19" s="11"/>
      <c r="D19" s="11">
        <v>4</v>
      </c>
      <c r="E19">
        <v>1</v>
      </c>
      <c r="F19">
        <f>E19/主要運算!$B$12</f>
        <v>1</v>
      </c>
      <c r="G19">
        <v>1</v>
      </c>
      <c r="H19">
        <v>4</v>
      </c>
      <c r="I19">
        <v>6</v>
      </c>
      <c r="J19">
        <v>6</v>
      </c>
    </row>
    <row r="20" spans="1:10" ht="16.5" thickBot="1" x14ac:dyDescent="0.3">
      <c r="A20" s="13" t="s">
        <v>50</v>
      </c>
      <c r="B20" s="11" t="s">
        <v>13</v>
      </c>
      <c r="C20" s="11"/>
      <c r="D20" s="11">
        <v>4</v>
      </c>
      <c r="E20">
        <v>1</v>
      </c>
      <c r="F20">
        <f>E20/主要運算!$B$12</f>
        <v>1</v>
      </c>
      <c r="G20">
        <v>1</v>
      </c>
      <c r="H20">
        <v>4</v>
      </c>
      <c r="I20">
        <v>6</v>
      </c>
      <c r="J20">
        <v>6</v>
      </c>
    </row>
    <row r="21" spans="1:10" ht="16.5" thickBot="1" x14ac:dyDescent="0.3">
      <c r="A21" s="13" t="s">
        <v>52</v>
      </c>
      <c r="B21" s="11" t="s">
        <v>13</v>
      </c>
      <c r="C21" s="11"/>
      <c r="D21" s="11">
        <v>6</v>
      </c>
      <c r="E21">
        <v>1</v>
      </c>
      <c r="F21">
        <f>E21/主要運算!$B$12</f>
        <v>1</v>
      </c>
      <c r="G21">
        <v>1</v>
      </c>
      <c r="H21">
        <v>6</v>
      </c>
      <c r="I21">
        <v>9</v>
      </c>
      <c r="J21">
        <v>9</v>
      </c>
    </row>
    <row r="22" spans="1:10" ht="16.5" thickBot="1" x14ac:dyDescent="0.3">
      <c r="A22" s="14" t="s">
        <v>10</v>
      </c>
      <c r="B22" s="9" t="s">
        <v>109</v>
      </c>
      <c r="C22" s="9"/>
      <c r="D22" s="10">
        <v>0</v>
      </c>
      <c r="E22">
        <v>0</v>
      </c>
      <c r="F22">
        <f>E22/主要運算!$B$12</f>
        <v>0</v>
      </c>
      <c r="G22">
        <v>0</v>
      </c>
      <c r="H22">
        <v>0</v>
      </c>
      <c r="I22">
        <v>0</v>
      </c>
      <c r="J22">
        <v>0</v>
      </c>
    </row>
    <row r="23" spans="1:10" ht="16.5" thickBot="1" x14ac:dyDescent="0.3">
      <c r="A23" s="14" t="s">
        <v>34</v>
      </c>
      <c r="B23" s="11" t="s">
        <v>11</v>
      </c>
      <c r="C23" s="11"/>
      <c r="D23" s="11">
        <v>12</v>
      </c>
      <c r="E23">
        <v>1</v>
      </c>
      <c r="F23">
        <f>E23/主要運算!$B$12</f>
        <v>1</v>
      </c>
      <c r="G23">
        <v>1</v>
      </c>
      <c r="H23">
        <v>12</v>
      </c>
      <c r="I23">
        <v>10</v>
      </c>
      <c r="J23">
        <v>10</v>
      </c>
    </row>
    <row r="24" spans="1:10" ht="16.5" thickBot="1" x14ac:dyDescent="0.3">
      <c r="A24" s="14" t="s">
        <v>43</v>
      </c>
      <c r="B24" s="12" t="s">
        <v>12</v>
      </c>
      <c r="C24" s="12"/>
      <c r="D24" s="12">
        <v>8</v>
      </c>
      <c r="E24">
        <v>1</v>
      </c>
      <c r="F24">
        <f>E24/主要運算!$B$12</f>
        <v>1</v>
      </c>
      <c r="G24">
        <v>1</v>
      </c>
      <c r="H24">
        <v>8</v>
      </c>
      <c r="I24">
        <v>10</v>
      </c>
      <c r="J24">
        <v>10</v>
      </c>
    </row>
    <row r="25" spans="1:10" ht="16.5" thickBot="1" x14ac:dyDescent="0.3">
      <c r="A25" s="14" t="s">
        <v>20</v>
      </c>
      <c r="B25" s="12" t="s">
        <v>12</v>
      </c>
      <c r="C25" s="12"/>
      <c r="D25" s="12">
        <v>9</v>
      </c>
      <c r="E25">
        <v>1</v>
      </c>
      <c r="F25">
        <f>E25/主要運算!$B$12</f>
        <v>1</v>
      </c>
      <c r="G25">
        <v>1</v>
      </c>
      <c r="H25">
        <v>9</v>
      </c>
      <c r="I25">
        <v>12</v>
      </c>
      <c r="J25">
        <v>12</v>
      </c>
    </row>
    <row r="26" spans="1:10" ht="16.5" thickBot="1" x14ac:dyDescent="0.3">
      <c r="A26" s="14" t="s">
        <v>54</v>
      </c>
      <c r="B26" s="12" t="s">
        <v>13</v>
      </c>
      <c r="C26" s="12"/>
      <c r="D26" s="12">
        <v>4</v>
      </c>
      <c r="E26">
        <v>1</v>
      </c>
      <c r="F26">
        <f>E26/主要運算!$B$12</f>
        <v>1</v>
      </c>
      <c r="G26">
        <v>1</v>
      </c>
      <c r="H26">
        <v>4</v>
      </c>
      <c r="I26">
        <v>6</v>
      </c>
      <c r="J26">
        <v>6</v>
      </c>
    </row>
    <row r="27" spans="1:10" ht="16.5" thickBot="1" x14ac:dyDescent="0.3">
      <c r="A27" s="14" t="s">
        <v>56</v>
      </c>
      <c r="B27" s="12" t="s">
        <v>13</v>
      </c>
      <c r="C27" s="12"/>
      <c r="D27" s="12">
        <v>2</v>
      </c>
      <c r="E27">
        <v>1</v>
      </c>
      <c r="F27">
        <f>E27/主要運算!$B$12</f>
        <v>1</v>
      </c>
      <c r="G27">
        <v>1</v>
      </c>
      <c r="H27">
        <v>2</v>
      </c>
      <c r="I27">
        <v>3</v>
      </c>
      <c r="J27">
        <v>3</v>
      </c>
    </row>
    <row r="28" spans="1:10" ht="16.5" thickBot="1" x14ac:dyDescent="0.3">
      <c r="A28" s="14" t="s">
        <v>58</v>
      </c>
      <c r="B28" s="12" t="s">
        <v>13</v>
      </c>
      <c r="C28" s="12"/>
      <c r="D28" s="12">
        <v>7</v>
      </c>
      <c r="E28">
        <v>1</v>
      </c>
      <c r="F28">
        <f>E28/主要運算!$B$12</f>
        <v>1</v>
      </c>
      <c r="G28">
        <v>1</v>
      </c>
      <c r="H28">
        <v>7</v>
      </c>
      <c r="I28">
        <v>18</v>
      </c>
      <c r="J28">
        <v>18</v>
      </c>
    </row>
    <row r="29" spans="1:10" ht="16.5" thickBot="1" x14ac:dyDescent="0.3">
      <c r="A29" s="14" t="s">
        <v>70</v>
      </c>
      <c r="B29" s="12" t="s">
        <v>14</v>
      </c>
      <c r="C29" s="12"/>
      <c r="D29" s="12">
        <v>1</v>
      </c>
      <c r="E29">
        <v>1</v>
      </c>
      <c r="F29">
        <f>E29/主要運算!$B$12</f>
        <v>1</v>
      </c>
      <c r="G29">
        <v>1</v>
      </c>
      <c r="H29">
        <v>1</v>
      </c>
      <c r="I29">
        <v>0</v>
      </c>
      <c r="J29">
        <v>0</v>
      </c>
    </row>
    <row r="30" spans="1:10" ht="16.5" thickBot="1" x14ac:dyDescent="0.3">
      <c r="A30" s="14" t="s">
        <v>72</v>
      </c>
      <c r="B30" s="12" t="s">
        <v>14</v>
      </c>
      <c r="C30" s="12"/>
      <c r="D30" s="12">
        <v>0</v>
      </c>
      <c r="E30">
        <v>0</v>
      </c>
      <c r="F30">
        <f>E30/主要運算!$B$12</f>
        <v>0</v>
      </c>
      <c r="G30">
        <v>0</v>
      </c>
      <c r="H30">
        <v>0</v>
      </c>
      <c r="I30">
        <v>0</v>
      </c>
      <c r="J30">
        <v>0</v>
      </c>
    </row>
    <row r="31" spans="1:10" ht="16.5" thickBot="1" x14ac:dyDescent="0.3">
      <c r="A31" s="14" t="s">
        <v>74</v>
      </c>
      <c r="B31" s="12" t="s">
        <v>14</v>
      </c>
      <c r="C31" s="12" t="s">
        <v>121</v>
      </c>
      <c r="D31" s="12">
        <v>2</v>
      </c>
      <c r="E31">
        <v>1</v>
      </c>
      <c r="F31">
        <f>E31/主要運算!$B$12</f>
        <v>1</v>
      </c>
      <c r="G31">
        <v>1</v>
      </c>
      <c r="H31">
        <v>2</v>
      </c>
      <c r="I31">
        <v>0</v>
      </c>
      <c r="J31">
        <v>0</v>
      </c>
    </row>
    <row r="32" spans="1:10" ht="16.5" thickBot="1" x14ac:dyDescent="0.3">
      <c r="A32" s="13" t="s">
        <v>15</v>
      </c>
      <c r="B32" s="9" t="s">
        <v>109</v>
      </c>
      <c r="C32" s="9"/>
      <c r="D32" s="9">
        <v>0</v>
      </c>
      <c r="E32">
        <v>1</v>
      </c>
      <c r="F32">
        <f>E32/主要運算!$B$12</f>
        <v>1</v>
      </c>
      <c r="G32">
        <v>1</v>
      </c>
      <c r="H32">
        <v>0</v>
      </c>
      <c r="I32">
        <v>0</v>
      </c>
      <c r="J32">
        <v>0</v>
      </c>
    </row>
    <row r="33" spans="1:10" ht="16.5" thickBot="1" x14ac:dyDescent="0.3">
      <c r="A33" s="13" t="s">
        <v>45</v>
      </c>
      <c r="B33" s="12" t="s">
        <v>12</v>
      </c>
      <c r="C33" s="12"/>
      <c r="D33" s="12">
        <v>11</v>
      </c>
      <c r="E33">
        <v>1</v>
      </c>
      <c r="F33">
        <f>E33/主要運算!$B$12</f>
        <v>1</v>
      </c>
      <c r="G33">
        <v>1</v>
      </c>
      <c r="H33">
        <v>11</v>
      </c>
      <c r="I33">
        <v>18</v>
      </c>
      <c r="J33">
        <v>18</v>
      </c>
    </row>
    <row r="34" spans="1:10" ht="16.5" thickBot="1" x14ac:dyDescent="0.3">
      <c r="A34" s="13" t="s">
        <v>46</v>
      </c>
      <c r="B34" s="12" t="s">
        <v>12</v>
      </c>
      <c r="C34" s="12"/>
      <c r="D34" s="12">
        <v>8</v>
      </c>
      <c r="E34">
        <v>1</v>
      </c>
      <c r="F34">
        <f>E34/主要運算!$B$12</f>
        <v>1</v>
      </c>
      <c r="G34">
        <v>1</v>
      </c>
      <c r="H34">
        <v>8</v>
      </c>
      <c r="I34">
        <v>14</v>
      </c>
      <c r="J34">
        <v>14</v>
      </c>
    </row>
    <row r="35" spans="1:10" ht="16.5" thickBot="1" x14ac:dyDescent="0.3">
      <c r="A35" s="13" t="s">
        <v>60</v>
      </c>
      <c r="B35" s="12" t="s">
        <v>13</v>
      </c>
      <c r="C35" s="12"/>
      <c r="D35" s="12">
        <v>4</v>
      </c>
      <c r="E35">
        <v>1</v>
      </c>
      <c r="F35">
        <f>E35/主要運算!$B$12</f>
        <v>1</v>
      </c>
      <c r="G35">
        <v>1</v>
      </c>
      <c r="H35">
        <v>4</v>
      </c>
      <c r="I35">
        <v>9</v>
      </c>
      <c r="J35">
        <v>9</v>
      </c>
    </row>
    <row r="36" spans="1:10" ht="16.5" thickBot="1" x14ac:dyDescent="0.3">
      <c r="A36" s="13" t="s">
        <v>21</v>
      </c>
      <c r="B36" s="12" t="s">
        <v>13</v>
      </c>
      <c r="C36" s="12"/>
      <c r="D36" s="12">
        <v>3</v>
      </c>
      <c r="E36">
        <v>1</v>
      </c>
      <c r="F36">
        <f>E36/主要運算!$B$12</f>
        <v>1</v>
      </c>
      <c r="G36">
        <v>1</v>
      </c>
      <c r="H36">
        <v>3</v>
      </c>
      <c r="I36">
        <v>6</v>
      </c>
      <c r="J36">
        <v>6</v>
      </c>
    </row>
    <row r="37" spans="1:10" ht="16.5" thickBot="1" x14ac:dyDescent="0.3">
      <c r="A37" s="13" t="s">
        <v>75</v>
      </c>
      <c r="B37" s="12" t="s">
        <v>14</v>
      </c>
      <c r="C37" s="12"/>
      <c r="D37" s="12">
        <v>1</v>
      </c>
      <c r="E37">
        <v>1</v>
      </c>
      <c r="F37">
        <f>E37/主要運算!$B$12</f>
        <v>1</v>
      </c>
      <c r="G37">
        <v>1</v>
      </c>
      <c r="H37">
        <v>1</v>
      </c>
      <c r="I37">
        <v>0</v>
      </c>
      <c r="J37">
        <v>0</v>
      </c>
    </row>
    <row r="38" spans="1:10" ht="16.5" thickBot="1" x14ac:dyDescent="0.3">
      <c r="A38" s="13" t="s">
        <v>77</v>
      </c>
      <c r="B38" s="12" t="s">
        <v>14</v>
      </c>
      <c r="C38" s="12"/>
      <c r="D38" s="12">
        <v>3</v>
      </c>
      <c r="E38">
        <v>1</v>
      </c>
      <c r="F38">
        <f>E38/主要運算!$B$12</f>
        <v>1</v>
      </c>
      <c r="G38">
        <v>1</v>
      </c>
      <c r="H38">
        <v>3</v>
      </c>
      <c r="I38">
        <v>8</v>
      </c>
      <c r="J38">
        <v>8</v>
      </c>
    </row>
    <row r="39" spans="1:10" ht="16.5" thickBot="1" x14ac:dyDescent="0.3">
      <c r="A39" s="13" t="s">
        <v>93</v>
      </c>
      <c r="B39" s="12" t="s">
        <v>14</v>
      </c>
      <c r="C39" s="12" t="s">
        <v>121</v>
      </c>
      <c r="D39" s="12">
        <v>3</v>
      </c>
      <c r="E39">
        <v>1</v>
      </c>
      <c r="F39">
        <f>E39/主要運算!$B$12</f>
        <v>1</v>
      </c>
      <c r="G39">
        <v>1</v>
      </c>
      <c r="H39">
        <v>3</v>
      </c>
      <c r="I39">
        <v>4</v>
      </c>
      <c r="J39">
        <v>4</v>
      </c>
    </row>
    <row r="40" spans="1:10" ht="16.5" thickBot="1" x14ac:dyDescent="0.3">
      <c r="A40" s="13" t="s">
        <v>83</v>
      </c>
      <c r="B40" s="11" t="s">
        <v>18</v>
      </c>
      <c r="C40" s="11"/>
      <c r="D40" s="11">
        <v>1</v>
      </c>
      <c r="E40">
        <v>1</v>
      </c>
      <c r="F40">
        <f>E40/主要運算!$B$12</f>
        <v>1</v>
      </c>
      <c r="G40">
        <v>1</v>
      </c>
      <c r="H40">
        <v>1</v>
      </c>
      <c r="I40">
        <v>0</v>
      </c>
      <c r="J40">
        <v>0</v>
      </c>
    </row>
    <row r="41" spans="1:10" ht="16.5" thickBot="1" x14ac:dyDescent="0.3">
      <c r="A41" s="13" t="s">
        <v>100</v>
      </c>
      <c r="B41" s="11" t="s">
        <v>18</v>
      </c>
      <c r="C41" s="11" t="s">
        <v>121</v>
      </c>
      <c r="D41" s="11">
        <v>2</v>
      </c>
      <c r="E41">
        <v>1</v>
      </c>
      <c r="F41">
        <f>E41/主要運算!$B$12</f>
        <v>1</v>
      </c>
      <c r="G41">
        <v>1</v>
      </c>
      <c r="H41">
        <v>2</v>
      </c>
      <c r="I41">
        <v>0</v>
      </c>
      <c r="J41">
        <v>0</v>
      </c>
    </row>
    <row r="42" spans="1:10" ht="16.5" thickBot="1" x14ac:dyDescent="0.3">
      <c r="A42" s="14" t="s">
        <v>16</v>
      </c>
      <c r="B42" s="9" t="s">
        <v>109</v>
      </c>
      <c r="C42" s="9"/>
      <c r="D42" s="10">
        <v>0</v>
      </c>
      <c r="E42">
        <v>1</v>
      </c>
      <c r="F42">
        <f>E42/主要運算!$B$12</f>
        <v>1</v>
      </c>
      <c r="G42">
        <v>1</v>
      </c>
      <c r="H42">
        <v>0</v>
      </c>
      <c r="I42">
        <v>0</v>
      </c>
      <c r="J42">
        <v>0</v>
      </c>
    </row>
    <row r="43" spans="1:10" ht="16.5" thickBot="1" x14ac:dyDescent="0.3">
      <c r="A43" s="14" t="s">
        <v>47</v>
      </c>
      <c r="B43" s="12" t="s">
        <v>12</v>
      </c>
      <c r="C43" s="12"/>
      <c r="D43" s="12">
        <v>15</v>
      </c>
      <c r="E43">
        <v>1</v>
      </c>
      <c r="F43">
        <f>E43/主要運算!$B$12</f>
        <v>1</v>
      </c>
      <c r="G43">
        <v>1</v>
      </c>
      <c r="H43">
        <v>15</v>
      </c>
      <c r="I43">
        <v>26</v>
      </c>
      <c r="J43">
        <v>26</v>
      </c>
    </row>
    <row r="44" spans="1:10" ht="16.5" thickBot="1" x14ac:dyDescent="0.3">
      <c r="A44" s="14" t="s">
        <v>63</v>
      </c>
      <c r="B44" s="12" t="s">
        <v>13</v>
      </c>
      <c r="C44" s="12"/>
      <c r="D44" s="12">
        <v>5</v>
      </c>
      <c r="E44">
        <v>1</v>
      </c>
      <c r="F44">
        <f>E44/主要運算!$B$12</f>
        <v>1</v>
      </c>
      <c r="G44">
        <v>1</v>
      </c>
      <c r="H44">
        <v>5</v>
      </c>
      <c r="I44">
        <v>12</v>
      </c>
      <c r="J44">
        <v>12</v>
      </c>
    </row>
    <row r="45" spans="1:10" ht="16.5" thickBot="1" x14ac:dyDescent="0.3">
      <c r="A45" s="14" t="s">
        <v>64</v>
      </c>
      <c r="B45" s="12" t="s">
        <v>13</v>
      </c>
      <c r="C45" s="12"/>
      <c r="D45" s="12">
        <v>5</v>
      </c>
      <c r="E45">
        <v>1</v>
      </c>
      <c r="F45">
        <f>E45/主要運算!$B$12</f>
        <v>1</v>
      </c>
      <c r="G45">
        <v>1</v>
      </c>
      <c r="H45">
        <v>5</v>
      </c>
      <c r="I45">
        <v>9</v>
      </c>
      <c r="J45">
        <v>9</v>
      </c>
    </row>
    <row r="46" spans="1:10" ht="16.5" thickBot="1" x14ac:dyDescent="0.3">
      <c r="A46" s="14" t="s">
        <v>79</v>
      </c>
      <c r="B46" s="12" t="s">
        <v>14</v>
      </c>
      <c r="C46" s="12"/>
      <c r="D46" s="12">
        <v>6</v>
      </c>
      <c r="E46">
        <v>1</v>
      </c>
      <c r="F46">
        <f>E46/主要運算!$B$12</f>
        <v>1</v>
      </c>
      <c r="G46">
        <v>1</v>
      </c>
      <c r="H46">
        <v>6</v>
      </c>
      <c r="I46">
        <v>12</v>
      </c>
      <c r="J46">
        <v>12</v>
      </c>
    </row>
    <row r="47" spans="1:10" ht="16.5" thickBot="1" x14ac:dyDescent="0.3">
      <c r="A47" s="14" t="s">
        <v>22</v>
      </c>
      <c r="B47" s="12" t="s">
        <v>14</v>
      </c>
      <c r="C47" s="12" t="s">
        <v>121</v>
      </c>
      <c r="D47" s="12">
        <v>2</v>
      </c>
      <c r="E47">
        <v>1</v>
      </c>
      <c r="F47">
        <f>E47/主要運算!$B$12</f>
        <v>1</v>
      </c>
      <c r="G47">
        <v>1</v>
      </c>
      <c r="H47">
        <v>2</v>
      </c>
      <c r="I47">
        <v>0</v>
      </c>
      <c r="J47">
        <v>0</v>
      </c>
    </row>
    <row r="48" spans="1:10" ht="16.5" thickBot="1" x14ac:dyDescent="0.3">
      <c r="A48" s="14" t="s">
        <v>96</v>
      </c>
      <c r="B48" s="12" t="s">
        <v>14</v>
      </c>
      <c r="C48" s="12" t="s">
        <v>121</v>
      </c>
      <c r="D48" s="12">
        <v>3</v>
      </c>
      <c r="E48">
        <v>1</v>
      </c>
      <c r="F48">
        <f>E48/主要運算!$B$12</f>
        <v>1</v>
      </c>
      <c r="G48">
        <v>1</v>
      </c>
      <c r="H48">
        <v>3</v>
      </c>
      <c r="I48">
        <v>8</v>
      </c>
      <c r="J48">
        <v>8</v>
      </c>
    </row>
    <row r="49" spans="1:10" ht="16.5" thickBot="1" x14ac:dyDescent="0.3">
      <c r="A49" s="14" t="s">
        <v>85</v>
      </c>
      <c r="B49" s="11" t="s">
        <v>18</v>
      </c>
      <c r="C49" s="11"/>
      <c r="D49" s="11">
        <v>1</v>
      </c>
      <c r="E49">
        <v>1</v>
      </c>
      <c r="F49">
        <f>E49/主要運算!$B$12</f>
        <v>1</v>
      </c>
      <c r="G49">
        <v>1</v>
      </c>
      <c r="H49">
        <v>1</v>
      </c>
      <c r="I49">
        <v>0</v>
      </c>
      <c r="J49">
        <v>0</v>
      </c>
    </row>
    <row r="50" spans="1:10" ht="16.5" thickBot="1" x14ac:dyDescent="0.3">
      <c r="A50" s="14" t="s">
        <v>87</v>
      </c>
      <c r="B50" s="11" t="s">
        <v>18</v>
      </c>
      <c r="C50" s="11"/>
      <c r="D50" s="11">
        <v>2</v>
      </c>
      <c r="E50">
        <v>1</v>
      </c>
      <c r="F50">
        <f>E50/主要運算!$B$12</f>
        <v>1</v>
      </c>
      <c r="G50">
        <v>1</v>
      </c>
      <c r="H50">
        <v>2</v>
      </c>
      <c r="I50">
        <v>0</v>
      </c>
      <c r="J50">
        <v>0</v>
      </c>
    </row>
    <row r="51" spans="1:10" ht="16.5" thickBot="1" x14ac:dyDescent="0.3">
      <c r="A51" s="14" t="s">
        <v>102</v>
      </c>
      <c r="B51" s="11" t="s">
        <v>18</v>
      </c>
      <c r="C51" s="11" t="s">
        <v>121</v>
      </c>
      <c r="D51" s="11">
        <v>2</v>
      </c>
      <c r="E51">
        <v>1</v>
      </c>
      <c r="F51">
        <f>E51/主要運算!$B$12</f>
        <v>1</v>
      </c>
      <c r="G51">
        <v>1</v>
      </c>
      <c r="H51">
        <v>2</v>
      </c>
      <c r="I51">
        <v>0</v>
      </c>
      <c r="J51">
        <v>0</v>
      </c>
    </row>
    <row r="52" spans="1:10" ht="16.5" thickBot="1" x14ac:dyDescent="0.3">
      <c r="A52" s="14" t="s">
        <v>17</v>
      </c>
      <c r="B52" s="9" t="s">
        <v>109</v>
      </c>
      <c r="C52" s="9"/>
      <c r="D52" s="10">
        <v>0</v>
      </c>
      <c r="E52">
        <v>0</v>
      </c>
      <c r="F52">
        <f>E52/主要運算!$B$12</f>
        <v>0</v>
      </c>
      <c r="G52">
        <v>0</v>
      </c>
      <c r="H52">
        <v>0</v>
      </c>
      <c r="I52">
        <v>0</v>
      </c>
      <c r="J52">
        <v>0</v>
      </c>
    </row>
    <row r="53" spans="1:10" ht="16.5" thickBot="1" x14ac:dyDescent="0.3">
      <c r="A53" s="14" t="s">
        <v>66</v>
      </c>
      <c r="B53" s="12" t="s">
        <v>13</v>
      </c>
      <c r="C53" s="12"/>
      <c r="D53" s="12">
        <v>5</v>
      </c>
      <c r="E53">
        <v>1</v>
      </c>
      <c r="F53">
        <f>E53/主要運算!$B$12</f>
        <v>1</v>
      </c>
      <c r="G53">
        <v>1</v>
      </c>
      <c r="H53">
        <v>5</v>
      </c>
      <c r="I53">
        <v>9</v>
      </c>
      <c r="J53">
        <v>9</v>
      </c>
    </row>
    <row r="54" spans="1:10" ht="16.5" thickBot="1" x14ac:dyDescent="0.3">
      <c r="A54" s="14" t="s">
        <v>67</v>
      </c>
      <c r="B54" s="12" t="s">
        <v>13</v>
      </c>
      <c r="C54" s="12"/>
      <c r="D54" s="12">
        <v>5</v>
      </c>
      <c r="E54">
        <v>1</v>
      </c>
      <c r="F54">
        <f>E54/主要運算!$B$12</f>
        <v>1</v>
      </c>
      <c r="G54">
        <v>1</v>
      </c>
      <c r="H54">
        <v>5</v>
      </c>
      <c r="I54">
        <v>12</v>
      </c>
      <c r="J54">
        <v>12</v>
      </c>
    </row>
    <row r="55" spans="1:10" ht="16.5" thickBot="1" x14ac:dyDescent="0.3">
      <c r="A55" s="14" t="s">
        <v>68</v>
      </c>
      <c r="B55" s="12" t="s">
        <v>13</v>
      </c>
      <c r="C55" s="12"/>
      <c r="D55" s="12">
        <v>6</v>
      </c>
      <c r="E55">
        <v>1</v>
      </c>
      <c r="F55">
        <f>E55/主要運算!$B$12</f>
        <v>1</v>
      </c>
      <c r="G55">
        <v>1</v>
      </c>
      <c r="H55">
        <v>6</v>
      </c>
      <c r="I55">
        <v>15</v>
      </c>
      <c r="J55">
        <v>15</v>
      </c>
    </row>
    <row r="56" spans="1:10" ht="16.5" thickBot="1" x14ac:dyDescent="0.3">
      <c r="A56" s="14" t="s">
        <v>81</v>
      </c>
      <c r="B56" s="12" t="s">
        <v>14</v>
      </c>
      <c r="C56" s="12"/>
      <c r="D56" s="12">
        <v>3</v>
      </c>
      <c r="E56">
        <v>1</v>
      </c>
      <c r="F56">
        <f>E56/主要運算!$B$12</f>
        <v>1</v>
      </c>
      <c r="G56">
        <v>1</v>
      </c>
      <c r="H56">
        <v>3</v>
      </c>
      <c r="I56">
        <v>0</v>
      </c>
      <c r="J56">
        <v>0</v>
      </c>
    </row>
    <row r="57" spans="1:10" ht="16.5" thickBot="1" x14ac:dyDescent="0.3">
      <c r="A57" s="14" t="s">
        <v>98</v>
      </c>
      <c r="B57" s="12" t="s">
        <v>14</v>
      </c>
      <c r="C57" s="12" t="s">
        <v>121</v>
      </c>
      <c r="D57" s="12">
        <v>2</v>
      </c>
      <c r="E57">
        <v>1</v>
      </c>
      <c r="F57">
        <f>E57/主要運算!$B$12</f>
        <v>1</v>
      </c>
      <c r="G57">
        <v>1</v>
      </c>
      <c r="H57">
        <v>2</v>
      </c>
      <c r="I57">
        <v>0</v>
      </c>
      <c r="J57">
        <v>0</v>
      </c>
    </row>
    <row r="58" spans="1:10" ht="16.5" thickBot="1" x14ac:dyDescent="0.3">
      <c r="A58" s="14" t="s">
        <v>23</v>
      </c>
      <c r="B58" s="11" t="s">
        <v>18</v>
      </c>
      <c r="C58" s="11"/>
      <c r="D58" s="11">
        <v>2</v>
      </c>
      <c r="E58">
        <v>1</v>
      </c>
      <c r="F58">
        <f>E58/主要運算!$B$12</f>
        <v>1</v>
      </c>
      <c r="G58">
        <v>1</v>
      </c>
      <c r="H58">
        <v>2</v>
      </c>
      <c r="I58">
        <v>0</v>
      </c>
      <c r="J58">
        <v>0</v>
      </c>
    </row>
    <row r="59" spans="1:10" ht="16.5" thickBot="1" x14ac:dyDescent="0.3">
      <c r="A59" s="14" t="s">
        <v>90</v>
      </c>
      <c r="B59" s="11" t="s">
        <v>18</v>
      </c>
      <c r="C59" s="11"/>
      <c r="D59" s="11">
        <v>0</v>
      </c>
      <c r="E59">
        <v>0</v>
      </c>
      <c r="F59">
        <f>E59/主要運算!$B$12</f>
        <v>0</v>
      </c>
      <c r="G59">
        <v>0</v>
      </c>
      <c r="H59">
        <v>0</v>
      </c>
      <c r="I59">
        <v>0</v>
      </c>
      <c r="J59">
        <v>0</v>
      </c>
    </row>
    <row r="60" spans="1:10" ht="16.5" thickBot="1" x14ac:dyDescent="0.3">
      <c r="A60" s="14" t="s">
        <v>104</v>
      </c>
      <c r="B60" s="11" t="s">
        <v>18</v>
      </c>
      <c r="C60" s="11" t="s">
        <v>121</v>
      </c>
      <c r="D60" s="11">
        <v>2</v>
      </c>
      <c r="E60">
        <v>1</v>
      </c>
      <c r="F60">
        <f>E60/主要運算!$B$12</f>
        <v>1</v>
      </c>
      <c r="G60">
        <v>1</v>
      </c>
      <c r="H60">
        <v>2</v>
      </c>
      <c r="I60">
        <v>0</v>
      </c>
      <c r="J60">
        <v>0</v>
      </c>
    </row>
    <row r="61" spans="1:10" ht="16.5" thickBot="1" x14ac:dyDescent="0.3">
      <c r="A61" s="14" t="s">
        <v>106</v>
      </c>
      <c r="B61" s="11" t="s">
        <v>18</v>
      </c>
      <c r="C61" s="11" t="s">
        <v>121</v>
      </c>
      <c r="D61" s="11">
        <v>1</v>
      </c>
      <c r="E61">
        <v>1</v>
      </c>
      <c r="F61">
        <f>E61/主要運算!$B$12</f>
        <v>1</v>
      </c>
      <c r="G61">
        <v>1</v>
      </c>
      <c r="H61">
        <v>1</v>
      </c>
      <c r="I61">
        <v>0</v>
      </c>
      <c r="J61">
        <v>0</v>
      </c>
    </row>
    <row r="62" spans="1:10" x14ac:dyDescent="0.25">
      <c r="D62" s="94" t="s">
        <v>205</v>
      </c>
      <c r="E62" s="94">
        <v>0</v>
      </c>
      <c r="F62" s="94"/>
      <c r="G62" s="94">
        <v>0</v>
      </c>
      <c r="H62" s="94"/>
      <c r="I62" s="94">
        <v>423</v>
      </c>
      <c r="J62" s="94">
        <v>423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T22"/>
  <sheetViews>
    <sheetView workbookViewId="0">
      <selection activeCell="A15" sqref="A15:S19"/>
    </sheetView>
  </sheetViews>
  <sheetFormatPr defaultRowHeight="15.75" x14ac:dyDescent="0.25"/>
  <cols>
    <col min="1" max="1" width="15.140625" style="2" bestFit="1" customWidth="1"/>
    <col min="2" max="2" width="9.140625" style="8"/>
    <col min="3" max="3" width="9.140625" style="2"/>
    <col min="4" max="4" width="9.140625" style="8"/>
    <col min="5" max="5" width="9.140625" style="2"/>
    <col min="6" max="8" width="9.140625" style="8"/>
    <col min="9" max="13" width="9.140625" style="2"/>
    <col min="17" max="17" width="9.140625" style="2"/>
    <col min="18" max="18" width="9.140625" style="8"/>
    <col min="19" max="19" width="9.140625" style="2"/>
    <col min="20" max="20" width="9.140625" style="8"/>
  </cols>
  <sheetData>
    <row r="1" spans="1:14" x14ac:dyDescent="0.25">
      <c r="A1" s="2" t="s">
        <v>185</v>
      </c>
      <c r="B1" s="8" t="s">
        <v>19</v>
      </c>
      <c r="C1" s="8" t="s">
        <v>24</v>
      </c>
      <c r="D1" s="8" t="s">
        <v>25</v>
      </c>
      <c r="E1" s="8" t="s">
        <v>26</v>
      </c>
      <c r="F1" s="8" t="s">
        <v>27</v>
      </c>
      <c r="G1" s="8" t="s">
        <v>28</v>
      </c>
      <c r="H1" s="8" t="s">
        <v>29</v>
      </c>
      <c r="I1" s="8" t="s">
        <v>30</v>
      </c>
      <c r="J1" s="8" t="s">
        <v>31</v>
      </c>
      <c r="K1" s="8" t="s">
        <v>32</v>
      </c>
      <c r="L1" s="8" t="s">
        <v>33</v>
      </c>
      <c r="M1" s="8" t="s">
        <v>34</v>
      </c>
      <c r="N1" s="2"/>
    </row>
    <row r="2" spans="1:14" x14ac:dyDescent="0.25">
      <c r="A2" s="2" t="s">
        <v>186</v>
      </c>
      <c r="B2" s="8" t="s">
        <v>36</v>
      </c>
      <c r="C2" s="8" t="s">
        <v>38</v>
      </c>
      <c r="D2" s="8" t="s">
        <v>40</v>
      </c>
      <c r="E2" s="8" t="s">
        <v>42</v>
      </c>
      <c r="F2" s="8" t="s">
        <v>43</v>
      </c>
      <c r="G2" s="8" t="s">
        <v>44</v>
      </c>
      <c r="H2" s="8" t="s">
        <v>45</v>
      </c>
      <c r="I2" s="8" t="s">
        <v>46</v>
      </c>
      <c r="J2" s="8" t="s">
        <v>47</v>
      </c>
      <c r="N2" s="2"/>
    </row>
    <row r="3" spans="1:14" x14ac:dyDescent="0.25">
      <c r="A3" s="2" t="s">
        <v>187</v>
      </c>
      <c r="B3" s="8" t="s">
        <v>49</v>
      </c>
      <c r="C3" s="8" t="s">
        <v>51</v>
      </c>
      <c r="D3" s="8" t="s">
        <v>53</v>
      </c>
      <c r="E3" s="8" t="s">
        <v>55</v>
      </c>
      <c r="F3" s="8" t="s">
        <v>57</v>
      </c>
      <c r="G3" s="8" t="s">
        <v>59</v>
      </c>
      <c r="H3" s="8" t="s">
        <v>61</v>
      </c>
      <c r="I3" s="8" t="s">
        <v>62</v>
      </c>
      <c r="J3" s="8" t="s">
        <v>63</v>
      </c>
      <c r="K3" s="8" t="s">
        <v>65</v>
      </c>
      <c r="L3" s="8" t="s">
        <v>66</v>
      </c>
      <c r="M3" s="8" t="s">
        <v>67</v>
      </c>
      <c r="N3" s="8" t="s">
        <v>69</v>
      </c>
    </row>
    <row r="4" spans="1:14" x14ac:dyDescent="0.25">
      <c r="A4" s="8" t="s">
        <v>188</v>
      </c>
      <c r="B4" s="8" t="s">
        <v>71</v>
      </c>
      <c r="C4" s="8" t="s">
        <v>73</v>
      </c>
      <c r="D4" s="8" t="s">
        <v>76</v>
      </c>
      <c r="E4" s="8" t="s">
        <v>78</v>
      </c>
      <c r="F4" s="8" t="s">
        <v>80</v>
      </c>
      <c r="G4" s="8" t="s">
        <v>82</v>
      </c>
      <c r="H4" s="2"/>
      <c r="K4" s="8"/>
      <c r="L4" s="8"/>
      <c r="M4" s="8"/>
      <c r="N4" s="8"/>
    </row>
    <row r="5" spans="1:14" x14ac:dyDescent="0.25">
      <c r="A5" s="8" t="s">
        <v>189</v>
      </c>
      <c r="B5" s="8" t="s">
        <v>84</v>
      </c>
      <c r="C5" s="8" t="s">
        <v>86</v>
      </c>
      <c r="D5" s="8" t="s">
        <v>88</v>
      </c>
      <c r="E5" s="8" t="s">
        <v>89</v>
      </c>
      <c r="F5" s="8" t="s">
        <v>91</v>
      </c>
      <c r="G5" s="2"/>
      <c r="H5" s="2"/>
      <c r="N5" s="2"/>
    </row>
    <row r="6" spans="1:14" x14ac:dyDescent="0.25">
      <c r="A6" s="2" t="s">
        <v>195</v>
      </c>
      <c r="B6" s="2"/>
      <c r="D6" s="2"/>
      <c r="F6" s="2"/>
      <c r="G6" s="2"/>
      <c r="H6" s="2"/>
      <c r="N6" s="2"/>
    </row>
    <row r="7" spans="1:14" x14ac:dyDescent="0.25">
      <c r="A7" s="2" t="s">
        <v>196</v>
      </c>
      <c r="B7" s="2"/>
      <c r="D7" s="2"/>
      <c r="F7" s="2"/>
      <c r="G7" s="2"/>
      <c r="H7" s="2"/>
      <c r="N7" s="2"/>
    </row>
    <row r="8" spans="1:14" x14ac:dyDescent="0.25">
      <c r="A8" s="2" t="s">
        <v>197</v>
      </c>
      <c r="B8"/>
      <c r="C8"/>
      <c r="D8"/>
      <c r="E8"/>
      <c r="F8"/>
      <c r="G8"/>
      <c r="H8"/>
      <c r="I8"/>
      <c r="J8"/>
      <c r="K8"/>
      <c r="L8"/>
      <c r="M8"/>
    </row>
    <row r="9" spans="1:14" x14ac:dyDescent="0.25">
      <c r="A9" s="8" t="s">
        <v>198</v>
      </c>
      <c r="B9" s="8" t="s">
        <v>92</v>
      </c>
      <c r="C9" s="8" t="s">
        <v>94</v>
      </c>
      <c r="D9" s="8" t="s">
        <v>95</v>
      </c>
      <c r="E9" s="8" t="s">
        <v>97</v>
      </c>
      <c r="F9" s="8" t="s">
        <v>99</v>
      </c>
      <c r="G9" s="2"/>
      <c r="H9" s="2"/>
      <c r="N9" s="2"/>
    </row>
    <row r="10" spans="1:14" x14ac:dyDescent="0.25">
      <c r="A10" s="8" t="s">
        <v>199</v>
      </c>
      <c r="B10" s="8" t="s">
        <v>101</v>
      </c>
      <c r="C10" s="8" t="s">
        <v>103</v>
      </c>
      <c r="D10" s="8" t="s">
        <v>105</v>
      </c>
      <c r="E10" s="8" t="s">
        <v>107</v>
      </c>
      <c r="F10" s="2"/>
      <c r="G10" s="2"/>
      <c r="H10" s="2"/>
      <c r="N10" s="2"/>
    </row>
    <row r="15" spans="1:14" x14ac:dyDescent="0.25">
      <c r="A15" s="2" t="s">
        <v>190</v>
      </c>
      <c r="B15" s="8" t="s">
        <v>19</v>
      </c>
      <c r="C15" s="8" t="s">
        <v>24</v>
      </c>
      <c r="D15" s="8" t="s">
        <v>25</v>
      </c>
      <c r="E15" s="8" t="s">
        <v>26</v>
      </c>
      <c r="F15" s="8" t="s">
        <v>27</v>
      </c>
      <c r="G15" s="8" t="s">
        <v>28</v>
      </c>
      <c r="H15" s="8" t="s">
        <v>29</v>
      </c>
      <c r="I15" s="8" t="s">
        <v>30</v>
      </c>
      <c r="J15" s="8" t="s">
        <v>31</v>
      </c>
      <c r="K15" s="8" t="s">
        <v>32</v>
      </c>
      <c r="L15" s="8" t="s">
        <v>33</v>
      </c>
      <c r="M15" s="8" t="s">
        <v>34</v>
      </c>
      <c r="N15" s="2"/>
    </row>
    <row r="16" spans="1:14" x14ac:dyDescent="0.25">
      <c r="A16" s="2" t="s">
        <v>191</v>
      </c>
      <c r="B16" s="8" t="s">
        <v>36</v>
      </c>
      <c r="C16" s="8" t="s">
        <v>38</v>
      </c>
      <c r="D16" s="8" t="s">
        <v>40</v>
      </c>
      <c r="E16" s="8" t="s">
        <v>42</v>
      </c>
      <c r="F16" s="8" t="s">
        <v>43</v>
      </c>
      <c r="G16" s="8" t="s">
        <v>44</v>
      </c>
      <c r="H16" s="8" t="s">
        <v>45</v>
      </c>
      <c r="I16" s="8" t="s">
        <v>46</v>
      </c>
      <c r="J16" s="8" t="s">
        <v>47</v>
      </c>
      <c r="N16" s="2"/>
    </row>
    <row r="17" spans="1:14" x14ac:dyDescent="0.25">
      <c r="A17" s="2" t="s">
        <v>192</v>
      </c>
      <c r="B17" s="8" t="s">
        <v>49</v>
      </c>
      <c r="C17" s="8" t="s">
        <v>51</v>
      </c>
      <c r="D17" s="8" t="s">
        <v>53</v>
      </c>
      <c r="E17" s="8" t="s">
        <v>55</v>
      </c>
      <c r="F17" s="8" t="s">
        <v>57</v>
      </c>
      <c r="G17" s="8" t="s">
        <v>59</v>
      </c>
      <c r="H17" s="8" t="s">
        <v>61</v>
      </c>
      <c r="I17" s="8" t="s">
        <v>62</v>
      </c>
      <c r="J17" s="8" t="s">
        <v>63</v>
      </c>
      <c r="K17" s="8" t="s">
        <v>65</v>
      </c>
      <c r="L17" s="8" t="s">
        <v>66</v>
      </c>
      <c r="M17" s="8" t="s">
        <v>67</v>
      </c>
      <c r="N17" s="8" t="s">
        <v>69</v>
      </c>
    </row>
    <row r="18" spans="1:14" x14ac:dyDescent="0.25">
      <c r="A18" s="2" t="s">
        <v>193</v>
      </c>
      <c r="B18" s="8" t="s">
        <v>71</v>
      </c>
      <c r="C18" s="8" t="s">
        <v>73</v>
      </c>
      <c r="D18" s="8" t="s">
        <v>76</v>
      </c>
      <c r="E18" s="8" t="s">
        <v>78</v>
      </c>
      <c r="F18" s="8" t="s">
        <v>80</v>
      </c>
      <c r="G18" s="8" t="s">
        <v>82</v>
      </c>
      <c r="H18" s="8" t="s">
        <v>92</v>
      </c>
      <c r="I18" s="8" t="s">
        <v>94</v>
      </c>
      <c r="J18" s="8" t="s">
        <v>95</v>
      </c>
      <c r="K18" s="8" t="s">
        <v>97</v>
      </c>
      <c r="L18" s="8" t="s">
        <v>99</v>
      </c>
      <c r="M18" s="8"/>
      <c r="N18" s="8"/>
    </row>
    <row r="19" spans="1:14" x14ac:dyDescent="0.25">
      <c r="A19" s="2" t="s">
        <v>194</v>
      </c>
      <c r="B19" s="8" t="s">
        <v>84</v>
      </c>
      <c r="C19" s="8" t="s">
        <v>86</v>
      </c>
      <c r="D19" s="8" t="s">
        <v>88</v>
      </c>
      <c r="E19" s="8" t="s">
        <v>89</v>
      </c>
      <c r="F19" s="8" t="s">
        <v>91</v>
      </c>
      <c r="G19" s="8" t="s">
        <v>101</v>
      </c>
      <c r="H19" s="8" t="s">
        <v>103</v>
      </c>
      <c r="I19" s="8" t="s">
        <v>105</v>
      </c>
      <c r="J19" s="8" t="s">
        <v>107</v>
      </c>
      <c r="N19" s="2"/>
    </row>
    <row r="20" spans="1:14" x14ac:dyDescent="0.25">
      <c r="B20" s="2"/>
      <c r="D20" s="2"/>
      <c r="F20" s="2"/>
      <c r="G20" s="2"/>
      <c r="H20" s="2"/>
      <c r="N20" s="2"/>
    </row>
    <row r="21" spans="1:14" x14ac:dyDescent="0.25">
      <c r="B21" s="2"/>
      <c r="D21" s="2"/>
      <c r="F21" s="2"/>
      <c r="G21" s="2"/>
      <c r="H21" s="2"/>
      <c r="N21" s="2"/>
    </row>
    <row r="22" spans="1:14" x14ac:dyDescent="0.25">
      <c r="B22"/>
      <c r="C22"/>
      <c r="D22"/>
      <c r="E22"/>
      <c r="F22"/>
      <c r="G22"/>
      <c r="H22"/>
      <c r="I22"/>
      <c r="J22"/>
      <c r="K22"/>
      <c r="L22"/>
      <c r="M2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主要運算</vt:lpstr>
      <vt:lpstr>參考資料</vt:lpstr>
      <vt:lpstr>卡包機率</vt:lpstr>
      <vt:lpstr>卡片圖鑑</vt:lpstr>
      <vt:lpstr>卡片編號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家綸 葉</dc:creator>
  <cp:lastModifiedBy>家綸 葉</cp:lastModifiedBy>
  <dcterms:created xsi:type="dcterms:W3CDTF">2015-06-05T18:19:34Z</dcterms:created>
  <dcterms:modified xsi:type="dcterms:W3CDTF">2024-10-25T06:10:44Z</dcterms:modified>
</cp:coreProperties>
</file>