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Tencent\QQ\849709378\FileRecv\"/>
    </mc:Choice>
  </mc:AlternateContent>
  <bookViews>
    <workbookView xWindow="0" yWindow="0" windowWidth="24270" windowHeight="12345" activeTab="11"/>
  </bookViews>
  <sheets>
    <sheet name="角色" sheetId="4" r:id="rId1"/>
    <sheet name="符卡" sheetId="7" r:id="rId2"/>
    <sheet name="皮肤" sheetId="16" r:id="rId3"/>
    <sheet name="装备" sheetId="1" r:id="rId4"/>
    <sheet name="材料" sheetId="2" r:id="rId5"/>
    <sheet name="工厂" sheetId="5" r:id="rId6"/>
    <sheet name="零食" sheetId="3" r:id="rId7"/>
    <sheet name="地图" sheetId="6" r:id="rId8"/>
    <sheet name="任务" sheetId="10" r:id="rId9"/>
    <sheet name="日常" sheetId="15" r:id="rId10"/>
    <sheet name="经验值" sheetId="9" r:id="rId11"/>
    <sheet name="属性计算器" sheetId="14" r:id="rId12"/>
    <sheet name="草稿" sheetId="18" r:id="rId13"/>
    <sheet name="目录" sheetId="17" r:id="rId14"/>
    <sheet name="Sheet4" sheetId="8" r:id="rId15"/>
  </sheets>
  <definedNames>
    <definedName name="_xlnm._FilterDatabase" localSheetId="14" hidden="1">日常!$A$1:$E$52</definedName>
    <definedName name="_xlnm._FilterDatabase" localSheetId="4" hidden="1">材料!$A$1:$E$78</definedName>
    <definedName name="_xlnm._FilterDatabase" localSheetId="7" hidden="1">地图!$A$1:$O$49</definedName>
    <definedName name="_xlnm._FilterDatabase" localSheetId="1" hidden="1">符卡!$A$1:$H$410</definedName>
    <definedName name="_xlnm._FilterDatabase" localSheetId="5" hidden="1">工厂!$B$1:$M$59</definedName>
    <definedName name="_xlnm._FilterDatabase" localSheetId="0">角色!$A$1:$M$113</definedName>
    <definedName name="_xlnm._FilterDatabase" localSheetId="6" hidden="1">零食!$A$1:$N$25</definedName>
    <definedName name="_xlnm._FilterDatabase" localSheetId="8" hidden="1">任务!$A$1:$M$202</definedName>
    <definedName name="_xlnm._FilterDatabase" localSheetId="3" hidden="1">装备!$A$1:$P$95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64" i="16" l="1"/>
  <c r="Y64" i="16"/>
  <c r="AC57" i="16"/>
  <c r="AC58" i="16"/>
  <c r="AC59" i="16"/>
  <c r="AB57" i="16"/>
  <c r="AB58" i="16"/>
  <c r="AB59" i="16"/>
  <c r="AA57" i="16"/>
  <c r="AA58" i="16"/>
  <c r="AA59" i="16"/>
  <c r="Z57" i="16"/>
  <c r="Z58" i="16"/>
  <c r="Z59" i="16"/>
  <c r="Y59" i="16"/>
  <c r="Y57" i="16"/>
  <c r="AC51" i="16"/>
  <c r="AB51" i="16"/>
  <c r="AA51" i="16"/>
  <c r="Z51" i="16"/>
  <c r="Y51" i="16"/>
  <c r="AC49" i="16"/>
  <c r="AB49" i="16"/>
  <c r="AA49" i="16"/>
  <c r="Z49" i="16"/>
  <c r="Y49" i="16"/>
  <c r="Y9" i="16"/>
  <c r="Y3" i="16" l="1"/>
  <c r="C48" i="14" l="1"/>
  <c r="C38" i="14"/>
  <c r="K107" i="18"/>
  <c r="L107" i="18" s="1"/>
  <c r="K106" i="18"/>
  <c r="L106" i="18" s="1"/>
  <c r="K103" i="18"/>
  <c r="M103" i="18" s="1"/>
  <c r="K85" i="18"/>
  <c r="E39" i="14" s="1"/>
  <c r="K84" i="18"/>
  <c r="M84" i="18" s="1"/>
  <c r="K83" i="18"/>
  <c r="M83" i="18" s="1"/>
  <c r="K82" i="18"/>
  <c r="L82" i="18" s="1"/>
  <c r="K81" i="18"/>
  <c r="M81" i="18" s="1"/>
  <c r="K80" i="18"/>
  <c r="M80" i="18" s="1"/>
  <c r="K79" i="18"/>
  <c r="M79" i="18" s="1"/>
  <c r="E38" i="14" s="1"/>
  <c r="K78" i="18"/>
  <c r="M78" i="18" s="1"/>
  <c r="J110" i="18"/>
  <c r="O42" i="14" s="1"/>
  <c r="J85" i="18"/>
  <c r="L32" i="14" s="1"/>
  <c r="O45" i="14"/>
  <c r="N45" i="14"/>
  <c r="M45" i="14"/>
  <c r="L45" i="14"/>
  <c r="K45" i="14"/>
  <c r="J45" i="14"/>
  <c r="I45" i="14"/>
  <c r="H45" i="14"/>
  <c r="G45" i="14"/>
  <c r="O44" i="14"/>
  <c r="N44" i="14"/>
  <c r="M44" i="14"/>
  <c r="L44" i="14"/>
  <c r="K44" i="14"/>
  <c r="J44" i="14"/>
  <c r="I44" i="14"/>
  <c r="H44" i="14"/>
  <c r="G44" i="14"/>
  <c r="O43" i="14"/>
  <c r="N43" i="14"/>
  <c r="M43" i="14"/>
  <c r="L43" i="14"/>
  <c r="K43" i="14"/>
  <c r="J43" i="14"/>
  <c r="I43" i="14"/>
  <c r="H43" i="14"/>
  <c r="G43" i="14"/>
  <c r="D43" i="14"/>
  <c r="B43" i="14"/>
  <c r="O35" i="14"/>
  <c r="N35" i="14"/>
  <c r="M35" i="14"/>
  <c r="L35" i="14"/>
  <c r="K35" i="14"/>
  <c r="J35" i="14"/>
  <c r="I35" i="14"/>
  <c r="H35" i="14"/>
  <c r="G35" i="14"/>
  <c r="O34" i="14"/>
  <c r="N34" i="14"/>
  <c r="M34" i="14"/>
  <c r="L34" i="14"/>
  <c r="K34" i="14"/>
  <c r="J34" i="14"/>
  <c r="I34" i="14"/>
  <c r="H34" i="14"/>
  <c r="G34" i="14"/>
  <c r="O33" i="14"/>
  <c r="N33" i="14"/>
  <c r="M33" i="14"/>
  <c r="L33" i="14"/>
  <c r="K33" i="14"/>
  <c r="J33" i="14"/>
  <c r="I33" i="14"/>
  <c r="H33" i="14"/>
  <c r="G33" i="14"/>
  <c r="D33" i="14"/>
  <c r="B33" i="14"/>
  <c r="C28" i="14"/>
  <c r="B23" i="14"/>
  <c r="I110" i="18"/>
  <c r="I85" i="18"/>
  <c r="I60" i="18"/>
  <c r="I35" i="18"/>
  <c r="O25" i="14"/>
  <c r="N25" i="14"/>
  <c r="M25" i="14"/>
  <c r="L25" i="14"/>
  <c r="K25" i="14"/>
  <c r="J25" i="14"/>
  <c r="I25" i="14"/>
  <c r="H25" i="14"/>
  <c r="G25" i="14"/>
  <c r="O24" i="14"/>
  <c r="N24" i="14"/>
  <c r="M24" i="14"/>
  <c r="L24" i="14"/>
  <c r="K24" i="14"/>
  <c r="J24" i="14"/>
  <c r="I24" i="14"/>
  <c r="H24" i="14"/>
  <c r="G24" i="14"/>
  <c r="O23" i="14"/>
  <c r="N23" i="14"/>
  <c r="M23" i="14"/>
  <c r="L23" i="14"/>
  <c r="K23" i="14"/>
  <c r="J23" i="14"/>
  <c r="I23" i="14"/>
  <c r="H23" i="14"/>
  <c r="G23" i="14"/>
  <c r="D23" i="14"/>
  <c r="C18" i="14"/>
  <c r="B13" i="14"/>
  <c r="O13" i="14"/>
  <c r="N13" i="14"/>
  <c r="M13" i="14"/>
  <c r="L13" i="14"/>
  <c r="K13" i="14"/>
  <c r="J13" i="14"/>
  <c r="I13" i="14"/>
  <c r="H13" i="14"/>
  <c r="G13" i="14"/>
  <c r="J10" i="18"/>
  <c r="I10" i="18"/>
  <c r="O15" i="14"/>
  <c r="N15" i="14"/>
  <c r="M15" i="14"/>
  <c r="L15" i="14"/>
  <c r="K15" i="14"/>
  <c r="J15" i="14"/>
  <c r="I15" i="14"/>
  <c r="H15" i="14"/>
  <c r="G15" i="14"/>
  <c r="O14" i="14"/>
  <c r="N14" i="14"/>
  <c r="M14" i="14"/>
  <c r="L14" i="14"/>
  <c r="K14" i="14"/>
  <c r="J14" i="14"/>
  <c r="I14" i="14"/>
  <c r="H14" i="14"/>
  <c r="G14" i="14"/>
  <c r="D13" i="14"/>
  <c r="G3" i="14"/>
  <c r="D3" i="14"/>
  <c r="B3" i="14"/>
  <c r="O3" i="14"/>
  <c r="N3" i="14"/>
  <c r="M3" i="14"/>
  <c r="L3" i="14"/>
  <c r="K3" i="14"/>
  <c r="J3" i="14"/>
  <c r="I3" i="14"/>
  <c r="H3" i="14"/>
  <c r="C8" i="14"/>
  <c r="K3" i="18"/>
  <c r="M3" i="18" s="1"/>
  <c r="K4" i="18"/>
  <c r="M4" i="18" s="1"/>
  <c r="K5" i="18"/>
  <c r="L5" i="18" s="1"/>
  <c r="K6" i="18"/>
  <c r="L6" i="18" s="1"/>
  <c r="K7" i="18"/>
  <c r="M7" i="18" s="1"/>
  <c r="K8" i="18"/>
  <c r="L8" i="18" s="1"/>
  <c r="K9" i="18"/>
  <c r="L9" i="18" s="1"/>
  <c r="K10" i="18"/>
  <c r="M10" i="18" s="1"/>
  <c r="C3" i="18"/>
  <c r="D3" i="18" s="1"/>
  <c r="A3" i="18"/>
  <c r="A4" i="18" s="1"/>
  <c r="A5" i="18" s="1"/>
  <c r="A6" i="18" s="1"/>
  <c r="A7" i="18" s="1"/>
  <c r="F97" i="18" l="1"/>
  <c r="G97" i="18" s="1"/>
  <c r="F96" i="18"/>
  <c r="G96" i="18" s="1"/>
  <c r="F99" i="18"/>
  <c r="G99" i="18" s="1"/>
  <c r="F98" i="18"/>
  <c r="G98" i="18" s="1"/>
  <c r="F95" i="18"/>
  <c r="G95" i="18" s="1"/>
  <c r="F102" i="18"/>
  <c r="G102" i="18" s="1"/>
  <c r="F101" i="18"/>
  <c r="G101" i="18" s="1"/>
  <c r="F100" i="18"/>
  <c r="G100" i="18" s="1"/>
  <c r="F123" i="18"/>
  <c r="G123" i="18" s="1"/>
  <c r="F122" i="18"/>
  <c r="G122" i="18" s="1"/>
  <c r="F121" i="18"/>
  <c r="G121" i="18" s="1"/>
  <c r="F120" i="18"/>
  <c r="G120" i="18" s="1"/>
  <c r="F127" i="18"/>
  <c r="G127" i="18" s="1"/>
  <c r="F124" i="18"/>
  <c r="G124" i="18" s="1"/>
  <c r="F126" i="18"/>
  <c r="G126" i="18" s="1"/>
  <c r="F125" i="18"/>
  <c r="G125" i="18" s="1"/>
  <c r="F72" i="18"/>
  <c r="G72" i="18" s="1"/>
  <c r="F77" i="18"/>
  <c r="G77" i="18" s="1"/>
  <c r="F76" i="18"/>
  <c r="G76" i="18" s="1"/>
  <c r="F73" i="18"/>
  <c r="G73" i="18" s="1"/>
  <c r="F70" i="18"/>
  <c r="G70" i="18" s="1"/>
  <c r="F71" i="18"/>
  <c r="G71" i="18" s="1"/>
  <c r="F75" i="18"/>
  <c r="G75" i="18" s="1"/>
  <c r="F74" i="18"/>
  <c r="G74" i="18" s="1"/>
  <c r="F28" i="18"/>
  <c r="F51" i="18"/>
  <c r="G51" i="18" s="1"/>
  <c r="F47" i="18"/>
  <c r="G47" i="18" s="1"/>
  <c r="F52" i="18"/>
  <c r="G52" i="18" s="1"/>
  <c r="F50" i="18"/>
  <c r="G50" i="18" s="1"/>
  <c r="F49" i="18"/>
  <c r="G49" i="18" s="1"/>
  <c r="F44" i="18"/>
  <c r="G44" i="18" s="1"/>
  <c r="F48" i="18"/>
  <c r="G48" i="18" s="1"/>
  <c r="F46" i="18"/>
  <c r="G46" i="18" s="1"/>
  <c r="F27" i="18"/>
  <c r="G27" i="18" s="1"/>
  <c r="F23" i="18"/>
  <c r="G23" i="18" s="1"/>
  <c r="F26" i="18"/>
  <c r="G26" i="18" s="1"/>
  <c r="F25" i="18"/>
  <c r="G25" i="18" s="1"/>
  <c r="F24" i="18"/>
  <c r="G24" i="18" s="1"/>
  <c r="F22" i="18"/>
  <c r="G22" i="18" s="1"/>
  <c r="F21" i="18"/>
  <c r="G21" i="18" s="1"/>
  <c r="F14" i="18"/>
  <c r="G14" i="18" s="1"/>
  <c r="F43" i="18"/>
  <c r="G43" i="18" s="1"/>
  <c r="F114" i="18"/>
  <c r="G114" i="18" s="1"/>
  <c r="F93" i="18"/>
  <c r="G93" i="18" s="1"/>
  <c r="M85" i="18"/>
  <c r="L85" i="18"/>
  <c r="C39" i="14"/>
  <c r="B39" i="14" s="1"/>
  <c r="D54" i="14"/>
  <c r="D55" i="14"/>
  <c r="H42" i="14"/>
  <c r="O47" i="14"/>
  <c r="I42" i="14"/>
  <c r="J42" i="14"/>
  <c r="K42" i="14"/>
  <c r="L42" i="14"/>
  <c r="M42" i="14"/>
  <c r="N42" i="14"/>
  <c r="G42" i="14"/>
  <c r="L37" i="14"/>
  <c r="L80" i="18"/>
  <c r="N32" i="14"/>
  <c r="D39" i="14"/>
  <c r="M32" i="14"/>
  <c r="G32" i="14"/>
  <c r="O32" i="14"/>
  <c r="O37" i="14" s="1"/>
  <c r="H32" i="14"/>
  <c r="I32" i="14"/>
  <c r="J32" i="14"/>
  <c r="K32" i="14"/>
  <c r="C9" i="14"/>
  <c r="B9" i="14" s="1"/>
  <c r="F107" i="18"/>
  <c r="G107" i="18" s="1"/>
  <c r="F115" i="18"/>
  <c r="G115" i="18" s="1"/>
  <c r="F116" i="18"/>
  <c r="G116" i="18" s="1"/>
  <c r="F109" i="18"/>
  <c r="G109" i="18" s="1"/>
  <c r="F117" i="18"/>
  <c r="G117" i="18" s="1"/>
  <c r="F108" i="18"/>
  <c r="G108" i="18" s="1"/>
  <c r="F110" i="18"/>
  <c r="G110" i="18" s="1"/>
  <c r="F118" i="18"/>
  <c r="G118" i="18" s="1"/>
  <c r="F103" i="18"/>
  <c r="G103" i="18" s="1"/>
  <c r="F119" i="18"/>
  <c r="G119" i="18" s="1"/>
  <c r="F112" i="18"/>
  <c r="G112" i="18" s="1"/>
  <c r="F105" i="18"/>
  <c r="G105" i="18" s="1"/>
  <c r="F113" i="18"/>
  <c r="G113" i="18" s="1"/>
  <c r="F111" i="18"/>
  <c r="G111" i="18" s="1"/>
  <c r="F104" i="18"/>
  <c r="G104" i="18" s="1"/>
  <c r="F106" i="18"/>
  <c r="G106" i="18" s="1"/>
  <c r="F78" i="18"/>
  <c r="G78" i="18" s="1"/>
  <c r="F86" i="18"/>
  <c r="G86" i="18" s="1"/>
  <c r="F94" i="18"/>
  <c r="G94" i="18" s="1"/>
  <c r="F79" i="18"/>
  <c r="G79" i="18" s="1"/>
  <c r="F87" i="18"/>
  <c r="G87" i="18" s="1"/>
  <c r="F81" i="18"/>
  <c r="G81" i="18" s="1"/>
  <c r="F89" i="18"/>
  <c r="G89" i="18" s="1"/>
  <c r="F80" i="18"/>
  <c r="G80" i="18" s="1"/>
  <c r="F82" i="18"/>
  <c r="G82" i="18" s="1"/>
  <c r="F90" i="18"/>
  <c r="G90" i="18" s="1"/>
  <c r="F88" i="18"/>
  <c r="G88" i="18" s="1"/>
  <c r="F83" i="18"/>
  <c r="G83" i="18" s="1"/>
  <c r="F91" i="18"/>
  <c r="G91" i="18" s="1"/>
  <c r="F84" i="18"/>
  <c r="G84" i="18" s="1"/>
  <c r="F92" i="18"/>
  <c r="G92" i="18" s="1"/>
  <c r="F85" i="18"/>
  <c r="G85" i="18" s="1"/>
  <c r="F64" i="18"/>
  <c r="G64" i="18" s="1"/>
  <c r="F65" i="18"/>
  <c r="G65" i="18" s="1"/>
  <c r="F58" i="18"/>
  <c r="G58" i="18" s="1"/>
  <c r="F66" i="18"/>
  <c r="G66" i="18" s="1"/>
  <c r="F56" i="18"/>
  <c r="G56" i="18" s="1"/>
  <c r="F57" i="18"/>
  <c r="G57" i="18" s="1"/>
  <c r="F59" i="18"/>
  <c r="G59" i="18" s="1"/>
  <c r="F67" i="18"/>
  <c r="G67" i="18" s="1"/>
  <c r="F60" i="18"/>
  <c r="G60" i="18" s="1"/>
  <c r="F68" i="18"/>
  <c r="G68" i="18" s="1"/>
  <c r="F53" i="18"/>
  <c r="G53" i="18" s="1"/>
  <c r="F61" i="18"/>
  <c r="G61" i="18" s="1"/>
  <c r="F69" i="18"/>
  <c r="G69" i="18" s="1"/>
  <c r="F54" i="18"/>
  <c r="G54" i="18" s="1"/>
  <c r="F62" i="18"/>
  <c r="G62" i="18" s="1"/>
  <c r="F55" i="18"/>
  <c r="G55" i="18" s="1"/>
  <c r="F63" i="18"/>
  <c r="G63" i="18" s="1"/>
  <c r="L103" i="18"/>
  <c r="M106" i="18"/>
  <c r="G28" i="18"/>
  <c r="F29" i="18"/>
  <c r="G29" i="18" s="1"/>
  <c r="F37" i="18"/>
  <c r="G37" i="18" s="1"/>
  <c r="F45" i="18"/>
  <c r="F36" i="18"/>
  <c r="G36" i="18" s="1"/>
  <c r="F30" i="18"/>
  <c r="G30" i="18" s="1"/>
  <c r="F38" i="18"/>
  <c r="G38" i="18" s="1"/>
  <c r="F31" i="18"/>
  <c r="G31" i="18" s="1"/>
  <c r="F39" i="18"/>
  <c r="G39" i="18" s="1"/>
  <c r="F32" i="18"/>
  <c r="F40" i="18"/>
  <c r="G40" i="18" s="1"/>
  <c r="F33" i="18"/>
  <c r="G33" i="18" s="1"/>
  <c r="F41" i="18"/>
  <c r="G41" i="18" s="1"/>
  <c r="F34" i="18"/>
  <c r="G34" i="18" s="1"/>
  <c r="F42" i="18"/>
  <c r="G42" i="18" s="1"/>
  <c r="F35" i="18"/>
  <c r="G35" i="18" s="1"/>
  <c r="G2" i="14"/>
  <c r="G32" i="18"/>
  <c r="F7" i="18"/>
  <c r="G7" i="18" s="1"/>
  <c r="G45" i="18"/>
  <c r="M107" i="18"/>
  <c r="L79" i="18"/>
  <c r="D38" i="14" s="1"/>
  <c r="L84" i="18"/>
  <c r="L81" i="18"/>
  <c r="L78" i="18"/>
  <c r="M82" i="18"/>
  <c r="L83" i="18"/>
  <c r="F6" i="18"/>
  <c r="G6" i="18" s="1"/>
  <c r="F13" i="18"/>
  <c r="G13" i="18" s="1"/>
  <c r="F5" i="18"/>
  <c r="G5" i="18" s="1"/>
  <c r="F20" i="18"/>
  <c r="G20" i="18" s="1"/>
  <c r="F12" i="18"/>
  <c r="G12" i="18" s="1"/>
  <c r="F4" i="18"/>
  <c r="G4" i="18" s="1"/>
  <c r="F19" i="18"/>
  <c r="G19" i="18" s="1"/>
  <c r="F11" i="18"/>
  <c r="G11" i="18" s="1"/>
  <c r="F3" i="18"/>
  <c r="G3" i="18" s="1"/>
  <c r="F18" i="18"/>
  <c r="G18" i="18" s="1"/>
  <c r="F10" i="18"/>
  <c r="G10" i="18" s="1"/>
  <c r="F17" i="18"/>
  <c r="G17" i="18" s="1"/>
  <c r="F9" i="18"/>
  <c r="G9" i="18" s="1"/>
  <c r="F16" i="18"/>
  <c r="G16" i="18" s="1"/>
  <c r="F8" i="18"/>
  <c r="G8" i="18" s="1"/>
  <c r="F15" i="18"/>
  <c r="G15" i="18" s="1"/>
  <c r="I2" i="14"/>
  <c r="H2" i="14"/>
  <c r="J2" i="14"/>
  <c r="K2" i="14"/>
  <c r="L2" i="14"/>
  <c r="D9" i="14"/>
  <c r="M2" i="14"/>
  <c r="E9" i="14"/>
  <c r="N2" i="14"/>
  <c r="O2" i="14"/>
  <c r="C4" i="18"/>
  <c r="L3" i="18"/>
  <c r="D8" i="14" s="1"/>
  <c r="L7" i="18"/>
  <c r="M9" i="18"/>
  <c r="L10" i="18"/>
  <c r="M5" i="18"/>
  <c r="L4" i="18"/>
  <c r="M6" i="18"/>
  <c r="M8" i="18"/>
  <c r="A8" i="18"/>
  <c r="B3" i="18"/>
  <c r="B4" i="18" s="1"/>
  <c r="B5" i="18" s="1"/>
  <c r="B6" i="18" s="1"/>
  <c r="B7" i="18" s="1"/>
  <c r="M47" i="14" l="1"/>
  <c r="K47" i="14"/>
  <c r="I47" i="14"/>
  <c r="G47" i="14"/>
  <c r="K37" i="14"/>
  <c r="I37" i="14"/>
  <c r="H47" i="14"/>
  <c r="E8" i="14"/>
  <c r="L47" i="14"/>
  <c r="J47" i="14"/>
  <c r="N47" i="14"/>
  <c r="G37" i="14"/>
  <c r="J37" i="14"/>
  <c r="M37" i="14"/>
  <c r="N37" i="14"/>
  <c r="H37" i="14"/>
  <c r="C5" i="18"/>
  <c r="D4" i="18"/>
  <c r="B8" i="18"/>
  <c r="A9" i="18"/>
  <c r="Z4" i="16"/>
  <c r="AA4" i="16"/>
  <c r="AB4" i="16"/>
  <c r="AC4" i="16"/>
  <c r="K110" i="18" s="1"/>
  <c r="Z6" i="16"/>
  <c r="AA6" i="16"/>
  <c r="AB6" i="16"/>
  <c r="AC6" i="16"/>
  <c r="Z7" i="16"/>
  <c r="AA7" i="16"/>
  <c r="AB7" i="16"/>
  <c r="AC7" i="16"/>
  <c r="Z8" i="16"/>
  <c r="AA8" i="16"/>
  <c r="AB8" i="16"/>
  <c r="AC8" i="16"/>
  <c r="Z10" i="16"/>
  <c r="AA10" i="16"/>
  <c r="AB10" i="16"/>
  <c r="AC10" i="16"/>
  <c r="Z11" i="16"/>
  <c r="AA11" i="16"/>
  <c r="AB11" i="16"/>
  <c r="AC11" i="16"/>
  <c r="Z12" i="16"/>
  <c r="AA12" i="16"/>
  <c r="AB12" i="16"/>
  <c r="AC12" i="16"/>
  <c r="Z13" i="16"/>
  <c r="AA13" i="16"/>
  <c r="AB13" i="16"/>
  <c r="AC13" i="16"/>
  <c r="Z14" i="16"/>
  <c r="AA14" i="16"/>
  <c r="AB14" i="16"/>
  <c r="AC14" i="16"/>
  <c r="Z15" i="16"/>
  <c r="AA15" i="16"/>
  <c r="AB15" i="16"/>
  <c r="AC15" i="16"/>
  <c r="Z16" i="16"/>
  <c r="AA16" i="16"/>
  <c r="AB16" i="16"/>
  <c r="AC16" i="16"/>
  <c r="Z17" i="16"/>
  <c r="AA17" i="16"/>
  <c r="AB17" i="16"/>
  <c r="AC17" i="16"/>
  <c r="Z18" i="16"/>
  <c r="AA18" i="16"/>
  <c r="AB18" i="16"/>
  <c r="AC18" i="16"/>
  <c r="Z19" i="16"/>
  <c r="AA19" i="16"/>
  <c r="AB19" i="16"/>
  <c r="AC19" i="16"/>
  <c r="Z21" i="16"/>
  <c r="AA21" i="16"/>
  <c r="AB21" i="16"/>
  <c r="AC21" i="16"/>
  <c r="Z23" i="16"/>
  <c r="AA23" i="16"/>
  <c r="AB23" i="16"/>
  <c r="AC23" i="16"/>
  <c r="Z25" i="16"/>
  <c r="AA25" i="16"/>
  <c r="AB25" i="16"/>
  <c r="AC25" i="16"/>
  <c r="Z26" i="16"/>
  <c r="AA26" i="16"/>
  <c r="AB26" i="16"/>
  <c r="AC26" i="16"/>
  <c r="Z27" i="16"/>
  <c r="AA27" i="16"/>
  <c r="AB27" i="16"/>
  <c r="AC27" i="16"/>
  <c r="Z28" i="16"/>
  <c r="AA28" i="16"/>
  <c r="AB28" i="16"/>
  <c r="AC28" i="16"/>
  <c r="Z29" i="16"/>
  <c r="AA29" i="16"/>
  <c r="AB29" i="16"/>
  <c r="AC29" i="16"/>
  <c r="Z30" i="16"/>
  <c r="AA30" i="16"/>
  <c r="AB30" i="16"/>
  <c r="AC30" i="16"/>
  <c r="Z31" i="16"/>
  <c r="AA31" i="16"/>
  <c r="AB31" i="16"/>
  <c r="AC31" i="16"/>
  <c r="Z32" i="16"/>
  <c r="AA32" i="16"/>
  <c r="AB32" i="16"/>
  <c r="AC32" i="16"/>
  <c r="Z33" i="16"/>
  <c r="AA33" i="16"/>
  <c r="AB33" i="16"/>
  <c r="AC33" i="16"/>
  <c r="Z34" i="16"/>
  <c r="AA34" i="16"/>
  <c r="AB34" i="16"/>
  <c r="AC34" i="16"/>
  <c r="Z35" i="16"/>
  <c r="AA35" i="16"/>
  <c r="AB35" i="16"/>
  <c r="AC35" i="16"/>
  <c r="Z36" i="16"/>
  <c r="AA36" i="16"/>
  <c r="AB36" i="16"/>
  <c r="AC36" i="16"/>
  <c r="Z37" i="16"/>
  <c r="AA37" i="16"/>
  <c r="AB37" i="16"/>
  <c r="AC37" i="16"/>
  <c r="Z38" i="16"/>
  <c r="AA38" i="16"/>
  <c r="AB38" i="16"/>
  <c r="AC38" i="16"/>
  <c r="Z39" i="16"/>
  <c r="AA39" i="16"/>
  <c r="AB39" i="16"/>
  <c r="AC39" i="16"/>
  <c r="Z40" i="16"/>
  <c r="AA40" i="16"/>
  <c r="AB40" i="16"/>
  <c r="AC40" i="16"/>
  <c r="Z42" i="16"/>
  <c r="AA42" i="16"/>
  <c r="AB42" i="16"/>
  <c r="AC42" i="16"/>
  <c r="Z43" i="16"/>
  <c r="AA43" i="16"/>
  <c r="AB43" i="16"/>
  <c r="AC43" i="16"/>
  <c r="Z44" i="16"/>
  <c r="AA44" i="16"/>
  <c r="AB44" i="16"/>
  <c r="AC44" i="16"/>
  <c r="Z45" i="16"/>
  <c r="AA45" i="16"/>
  <c r="AB45" i="16"/>
  <c r="AC45" i="16"/>
  <c r="Z46" i="16"/>
  <c r="AA46" i="16"/>
  <c r="AB46" i="16"/>
  <c r="AC46" i="16"/>
  <c r="Z47" i="16"/>
  <c r="AA47" i="16"/>
  <c r="AB47" i="16"/>
  <c r="AC47" i="16"/>
  <c r="Z48" i="16"/>
  <c r="AA48" i="16"/>
  <c r="AB48" i="16"/>
  <c r="AC48" i="16"/>
  <c r="Z50" i="16"/>
  <c r="AA50" i="16"/>
  <c r="AB50" i="16"/>
  <c r="AC50" i="16"/>
  <c r="Z52" i="16"/>
  <c r="AA52" i="16"/>
  <c r="AB52" i="16"/>
  <c r="AC52" i="16"/>
  <c r="Z53" i="16"/>
  <c r="AA53" i="16"/>
  <c r="AB53" i="16"/>
  <c r="AC53" i="16"/>
  <c r="Z54" i="16"/>
  <c r="AA54" i="16"/>
  <c r="AB54" i="16"/>
  <c r="AC54" i="16"/>
  <c r="Z55" i="16"/>
  <c r="AA55" i="16"/>
  <c r="AB55" i="16"/>
  <c r="AC55" i="16"/>
  <c r="Z56" i="16"/>
  <c r="AA56" i="16"/>
  <c r="AB56" i="16"/>
  <c r="AC56" i="16"/>
  <c r="Z60" i="16"/>
  <c r="AA60" i="16"/>
  <c r="AB60" i="16"/>
  <c r="AC60" i="16"/>
  <c r="Z61" i="16"/>
  <c r="AA61" i="16"/>
  <c r="AB61" i="16"/>
  <c r="AC61" i="16"/>
  <c r="Z62" i="16"/>
  <c r="AA62" i="16"/>
  <c r="AB62" i="16"/>
  <c r="AC62" i="16"/>
  <c r="Z63" i="16"/>
  <c r="AA63" i="16"/>
  <c r="AB63" i="16"/>
  <c r="AC63" i="16"/>
  <c r="Z65" i="16"/>
  <c r="AA65" i="16"/>
  <c r="AB65" i="16"/>
  <c r="AC65" i="16"/>
  <c r="Z66" i="16"/>
  <c r="AA66" i="16"/>
  <c r="AB66" i="16"/>
  <c r="AC66" i="16"/>
  <c r="Z67" i="16"/>
  <c r="AA67" i="16"/>
  <c r="AB67" i="16"/>
  <c r="AC67" i="16"/>
  <c r="Z68" i="16"/>
  <c r="AA68" i="16"/>
  <c r="AB68" i="16"/>
  <c r="AC68" i="16"/>
  <c r="Z69" i="16"/>
  <c r="AA69" i="16"/>
  <c r="AB69" i="16"/>
  <c r="AC69" i="16"/>
  <c r="Z70" i="16"/>
  <c r="AA70" i="16"/>
  <c r="AB70" i="16"/>
  <c r="AC70" i="16"/>
  <c r="Z71" i="16"/>
  <c r="AA71" i="16"/>
  <c r="AB71" i="16"/>
  <c r="AC71" i="16"/>
  <c r="Z72" i="16"/>
  <c r="AA72" i="16"/>
  <c r="AB72" i="16"/>
  <c r="AC72" i="16"/>
  <c r="Z73" i="16"/>
  <c r="AA73" i="16"/>
  <c r="AB73" i="16"/>
  <c r="AC73" i="16"/>
  <c r="Z74" i="16"/>
  <c r="AA74" i="16"/>
  <c r="AB74" i="16"/>
  <c r="AC74" i="16"/>
  <c r="Z75" i="16"/>
  <c r="AA75" i="16"/>
  <c r="AB75" i="16"/>
  <c r="AC75" i="16"/>
  <c r="Z76" i="16"/>
  <c r="AA76" i="16"/>
  <c r="AB76" i="16"/>
  <c r="AC76" i="16"/>
  <c r="Z77" i="16"/>
  <c r="AA77" i="16"/>
  <c r="AB77" i="16"/>
  <c r="AC77" i="16"/>
  <c r="K60" i="18" s="1"/>
  <c r="Z78" i="16"/>
  <c r="AA78" i="16"/>
  <c r="AB78" i="16"/>
  <c r="AC78" i="16"/>
  <c r="Z80" i="16"/>
  <c r="AA80" i="16"/>
  <c r="AB80" i="16"/>
  <c r="AC80" i="16"/>
  <c r="Z82" i="16"/>
  <c r="AA82" i="16"/>
  <c r="AB82" i="16"/>
  <c r="AC82" i="16"/>
  <c r="Z83" i="16"/>
  <c r="AA83" i="16"/>
  <c r="AB83" i="16"/>
  <c r="AC83" i="16"/>
  <c r="Z84" i="16"/>
  <c r="AA84" i="16"/>
  <c r="AB84" i="16"/>
  <c r="AC84" i="16"/>
  <c r="Z85" i="16"/>
  <c r="AA85" i="16"/>
  <c r="AB85" i="16"/>
  <c r="AC85" i="16"/>
  <c r="Z86" i="16"/>
  <c r="AA86" i="16"/>
  <c r="AB86" i="16"/>
  <c r="AC86" i="16"/>
  <c r="Z87" i="16"/>
  <c r="AA87" i="16"/>
  <c r="AB87" i="16"/>
  <c r="AC87" i="16"/>
  <c r="Z88" i="16"/>
  <c r="AA88" i="16"/>
  <c r="AB88" i="16"/>
  <c r="AC88" i="16"/>
  <c r="Z89" i="16"/>
  <c r="AA89" i="16"/>
  <c r="AB89" i="16"/>
  <c r="AC89" i="16"/>
  <c r="Z90" i="16"/>
  <c r="AA90" i="16"/>
  <c r="AB90" i="16"/>
  <c r="AC90" i="16"/>
  <c r="Z91" i="16"/>
  <c r="AA91" i="16"/>
  <c r="AB91" i="16"/>
  <c r="AC91" i="16"/>
  <c r="Z92" i="16"/>
  <c r="AA92" i="16"/>
  <c r="AB92" i="16"/>
  <c r="AC92" i="16"/>
  <c r="Z93" i="16"/>
  <c r="AA93" i="16"/>
  <c r="AB93" i="16"/>
  <c r="AC93" i="16"/>
  <c r="Z94" i="16"/>
  <c r="AA94" i="16"/>
  <c r="AB94" i="16"/>
  <c r="AC94" i="16"/>
  <c r="Z96" i="16"/>
  <c r="AA96" i="16"/>
  <c r="AB96" i="16"/>
  <c r="AC96" i="16"/>
  <c r="Z97" i="16"/>
  <c r="AA97" i="16"/>
  <c r="AB97" i="16"/>
  <c r="AC97" i="16"/>
  <c r="Z98" i="16"/>
  <c r="AA98" i="16"/>
  <c r="AB98" i="16"/>
  <c r="AC98" i="16"/>
  <c r="Z99" i="16"/>
  <c r="AA99" i="16"/>
  <c r="AB99" i="16"/>
  <c r="AC99" i="16"/>
  <c r="Z100" i="16"/>
  <c r="AA100" i="16"/>
  <c r="AB100" i="16"/>
  <c r="AC100" i="16"/>
  <c r="Z102" i="16"/>
  <c r="AA102" i="16"/>
  <c r="AB102" i="16"/>
  <c r="AC102" i="16"/>
  <c r="Z103" i="16"/>
  <c r="AA103" i="16"/>
  <c r="AB103" i="16"/>
  <c r="AC103" i="16"/>
  <c r="Z104" i="16"/>
  <c r="AA104" i="16"/>
  <c r="AB104" i="16"/>
  <c r="AC104" i="16"/>
  <c r="Z105" i="16"/>
  <c r="AA105" i="16"/>
  <c r="AB105" i="16"/>
  <c r="AC105" i="16"/>
  <c r="Z106" i="16"/>
  <c r="AA106" i="16"/>
  <c r="AB106" i="16"/>
  <c r="AC106" i="16"/>
  <c r="Z107" i="16"/>
  <c r="AA107" i="16"/>
  <c r="AB107" i="16"/>
  <c r="AC107" i="16"/>
  <c r="Z108" i="16"/>
  <c r="AA108" i="16"/>
  <c r="AB108" i="16"/>
  <c r="AC108" i="16"/>
  <c r="Z109" i="16"/>
  <c r="AA109" i="16"/>
  <c r="AB109" i="16"/>
  <c r="AC109" i="16"/>
  <c r="Z110" i="16"/>
  <c r="AA110" i="16"/>
  <c r="AB110" i="16"/>
  <c r="AC110" i="16"/>
  <c r="Z111" i="16"/>
  <c r="AA111" i="16"/>
  <c r="AB111" i="16"/>
  <c r="AC111" i="16"/>
  <c r="Z112" i="16"/>
  <c r="AA112" i="16"/>
  <c r="AB112" i="16"/>
  <c r="AC112" i="16"/>
  <c r="Z113" i="16"/>
  <c r="AA113" i="16"/>
  <c r="AB113" i="16"/>
  <c r="AC113" i="16"/>
  <c r="Z114" i="16"/>
  <c r="AA114" i="16"/>
  <c r="AB114" i="16"/>
  <c r="AC114" i="16"/>
  <c r="Z115" i="16"/>
  <c r="AA115" i="16"/>
  <c r="AB115" i="16"/>
  <c r="AC115" i="16"/>
  <c r="Z116" i="16"/>
  <c r="AA116" i="16"/>
  <c r="AB116" i="16"/>
  <c r="AC116" i="16"/>
  <c r="Z117" i="16"/>
  <c r="AA117" i="16"/>
  <c r="AB117" i="16"/>
  <c r="AC117" i="16"/>
  <c r="Z119" i="16"/>
  <c r="AA119" i="16"/>
  <c r="AB119" i="16"/>
  <c r="AC119" i="16"/>
  <c r="Z120" i="16"/>
  <c r="AA120" i="16"/>
  <c r="AB120" i="16"/>
  <c r="AC120" i="16"/>
  <c r="Z121" i="16"/>
  <c r="AA121" i="16"/>
  <c r="AB121" i="16"/>
  <c r="AC121" i="16"/>
  <c r="Z122" i="16"/>
  <c r="AA122" i="16"/>
  <c r="AB122" i="16"/>
  <c r="AC122" i="16"/>
  <c r="Z123" i="16"/>
  <c r="AA123" i="16"/>
  <c r="AB123" i="16"/>
  <c r="AC123" i="16"/>
  <c r="Z124" i="16"/>
  <c r="AA124" i="16"/>
  <c r="AB124" i="16"/>
  <c r="AC124" i="16"/>
  <c r="Z125" i="16"/>
  <c r="AA125" i="16"/>
  <c r="AB125" i="16"/>
  <c r="AC125" i="16"/>
  <c r="K35" i="18" s="1"/>
  <c r="Z126" i="16"/>
  <c r="AA126" i="16"/>
  <c r="AB126" i="16"/>
  <c r="AC126" i="16"/>
  <c r="Z127" i="16"/>
  <c r="AA127" i="16"/>
  <c r="AB127" i="16"/>
  <c r="AC127" i="16"/>
  <c r="Z128" i="16"/>
  <c r="AA128" i="16"/>
  <c r="AB128" i="16"/>
  <c r="AC128" i="16"/>
  <c r="Z129" i="16"/>
  <c r="AA129" i="16"/>
  <c r="AB129" i="16"/>
  <c r="AC129" i="16"/>
  <c r="Z130" i="16"/>
  <c r="AA130" i="16"/>
  <c r="AB130" i="16"/>
  <c r="AC130" i="16"/>
  <c r="Z133" i="16"/>
  <c r="AA133" i="16"/>
  <c r="AB133" i="16"/>
  <c r="AC133" i="16"/>
  <c r="Z134" i="16"/>
  <c r="AA134" i="16"/>
  <c r="AB134" i="16"/>
  <c r="AC134" i="16"/>
  <c r="Z135" i="16"/>
  <c r="AA135" i="16"/>
  <c r="AB135" i="16"/>
  <c r="AC135" i="16"/>
  <c r="Z136" i="16"/>
  <c r="AA136" i="16"/>
  <c r="AB136" i="16"/>
  <c r="AC136" i="16"/>
  <c r="Z137" i="16"/>
  <c r="AA137" i="16"/>
  <c r="AB137" i="16"/>
  <c r="AC137" i="16"/>
  <c r="Z138" i="16"/>
  <c r="AA138" i="16"/>
  <c r="AB138" i="16"/>
  <c r="AC138" i="16"/>
  <c r="Z139" i="16"/>
  <c r="AA139" i="16"/>
  <c r="AB139" i="16"/>
  <c r="AC139" i="16"/>
  <c r="Z140" i="16"/>
  <c r="AA140" i="16"/>
  <c r="AB140" i="16"/>
  <c r="AC140" i="16"/>
  <c r="Z141" i="16"/>
  <c r="AA141" i="16"/>
  <c r="AB141" i="16"/>
  <c r="AC141" i="16"/>
  <c r="Z142" i="16"/>
  <c r="AA142" i="16"/>
  <c r="AB142" i="16"/>
  <c r="AC142" i="16"/>
  <c r="Z143" i="16"/>
  <c r="AA143" i="16"/>
  <c r="AB143" i="16"/>
  <c r="AC143" i="16"/>
  <c r="Z144" i="16"/>
  <c r="AA144" i="16"/>
  <c r="AB144" i="16"/>
  <c r="AC144" i="16"/>
  <c r="Z145" i="16"/>
  <c r="AA145" i="16"/>
  <c r="AB145" i="16"/>
  <c r="AC145" i="16"/>
  <c r="Z146" i="16"/>
  <c r="AA146" i="16"/>
  <c r="AB146" i="16"/>
  <c r="AC146" i="16"/>
  <c r="Z147" i="16"/>
  <c r="AA147" i="16"/>
  <c r="AB147" i="16"/>
  <c r="AC147" i="16"/>
  <c r="Z148" i="16"/>
  <c r="AA148" i="16"/>
  <c r="AB148" i="16"/>
  <c r="AC148" i="16"/>
  <c r="Z149" i="16"/>
  <c r="AA149" i="16"/>
  <c r="AB149" i="16"/>
  <c r="AC149" i="16"/>
  <c r="Z150" i="16"/>
  <c r="AA150" i="16"/>
  <c r="AB150" i="16"/>
  <c r="AC150" i="16"/>
  <c r="Z151" i="16"/>
  <c r="AA151" i="16"/>
  <c r="AB151" i="16"/>
  <c r="AC151" i="16"/>
  <c r="Z152" i="16"/>
  <c r="AA152" i="16"/>
  <c r="AB152" i="16"/>
  <c r="AC152" i="16"/>
  <c r="Z153" i="16"/>
  <c r="AA153" i="16"/>
  <c r="AB153" i="16"/>
  <c r="AC153" i="16"/>
  <c r="Z154" i="16"/>
  <c r="AA154" i="16"/>
  <c r="AB154" i="16"/>
  <c r="AC154" i="16"/>
  <c r="Z155" i="16"/>
  <c r="AA155" i="16"/>
  <c r="AB155" i="16"/>
  <c r="AC155" i="16"/>
  <c r="Z156" i="16"/>
  <c r="AA156" i="16"/>
  <c r="AB156" i="16"/>
  <c r="AC156" i="16"/>
  <c r="AC2" i="16"/>
  <c r="AB2" i="16"/>
  <c r="AA2" i="16"/>
  <c r="Z2" i="16"/>
  <c r="Y4" i="16"/>
  <c r="Y5" i="16"/>
  <c r="Y6" i="16"/>
  <c r="Y7" i="16"/>
  <c r="Y8" i="16"/>
  <c r="Y10" i="16"/>
  <c r="Y11" i="16"/>
  <c r="Y12" i="16"/>
  <c r="Y13" i="16"/>
  <c r="Y14" i="16"/>
  <c r="Y15" i="16"/>
  <c r="Y16" i="16"/>
  <c r="Y17" i="16"/>
  <c r="Y18" i="16"/>
  <c r="Y19" i="16"/>
  <c r="Y20" i="16"/>
  <c r="Y21" i="16"/>
  <c r="Y22" i="16"/>
  <c r="Y23" i="16"/>
  <c r="Y24" i="16"/>
  <c r="Y25" i="16"/>
  <c r="Y26" i="16"/>
  <c r="Y27" i="16"/>
  <c r="Y28" i="16"/>
  <c r="Y29" i="16"/>
  <c r="Y30" i="16"/>
  <c r="Y31" i="16"/>
  <c r="Y32" i="16"/>
  <c r="Y33" i="16"/>
  <c r="Y34" i="16"/>
  <c r="Y35" i="16"/>
  <c r="Y36" i="16"/>
  <c r="Y37" i="16"/>
  <c r="Y38" i="16"/>
  <c r="Y39" i="16"/>
  <c r="Y40" i="16"/>
  <c r="Y41" i="16"/>
  <c r="Y42" i="16"/>
  <c r="Y43" i="16"/>
  <c r="Y44" i="16"/>
  <c r="Y45" i="16"/>
  <c r="Y46" i="16"/>
  <c r="Y47" i="16"/>
  <c r="Y48" i="16"/>
  <c r="Y50" i="16"/>
  <c r="Y52" i="16"/>
  <c r="Y53" i="16"/>
  <c r="Y54" i="16"/>
  <c r="Y55" i="16"/>
  <c r="Y56" i="16"/>
  <c r="Y58" i="16"/>
  <c r="Y60" i="16"/>
  <c r="Y61" i="16"/>
  <c r="Y62" i="16"/>
  <c r="Y63" i="16"/>
  <c r="Y65" i="16"/>
  <c r="Y66" i="16"/>
  <c r="Y67" i="16"/>
  <c r="Y68" i="16"/>
  <c r="Y69" i="16"/>
  <c r="Y70" i="16"/>
  <c r="Y71" i="16"/>
  <c r="Y72" i="16"/>
  <c r="Y73" i="16"/>
  <c r="Y74" i="16"/>
  <c r="Y75" i="16"/>
  <c r="Y76" i="16"/>
  <c r="Y77" i="16"/>
  <c r="J60" i="18" s="1"/>
  <c r="Y78" i="16"/>
  <c r="Y79" i="16"/>
  <c r="Y80" i="16"/>
  <c r="Y81" i="16"/>
  <c r="Y82" i="16"/>
  <c r="Y83" i="16"/>
  <c r="Y84" i="16"/>
  <c r="Y85" i="16"/>
  <c r="Y86" i="16"/>
  <c r="Y87" i="16"/>
  <c r="Y88" i="16"/>
  <c r="Y89" i="16"/>
  <c r="Y90" i="16"/>
  <c r="Y91" i="16"/>
  <c r="Y92" i="16"/>
  <c r="Y93" i="16"/>
  <c r="Y94" i="16"/>
  <c r="Y95" i="16"/>
  <c r="Y96" i="16"/>
  <c r="Y97" i="16"/>
  <c r="Y98" i="16"/>
  <c r="Y99" i="16"/>
  <c r="Y100" i="16"/>
  <c r="Y101" i="16"/>
  <c r="Y102" i="16"/>
  <c r="Y103" i="16"/>
  <c r="Y104" i="16"/>
  <c r="Y105" i="16"/>
  <c r="Y106" i="16"/>
  <c r="Y107" i="16"/>
  <c r="Y108" i="16"/>
  <c r="Y109" i="16"/>
  <c r="Y110" i="16"/>
  <c r="Y111" i="16"/>
  <c r="Y112" i="16"/>
  <c r="Y113" i="16"/>
  <c r="Y114" i="16"/>
  <c r="Y115" i="16"/>
  <c r="Y116" i="16"/>
  <c r="Y117" i="16"/>
  <c r="Y118" i="16"/>
  <c r="Y119" i="16"/>
  <c r="Y120" i="16"/>
  <c r="Y121" i="16"/>
  <c r="Y122" i="16"/>
  <c r="Y123" i="16"/>
  <c r="Y124" i="16"/>
  <c r="Y125" i="16"/>
  <c r="J35" i="18" s="1"/>
  <c r="Y126" i="16"/>
  <c r="Y127" i="16"/>
  <c r="Y128" i="16"/>
  <c r="Y129" i="16"/>
  <c r="Y130" i="16"/>
  <c r="Y131" i="16"/>
  <c r="Y132" i="16"/>
  <c r="Y133" i="16"/>
  <c r="Y134" i="16"/>
  <c r="Y135" i="16"/>
  <c r="Y136" i="16"/>
  <c r="Y137" i="16"/>
  <c r="Y138" i="16"/>
  <c r="Y139" i="16"/>
  <c r="Y140" i="16"/>
  <c r="Y141" i="16"/>
  <c r="Y142" i="16"/>
  <c r="Y143" i="16"/>
  <c r="Y144" i="16"/>
  <c r="Y145" i="16"/>
  <c r="Y146" i="16"/>
  <c r="Y147" i="16"/>
  <c r="Y148" i="16"/>
  <c r="Y149" i="16"/>
  <c r="Y150" i="16"/>
  <c r="Y151" i="16"/>
  <c r="Y152" i="16"/>
  <c r="Y153" i="16"/>
  <c r="Y154" i="16"/>
  <c r="Y155" i="16"/>
  <c r="Y156" i="16"/>
  <c r="Y2" i="16"/>
  <c r="M12" i="14" l="1"/>
  <c r="H12" i="14"/>
  <c r="I12" i="14"/>
  <c r="J12" i="14"/>
  <c r="K12" i="14"/>
  <c r="N12" i="14"/>
  <c r="L12" i="14"/>
  <c r="G12" i="14"/>
  <c r="O12" i="14"/>
  <c r="O17" i="14" s="1"/>
  <c r="K55" i="18"/>
  <c r="K54" i="18"/>
  <c r="L35" i="18"/>
  <c r="C19" i="14"/>
  <c r="B19" i="14" s="1"/>
  <c r="D19" i="14"/>
  <c r="M35" i="18"/>
  <c r="E19" i="14"/>
  <c r="K34" i="18"/>
  <c r="K33" i="18"/>
  <c r="K30" i="18"/>
  <c r="K29" i="18"/>
  <c r="K32" i="18"/>
  <c r="K28" i="18"/>
  <c r="K31" i="18"/>
  <c r="M60" i="18"/>
  <c r="D29" i="14"/>
  <c r="L60" i="18"/>
  <c r="E29" i="14"/>
  <c r="C29" i="14"/>
  <c r="B29" i="14" s="1"/>
  <c r="M22" i="14"/>
  <c r="K22" i="14"/>
  <c r="G22" i="14"/>
  <c r="O22" i="14"/>
  <c r="O27" i="14" s="1"/>
  <c r="L22" i="14"/>
  <c r="H22" i="14"/>
  <c r="I22" i="14"/>
  <c r="J22" i="14"/>
  <c r="N22" i="14"/>
  <c r="K59" i="18"/>
  <c r="K58" i="18"/>
  <c r="K108" i="18"/>
  <c r="K109" i="18"/>
  <c r="E49" i="14"/>
  <c r="M110" i="18"/>
  <c r="D49" i="14"/>
  <c r="C49" i="14"/>
  <c r="B49" i="14" s="1"/>
  <c r="L110" i="18"/>
  <c r="K104" i="18"/>
  <c r="K105" i="18"/>
  <c r="K56" i="18"/>
  <c r="K57" i="18"/>
  <c r="K53" i="18"/>
  <c r="C6" i="18"/>
  <c r="D5" i="18"/>
  <c r="A10" i="18"/>
  <c r="B9" i="18"/>
  <c r="G50" i="14"/>
  <c r="F50" i="14" s="1"/>
  <c r="F51" i="14" s="1"/>
  <c r="C7" i="18" l="1"/>
  <c r="C8" i="18" s="1"/>
  <c r="D6" i="18"/>
  <c r="D7" i="18" s="1"/>
  <c r="N17" i="14"/>
  <c r="I27" i="14"/>
  <c r="L58" i="18"/>
  <c r="M58" i="18"/>
  <c r="G27" i="14"/>
  <c r="M59" i="18"/>
  <c r="L59" i="18"/>
  <c r="D28" i="14" s="1"/>
  <c r="K27" i="14"/>
  <c r="K17" i="14"/>
  <c r="N27" i="14"/>
  <c r="M27" i="14"/>
  <c r="J17" i="14"/>
  <c r="J27" i="14"/>
  <c r="M31" i="18"/>
  <c r="L31" i="18"/>
  <c r="M54" i="18"/>
  <c r="L54" i="18"/>
  <c r="I17" i="14"/>
  <c r="M28" i="18"/>
  <c r="L28" i="18"/>
  <c r="L29" i="18"/>
  <c r="M29" i="18"/>
  <c r="M33" i="18"/>
  <c r="E18" i="14" s="1"/>
  <c r="L33" i="18"/>
  <c r="D18" i="14" s="1"/>
  <c r="L55" i="18"/>
  <c r="M55" i="18"/>
  <c r="H17" i="14"/>
  <c r="H27" i="14"/>
  <c r="L32" i="18"/>
  <c r="M32" i="18"/>
  <c r="M30" i="18"/>
  <c r="L30" i="18"/>
  <c r="M34" i="18"/>
  <c r="L34" i="18"/>
  <c r="M17" i="14"/>
  <c r="L27" i="14"/>
  <c r="G17" i="14"/>
  <c r="L17" i="14"/>
  <c r="M57" i="18"/>
  <c r="L57" i="18"/>
  <c r="M104" i="18"/>
  <c r="L104" i="18"/>
  <c r="M56" i="18"/>
  <c r="L56" i="18"/>
  <c r="M109" i="18"/>
  <c r="L109" i="18"/>
  <c r="M53" i="18"/>
  <c r="L53" i="18"/>
  <c r="M105" i="18"/>
  <c r="E48" i="14" s="1"/>
  <c r="L105" i="18"/>
  <c r="D48" i="14" s="1"/>
  <c r="M108" i="18"/>
  <c r="L108" i="18"/>
  <c r="C9" i="18"/>
  <c r="D8" i="18"/>
  <c r="B10" i="18"/>
  <c r="A11" i="18"/>
  <c r="E28" i="14" l="1"/>
  <c r="C10" i="18"/>
  <c r="D9" i="18"/>
  <c r="A12" i="18"/>
  <c r="B11" i="18"/>
  <c r="O5" i="14"/>
  <c r="N5" i="14"/>
  <c r="M5" i="14"/>
  <c r="L5" i="14"/>
  <c r="K5" i="14"/>
  <c r="J5" i="14"/>
  <c r="I5" i="14"/>
  <c r="H5" i="14"/>
  <c r="G5" i="14"/>
  <c r="O4" i="14"/>
  <c r="N4" i="14"/>
  <c r="M4" i="14"/>
  <c r="L4" i="14"/>
  <c r="K4" i="14"/>
  <c r="J4" i="14"/>
  <c r="I4" i="14"/>
  <c r="G4" i="14"/>
  <c r="H4" i="14"/>
  <c r="C11" i="18" l="1"/>
  <c r="D10" i="18"/>
  <c r="B12" i="18"/>
  <c r="A13" i="18"/>
  <c r="G7" i="14"/>
  <c r="D11" i="18" l="1"/>
  <c r="C12" i="18"/>
  <c r="A14" i="18"/>
  <c r="B13" i="18"/>
  <c r="O7" i="14"/>
  <c r="C13" i="18" l="1"/>
  <c r="D12" i="18"/>
  <c r="H7" i="14"/>
  <c r="I7" i="14"/>
  <c r="N7" i="14"/>
  <c r="M7" i="14"/>
  <c r="K7" i="14"/>
  <c r="J7" i="14"/>
  <c r="L7" i="14"/>
  <c r="B14" i="18"/>
  <c r="A15" i="18"/>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D13" i="18" l="1"/>
  <c r="C14" i="18"/>
  <c r="A16" i="18"/>
  <c r="B15" i="18"/>
  <c r="C15" i="18" l="1"/>
  <c r="D14" i="18"/>
  <c r="B16" i="18"/>
  <c r="A17" i="18"/>
  <c r="D15" i="18" l="1"/>
  <c r="C16" i="18"/>
  <c r="A18" i="18"/>
  <c r="B17" i="18"/>
  <c r="D100" i="9"/>
  <c r="D99" i="9"/>
  <c r="D98" i="9"/>
  <c r="D97" i="9"/>
  <c r="D96" i="9"/>
  <c r="D93" i="9"/>
  <c r="D92" i="9"/>
  <c r="D91" i="9"/>
  <c r="D90" i="9"/>
  <c r="D89" i="9"/>
  <c r="D88" i="9"/>
  <c r="D87" i="9"/>
  <c r="D86" i="9"/>
  <c r="D85" i="9"/>
  <c r="D84" i="9"/>
  <c r="D83" i="9"/>
  <c r="D82" i="9"/>
  <c r="D81" i="9"/>
  <c r="D80" i="9"/>
  <c r="D79" i="9"/>
  <c r="D78" i="9"/>
  <c r="D77" i="9"/>
  <c r="D76" i="9"/>
  <c r="D75" i="9"/>
  <c r="D74" i="9"/>
  <c r="D73" i="9"/>
  <c r="D72" i="9"/>
  <c r="D71" i="9"/>
  <c r="D70" i="9"/>
  <c r="D69" i="9"/>
  <c r="D68" i="9"/>
  <c r="D67" i="9"/>
  <c r="D66" i="9"/>
  <c r="D65" i="9"/>
  <c r="D64" i="9"/>
  <c r="D63" i="9"/>
  <c r="D62" i="9"/>
  <c r="D61" i="9"/>
  <c r="D60" i="9"/>
  <c r="D59" i="9"/>
  <c r="D58" i="9"/>
  <c r="D57" i="9"/>
  <c r="D56" i="9"/>
  <c r="D55" i="9"/>
  <c r="D54" i="9"/>
  <c r="D53" i="9"/>
  <c r="D52" i="9"/>
  <c r="D51" i="9"/>
  <c r="D50" i="9"/>
  <c r="D49" i="9"/>
  <c r="D48" i="9"/>
  <c r="D47" i="9"/>
  <c r="D46" i="9"/>
  <c r="D45" i="9"/>
  <c r="D44" i="9"/>
  <c r="D43" i="9"/>
  <c r="D42" i="9"/>
  <c r="D41" i="9"/>
  <c r="D40" i="9"/>
  <c r="D39" i="9"/>
  <c r="D38" i="9"/>
  <c r="D37" i="9"/>
  <c r="D36" i="9"/>
  <c r="D35" i="9"/>
  <c r="D34" i="9"/>
  <c r="D33" i="9"/>
  <c r="D32" i="9"/>
  <c r="D31" i="9"/>
  <c r="D30" i="9"/>
  <c r="D29" i="9"/>
  <c r="D28" i="9"/>
  <c r="D27" i="9"/>
  <c r="D26" i="9"/>
  <c r="D25" i="9"/>
  <c r="D24" i="9"/>
  <c r="D23" i="9"/>
  <c r="D22" i="9"/>
  <c r="D21" i="9"/>
  <c r="D20" i="9"/>
  <c r="D19" i="9"/>
  <c r="D18" i="9"/>
  <c r="D17" i="9"/>
  <c r="D16" i="9"/>
  <c r="D15" i="9"/>
  <c r="D14" i="9"/>
  <c r="D13" i="9"/>
  <c r="D12" i="9"/>
  <c r="D11" i="9"/>
  <c r="D10" i="9"/>
  <c r="D9" i="9"/>
  <c r="D8" i="9"/>
  <c r="D7" i="9"/>
  <c r="D6" i="9"/>
  <c r="D5" i="9"/>
  <c r="D4" i="9"/>
  <c r="D3" i="9"/>
  <c r="C17" i="18" l="1"/>
  <c r="D16" i="18"/>
  <c r="B18" i="18"/>
  <c r="A19" i="18"/>
  <c r="D94" i="9"/>
  <c r="D95" i="9"/>
  <c r="C18" i="18" l="1"/>
  <c r="D17" i="18"/>
  <c r="A20" i="18"/>
  <c r="B19" i="18"/>
  <c r="D18" i="18" l="1"/>
  <c r="C19" i="18"/>
  <c r="B20" i="18"/>
  <c r="A21" i="18"/>
  <c r="C20" i="18" l="1"/>
  <c r="D19" i="18"/>
  <c r="A22" i="18"/>
  <c r="B21" i="18"/>
  <c r="D20" i="18" l="1"/>
  <c r="C21" i="18"/>
  <c r="B22" i="18"/>
  <c r="A23" i="18"/>
  <c r="C22" i="18" l="1"/>
  <c r="D21" i="18"/>
  <c r="A24" i="18"/>
  <c r="B23" i="18"/>
  <c r="C23" i="18" l="1"/>
  <c r="D22" i="18"/>
  <c r="B24" i="18"/>
  <c r="A25" i="18"/>
  <c r="D23" i="18" l="1"/>
  <c r="C24" i="18"/>
  <c r="A26" i="18"/>
  <c r="B25" i="18"/>
  <c r="C25" i="18" l="1"/>
  <c r="D24" i="18"/>
  <c r="B26" i="18"/>
  <c r="A27" i="18"/>
  <c r="C26" i="18" l="1"/>
  <c r="D25" i="18"/>
  <c r="A28" i="18"/>
  <c r="B27" i="18"/>
  <c r="C27" i="18" l="1"/>
  <c r="D26" i="18"/>
  <c r="B28" i="18"/>
  <c r="A29" i="18"/>
  <c r="D27" i="18" l="1"/>
  <c r="C28" i="18"/>
  <c r="A30" i="18"/>
  <c r="B29" i="18"/>
  <c r="C29" i="18" l="1"/>
  <c r="D28" i="18"/>
  <c r="B30" i="18"/>
  <c r="A31" i="18"/>
  <c r="D29" i="18" l="1"/>
  <c r="C30" i="18"/>
  <c r="A32" i="18"/>
  <c r="B31" i="18"/>
  <c r="C31" i="18" l="1"/>
  <c r="D30" i="18"/>
  <c r="B32" i="18"/>
  <c r="A33" i="18"/>
  <c r="D31" i="18" l="1"/>
  <c r="C32" i="18"/>
  <c r="A34" i="18"/>
  <c r="B33" i="18"/>
  <c r="C33" i="18" l="1"/>
  <c r="D32" i="18"/>
  <c r="B34" i="18"/>
  <c r="A35" i="18"/>
  <c r="D33" i="18" l="1"/>
  <c r="C34" i="18"/>
  <c r="A36" i="18"/>
  <c r="B35" i="18"/>
  <c r="C35" i="18" l="1"/>
  <c r="D34" i="18"/>
  <c r="B36" i="18"/>
  <c r="A37" i="18"/>
  <c r="D35" i="18" l="1"/>
  <c r="C36" i="18"/>
  <c r="A38" i="18"/>
  <c r="B37" i="18"/>
  <c r="C37" i="18" l="1"/>
  <c r="D36" i="18"/>
  <c r="B38" i="18"/>
  <c r="A39" i="18"/>
  <c r="D37" i="18" l="1"/>
  <c r="C38" i="18"/>
  <c r="A40" i="18"/>
  <c r="B39" i="18"/>
  <c r="C39" i="18" l="1"/>
  <c r="D38" i="18"/>
  <c r="B40" i="18"/>
  <c r="A41" i="18"/>
  <c r="D39" i="18" l="1"/>
  <c r="C40" i="18"/>
  <c r="A42" i="18"/>
  <c r="B41" i="18"/>
  <c r="C41" i="18" l="1"/>
  <c r="D40" i="18"/>
  <c r="B42" i="18"/>
  <c r="A43" i="18"/>
  <c r="D41" i="18" l="1"/>
  <c r="C42" i="18"/>
  <c r="A44" i="18"/>
  <c r="B43" i="18"/>
  <c r="C43" i="18" l="1"/>
  <c r="D42" i="18"/>
  <c r="B44" i="18"/>
  <c r="A45" i="18"/>
  <c r="D43" i="18" l="1"/>
  <c r="C44" i="18"/>
  <c r="A46" i="18"/>
  <c r="B45" i="18"/>
  <c r="C45" i="18" l="1"/>
  <c r="D44" i="18"/>
  <c r="B46" i="18"/>
  <c r="A47" i="18"/>
  <c r="C46" i="18" l="1"/>
  <c r="D45" i="18"/>
  <c r="B47" i="18"/>
  <c r="A48" i="18"/>
  <c r="C47" i="18" l="1"/>
  <c r="D46" i="18"/>
  <c r="B48" i="18"/>
  <c r="A49" i="18"/>
  <c r="C48" i="18" l="1"/>
  <c r="D47" i="18"/>
  <c r="A50" i="18"/>
  <c r="B49" i="18"/>
  <c r="C49" i="18" l="1"/>
  <c r="D48" i="18"/>
  <c r="B50" i="18"/>
  <c r="A51" i="18"/>
  <c r="C50" i="18" l="1"/>
  <c r="D49" i="18"/>
  <c r="A52" i="18"/>
  <c r="B51" i="18"/>
  <c r="C51" i="18" l="1"/>
  <c r="D50" i="18"/>
  <c r="B52" i="18"/>
  <c r="A53" i="18"/>
  <c r="D51" i="18" l="1"/>
  <c r="C52" i="18"/>
  <c r="A54" i="18"/>
  <c r="B53" i="18"/>
  <c r="C53" i="18" l="1"/>
  <c r="D52" i="18"/>
  <c r="B54" i="18"/>
  <c r="A55" i="18"/>
  <c r="D53" i="18" l="1"/>
  <c r="C54" i="18"/>
  <c r="A56" i="18"/>
  <c r="B55" i="18"/>
  <c r="C55" i="18" l="1"/>
  <c r="D54" i="18"/>
  <c r="B56" i="18"/>
  <c r="A57" i="18"/>
  <c r="D55" i="18" l="1"/>
  <c r="C56" i="18"/>
  <c r="A58" i="18"/>
  <c r="B57" i="18"/>
  <c r="C57" i="18" l="1"/>
  <c r="D56" i="18"/>
  <c r="B58" i="18"/>
  <c r="A59" i="18"/>
  <c r="C58" i="18" l="1"/>
  <c r="D57" i="18"/>
  <c r="A60" i="18"/>
  <c r="B59" i="18"/>
  <c r="C59" i="18" l="1"/>
  <c r="D58" i="18"/>
  <c r="B60" i="18"/>
  <c r="A61" i="18"/>
  <c r="C60" i="18" l="1"/>
  <c r="D59" i="18"/>
  <c r="A62" i="18"/>
  <c r="B61" i="18"/>
  <c r="C61" i="18" l="1"/>
  <c r="D60" i="18"/>
  <c r="B62" i="18"/>
  <c r="A63" i="18"/>
  <c r="C62" i="18" l="1"/>
  <c r="D61" i="18"/>
  <c r="A64" i="18"/>
  <c r="B63" i="18"/>
  <c r="C63" i="18" l="1"/>
  <c r="D62" i="18"/>
  <c r="B64" i="18"/>
  <c r="A65" i="18"/>
  <c r="D63" i="18" l="1"/>
  <c r="C64" i="18"/>
  <c r="A66" i="18"/>
  <c r="B65" i="18"/>
  <c r="C65" i="18" l="1"/>
  <c r="D64" i="18"/>
  <c r="B66" i="18"/>
  <c r="A67" i="18"/>
  <c r="C66" i="18" l="1"/>
  <c r="D65" i="18"/>
  <c r="A68" i="18"/>
  <c r="B67" i="18"/>
  <c r="C67" i="18" l="1"/>
  <c r="D66" i="18"/>
  <c r="B68" i="18"/>
  <c r="A69" i="18"/>
  <c r="D67" i="18" l="1"/>
  <c r="C68" i="18"/>
  <c r="A70" i="18"/>
  <c r="B69" i="18"/>
  <c r="C69" i="18" l="1"/>
  <c r="D68" i="18"/>
  <c r="B70" i="18"/>
  <c r="A71" i="18"/>
  <c r="C70" i="18" l="1"/>
  <c r="D69" i="18"/>
  <c r="A72" i="18"/>
  <c r="B71" i="18"/>
  <c r="C71" i="18" l="1"/>
  <c r="D70" i="18"/>
  <c r="B72" i="18"/>
  <c r="A73" i="18"/>
  <c r="D71" i="18" l="1"/>
  <c r="C72" i="18"/>
  <c r="B73" i="18"/>
  <c r="A74" i="18"/>
  <c r="C73" i="18" l="1"/>
  <c r="D72" i="18"/>
  <c r="B74" i="18"/>
  <c r="A75" i="18"/>
  <c r="D73" i="18" l="1"/>
  <c r="C74" i="18"/>
  <c r="A76" i="18"/>
  <c r="B75" i="18"/>
  <c r="C75" i="18" l="1"/>
  <c r="D74" i="18"/>
  <c r="B76" i="18"/>
  <c r="A77" i="18"/>
  <c r="C76" i="18" l="1"/>
  <c r="D75" i="18"/>
  <c r="A78" i="18"/>
  <c r="B77" i="18"/>
  <c r="C77" i="18" l="1"/>
  <c r="D76" i="18"/>
  <c r="B78" i="18"/>
  <c r="A79" i="18"/>
  <c r="C78" i="18" l="1"/>
  <c r="D77" i="18"/>
  <c r="A80" i="18"/>
  <c r="B79" i="18"/>
  <c r="C79" i="18" l="1"/>
  <c r="D78" i="18"/>
  <c r="B80" i="18"/>
  <c r="A81" i="18"/>
  <c r="D79" i="18" l="1"/>
  <c r="C80" i="18"/>
  <c r="A82" i="18"/>
  <c r="B81" i="18"/>
  <c r="C81" i="18" l="1"/>
  <c r="D80" i="18"/>
  <c r="B82" i="18"/>
  <c r="A83" i="18"/>
  <c r="C82" i="18" l="1"/>
  <c r="D81" i="18"/>
  <c r="A84" i="18"/>
  <c r="B83" i="18"/>
  <c r="C83" i="18" l="1"/>
  <c r="D82" i="18"/>
  <c r="B84" i="18"/>
  <c r="A85" i="18"/>
  <c r="D83" i="18" l="1"/>
  <c r="C84" i="18"/>
  <c r="A86" i="18"/>
  <c r="B85" i="18"/>
  <c r="C85" i="18" l="1"/>
  <c r="D84" i="18"/>
  <c r="B86" i="18"/>
  <c r="A87" i="18"/>
  <c r="D85" i="18" l="1"/>
  <c r="C86" i="18"/>
  <c r="A88" i="18"/>
  <c r="B87" i="18"/>
  <c r="C87" i="18" l="1"/>
  <c r="D86" i="18"/>
  <c r="B88" i="18"/>
  <c r="A89" i="18"/>
  <c r="D87" i="18" l="1"/>
  <c r="C88" i="18"/>
  <c r="A90" i="18"/>
  <c r="B89" i="18"/>
  <c r="C89" i="18" l="1"/>
  <c r="D88" i="18"/>
  <c r="B90" i="18"/>
  <c r="A91" i="18"/>
  <c r="D89" i="18" l="1"/>
  <c r="C90" i="18"/>
  <c r="A92" i="18"/>
  <c r="B91" i="18"/>
  <c r="C91" i="18" l="1"/>
  <c r="D90" i="18"/>
  <c r="B92" i="18"/>
  <c r="A93" i="18"/>
  <c r="D91" i="18" l="1"/>
  <c r="C92" i="18"/>
  <c r="A94" i="18"/>
  <c r="B93" i="18"/>
  <c r="C93" i="18" l="1"/>
  <c r="D92" i="18"/>
  <c r="B94" i="18"/>
  <c r="A95" i="18"/>
  <c r="C94" i="18" l="1"/>
  <c r="D93" i="18"/>
  <c r="A96" i="18"/>
  <c r="B95" i="18"/>
  <c r="C95" i="18" l="1"/>
  <c r="D94" i="18"/>
  <c r="B96" i="18"/>
  <c r="A97" i="18"/>
  <c r="C96" i="18" l="1"/>
  <c r="D95" i="18"/>
  <c r="A98" i="18"/>
  <c r="B97" i="18"/>
  <c r="C97" i="18" l="1"/>
  <c r="D96" i="18"/>
  <c r="B98" i="18"/>
  <c r="A99" i="18"/>
  <c r="C98" i="18" l="1"/>
  <c r="D97" i="18"/>
  <c r="A100" i="18"/>
  <c r="B99" i="18"/>
  <c r="C99" i="18" l="1"/>
  <c r="D98" i="18"/>
  <c r="B100" i="18"/>
  <c r="A101" i="18"/>
  <c r="D99" i="18" l="1"/>
  <c r="C100" i="18"/>
  <c r="A102" i="18"/>
  <c r="B101" i="18"/>
  <c r="B102" i="18" l="1"/>
  <c r="C101" i="18"/>
  <c r="D100" i="18"/>
  <c r="N78" i="18" l="1"/>
  <c r="N103" i="18"/>
  <c r="N104" i="18"/>
  <c r="N107" i="18" s="1"/>
  <c r="N79" i="18"/>
  <c r="N82" i="18" s="1"/>
  <c r="N54" i="18"/>
  <c r="N3" i="18"/>
  <c r="N29" i="18"/>
  <c r="N28" i="18"/>
  <c r="N4" i="18"/>
  <c r="N53" i="18"/>
  <c r="D101" i="18"/>
  <c r="C102" i="18"/>
  <c r="N32" i="18" l="1"/>
  <c r="N57" i="18"/>
  <c r="N7" i="18"/>
  <c r="D102" i="18"/>
  <c r="Q104" i="18" l="1"/>
  <c r="T103" i="18"/>
  <c r="P104" i="18"/>
  <c r="P107" i="18" s="1"/>
  <c r="T104" i="18"/>
  <c r="T107" i="18" s="1"/>
  <c r="P103" i="18"/>
  <c r="S103" i="18"/>
  <c r="R104" i="18"/>
  <c r="R107" i="18" s="1"/>
  <c r="Q103" i="18"/>
  <c r="S104" i="18"/>
  <c r="U104" i="18"/>
  <c r="R103" i="18"/>
  <c r="U103" i="18"/>
  <c r="S78" i="18"/>
  <c r="R79" i="18"/>
  <c r="T78" i="18"/>
  <c r="S79" i="18"/>
  <c r="S82" i="18" s="1"/>
  <c r="R3" i="18"/>
  <c r="T79" i="18"/>
  <c r="Q79" i="18"/>
  <c r="T4" i="18"/>
  <c r="P79" i="18"/>
  <c r="U3" i="18"/>
  <c r="S3" i="18"/>
  <c r="Q78" i="18"/>
  <c r="O4" i="18"/>
  <c r="T3" i="18"/>
  <c r="R4" i="18"/>
  <c r="R7" i="18" s="1"/>
  <c r="P4" i="18"/>
  <c r="O79" i="18"/>
  <c r="R78" i="18"/>
  <c r="P78" i="18"/>
  <c r="O103" i="18"/>
  <c r="Q4" i="18"/>
  <c r="U79" i="18"/>
  <c r="U4" i="18"/>
  <c r="U7" i="18" s="1"/>
  <c r="O3" i="18"/>
  <c r="P3" i="18"/>
  <c r="Q3" i="18"/>
  <c r="U53" i="18"/>
  <c r="O104" i="18"/>
  <c r="O107" i="18" s="1"/>
  <c r="O78" i="18"/>
  <c r="Q28" i="18"/>
  <c r="S4" i="18"/>
  <c r="T53" i="18"/>
  <c r="S53" i="18"/>
  <c r="O54" i="18"/>
  <c r="O53" i="18"/>
  <c r="U29" i="18"/>
  <c r="O28" i="18"/>
  <c r="Q29" i="18"/>
  <c r="Q32" i="18" s="1"/>
  <c r="P54" i="18"/>
  <c r="R54" i="18"/>
  <c r="S29" i="18"/>
  <c r="U78" i="18"/>
  <c r="S28" i="18"/>
  <c r="R28" i="18"/>
  <c r="S54" i="18"/>
  <c r="S57" i="18" s="1"/>
  <c r="P29" i="18"/>
  <c r="T28" i="18"/>
  <c r="U54" i="18"/>
  <c r="Q54" i="18"/>
  <c r="O29" i="18"/>
  <c r="O32" i="18" s="1"/>
  <c r="T54" i="18"/>
  <c r="Q53" i="18"/>
  <c r="R29" i="18"/>
  <c r="U28" i="18"/>
  <c r="R53" i="18"/>
  <c r="P28" i="18"/>
  <c r="P53" i="18"/>
  <c r="T29" i="18"/>
  <c r="U57" i="18" l="1"/>
  <c r="S7" i="18"/>
  <c r="T82" i="18"/>
  <c r="U107" i="18"/>
  <c r="S107" i="18"/>
  <c r="Q107" i="18"/>
  <c r="R32" i="18"/>
  <c r="Q7" i="18"/>
  <c r="T57" i="18"/>
  <c r="T32" i="18"/>
  <c r="P32" i="18"/>
  <c r="U82" i="18"/>
  <c r="O7" i="18"/>
  <c r="U32" i="18"/>
  <c r="O57" i="18"/>
  <c r="Q57" i="18"/>
  <c r="S32" i="18"/>
  <c r="O82" i="18"/>
  <c r="P82" i="18"/>
  <c r="R57" i="18"/>
  <c r="P7" i="18"/>
  <c r="T7" i="18"/>
  <c r="R82" i="18"/>
  <c r="P57" i="18"/>
  <c r="Q82" i="18"/>
  <c r="R3" i="14" l="1"/>
  <c r="R4" i="14" s="1"/>
  <c r="R5" i="14" s="1"/>
  <c r="R7" i="14" s="1"/>
  <c r="R23" i="14"/>
  <c r="R24" i="14" s="1"/>
  <c r="R25" i="14" s="1"/>
  <c r="R13" i="14"/>
  <c r="R14" i="14" s="1"/>
  <c r="R15" i="14" s="1"/>
  <c r="R33" i="14"/>
  <c r="R34" i="14" s="1"/>
  <c r="R35" i="14" s="1"/>
  <c r="R43" i="14"/>
  <c r="R44" i="14" s="1"/>
  <c r="R45" i="14" s="1"/>
  <c r="R47" i="14" l="1"/>
  <c r="R46" i="14"/>
  <c r="R16" i="14"/>
  <c r="R17" i="14"/>
  <c r="R27" i="14"/>
  <c r="R26" i="14"/>
  <c r="R36" i="14"/>
  <c r="R37" i="14"/>
  <c r="D52" i="14"/>
  <c r="D53" i="14" s="1"/>
  <c r="R6" i="14"/>
  <c r="D57" i="14" l="1"/>
  <c r="D56" i="14"/>
</calcChain>
</file>

<file path=xl/sharedStrings.xml><?xml version="1.0" encoding="utf-8"?>
<sst xmlns="http://schemas.openxmlformats.org/spreadsheetml/2006/main" count="9171" uniqueCount="5317">
  <si>
    <t>印有博丽字样的符札，非常廉价的除妖道具。</t>
  </si>
  <si>
    <t>看上去非常普通的扫帚，魔法使喜欢用来作为飞行道具。</t>
  </si>
  <si>
    <t>用枫叶做成的团扇，在鸦天狗中非常流行。</t>
  </si>
  <si>
    <t>河童们引以为傲的道具。原理不明。照片中间的人的灵魂会被抽走。</t>
  </si>
  <si>
    <t>河童们玩生存游戏所使用的步枪，杀伤力不大，但是命中率很高。</t>
  </si>
  <si>
    <t>普通的魔导书，上面记载了一些魔法的发动方法。</t>
  </si>
  <si>
    <t>透过水晶球能够短暂看到遥远的地方发生的事。</t>
  </si>
  <si>
    <t>只能用来吓人的玩具。</t>
  </si>
  <si>
    <t>模仿河童最喜欢的黄瓜的形状所制成的炮。</t>
  </si>
  <si>
    <t>传统工艺加上月面科技，有着不输于枪械的威力和准确度。</t>
  </si>
  <si>
    <t>稍等片刻——boom~！</t>
  </si>
  <si>
    <t>用可爱的外表隐藏强大的杀伤力。</t>
  </si>
  <si>
    <t>大部分情况下作为刺杀武器使用。</t>
  </si>
  <si>
    <t>即使是阴阳玉，也是渴望战斗的！</t>
  </si>
  <si>
    <t>魔法瓶炸弹研究至最终阶段的完成品，拥有极高的价值。</t>
  </si>
  <si>
    <t>用于贴身战斗的短兵器。</t>
  </si>
  <si>
    <t>能够发射出激光的枪械。</t>
  </si>
  <si>
    <t>改造后的步枪，添加了瞄准镜，精准度大大提高。</t>
  </si>
  <si>
    <t>巫女对付妖怪所用的弓箭。</t>
  </si>
  <si>
    <t>仿佛能看到对方的死线一般。</t>
  </si>
  <si>
    <t>魔法使们使用的法杖。</t>
  </si>
  <si>
    <t>魔法使和魔女都喜爱的帽子。</t>
  </si>
  <si>
    <t>巫女们的制服。</t>
  </si>
  <si>
    <t>女仆们的制服。</t>
  </si>
  <si>
    <t>灯笼裤在幻想乡很流行。</t>
  </si>
  <si>
    <t>一种在妖怪之中很流行的帽子。</t>
  </si>
  <si>
    <t>据说是河童的道具中销量最好的一款。</t>
  </si>
  <si>
    <t>穿上之后就能获得隐藏自身程度的能力。</t>
  </si>
  <si>
    <t>挂在手臂上的便携式小圆盾。</t>
  </si>
  <si>
    <t>具有驱除恶鬼能力的头巾。</t>
  </si>
  <si>
    <t>外界的少女们在学生时代所穿的制服。</t>
  </si>
  <si>
    <t>体育竞技的世界不相信眼泪。</t>
  </si>
  <si>
    <t>看上去很健康的人偶。</t>
  </si>
  <si>
    <t>穿上之后能够隐藏自己的气息。</t>
  </si>
  <si>
    <t>滑稽之力笼罩全身。</t>
  </si>
  <si>
    <t>非常好吃。</t>
  </si>
  <si>
    <t>用于制造登月火箭的材料。</t>
  </si>
  <si>
    <t>常用的服装制作材料。</t>
  </si>
  <si>
    <t>通常用于制作魔法道具。</t>
  </si>
  <si>
    <t>山脉和森林中才能采集到。</t>
  </si>
  <si>
    <t>矿石冶炼出的金属块。</t>
  </si>
  <si>
    <t>迷途竹林随处可见的竹子。</t>
  </si>
  <si>
    <t>据说有减肥的功效。</t>
  </si>
  <si>
    <t>用餐的器具。</t>
  </si>
  <si>
    <t>白狼天狗佩戴的徽记。</t>
  </si>
  <si>
    <t>看上去像碎了的金平糖。</t>
  </si>
  <si>
    <t>完美的六边形的雪花。</t>
  </si>
  <si>
    <t>透过宝石能看到未来的残像。</t>
  </si>
  <si>
    <t>危险！！！</t>
  </si>
  <si>
    <t>一张画有眼睛的符。</t>
  </si>
  <si>
    <t>记载了复杂的梵文。我想寺里大部分人也看不懂吧</t>
  </si>
  <si>
    <t>地灵殿的觉大人教训不听话的宠物的道具...看到之后真是也想被鞭笞呀hshs…</t>
  </si>
  <si>
    <t>记载了复杂的汉字。我想庙里大部分人也看不懂吧</t>
  </si>
  <si>
    <t>佩戴之后威严满满。你甚至可以选择用两只右手来抚摸它</t>
  </si>
  <si>
    <t>黑色的不明焦炭状物体。</t>
  </si>
  <si>
    <t>白狼天狗大量装备的一种武器，拥有很锋利的刀刃。</t>
  </si>
  <si>
    <t>轻巧的武器，便于携带，也能投掷使用。</t>
  </si>
  <si>
    <t>巫女用来治退妖怪的道具之一，对妖怪能造成强大的伤害。</t>
  </si>
  <si>
    <t>能够让普通人也可以使用隙间，但是隙间的大小距离方位都比较固定。</t>
  </si>
  <si>
    <t>其实只是会发光的塑料棒，不过打到人的脑袋也会很疼吧……</t>
  </si>
  <si>
    <t>具有较大弯曲度，锋利无比。</t>
  </si>
  <si>
    <t>材料中掺入了少量的稀有金属，因而变得尤其重。</t>
  </si>
  <si>
    <t>切菜用的刀，使用时请小心手指。</t>
  </si>
  <si>
    <t>可以让人短暂地变成亡灵的灯，也许会变不回来？</t>
  </si>
  <si>
    <t>装备后能够自动攻击的机械手臂，但是太重了。</t>
  </si>
  <si>
    <t>使用链锤改造的装备，杀伤力变得更强了。</t>
  </si>
  <si>
    <t>经过神社开光的短剑，对付妖魔的杀伤力变强了。</t>
  </si>
  <si>
    <t>召唤亡灵的书，会给使用者带来不幸。</t>
  </si>
  <si>
    <t>传说是河童以小黄瓜为燃料制造的枪械，在河童的战♀争中广受好评。</t>
  </si>
  <si>
    <t>名副其实的西瓜模样的刀，能够使人感到自己变得正义了</t>
  </si>
  <si>
    <t>凝结了境界之力的扇子，能够及时扇走包括脚气的任何气味</t>
  </si>
  <si>
    <t>我佛慈悲，乳不聚何以聚人心</t>
  </si>
  <si>
    <t>道法清高，凶不平何以平天下</t>
  </si>
  <si>
    <t>能够放出只有月兔才能接收的信号，有了它觉妖怪就再也不用线了</t>
  </si>
  <si>
    <t>遮住身体就能躲避掉弹幕的攻击，原理不明。</t>
  </si>
  <si>
    <t>因为并不能有效清扫敌人而在不断改动，目前版本还是1.0.0.7。</t>
  </si>
  <si>
    <t>仅仅是听到发出的声音，身体就充满了力量。</t>
  </si>
  <si>
    <t>比起防御弹幕，更适合挡雨的劣质铁斗笠。</t>
  </si>
  <si>
    <t>祭典上售卖的经典面具，常挂在家中用来驱邪。</t>
  </si>
  <si>
    <t>只要穿上，就能获得绝对领域。</t>
  </si>
  <si>
    <t>传说将此物套在头上，便能获得真正的幸福。</t>
  </si>
  <si>
    <t>由红色布料和白色蕾丝制成，少女的最爱。</t>
  </si>
  <si>
    <t>用能量支撑的护盾，十分轻巧。</t>
  </si>
  <si>
    <t>金属打造的铠甲，拥有极佳的防护性。</t>
  </si>
  <si>
    <t>整体偏粉色风格的衣服，似乎还可以感受到一股奇特的力量。</t>
  </si>
  <si>
    <t>衣服中藏着无数匕首小刀，到底是怎么藏进去的？！</t>
  </si>
  <si>
    <t>博丽巫女的工作服，不知为何还露腋，总之是十分奇特的设计。</t>
  </si>
  <si>
    <t>穿上后就能被幸运所眷顾，仅限女款。</t>
  </si>
  <si>
    <t>黑白风格的魔女服，围裙兜里似乎可以放许多魔法道具。</t>
  </si>
  <si>
    <t>幽香亲手用太阳花做成的头饰，只是看着就觉得特别温暖。</t>
  </si>
  <si>
    <t>据说放久了可以变成紫发傲娇付丧神，吔我大虹奥义啦！</t>
  </si>
  <si>
    <t>暗之妖精的装备，装着之人可以获得深邃的黑暗之力</t>
  </si>
  <si>
    <t>穿上后可能会被大灰狼盯上，对女孩子而言是很危险的装束</t>
  </si>
  <si>
    <t>倍受绅士好评的衣服，广大适用于一方之主和现役女高中生</t>
  </si>
  <si>
    <t>白狼天狗从前的标准装备，经常被抱怨某些部位太紧了因此被停用了</t>
  </si>
  <si>
    <t>各种机械的必要组件，发动机版本1.0.1.3C</t>
  </si>
  <si>
    <t>有红绳编成的结，象征吉祥如意。</t>
  </si>
  <si>
    <t>雇佣妖精的契约，筹备宴会时使用可以缩短1小时筹备时间。</t>
  </si>
  <si>
    <t>虽然看不懂里面的文字，但是能感受到有妖魔的力量在其中。</t>
  </si>
  <si>
    <t>装有幽灵的罐子，夏季可以用来纳凉。</t>
  </si>
  <si>
    <t>红魔馆和河童重工联合制造的火箭，更加坚固和舒适。</t>
  </si>
  <si>
    <t>从动物、毛玉身上收集的绒毛，加工之后能够变成制作服装的材料。</t>
  </si>
  <si>
    <t>通过魔法提炼出的丝线，可以通过丝线传递灵力。</t>
  </si>
  <si>
    <t>制造物品时常用的材料，在森林中能够采集到。</t>
  </si>
  <si>
    <t>山脉中采集到的矿石，加工之后才能发挥作用。</t>
  </si>
  <si>
    <t>精炼出的金属块，拥有更高的韧性。</t>
  </si>
  <si>
    <t>从矿石中提取出来的魔法石，蕴含着魔法能量。</t>
  </si>
  <si>
    <t>魔法石中的精品，蕴含较高的魔法能量。</t>
  </si>
  <si>
    <t>河童们制造的零件，到底是用来组装什么东西的呢？</t>
  </si>
  <si>
    <t>更加精密的零件，通常用于制作复杂的机械。</t>
  </si>
  <si>
    <t>森林里常见的蘑菇，无法判断是否有毒。</t>
  </si>
  <si>
    <t>竹的幼芽，也称为笋，烹饪后可食用。</t>
  </si>
  <si>
    <t>冰冰凉凉的感觉，夏天必不可少的东西~</t>
  </si>
  <si>
    <t>既是药材又是食材，有退热的作用。</t>
  </si>
  <si>
    <t>丰收之神赐予的美味，人气很高。</t>
  </si>
  <si>
    <t>甜甜的，比较容易被偷吃的样子。</t>
  </si>
  <si>
    <t>黑色的鸦天狗羽毛，想要获取十分不易。</t>
  </si>
  <si>
    <t>守矢神社出售的护符，据说能引发奇迹。</t>
  </si>
  <si>
    <t>幸运的四叶草，十分罕见。</t>
  </si>
  <si>
    <t>灼热的羽毛，请勿用手直接接触。</t>
  </si>
  <si>
    <t>永远不会腐朽的树枝，仿佛时间被定格了一般。</t>
  </si>
  <si>
    <t>太阳花田的太阳花，请在主人同意后采摘。</t>
  </si>
  <si>
    <t>被骚灵与河童喜爱的道具，传说某妖怪闲者对其的运用频率仅次于罪袋</t>
  </si>
  <si>
    <t>被鵺做过手脚的宝物碎片，据说集齐七个可以召唤圣白莲</t>
  </si>
  <si>
    <t>编号</t>
    <phoneticPr fontId="1" type="noConversion"/>
  </si>
  <si>
    <t>格挡</t>
    <phoneticPr fontId="1" type="noConversion"/>
  </si>
  <si>
    <t>博丽符札</t>
  </si>
  <si>
    <t>扫帚</t>
  </si>
  <si>
    <t>长刀</t>
  </si>
  <si>
    <t>短剑</t>
  </si>
  <si>
    <t>天狗团扇</t>
  </si>
  <si>
    <t>天狗的玩具相机</t>
  </si>
  <si>
    <t>封魔针</t>
  </si>
  <si>
    <t>旧式步枪</t>
  </si>
  <si>
    <t>普通的魔导书</t>
  </si>
  <si>
    <t>隙间的折叠伞</t>
  </si>
  <si>
    <t>水晶球</t>
  </si>
  <si>
    <t>光剑</t>
  </si>
  <si>
    <t>伸缩拳击手枪</t>
  </si>
  <si>
    <t>黄瓜炮</t>
  </si>
  <si>
    <t>长弓</t>
  </si>
  <si>
    <t>太刀</t>
  </si>
  <si>
    <t>链锤</t>
  </si>
  <si>
    <t>四尺魔法炸弹</t>
  </si>
  <si>
    <t>拳爪</t>
  </si>
  <si>
    <t>匕首</t>
  </si>
  <si>
    <t>菜刀</t>
  </si>
  <si>
    <t>渴望鲜血的阴阳玉</t>
  </si>
  <si>
    <t>亡灵送行提灯</t>
  </si>
  <si>
    <t>重生态炸弹</t>
  </si>
  <si>
    <t>肋差</t>
  </si>
  <si>
    <t>镭射枪</t>
  </si>
  <si>
    <t>狙击步枪</t>
  </si>
  <si>
    <t>攻击机械臂</t>
  </si>
  <si>
    <t>连枷</t>
  </si>
  <si>
    <t>破魔短剑</t>
  </si>
  <si>
    <t>破魔之箭</t>
  </si>
  <si>
    <t>直死匕首</t>
  </si>
  <si>
    <t>不稳定八卦炉</t>
  </si>
  <si>
    <t>贤者法杖</t>
  </si>
  <si>
    <t>亡灵之书</t>
  </si>
  <si>
    <t>水线枪</t>
  </si>
  <si>
    <t>西瓜刀</t>
  </si>
  <si>
    <t>饼干剑</t>
  </si>
  <si>
    <t>左扇</t>
  </si>
  <si>
    <t>大悲咒</t>
  </si>
  <si>
    <t>桃木剑</t>
  </si>
  <si>
    <t>T2天线</t>
  </si>
  <si>
    <t>魔法使的帽子</t>
  </si>
  <si>
    <t>天狗手盾</t>
  </si>
  <si>
    <t>河童盾牌</t>
  </si>
  <si>
    <t>闪避布</t>
  </si>
  <si>
    <t>巫女服</t>
  </si>
  <si>
    <t>女仆装</t>
  </si>
  <si>
    <t>灯笼裤</t>
  </si>
  <si>
    <t>ZUN帽</t>
  </si>
  <si>
    <t>眼镜</t>
  </si>
  <si>
    <t>自动清扫机</t>
  </si>
  <si>
    <t>立体音响</t>
  </si>
  <si>
    <t>光学迷彩服</t>
  </si>
  <si>
    <t>臂盾</t>
  </si>
  <si>
    <t>阵笠</t>
  </si>
  <si>
    <t>天狗面具</t>
  </si>
  <si>
    <t>黑色过膝袜</t>
  </si>
  <si>
    <t>三角头巾</t>
  </si>
  <si>
    <t>罪袋</t>
  </si>
  <si>
    <t>水手服</t>
  </si>
  <si>
    <t>体操服</t>
  </si>
  <si>
    <t>红色蝴蝶结</t>
  </si>
  <si>
    <t>八意永琳的人偶</t>
  </si>
  <si>
    <t>防御机械臂</t>
  </si>
  <si>
    <t>力场手盾</t>
  </si>
  <si>
    <t>隐身斗篷</t>
  </si>
  <si>
    <t>记者服</t>
  </si>
  <si>
    <t>重铠</t>
  </si>
  <si>
    <t>吸血鬼套装</t>
  </si>
  <si>
    <t>战斗女仆装</t>
  </si>
  <si>
    <t>博丽巫女服</t>
  </si>
  <si>
    <t>幸运水手服</t>
  </si>
  <si>
    <t>魔女服</t>
  </si>
  <si>
    <t>太阳花头饰</t>
  </si>
  <si>
    <t>魅明魔镜</t>
  </si>
  <si>
    <t>Dark装甲</t>
  </si>
  <si>
    <t>红色连帽衫</t>
  </si>
  <si>
    <t>女王套装</t>
  </si>
  <si>
    <t>戍卫套装</t>
  </si>
  <si>
    <t>发动机</t>
  </si>
  <si>
    <t>吉祥结</t>
  </si>
  <si>
    <t>滑稽之面</t>
  </si>
  <si>
    <t>妖精契约</t>
  </si>
  <si>
    <t>上海人偶</t>
  </si>
  <si>
    <t>妖魔书</t>
  </si>
  <si>
    <t>罐装幽灵</t>
  </si>
  <si>
    <t>团子</t>
  </si>
  <si>
    <t>辉夜姬的吊坠</t>
  </si>
  <si>
    <t>火箭残片</t>
  </si>
  <si>
    <t>红魔馆登月火箭II号</t>
  </si>
  <si>
    <t>绒毛</t>
  </si>
  <si>
    <t>魔法丝线</t>
  </si>
  <si>
    <t>布料</t>
  </si>
  <si>
    <t>魔法布</t>
  </si>
  <si>
    <t>木材</t>
  </si>
  <si>
    <t>矿石</t>
  </si>
  <si>
    <t>煤炭</t>
  </si>
  <si>
    <t>金属块</t>
  </si>
  <si>
    <t>复合金属块</t>
  </si>
  <si>
    <t>魔法石</t>
  </si>
  <si>
    <t>艾哲红石</t>
  </si>
  <si>
    <t>零件</t>
  </si>
  <si>
    <t>精密零件</t>
  </si>
  <si>
    <t>蘑菇</t>
  </si>
  <si>
    <t>竹子</t>
  </si>
  <si>
    <t>竹笋</t>
  </si>
  <si>
    <t>冰块</t>
  </si>
  <si>
    <t>苹果</t>
  </si>
  <si>
    <t>蕨粉</t>
  </si>
  <si>
    <t>番薯</t>
  </si>
  <si>
    <t>冰糖</t>
  </si>
  <si>
    <t>餐具</t>
  </si>
  <si>
    <t>白狼天狗徽记</t>
  </si>
  <si>
    <t>鸦天狗的羽毛</t>
  </si>
  <si>
    <t>守矢护符</t>
  </si>
  <si>
    <t>星星的碎片</t>
  </si>
  <si>
    <t>完美冰晶</t>
  </si>
  <si>
    <t>命运之石</t>
  </si>
  <si>
    <t>核燃料</t>
  </si>
  <si>
    <t>心眼</t>
  </si>
  <si>
    <t>四叶草</t>
  </si>
  <si>
    <t>不死鸟羽毛</t>
  </si>
  <si>
    <t>太阳花</t>
  </si>
  <si>
    <t>佛教经卷</t>
  </si>
  <si>
    <t>路标</t>
  </si>
  <si>
    <t>皮鞭</t>
  </si>
  <si>
    <t>石樱</t>
  </si>
  <si>
    <t>天书符咒</t>
  </si>
  <si>
    <t>威严的笏板</t>
  </si>
  <si>
    <t>黑暗料理</t>
  </si>
  <si>
    <t>力量</t>
    <phoneticPr fontId="1" type="noConversion"/>
  </si>
  <si>
    <t>灵力</t>
    <phoneticPr fontId="1" type="noConversion"/>
  </si>
  <si>
    <t>回避</t>
    <phoneticPr fontId="1" type="noConversion"/>
  </si>
  <si>
    <t>暴击</t>
    <phoneticPr fontId="1" type="noConversion"/>
  </si>
  <si>
    <t>防御</t>
    <phoneticPr fontId="1" type="noConversion"/>
  </si>
  <si>
    <t>名称</t>
    <phoneticPr fontId="1" type="noConversion"/>
  </si>
  <si>
    <t>命中</t>
    <phoneticPr fontId="1" type="noConversion"/>
  </si>
  <si>
    <t>生命</t>
    <phoneticPr fontId="1" type="noConversion"/>
  </si>
  <si>
    <t>等级</t>
    <phoneticPr fontId="1" type="noConversion"/>
  </si>
  <si>
    <t>价格</t>
    <phoneticPr fontId="1" type="noConversion"/>
  </si>
  <si>
    <t>八卦炉的劣质品，魔力不稳定，小心爆炸。</t>
  </si>
  <si>
    <t>看起来很好吃，实际上坚硬无比，一定是放久了所以变得正义了</t>
  </si>
  <si>
    <t>白狼天狗大量装备的防具之一，不仅可以用于防御，棱角也具备攻击性。</t>
  </si>
  <si>
    <t>河童们制造的机械盾牌，防御效果惊人，但却很笨重。</t>
  </si>
  <si>
    <t>自动防御用的机械臂，能够提供强力的保护，但是更加笨重。</t>
  </si>
  <si>
    <t>爱丽丝制造的人偶，不过如果不知道如何操作，只是单纯的人偶而已。</t>
  </si>
  <si>
    <t>蓬莱山辉夜赠送的吊坠，好好珍惜吧。</t>
  </si>
  <si>
    <t>怨灵的最爱，甚至因此掀起了「宁可不要自由也要石樱」的运动，虽然最后变得温顺了</t>
  </si>
  <si>
    <t>种类</t>
    <phoneticPr fontId="1" type="noConversion"/>
  </si>
  <si>
    <t>武器</t>
  </si>
  <si>
    <t>防具</t>
  </si>
  <si>
    <t>徽章</t>
  </si>
  <si>
    <t>材料</t>
    <phoneticPr fontId="1" type="noConversion"/>
  </si>
  <si>
    <t>高级材料</t>
    <phoneticPr fontId="1" type="noConversion"/>
  </si>
  <si>
    <t>幸运</t>
    <phoneticPr fontId="1" type="noConversion"/>
  </si>
  <si>
    <t>描述</t>
    <phoneticPr fontId="1" type="noConversion"/>
  </si>
  <si>
    <t>来源</t>
    <phoneticPr fontId="1" type="noConversion"/>
  </si>
  <si>
    <t>工程</t>
  </si>
  <si>
    <t>锻造</t>
  </si>
  <si>
    <t>炼金</t>
  </si>
  <si>
    <t>裁缝</t>
  </si>
  <si>
    <t>灵力药水</t>
  </si>
  <si>
    <t>普通的蓝色药水。</t>
  </si>
  <si>
    <t>小麦</t>
  </si>
  <si>
    <t>可以加工制作成面粉。</t>
  </si>
  <si>
    <t>面粉</t>
  </si>
  <si>
    <t>制作月饼的必要材料。（保质期2015-10-7）</t>
  </si>
  <si>
    <t>遗忘药水</t>
  </si>
  <si>
    <t>看起来有些可疑的黄色药水，喝下去会发生什么？</t>
  </si>
  <si>
    <t>材料</t>
    <phoneticPr fontId="1" type="noConversion"/>
  </si>
  <si>
    <t>道具</t>
    <phoneticPr fontId="1" type="noConversion"/>
  </si>
  <si>
    <t>测试专用。</t>
  </si>
  <si>
    <t>GM之剑</t>
  </si>
  <si>
    <t>武器</t>
    <phoneticPr fontId="1" type="noConversion"/>
  </si>
  <si>
    <t>防具</t>
    <phoneticPr fontId="1" type="noConversion"/>
  </si>
  <si>
    <t>名称</t>
    <phoneticPr fontId="1" type="noConversion"/>
  </si>
  <si>
    <t>价格</t>
    <phoneticPr fontId="1" type="noConversion"/>
  </si>
  <si>
    <t>功能1</t>
    <phoneticPr fontId="1" type="noConversion"/>
  </si>
  <si>
    <t>值</t>
    <phoneticPr fontId="1" type="noConversion"/>
  </si>
  <si>
    <t>博丽月饼</t>
  </si>
  <si>
    <t>生命</t>
  </si>
  <si>
    <t>开始前</t>
    <phoneticPr fontId="1" type="noConversion"/>
  </si>
  <si>
    <t>灵力</t>
  </si>
  <si>
    <t>普通的豆沙馅月饼，中规中矩，没有什么特别之处。</t>
  </si>
  <si>
    <t>红魔馆月饼</t>
  </si>
  <si>
    <t>开始前</t>
    <phoneticPr fontId="1" type="noConversion"/>
  </si>
  <si>
    <t>力量</t>
  </si>
  <si>
    <t>由红魔馆倾力制作的高贵的月饼，不知为何里面是肉馅。</t>
  </si>
  <si>
    <t>守矢月饼</t>
  </si>
  <si>
    <t>开始前</t>
    <phoneticPr fontId="1" type="noConversion"/>
  </si>
  <si>
    <t>幸运</t>
    <phoneticPr fontId="1" type="noConversion"/>
  </si>
  <si>
    <t>守矢的抹茶月饼，带着奇迹一般的风的味道呢。</t>
  </si>
  <si>
    <t>玉兔月饼</t>
  </si>
  <si>
    <t>开始前</t>
    <phoneticPr fontId="1" type="noConversion"/>
  </si>
  <si>
    <t>吃到莲蓉里的永远亭特制蛋黄时，大概会是很幸福的吧。</t>
  </si>
  <si>
    <t>幽灵月饼</t>
  </si>
  <si>
    <t>妖梦特制的冰皮月饼，不知道会不会有半灵的口感呢？</t>
  </si>
  <si>
    <t>五仁月饼</t>
  </si>
  <si>
    <t>防御</t>
  </si>
  <si>
    <t>在外界毁誉参半的馅料，在幻想乡也会引起新的争端？</t>
  </si>
  <si>
    <t>蔷薇月饼</t>
  </si>
  <si>
    <t>刨冰</t>
  </si>
  <si>
    <t>夏天的时候经常出没于小摊上，夏天和刨冰更相配哦~</t>
  </si>
  <si>
    <t>苹果糖</t>
  </si>
  <si>
    <t>穿上糖衣的苹果。</t>
  </si>
  <si>
    <t>蕨饼</t>
  </si>
  <si>
    <t>用蕨粉做成的料理，看起来很高级的样子。</t>
  </si>
  <si>
    <t>烤竹笋</t>
  </si>
  <si>
    <t>伤害</t>
    <phoneticPr fontId="1" type="noConversion"/>
  </si>
  <si>
    <t>不死鸟的烈火烧制成的竹林特产，小心不要被烫到哦~</t>
  </si>
  <si>
    <t>烤番薯</t>
  </si>
  <si>
    <t>香甜的番薯，秋天的味道！</t>
  </si>
  <si>
    <t>笋汤</t>
  </si>
  <si>
    <t>由竹林的优质竹笋烹制而成，散发着竹林特有的浓郁香味。</t>
  </si>
  <si>
    <t>蘑菇汤</t>
  </si>
  <si>
    <t>每回合</t>
    <phoneticPr fontId="1" type="noConversion"/>
  </si>
  <si>
    <t>某位魔法使的日常食物，闻上去非常美味，做起来也非常方便，也很容易填饱肚子。</t>
  </si>
  <si>
    <t>拐杖糖</t>
  </si>
  <si>
    <t>姜饼</t>
  </si>
  <si>
    <t>圣诞布丁</t>
  </si>
  <si>
    <t>烤火鸡</t>
  </si>
  <si>
    <t>满月月饼</t>
  </si>
  <si>
    <t>减伤</t>
    <phoneticPr fontId="1" type="noConversion"/>
  </si>
  <si>
    <t>月之都制造的月饼，象征着美好与团圆。</t>
  </si>
  <si>
    <t>生命药水</t>
  </si>
  <si>
    <t>普通的红色药水。</t>
  </si>
  <si>
    <t>零食</t>
    <phoneticPr fontId="1" type="noConversion"/>
  </si>
  <si>
    <t>种类</t>
    <phoneticPr fontId="1" type="noConversion"/>
  </si>
  <si>
    <t>有效期</t>
    <phoneticPr fontId="1" type="noConversion"/>
  </si>
  <si>
    <t>图鉴编号</t>
    <phoneticPr fontId="1" type="noConversion"/>
  </si>
  <si>
    <t>姓名</t>
    <phoneticPr fontId="1" type="noConversion"/>
  </si>
  <si>
    <t>力量</t>
    <phoneticPr fontId="1" type="noConversion"/>
  </si>
  <si>
    <t>灵力</t>
    <phoneticPr fontId="1" type="noConversion"/>
  </si>
  <si>
    <t>回避</t>
    <phoneticPr fontId="1" type="noConversion"/>
  </si>
  <si>
    <t>格挡</t>
    <phoneticPr fontId="1" type="noConversion"/>
  </si>
  <si>
    <t>暴击</t>
    <phoneticPr fontId="1" type="noConversion"/>
  </si>
  <si>
    <t>防御</t>
    <phoneticPr fontId="1" type="noConversion"/>
  </si>
  <si>
    <t>命中</t>
    <phoneticPr fontId="1" type="noConversion"/>
  </si>
  <si>
    <t>生命</t>
    <phoneticPr fontId="1" type="noConversion"/>
  </si>
  <si>
    <t>幸运</t>
    <phoneticPr fontId="1" type="noConversion"/>
  </si>
  <si>
    <t>博丽灵梦</t>
  </si>
  <si>
    <t>人类</t>
  </si>
  <si>
    <t>雾雨魔理沙</t>
  </si>
  <si>
    <t>妖怪</t>
  </si>
  <si>
    <t>妖精</t>
  </si>
  <si>
    <t>琪露诺</t>
  </si>
  <si>
    <t>红美铃</t>
  </si>
  <si>
    <t>小恶魔</t>
  </si>
  <si>
    <t>恶魔</t>
  </si>
  <si>
    <t>帕秋莉·诺蕾姬</t>
  </si>
  <si>
    <t>魔法使</t>
  </si>
  <si>
    <t>十六夜咲夜</t>
  </si>
  <si>
    <t>吸血鬼</t>
  </si>
  <si>
    <t>不明</t>
  </si>
  <si>
    <t>化猫</t>
  </si>
  <si>
    <t>爱丽丝·玛格特洛依德</t>
  </si>
  <si>
    <t>骚灵</t>
  </si>
  <si>
    <t>魂魄妖梦</t>
  </si>
  <si>
    <t>半人半灵</t>
  </si>
  <si>
    <t>西行寺幽幽子</t>
  </si>
  <si>
    <t>亡灵</t>
  </si>
  <si>
    <t>妖兽</t>
  </si>
  <si>
    <t>伊吹萃香</t>
  </si>
  <si>
    <t>鬼</t>
  </si>
  <si>
    <t>米斯蒂娅·萝蕾拉</t>
  </si>
  <si>
    <t>上白泽慧音</t>
  </si>
  <si>
    <t>白泽</t>
  </si>
  <si>
    <t>因幡帝</t>
  </si>
  <si>
    <t>铃仙·优昙华院·因幡</t>
  </si>
  <si>
    <t>月兔</t>
  </si>
  <si>
    <t>八意永琳</t>
  </si>
  <si>
    <t>蓬莱人</t>
  </si>
  <si>
    <t>蓬莱山辉夜</t>
  </si>
  <si>
    <t>藤原妹红</t>
  </si>
  <si>
    <t>射命丸文</t>
  </si>
  <si>
    <t>鸦天狗</t>
  </si>
  <si>
    <t>死神</t>
  </si>
  <si>
    <t>阎魔</t>
  </si>
  <si>
    <t>红叶之神</t>
  </si>
  <si>
    <t>丰收之神</t>
  </si>
  <si>
    <t>键山雏</t>
  </si>
  <si>
    <t>厄运之神</t>
  </si>
  <si>
    <t>河城荷取</t>
  </si>
  <si>
    <t>河童</t>
  </si>
  <si>
    <t>犬走椛</t>
  </si>
  <si>
    <t>白狼天狗</t>
  </si>
  <si>
    <t>神明</t>
  </si>
  <si>
    <t>天人</t>
  </si>
  <si>
    <t>钓瓶落</t>
  </si>
  <si>
    <t>土蜘蛛</t>
  </si>
  <si>
    <t>桥姬</t>
  </si>
  <si>
    <t>古明地觉</t>
  </si>
  <si>
    <t>觉</t>
  </si>
  <si>
    <t>火车</t>
  </si>
  <si>
    <t>灵乌路空</t>
  </si>
  <si>
    <t>地狱鸦</t>
  </si>
  <si>
    <t>古明地恋</t>
  </si>
  <si>
    <t>妖怪鼠</t>
  </si>
  <si>
    <t>多多良小伞</t>
  </si>
  <si>
    <t>付丧神</t>
  </si>
  <si>
    <t>村纱水蜜</t>
  </si>
  <si>
    <t>船幽灵</t>
  </si>
  <si>
    <t>寅丸星</t>
  </si>
  <si>
    <t>封兽鵺</t>
  </si>
  <si>
    <t>鵺</t>
  </si>
  <si>
    <t>山彦</t>
  </si>
  <si>
    <t>僵尸</t>
  </si>
  <si>
    <t>霍青娥</t>
  </si>
  <si>
    <t>邪仙</t>
  </si>
  <si>
    <t>圣人</t>
  </si>
  <si>
    <t>狸妖</t>
  </si>
  <si>
    <t>面灵气</t>
  </si>
  <si>
    <t>人鱼</t>
  </si>
  <si>
    <t>辘轳首</t>
  </si>
  <si>
    <t>狼女</t>
  </si>
  <si>
    <t>天邪鬼</t>
  </si>
  <si>
    <t>小人</t>
  </si>
  <si>
    <t>月球人</t>
  </si>
  <si>
    <t>茨木华扇</t>
  </si>
  <si>
    <t>本居小铃</t>
  </si>
  <si>
    <t>宇佐见莲子</t>
  </si>
  <si>
    <t>玛艾露贝莉·赫恩</t>
  </si>
  <si>
    <t>貘</t>
  </si>
  <si>
    <t>月之民</t>
  </si>
  <si>
    <t>神灵</t>
  </si>
  <si>
    <t>里香</t>
  </si>
  <si>
    <t>冈崎梦美</t>
  </si>
  <si>
    <t>留琴</t>
  </si>
  <si>
    <t>机器人</t>
  </si>
  <si>
    <t>飞仓碎片</t>
    <phoneticPr fontId="1" type="noConversion"/>
  </si>
  <si>
    <t>编号</t>
    <phoneticPr fontId="1" type="noConversion"/>
  </si>
  <si>
    <t>出处</t>
    <phoneticPr fontId="1" type="noConversion"/>
  </si>
  <si>
    <t>等级</t>
    <phoneticPr fontId="1" type="noConversion"/>
  </si>
  <si>
    <t>零件制造</t>
  </si>
  <si>
    <t>零件加工</t>
  </si>
  <si>
    <t>机械制造</t>
  </si>
  <si>
    <t>矿石冶炼</t>
  </si>
  <si>
    <t>金属加工</t>
  </si>
  <si>
    <t>装备锻造</t>
  </si>
  <si>
    <t>宝石炼成</t>
  </si>
  <si>
    <t>宝石合成</t>
  </si>
  <si>
    <t>魔法道具</t>
  </si>
  <si>
    <t>布匹制造</t>
  </si>
  <si>
    <t>布匹加工</t>
  </si>
  <si>
    <t>防具制造</t>
  </si>
  <si>
    <t>达克装甲</t>
  </si>
  <si>
    <t>料理</t>
  </si>
  <si>
    <t>药剂炼成</t>
  </si>
  <si>
    <t>遗忘药剂</t>
  </si>
  <si>
    <t>M10001</t>
  </si>
  <si>
    <t>兽道</t>
  </si>
  <si>
    <t>M100012</t>
  </si>
  <si>
    <t>M10002</t>
  </si>
  <si>
    <t>人之里</t>
  </si>
  <si>
    <t>M100021</t>
  </si>
  <si>
    <t>M100022</t>
  </si>
  <si>
    <t>M10003</t>
  </si>
  <si>
    <t>玄武之泽</t>
  </si>
  <si>
    <t>M100031</t>
  </si>
  <si>
    <t>M10004</t>
  </si>
  <si>
    <t>妖怪山</t>
  </si>
  <si>
    <t>M100041</t>
  </si>
  <si>
    <t>M100042</t>
  </si>
  <si>
    <t>M100043</t>
  </si>
  <si>
    <t>M10005</t>
  </si>
  <si>
    <t>守矢神社</t>
  </si>
  <si>
    <t>M100051</t>
  </si>
  <si>
    <t>M100052</t>
  </si>
  <si>
    <t>M100053</t>
  </si>
  <si>
    <t>M10006</t>
  </si>
  <si>
    <t>魔法之森</t>
  </si>
  <si>
    <t>M100061</t>
  </si>
  <si>
    <t>M100062</t>
  </si>
  <si>
    <t>M100063</t>
  </si>
  <si>
    <t>M10007</t>
  </si>
  <si>
    <t>雾之湖</t>
  </si>
  <si>
    <t>M100071</t>
  </si>
  <si>
    <t>M100072</t>
  </si>
  <si>
    <t>M10008</t>
  </si>
  <si>
    <t>红魔馆</t>
  </si>
  <si>
    <t>M100081</t>
  </si>
  <si>
    <t>M100082</t>
  </si>
  <si>
    <t>M100083</t>
  </si>
  <si>
    <t>M100084</t>
  </si>
  <si>
    <t>M10009</t>
  </si>
  <si>
    <t>迷途之家</t>
  </si>
  <si>
    <t>M100091</t>
  </si>
  <si>
    <t>M100092</t>
  </si>
  <si>
    <t>M100093</t>
  </si>
  <si>
    <t>M10010</t>
  </si>
  <si>
    <t>白玉楼</t>
  </si>
  <si>
    <t>M100101</t>
  </si>
  <si>
    <t>M100102</t>
  </si>
  <si>
    <t>M100103</t>
  </si>
  <si>
    <t>M10011</t>
  </si>
  <si>
    <t>迷途竹林</t>
  </si>
  <si>
    <t>M100111</t>
  </si>
  <si>
    <t>M100112</t>
  </si>
  <si>
    <t>M100113</t>
  </si>
  <si>
    <t>M10012</t>
  </si>
  <si>
    <t>无名之丘</t>
  </si>
  <si>
    <t>M100121</t>
  </si>
  <si>
    <t>M100122</t>
  </si>
  <si>
    <t>M10013</t>
  </si>
  <si>
    <t>地狱</t>
  </si>
  <si>
    <t>M100131</t>
  </si>
  <si>
    <t>M100132</t>
  </si>
  <si>
    <t>M100133</t>
  </si>
  <si>
    <t>M100134</t>
  </si>
  <si>
    <t>M10014</t>
  </si>
  <si>
    <t>命莲寺</t>
  </si>
  <si>
    <t>M100141</t>
  </si>
  <si>
    <t>M100142</t>
  </si>
  <si>
    <t>M100143</t>
  </si>
  <si>
    <t>M10015</t>
  </si>
  <si>
    <t>墓地</t>
  </si>
  <si>
    <t>M100151</t>
  </si>
  <si>
    <t>M100152</t>
  </si>
  <si>
    <t>M10016</t>
  </si>
  <si>
    <t>月之都</t>
  </si>
  <si>
    <t>M100161</t>
  </si>
  <si>
    <t>M100162</t>
  </si>
  <si>
    <t>M100163</t>
  </si>
  <si>
    <t>景点</t>
    <phoneticPr fontId="1" type="noConversion"/>
  </si>
  <si>
    <t>编号</t>
    <phoneticPr fontId="1" type="noConversion"/>
  </si>
  <si>
    <t>关卡</t>
    <phoneticPr fontId="1" type="noConversion"/>
  </si>
  <si>
    <t>面数</t>
    <phoneticPr fontId="1" type="noConversion"/>
  </si>
  <si>
    <t>星数</t>
    <phoneticPr fontId="1" type="noConversion"/>
  </si>
  <si>
    <t>横坐标</t>
    <phoneticPr fontId="1" type="noConversion"/>
  </si>
  <si>
    <t>纵坐标</t>
    <phoneticPr fontId="1" type="noConversion"/>
  </si>
  <si>
    <t>编号</t>
    <phoneticPr fontId="1" type="noConversion"/>
  </si>
  <si>
    <t>种类</t>
    <phoneticPr fontId="1" type="noConversion"/>
  </si>
  <si>
    <t>名称</t>
    <phoneticPr fontId="1" type="noConversion"/>
  </si>
  <si>
    <t>消耗</t>
    <phoneticPr fontId="1" type="noConversion"/>
  </si>
  <si>
    <t>觉醒等级</t>
    <phoneticPr fontId="1" type="noConversion"/>
  </si>
  <si>
    <t>内容</t>
    <phoneticPr fontId="1" type="noConversion"/>
  </si>
  <si>
    <t>SPE0001A01</t>
  </si>
  <si>
    <t>攻击</t>
  </si>
  <si>
    <t>宝符「阴阳宝玉」</t>
  </si>
  <si>
    <t>①</t>
  </si>
  <si>
    <t>对1名敌人进行2*灵力的弹幕攻击</t>
  </si>
  <si>
    <t>SPE0001B01</t>
  </si>
  <si>
    <t>梦符「二重结界」</t>
  </si>
  <si>
    <t>SPE0001C01</t>
  </si>
  <si>
    <t>辅助</t>
  </si>
  <si>
    <t>梦符「封魔阵」</t>
  </si>
  <si>
    <t>③</t>
  </si>
  <si>
    <t>SPE0002A01</t>
  </si>
  <si>
    <t>魔符「星屑幻想」</t>
  </si>
  <si>
    <t>②</t>
  </si>
  <si>
    <t>对所有敌人进行1*灵力的弹幕攻击</t>
  </si>
  <si>
    <t>SPE0002B01</t>
  </si>
  <si>
    <t>天仪「太阳系仪」</t>
  </si>
  <si>
    <t>自身和队长获得25%减伤</t>
  </si>
  <si>
    <t>SPE0002C01</t>
  </si>
  <si>
    <t>恋符「非定向光线」</t>
  </si>
  <si>
    <t>我方每次攻击敌人后，进行1*灵力的弹幕追击</t>
  </si>
  <si>
    <t>SPE0003A01</t>
  </si>
  <si>
    <t>暗符「境界线」</t>
  </si>
  <si>
    <t>SPE0003B01</t>
  </si>
  <si>
    <t>夜符「夜雀」</t>
  </si>
  <si>
    <t>自身回避提高100</t>
  </si>
  <si>
    <t>SPE0003C01</t>
  </si>
  <si>
    <t>月符「月光射线」</t>
  </si>
  <si>
    <t>SPE0003A02</t>
  </si>
  <si>
    <t>死符「幽夜死神的收割之镰」</t>
  </si>
  <si>
    <t>SPE0003B02</t>
  </si>
  <si>
    <t>神怒「棘衣覆体」</t>
  </si>
  <si>
    <t>自身获得100%反伤</t>
  </si>
  <si>
    <t>SPE0003C02</t>
  </si>
  <si>
    <t>棘冠「神智之血」</t>
  </si>
  <si>
    <t>队长获得当前血量*20%的灵力</t>
  </si>
  <si>
    <t>SPE0004A01</t>
  </si>
  <si>
    <t>水符「雾之湖的粼粼波光」</t>
  </si>
  <si>
    <t>SPE0004B01</t>
  </si>
  <si>
    <t>迷雾「浓雾笼罩的湖面」</t>
  </si>
  <si>
    <t>敌方全体命中降低30%</t>
  </si>
  <si>
    <t>SPE0004C01</t>
  </si>
  <si>
    <t>治愈「温婉的妖精之心」</t>
  </si>
  <si>
    <t>SPE0005A01</t>
  </si>
  <si>
    <t>冰符「剑式制冰器」</t>
  </si>
  <si>
    <t>自身暴击提高50%，对1名敌人进行1.5*力量的体术攻击</t>
  </si>
  <si>
    <t>SPE0005B01</t>
  </si>
  <si>
    <t>「八嘎！八嘎！」</t>
  </si>
  <si>
    <t>SPE0005C01</t>
  </si>
  <si>
    <t>冰符「冰瀑」</t>
  </si>
  <si>
    <t>SPE0005AA1</t>
  </si>
  <si>
    <t>「光明石碑」</t>
  </si>
  <si>
    <t>SPE0005BA1</t>
  </si>
  <si>
    <t>自身和队长防御提高50，格挡提高75</t>
  </si>
  <si>
    <t>SPE0005CA1</t>
  </si>
  <si>
    <t>「维修无人机」</t>
  </si>
  <si>
    <t>SPE0006A01</t>
  </si>
  <si>
    <t>气符「猛虎内劲」</t>
  </si>
  <si>
    <t>SPE0006B01</t>
  </si>
  <si>
    <t>SPE0006C01</t>
  </si>
  <si>
    <t>彩符「极彩台风」</t>
  </si>
  <si>
    <t>SPE0007A01</t>
  </si>
  <si>
    <t>日符「圣堂穹顶的辉光」</t>
  </si>
  <si>
    <t>SPE0007B01</t>
  </si>
  <si>
    <t>土符「慵懒石塔的镇护」</t>
  </si>
  <si>
    <t>SPE0007C01</t>
  </si>
  <si>
    <t>金&amp;水符「元素武器」</t>
  </si>
  <si>
    <t>SPE0008A01</t>
  </si>
  <si>
    <t>火符「火神之光」</t>
  </si>
  <si>
    <t>对直线上的敌人进行2*灵力的弹幕攻击</t>
  </si>
  <si>
    <t>SPE0008B01</t>
  </si>
  <si>
    <t>SPE0008C01</t>
  </si>
  <si>
    <t>土符「元素收获者」</t>
  </si>
  <si>
    <t>全队符卡释放率提高50%</t>
  </si>
  <si>
    <t>SPE0009A01</t>
  </si>
  <si>
    <t>幻葬「夜雾的幻影杀人鬼」</t>
  </si>
  <si>
    <t>SPE0009B01</t>
  </si>
  <si>
    <t>速符「闪光弹跳」</t>
  </si>
  <si>
    <t>SPE0009C01</t>
  </si>
  <si>
    <t>时符「咲夜特制计秒表」</t>
  </si>
  <si>
    <t>敌方全体回避降低70%</t>
  </si>
  <si>
    <t>SPE0010A01</t>
  </si>
  <si>
    <t>红符「绯红射击」</t>
  </si>
  <si>
    <t>④</t>
  </si>
  <si>
    <t>对所有敌人进行2*力量的体术攻击</t>
  </si>
  <si>
    <t>SPE0010B01</t>
  </si>
  <si>
    <t>夜王「德古拉的摇篮」</t>
  </si>
  <si>
    <t>SPE0010C01</t>
  </si>
  <si>
    <t>红蝙蝠「吸血鬼之夜」</t>
  </si>
  <si>
    <t>队长获得30%吸血效果</t>
  </si>
  <si>
    <t>SPE0011A01</t>
  </si>
  <si>
    <t>禁忌「莱瓦汀」</t>
  </si>
  <si>
    <t>SPE0011B01</t>
  </si>
  <si>
    <t>禁忌「笼女游戏」</t>
  </si>
  <si>
    <t>对攻击自己的敌人进行1*力量的体术反击</t>
  </si>
  <si>
    <t>SPE0011C01</t>
  </si>
  <si>
    <t>禁忌「禁果」</t>
  </si>
  <si>
    <t>全队获得100%反伤</t>
  </si>
  <si>
    <t>SPE0012A01</t>
  </si>
  <si>
    <t>风符「彩都绚舞」</t>
  </si>
  <si>
    <t>对所有敌人进行2*灵力的弹幕攻击</t>
  </si>
  <si>
    <t>SPE0012B01</t>
  </si>
  <si>
    <t>花符「麒麟芳华」</t>
  </si>
  <si>
    <t>(被动)</t>
  </si>
  <si>
    <t>自身格挡成功时，全队恢复50生命值</t>
  </si>
  <si>
    <t>SPE0013A01</t>
  </si>
  <si>
    <t>冬符「花之凋零」</t>
  </si>
  <si>
    <t>SPE0013B01</t>
  </si>
  <si>
    <t>寒符「寒流」</t>
  </si>
  <si>
    <t>SPE0013C01</t>
  </si>
  <si>
    <t>寒符「延长的冬日」</t>
  </si>
  <si>
    <t>敌方全体命中降低20%，回避降低50%</t>
  </si>
  <si>
    <t>SPE0014A01</t>
  </si>
  <si>
    <t>仙符「凤凰展翅」</t>
  </si>
  <si>
    <t>对所有敌人进行1*力量的体术攻击</t>
  </si>
  <si>
    <t>SPE0014B01</t>
  </si>
  <si>
    <t>仙符「凤凰卵」</t>
  </si>
  <si>
    <t>自身获得75%减伤</t>
  </si>
  <si>
    <t>SPE0014C01</t>
  </si>
  <si>
    <t>童符「护法天童乱舞」</t>
  </si>
  <si>
    <t>全队获得20%减伤</t>
  </si>
  <si>
    <t>SPE0015A01</t>
  </si>
  <si>
    <t>战符「小小军势」</t>
  </si>
  <si>
    <t>SPE0015B01</t>
  </si>
  <si>
    <t>咒符「上海人偶」</t>
  </si>
  <si>
    <t>SPE0015C01</t>
  </si>
  <si>
    <t>诅咒「蓬莱人偶」</t>
  </si>
  <si>
    <t>SPE0015AA1</t>
  </si>
  <si>
    <t>上海「轨道炮轰击」</t>
  </si>
  <si>
    <t>SPE0015BA1</t>
  </si>
  <si>
    <t>蓬莱「点对点护盾」</t>
  </si>
  <si>
    <t>SPE0015CA1</t>
  </si>
  <si>
    <t>SPE0016A01</t>
  </si>
  <si>
    <t>告春「春告精的降临」</t>
  </si>
  <si>
    <t>SPE0016B01</t>
  </si>
  <si>
    <t>咏春「报春鸟的啼鸣」</t>
  </si>
  <si>
    <t>SPE0016C01</t>
  </si>
  <si>
    <t>春符「春暖花开」</t>
  </si>
  <si>
    <t>SPE0017A01</t>
  </si>
  <si>
    <t>弦奏「瓜尔内里·德尔·杰苏」</t>
  </si>
  <si>
    <t>SPE0017B01</t>
  </si>
  <si>
    <t>骚符「吵闹的忧郁」</t>
  </si>
  <si>
    <t>敌方全体命中降低50%</t>
  </si>
  <si>
    <t>SPE0017C01</t>
  </si>
  <si>
    <t>伪弦「伪斯特拉迪瓦里」</t>
  </si>
  <si>
    <t>全队暴击提高100%</t>
  </si>
  <si>
    <t>SPE0018A01</t>
  </si>
  <si>
    <t>管灵「日野幻想」</t>
  </si>
  <si>
    <t>SPE0018B01</t>
  </si>
  <si>
    <t>骚符「幽灵噪音流」</t>
  </si>
  <si>
    <t>敌方全体暴击提高10%，回避降低100%</t>
  </si>
  <si>
    <t>SPE0018C01</t>
  </si>
  <si>
    <t>管灵「灵之克里福德」</t>
  </si>
  <si>
    <t>全队命中提高100%</t>
  </si>
  <si>
    <t>SPE0019A01</t>
  </si>
  <si>
    <t>冥键「法吉奥里冥奏」</t>
  </si>
  <si>
    <t>SPE0019B01</t>
  </si>
  <si>
    <t>骚符「乐观的灵魂」</t>
  </si>
  <si>
    <t>SPE0019C01</t>
  </si>
  <si>
    <t>键灵「蓓森朵芙神奏」</t>
  </si>
  <si>
    <t>SPE0020A01</t>
  </si>
  <si>
    <t>魂魄「幽明求闻持聪明之法」</t>
  </si>
  <si>
    <t>SPE0020B01</t>
  </si>
  <si>
    <t>断命剑「冥想斩」</t>
  </si>
  <si>
    <t>SPE0020C01</t>
  </si>
  <si>
    <t>天上剑「天人之五衰」</t>
  </si>
  <si>
    <t>SPE0021A01</t>
  </si>
  <si>
    <t>「反魂蝶」</t>
  </si>
  <si>
    <t>SPE0021B01</t>
  </si>
  <si>
    <t>死蝶「华胥的永眠」</t>
  </si>
  <si>
    <t>SPE0021C01</t>
  </si>
  <si>
    <t>「完全墨染的樱花」</t>
  </si>
  <si>
    <t>全队灵力提高20，持续3回合，可叠加</t>
  </si>
  <si>
    <t>SPE0022A01</t>
  </si>
  <si>
    <t>式辉「狐狸妖怪激光」</t>
  </si>
  <si>
    <t>SPE0022B01</t>
  </si>
  <si>
    <t>式神「前鬼后鬼的守护」</t>
  </si>
  <si>
    <t>自身格挡提高100</t>
  </si>
  <si>
    <t>SPE0022C01</t>
  </si>
  <si>
    <t>SPE0023A01</t>
  </si>
  <si>
    <t>SPE0023B01</t>
  </si>
  <si>
    <t>罔两「八云紫的神隐」</t>
  </si>
  <si>
    <t>队长回避提高300%</t>
  </si>
  <si>
    <t>SPE0023C01</t>
  </si>
  <si>
    <t>境符「四重结界」</t>
  </si>
  <si>
    <t>全队回避提高50%，敌方全体回避降低50%</t>
  </si>
  <si>
    <t>SPE0026A01</t>
  </si>
  <si>
    <t>萃鬼「天手力男之投」</t>
  </si>
  <si>
    <t>对1名敌人进行4*力量的体术攻击</t>
  </si>
  <si>
    <t>SPE0026B01</t>
  </si>
  <si>
    <t>鬼气「蒙蒙迷雾」</t>
  </si>
  <si>
    <t>SPE0026C01</t>
  </si>
  <si>
    <t>醉神「鬼缚之术」</t>
  </si>
  <si>
    <t>SPE0027A01</t>
  </si>
  <si>
    <t>蠢符「小虫风暴」</t>
  </si>
  <si>
    <t>SPE0027B01</t>
  </si>
  <si>
    <t>隐虫「永夜蛰居」</t>
  </si>
  <si>
    <t>自身回避提高200%</t>
  </si>
  <si>
    <t>SPE0027C01</t>
  </si>
  <si>
    <t>灯符「萤光现象」</t>
  </si>
  <si>
    <t>SPE0028A01</t>
  </si>
  <si>
    <t>夜雀「午夜中的领唱者」</t>
  </si>
  <si>
    <t>SPE0028B01</t>
  </si>
  <si>
    <t>猛毒「毒蛾的黑暗演舞」</t>
  </si>
  <si>
    <t>自身防御提高50%，获得50%反伤</t>
  </si>
  <si>
    <t>SPE0028C01</t>
  </si>
  <si>
    <t>夜盲「夜雀之歌」</t>
  </si>
  <si>
    <t>SPE0028A02</t>
  </si>
  <si>
    <t>「力量和弦」</t>
  </si>
  <si>
    <t>SPE0028B02</t>
  </si>
  <si>
    <t>「安魂曲」</t>
  </si>
  <si>
    <t>SPE0028C02</t>
  </si>
  <si>
    <t>「流行演奏」</t>
  </si>
  <si>
    <t>全队全属性提高40</t>
  </si>
  <si>
    <t>SPE0029A01</t>
  </si>
  <si>
    <t>自身暴击提高50%，对1名敌人进行2*力量的体术攻击</t>
  </si>
  <si>
    <t>SPE0029B01</t>
  </si>
  <si>
    <t>SPE0029C01</t>
  </si>
  <si>
    <t>全队符卡消耗的灵力珠减1</t>
  </si>
  <si>
    <t>SPE0029A02</t>
  </si>
  <si>
    <t>「无何有的净化」</t>
  </si>
  <si>
    <t>清除敌方全体所有状态，并进行灵力+120的弹幕攻击</t>
  </si>
  <si>
    <t>SPE0029B02</t>
  </si>
  <si>
    <t>创史「幻想文明纪元」</t>
  </si>
  <si>
    <t>⑤</t>
  </si>
  <si>
    <t>自身获得100%减伤，队长获得50%减伤</t>
  </si>
  <si>
    <t>SPE0029C02</t>
  </si>
  <si>
    <t>转世「一条归桥」</t>
  </si>
  <si>
    <t>SPE0030A01</t>
  </si>
  <si>
    <t>兔符「开运大纹」</t>
  </si>
  <si>
    <t>SPE0030B01</t>
  </si>
  <si>
    <t>脱兔「狼狈逃脱」</t>
  </si>
  <si>
    <t>全队幸运提高200%</t>
  </si>
  <si>
    <t>SPE0030C01</t>
  </si>
  <si>
    <t>「远古的骗术」</t>
  </si>
  <si>
    <t>敌方全体命中降低50%，回避降低50%</t>
  </si>
  <si>
    <t>SPE0031A01</t>
  </si>
  <si>
    <t>赤眼「望见円月」</t>
  </si>
  <si>
    <t>自身命中提高50%，对1名敌人进行3*灵力的弹幕攻击</t>
  </si>
  <si>
    <t>SPE0031B01</t>
  </si>
  <si>
    <t>迫符「胁迫幻觉」</t>
  </si>
  <si>
    <t>SPE0031C01</t>
  </si>
  <si>
    <t>狂梦「梦幻世界」</t>
  </si>
  <si>
    <t>SPE0032A01</t>
  </si>
  <si>
    <t>药符「蝴蝶梦丸噩梦」</t>
  </si>
  <si>
    <t>对所有敌人平均进行总计5*灵力的弹幕攻击</t>
  </si>
  <si>
    <t>SPE0032B01</t>
  </si>
  <si>
    <t>炼丹「水银之海」</t>
  </si>
  <si>
    <t>SPE0032C01</t>
  </si>
  <si>
    <t>禁药「蓬莱之药」</t>
  </si>
  <si>
    <t>SPE0033A01</t>
  </si>
  <si>
    <t>永夜返「光明之世」</t>
  </si>
  <si>
    <t>SPE0033B01</t>
  </si>
  <si>
    <t>神宝「火蜥蜴之盾」</t>
  </si>
  <si>
    <t>自身防御提高100%，获得100%反伤</t>
  </si>
  <si>
    <t>SPE0033C01</t>
  </si>
  <si>
    <t>神宝「佛体的金刚石」</t>
  </si>
  <si>
    <t>SPE0034A01</t>
  </si>
  <si>
    <t>SPE0034B01</t>
  </si>
  <si>
    <t>「蓬莱人形」</t>
  </si>
  <si>
    <t>SPE0034C01</t>
  </si>
  <si>
    <t>惜命「不死之身的舍身击」</t>
  </si>
  <si>
    <t>SPE0035A01</t>
  </si>
  <si>
    <t>风符「风神一扇」</t>
  </si>
  <si>
    <t>SPE0035B01</t>
  </si>
  <si>
    <t>疾风「风神少女」</t>
  </si>
  <si>
    <t>SPE0035C01</t>
  </si>
  <si>
    <t>风神「风神木叶隐身术」</t>
  </si>
  <si>
    <t>全队回避提高50%</t>
  </si>
  <si>
    <t>SPE0036A01</t>
  </si>
  <si>
    <t>毒符「猛毒气息」</t>
  </si>
  <si>
    <t>对1名敌人进行1*灵力的弹幕攻击，并施加2层毒</t>
  </si>
  <si>
    <t>SPE0036B01</t>
  </si>
  <si>
    <t>雾符「毒气花园」</t>
  </si>
  <si>
    <t>自身获得50%反伤，并对攻击自身的敌人施加1层毒</t>
  </si>
  <si>
    <t>SPE0036C01</t>
  </si>
  <si>
    <t>毒符「神经之毒」</t>
  </si>
  <si>
    <t>SPE0037A01</t>
  </si>
  <si>
    <t>光魔「双重魔炮」</t>
  </si>
  <si>
    <t>自身暴击提高50%，对2名敌人进行3*灵力的弹幕攻击</t>
  </si>
  <si>
    <t>SPE0037B01</t>
  </si>
  <si>
    <t>「幽香的太阳花田」</t>
  </si>
  <si>
    <t>SPE0037C01</t>
  </si>
  <si>
    <t>花符「幻想郷的开花」</t>
  </si>
  <si>
    <t>恢复全队50%已损失生命值</t>
  </si>
  <si>
    <t>SPE0038A01</t>
  </si>
  <si>
    <t>薄命「余命无几许」</t>
  </si>
  <si>
    <t>SPE0038B01</t>
  </si>
  <si>
    <t>换命「不惜身命，可惜身命」</t>
  </si>
  <si>
    <t>SPE0038C01</t>
  </si>
  <si>
    <t>死神「彼岸归航」</t>
  </si>
  <si>
    <t>每次敌人被击破时，我方获得1灵力珠</t>
  </si>
  <si>
    <t>SPE0039A01</t>
  </si>
  <si>
    <t>审判「最终审判」</t>
  </si>
  <si>
    <t>对所有敌人进行（2*灵力+5%目标生命值上限）的弹幕攻击</t>
  </si>
  <si>
    <t>SPE0039B01</t>
  </si>
  <si>
    <t>罪符「彷徨的大罪」</t>
  </si>
  <si>
    <t>SPE0039C01</t>
  </si>
  <si>
    <t>悔悟「当头棒喝」</t>
  </si>
  <si>
    <t>SPE0040A01</t>
  </si>
  <si>
    <t>叶符「落叶狂扫」</t>
  </si>
  <si>
    <t>SPE0041B01</t>
  </si>
  <si>
    <t>秋符「秋之天空」</t>
  </si>
  <si>
    <t>SPE0041C01</t>
  </si>
  <si>
    <t>丰作「谷物神的约定」</t>
  </si>
  <si>
    <t>SPE0042A01</t>
  </si>
  <si>
    <t>厄符「噩运」</t>
  </si>
  <si>
    <t>降低1名敌人100%回避和幸运，并对其进行1*灵力的弹幕攻击</t>
  </si>
  <si>
    <t>SPE0042B01</t>
  </si>
  <si>
    <t>疵符「破裂的护身符」</t>
  </si>
  <si>
    <t>SPE0042C01</t>
  </si>
  <si>
    <t>创符「流刑人形」</t>
  </si>
  <si>
    <t>全队获得75%减伤</t>
  </si>
  <si>
    <t>SPE0043A01</t>
  </si>
  <si>
    <t>水符「河童之幻想大瀑布」</t>
  </si>
  <si>
    <t>SPE0043B01</t>
  </si>
  <si>
    <t>光学「光学迷彩」</t>
  </si>
  <si>
    <t>自身回避提高200</t>
  </si>
  <si>
    <t>SPE0043C01</t>
  </si>
  <si>
    <t>洪水「泥浆泛滥」</t>
  </si>
  <si>
    <t>敌方全体回避降低100%</t>
  </si>
  <si>
    <t>SPE0044A01</t>
  </si>
  <si>
    <t>狗符「狂犬断噬」</t>
  </si>
  <si>
    <t>SPE0044B01</t>
  </si>
  <si>
    <t>山窝「遭放逐者的约定之地」</t>
  </si>
  <si>
    <t>SPE0044C01</t>
  </si>
  <si>
    <t>戍卫「坚韧的白狼天狗」</t>
  </si>
  <si>
    <t>全队防御提高20%，格挡提高50</t>
  </si>
  <si>
    <t>SPE0045A01</t>
  </si>
  <si>
    <t>奇迹「白昼的客星」</t>
  </si>
  <si>
    <t>自身暴击提高100%，暴击伤害提高200</t>
  </si>
  <si>
    <t>SPE0045B01</t>
  </si>
  <si>
    <t>开海「割海成路之日」</t>
  </si>
  <si>
    <t>SPE0045C01</t>
  </si>
  <si>
    <t>SPE0046A01</t>
  </si>
  <si>
    <t>神祭「神赐御柱」</t>
  </si>
  <si>
    <t>对2名敌人进行2*力量的体术攻击</t>
  </si>
  <si>
    <t>SPE0046B01</t>
  </si>
  <si>
    <t>神祭「扩展御柱」</t>
  </si>
  <si>
    <t>自身和队长防御提高100%，格挡提高100</t>
  </si>
  <si>
    <t>SPE0046C01</t>
  </si>
  <si>
    <t>贽符「御射山御狩神事」</t>
  </si>
  <si>
    <t>SPE0047A01</t>
  </si>
  <si>
    <t>SPE0047B01</t>
  </si>
  <si>
    <t>土著神「小小青蛙不输风雨」</t>
  </si>
  <si>
    <t>自身防御提高50%，获得10%减伤</t>
  </si>
  <si>
    <t>SPE0047C01</t>
  </si>
  <si>
    <t>源符「厌川的翡翠」</t>
  </si>
  <si>
    <t>SPE0047AA1</t>
  </si>
  <si>
    <t>原罪「懒惰」</t>
  </si>
  <si>
    <t>SPE0047BA1</t>
  </si>
  <si>
    <t>原罪「贪婪」</t>
  </si>
  <si>
    <t>SPE0047CA1</t>
  </si>
  <si>
    <t>原罪「暴怒」</t>
  </si>
  <si>
    <t>SPE0048A01</t>
  </si>
  <si>
    <t>雷符「静电龙宫」</t>
  </si>
  <si>
    <t>对所有敌人进行1.5*灵力的弹幕攻击</t>
  </si>
  <si>
    <t>SPE0048B01</t>
  </si>
  <si>
    <t>羽衣「羽衣若时」</t>
  </si>
  <si>
    <t>对攻击自己的敌人进行1*灵力的弹幕反击</t>
  </si>
  <si>
    <t>SPE0048C01</t>
  </si>
  <si>
    <t>雷符「神鸣者的住处」</t>
  </si>
  <si>
    <t>对所有发动攻击的敌人进行1*灵力的弹幕反击</t>
  </si>
  <si>
    <t>SPE0049A01</t>
  </si>
  <si>
    <t>「全人类的绯想天」</t>
  </si>
  <si>
    <t>SPE0049B01</t>
  </si>
  <si>
    <t>SPE0049C01</t>
  </si>
  <si>
    <t>気符「无念无想的境地」</t>
  </si>
  <si>
    <t>清除全队所有负面状态，并提升100%命中</t>
  </si>
  <si>
    <t>SPE0056A01</t>
  </si>
  <si>
    <t>吊桶「落桶冲击」</t>
  </si>
  <si>
    <t>对1名敌人进行3*力量的体术攻击</t>
  </si>
  <si>
    <t>SPE0056B01</t>
  </si>
  <si>
    <t>怪奇「钓瓶落之怪」</t>
  </si>
  <si>
    <t>自身防御提高50%</t>
  </si>
  <si>
    <t>SPE0056C01</t>
  </si>
  <si>
    <t>怪奇「无底深井的落桶」</t>
  </si>
  <si>
    <t>全队获得25%减伤</t>
  </si>
  <si>
    <t>SPE0057A01</t>
  </si>
  <si>
    <t>瘴气「原因不明的热病」</t>
  </si>
  <si>
    <t>对所有敌人进行0.8*灵力的弹幕攻击，并施加1层毒</t>
  </si>
  <si>
    <t>SPE0057B01</t>
  </si>
  <si>
    <t>瘴符「瘴气场」</t>
  </si>
  <si>
    <t>SPE0057C01</t>
  </si>
  <si>
    <t>罠符「捕捉之网」</t>
  </si>
  <si>
    <t>SPE0058A01</t>
  </si>
  <si>
    <t>妒符「绿眼怪兽」</t>
  </si>
  <si>
    <t>降低所有敌人50%防御，并进行灵力+50的弹幕攻击</t>
  </si>
  <si>
    <t>SPE0058B01</t>
  </si>
  <si>
    <t>咒怨念法「积怨返」</t>
  </si>
  <si>
    <t>SPE0058C01</t>
  </si>
  <si>
    <t>SPE0059A01</t>
  </si>
  <si>
    <t>力业「大江山岚」</t>
  </si>
  <si>
    <t>SPE0059B01</t>
  </si>
  <si>
    <t>鬼符「怪力乱神」</t>
  </si>
  <si>
    <t>嘲讽1名敌人，并对所有攻击自己的敌人进行1*力量的体术反击</t>
  </si>
  <si>
    <t>SPE0059C01</t>
  </si>
  <si>
    <t>枷符「罪人不释之枷」</t>
  </si>
  <si>
    <t>SPE0060A01</t>
  </si>
  <si>
    <t>脑符「脑指纹测谎法」</t>
  </si>
  <si>
    <t>SPE0060B01</t>
  </si>
  <si>
    <t>心花「厌于留影的羞涩蔷薇」</t>
  </si>
  <si>
    <t>SPE0060C01</t>
  </si>
  <si>
    <t>回忆「恐怖催眠术」</t>
  </si>
  <si>
    <t>SPE0061A01</t>
  </si>
  <si>
    <t>恨灵「脾脏蛀食者」</t>
  </si>
  <si>
    <t>SPE0061B01</t>
  </si>
  <si>
    <t>猫符「怨灵猫乱步」</t>
  </si>
  <si>
    <t>嘲讽1名敌人，自身回避提高100%</t>
  </si>
  <si>
    <t>SPE0061C01</t>
  </si>
  <si>
    <t>咒精「丧尸妖精」</t>
  </si>
  <si>
    <t>SPE0061AA1</t>
  </si>
  <si>
    <t>「丧尸炸弹」</t>
  </si>
  <si>
    <t>SPE0061BA1</t>
  </si>
  <si>
    <t>「火风暴防御网」</t>
  </si>
  <si>
    <t>自身防御降低100%，获得150%反伤</t>
  </si>
  <si>
    <t>SPE0061CA1</t>
  </si>
  <si>
    <t>「乐园型植入式晶体核心」</t>
  </si>
  <si>
    <t>全队全属性提高10，持续3回合，可叠加</t>
  </si>
  <si>
    <t>SPE0062A01</t>
  </si>
  <si>
    <t>核热「核聚变」</t>
  </si>
  <si>
    <t>燃烧全队50生命值，对所有敌人进行3*灵力的弹幕攻击</t>
  </si>
  <si>
    <t>SPE0062B01</t>
  </si>
  <si>
    <t>遮光「核热护罩」</t>
  </si>
  <si>
    <t>SPE0062C01</t>
  </si>
  <si>
    <t>「地狱极乐熔毁」</t>
  </si>
  <si>
    <t>SPE0063A01</t>
  </si>
  <si>
    <t>表象「弹幕妄想症」</t>
  </si>
  <si>
    <t>SPE0063B01</t>
  </si>
  <si>
    <t>深层「无意识的基因」</t>
  </si>
  <si>
    <t>SPE0063C01</t>
  </si>
  <si>
    <t>本能「本我的解放」</t>
  </si>
  <si>
    <t>SPE0064A01</t>
  </si>
  <si>
    <t>视符「纳兹琳灵摆」</t>
  </si>
  <si>
    <t>SPE0064B01</t>
  </si>
  <si>
    <t>守符「灵摆防御」</t>
  </si>
  <si>
    <t>自身每次受到攻击时，提高自身和队长10格挡，持续2回合</t>
  </si>
  <si>
    <t>SPE0064C01</t>
  </si>
  <si>
    <t>棒符「忙碌探知棒」</t>
  </si>
  <si>
    <t>战斗后稀有材料的掉落率增加5%，普通材料的掉落数量上限提高1</t>
  </si>
  <si>
    <t>SPE0065A01</t>
  </si>
  <si>
    <t>化符「遗忘之伞的夜行列车」</t>
  </si>
  <si>
    <t>SPE0065B01</t>
  </si>
  <si>
    <t>大轮「唐伞光晕」</t>
  </si>
  <si>
    <t>自身回避提高100%</t>
  </si>
  <si>
    <t>SPE0065C01</t>
  </si>
  <si>
    <t>光晕「唐伞惊吓闪光」</t>
  </si>
  <si>
    <t>SPE0066A01</t>
  </si>
  <si>
    <t>铁拳「问答无用妖怪拳」</t>
  </si>
  <si>
    <t>SPE0066B01</t>
  </si>
  <si>
    <t>稻妻「带电入道」</t>
  </si>
  <si>
    <t>SPE0066C01</t>
  </si>
  <si>
    <t>大喝「守旧尊老之怒眼」</t>
  </si>
  <si>
    <t>SPE0067A01</t>
  </si>
  <si>
    <t>倾覆「沉没之锚」</t>
  </si>
  <si>
    <t>自身力量提高100，持续3回合，持续时间内不会再次释放</t>
  </si>
  <si>
    <t>SPE0067B01</t>
  </si>
  <si>
    <t>自身被击破时为队长提供50%减伤，持续2回合</t>
  </si>
  <si>
    <t>SPE0067C01</t>
  </si>
  <si>
    <t>SPE0068A01</t>
  </si>
  <si>
    <t>SPE0068B01</t>
  </si>
  <si>
    <t>光符「正义的威光」</t>
  </si>
  <si>
    <t>自身和队长获得30%减伤</t>
  </si>
  <si>
    <t>SPE0068C01</t>
  </si>
  <si>
    <t>光符「净化之魔」</t>
  </si>
  <si>
    <t>清除全队所有负面状态，并恢复全队15点生命值</t>
  </si>
  <si>
    <t>SPE0069A01</t>
  </si>
  <si>
    <t>天符「释迦牟尼的五行山」</t>
  </si>
  <si>
    <t>SPE0069B01</t>
  </si>
  <si>
    <t>「星之剑护法」</t>
  </si>
  <si>
    <t>自身防御与格挡提高50，对攻击自己的敌人进行1*灵力的体术反击</t>
  </si>
  <si>
    <t>SPE0069C01</t>
  </si>
  <si>
    <t>「圣尼公之大空卷轴」</t>
  </si>
  <si>
    <t>SPE0070A01</t>
  </si>
  <si>
    <t>恨弓「源三位赖政之弓」</t>
  </si>
  <si>
    <t>SPE0070B01</t>
  </si>
  <si>
    <t>「平安京的噩梦」</t>
  </si>
  <si>
    <t>降低敌方全体25闪避和25命中</t>
  </si>
  <si>
    <t>SPE0070C01</t>
  </si>
  <si>
    <t>鵺符「真相不明的黑暗」</t>
  </si>
  <si>
    <t>敌我双方全体命中降低20%</t>
  </si>
  <si>
    <t>SPE0072A01</t>
  </si>
  <si>
    <t>SPE0072B01</t>
  </si>
  <si>
    <t>写真「足不出户的狗仔队」</t>
  </si>
  <si>
    <t>自身失去全部防御，全队获得该数值一半的闪避与一半的幸运</t>
  </si>
  <si>
    <t>SPE0072C01</t>
  </si>
  <si>
    <t>远视「天狗念写法」</t>
  </si>
  <si>
    <t>锁定1名敌人，使其在本回合中受到的伤害每次递增20%</t>
  </si>
  <si>
    <t>SPE0073A01</t>
  </si>
  <si>
    <t>山彦「山彦的发挥本领之回音」</t>
  </si>
  <si>
    <t>SPE0073B01</t>
  </si>
  <si>
    <t>响符「混乱的山谷回声」</t>
  </si>
  <si>
    <t>SPE0073C01</t>
  </si>
  <si>
    <t>大声「激动Yahoo！」</t>
  </si>
  <si>
    <t>全队暴击伤害提高50</t>
  </si>
  <si>
    <t>SPE0074A01</t>
  </si>
  <si>
    <t>SPE0074B01</t>
  </si>
  <si>
    <t>毒爪「不死杀人鬼」</t>
  </si>
  <si>
    <t>SPE0074C01</t>
  </si>
  <si>
    <t>「没脑子的僵尸」</t>
  </si>
  <si>
    <t>灵力珠恢复减2</t>
  </si>
  <si>
    <t>SPE0075A01</t>
  </si>
  <si>
    <t>道符「道胎动」</t>
  </si>
  <si>
    <t>SPE0075B01</t>
  </si>
  <si>
    <t>邪符「养小鬼」</t>
  </si>
  <si>
    <t>自身防御提高25</t>
  </si>
  <si>
    <t>SPE0075C01</t>
  </si>
  <si>
    <t>通灵「通灵芳香」</t>
  </si>
  <si>
    <t>SPE0076A01</t>
  </si>
  <si>
    <t>雷矢「元兴寺的旋风」</t>
  </si>
  <si>
    <t>对1名敌人进行3次0.8*灵力的弹幕攻击</t>
  </si>
  <si>
    <t>SPE0076B01</t>
  </si>
  <si>
    <t>「飞鸟大佛镇护」</t>
  </si>
  <si>
    <t>SPE0076C01</t>
  </si>
  <si>
    <t>怨灵「入鹿之雷」</t>
  </si>
  <si>
    <t>本回合内，使队长对攻击自己的敌人进行(力量+灵力)的普攻反击</t>
  </si>
  <si>
    <t>SPE0077A01</t>
  </si>
  <si>
    <t>天符「雨之磐舟」</t>
  </si>
  <si>
    <t>SPE0077B01</t>
  </si>
  <si>
    <t>「古代日本的尸解仙」</t>
  </si>
  <si>
    <t>SPE0077C01</t>
  </si>
  <si>
    <t>运气「破局的开门」</t>
  </si>
  <si>
    <t>SPE0078A01</t>
  </si>
  <si>
    <t>「十七条宪法炸弹」</t>
  </si>
  <si>
    <t>SPE0078B01</t>
  </si>
  <si>
    <t>光符「救世观音的佛光」</t>
  </si>
  <si>
    <t>恢复全队75生命，并降低敌方全体30%命中</t>
  </si>
  <si>
    <t>SPE0078C01</t>
  </si>
  <si>
    <t>「承诏必慎」</t>
  </si>
  <si>
    <t>钦定1名队友在本回合内符卡发动率提升至100%，并且符卡消耗的灵力珠减2</t>
  </si>
  <si>
    <t>SPE0079A01</t>
  </si>
  <si>
    <t>变化「百鬼妖界之门」</t>
  </si>
  <si>
    <t>SPE0079B01</t>
  </si>
  <si>
    <t>变化「猯藏弹幕十变化」</t>
  </si>
  <si>
    <t>SPE0079C01</t>
  </si>
  <si>
    <t>变化「二岩家的制裁」</t>
  </si>
  <si>
    <t>SPE0080A01</t>
  </si>
  <si>
    <t>「假面丧心舞-暗黑能乐」</t>
  </si>
  <si>
    <t>SPE0080B01</t>
  </si>
  <si>
    <t>忧符「杞人忧地」</t>
  </si>
  <si>
    <t>队长闪避成功时，使队长对所有敌人进行1次反击</t>
  </si>
  <si>
    <t>SPE0080C01</t>
  </si>
  <si>
    <t>喜符「昂扬的神乐狮子」</t>
  </si>
  <si>
    <t>使队长造成的伤害增加50点，攻击附加1层灼烧</t>
  </si>
  <si>
    <t>SPE0081A01</t>
  </si>
  <si>
    <t>水符「红月拍击」</t>
  </si>
  <si>
    <t>对所有敌人进行1.5*力量的体术攻击</t>
  </si>
  <si>
    <t>SPE0081B01</t>
  </si>
  <si>
    <t>鳞符「逆鳞的惊涛」</t>
  </si>
  <si>
    <t>对攻击自己的敌人进行1*力量的弹幕反击</t>
  </si>
  <si>
    <t>SPE0081C01</t>
  </si>
  <si>
    <t>潮符「湖中的潮汐波」</t>
  </si>
  <si>
    <t>SPE0082A01</t>
  </si>
  <si>
    <t>首符「闭目射击」</t>
  </si>
  <si>
    <t>自身命中降低50%，对所有敌人进行灵力+100的弹幕攻击</t>
  </si>
  <si>
    <t>SPE0082B01</t>
  </si>
  <si>
    <t>飞符「飞行之头」</t>
  </si>
  <si>
    <t>自身回避提高50</t>
  </si>
  <si>
    <t>SPE0082C01</t>
  </si>
  <si>
    <t>眼光「地狱之光」</t>
  </si>
  <si>
    <t>SPE0083A01</t>
  </si>
  <si>
    <t>变身「三角齿」</t>
  </si>
  <si>
    <t>SPE0083B01</t>
  </si>
  <si>
    <t>狼牙「渴望鲜血的狼牙」</t>
  </si>
  <si>
    <t>对攻击自己的敌人进行1*力量的体术反击，并使其受到的伤害增加20%</t>
  </si>
  <si>
    <t>SPE0083C01</t>
  </si>
  <si>
    <t>咆哮「满月的远吠」</t>
  </si>
  <si>
    <t>SPE0084A01</t>
  </si>
  <si>
    <t>平曲「祗园精舍的钟声」</t>
  </si>
  <si>
    <t>SPE0084B01</t>
  </si>
  <si>
    <t>怨灵「无耳芳一」</t>
  </si>
  <si>
    <t>SPE0084C01</t>
  </si>
  <si>
    <t>乐符「邪恶的五线谱」</t>
  </si>
  <si>
    <t>SPE0085A01</t>
  </si>
  <si>
    <t>琴符「诸行无常的琴声」</t>
  </si>
  <si>
    <t>SPE0085B01</t>
  </si>
  <si>
    <t>响符「平安的残响」</t>
  </si>
  <si>
    <t>自身获得100%反伤，队长获得50%反伤</t>
  </si>
  <si>
    <t>SPE0085C01</t>
  </si>
  <si>
    <t>筝曲「下克上送筝曲」</t>
  </si>
  <si>
    <t>SPE0086A01</t>
  </si>
  <si>
    <t>欺符「逆针击」</t>
  </si>
  <si>
    <t>SPE0086B01</t>
  </si>
  <si>
    <t>逆符「镜之国的弹幕」</t>
  </si>
  <si>
    <t>SPE0086C01</t>
  </si>
  <si>
    <t>逆转「阶级反转」</t>
  </si>
  <si>
    <t>全队全属性提高50</t>
  </si>
  <si>
    <t>SPE0087A01</t>
  </si>
  <si>
    <t>妖剑「辉针剑」</t>
  </si>
  <si>
    <t>SPE0087B01</t>
  </si>
  <si>
    <t>「一寸之壁」</t>
  </si>
  <si>
    <t>自身和队长获得20%减伤</t>
  </si>
  <si>
    <t>SPE0087C01</t>
  </si>
  <si>
    <t>小槌「变得更大吧」</t>
  </si>
  <si>
    <t>SPE0088A01</t>
  </si>
  <si>
    <t>死鼓「轻敲大地」</t>
  </si>
  <si>
    <t>SPE0088B01</t>
  </si>
  <si>
    <t>雷符「愤怒的雷电拨浪鼓」</t>
  </si>
  <si>
    <t>SPE0088C01</t>
  </si>
  <si>
    <t>「原初的节拍」</t>
  </si>
  <si>
    <t>SPE0089A01</t>
  </si>
  <si>
    <t>妖弹「来自背后的弹幕」</t>
  </si>
  <si>
    <t>对1名敌人进行2*灵力的弹幕攻击，若敌人被击破则返还消耗的灵力珠</t>
  </si>
  <si>
    <t>SPE0089B01</t>
  </si>
  <si>
    <t>朱鹮「红翼庇佑」</t>
  </si>
  <si>
    <t>自身防御提高50%，幸运提高100%</t>
  </si>
  <si>
    <t>SPE0089C01</t>
  </si>
  <si>
    <t>「十五册的魅力」</t>
  </si>
  <si>
    <t>战斗后全队获得的经验提高10%</t>
  </si>
  <si>
    <t>SPE0090A01</t>
  </si>
  <si>
    <t>阳光「阳光冲击波」</t>
  </si>
  <si>
    <t>SPE0090B01</t>
  </si>
  <si>
    <t>光精「钻石之环」</t>
  </si>
  <si>
    <t>全队防御提高50%</t>
  </si>
  <si>
    <t>SPE0090C01</t>
  </si>
  <si>
    <t>瞬光「致命闪光」</t>
  </si>
  <si>
    <t>敌方全体命中降低75%</t>
  </si>
  <si>
    <t>SPE0091A01</t>
  </si>
  <si>
    <t>月符「月面气旋」</t>
  </si>
  <si>
    <t>SPE0091B01</t>
  </si>
  <si>
    <t>障光「月光墙」</t>
  </si>
  <si>
    <t>全队格挡提高50</t>
  </si>
  <si>
    <t>SPE0091C01</t>
  </si>
  <si>
    <t>月光「静默旋风」</t>
  </si>
  <si>
    <t>SPE0092A01</t>
  </si>
  <si>
    <t>星粒「星屑阵雨」</t>
  </si>
  <si>
    <t>SPE0092B01</t>
  </si>
  <si>
    <t>星符「星光雨」</t>
  </si>
  <si>
    <t>SPE0092C01</t>
  </si>
  <si>
    <t>星光「星辰镭射」</t>
  </si>
  <si>
    <t>SPE0093A01</t>
  </si>
  <si>
    <t>神风「月之扇的一闪」</t>
  </si>
  <si>
    <t>对所有敌人进行2.5*灵力的弹幕攻击</t>
  </si>
  <si>
    <t>SPE0093B01</t>
  </si>
  <si>
    <t>「静谧月海」</t>
  </si>
  <si>
    <t>SPE0093C01</t>
  </si>
  <si>
    <t>甘饴「月都的美味桃子」</t>
  </si>
  <si>
    <t>SPE0094A01</t>
  </si>
  <si>
    <t>神灵「召请天照大御神」</t>
  </si>
  <si>
    <t>降低全体敌人100%回避，并对所有目标造成1.5*力量的生命移除</t>
  </si>
  <si>
    <t>SPE0094B01</t>
  </si>
  <si>
    <t>神灵「召请石凝姥命」</t>
  </si>
  <si>
    <t>SPE0094C01</t>
  </si>
  <si>
    <t>神灵「召请伊豆能卖命」</t>
  </si>
  <si>
    <t>SPE0095A01</t>
  </si>
  <si>
    <t>幻弹「幻想视差恐吓弹幕」</t>
  </si>
  <si>
    <t>SPE0095B01</t>
  </si>
  <si>
    <t>飞升「月面的羽衣」</t>
  </si>
  <si>
    <t>SPE0095C01</t>
  </si>
  <si>
    <t>SPE0096A01</t>
  </si>
  <si>
    <t>「石长姬之祀」</t>
  </si>
  <si>
    <t>降低1名敌人10点防御，并对其进行1次体术攻击</t>
  </si>
  <si>
    <t>SPE0096C01</t>
  </si>
  <si>
    <t>「鼓气加油」</t>
  </si>
  <si>
    <t>恢复全队25点生命值</t>
  </si>
  <si>
    <t>SPE0096AA1</t>
  </si>
  <si>
    <t>「前额叶触须蔓生」</t>
  </si>
  <si>
    <t>SPE0096BA1</t>
  </si>
  <si>
    <t>SPE0096CA1</t>
  </si>
  <si>
    <t>「超然存在」</t>
  </si>
  <si>
    <t>SPE0097A01</t>
  </si>
  <si>
    <t>龙符「龙啸」</t>
  </si>
  <si>
    <t>力量提高最大生命值的70%</t>
  </si>
  <si>
    <t>SPE0097B01</t>
  </si>
  <si>
    <t>虎符「两门的彭祖」</t>
  </si>
  <si>
    <t>SPE0097C01</t>
  </si>
  <si>
    <t>鹰符「雄鹰信标」</t>
  </si>
  <si>
    <t>SPE0098A01</t>
  </si>
  <si>
    <t>「黄瓜妖魔书印刷术」</t>
  </si>
  <si>
    <t>对1名敌人进行力量+20的体术攻击</t>
  </si>
  <si>
    <t>SPE0098C01</t>
  </si>
  <si>
    <t>「紧急包扎」</t>
  </si>
  <si>
    <t>恢复队长50点生命值</t>
  </si>
  <si>
    <t>SPE0099A01</t>
  </si>
  <si>
    <t>「月之妖鸟，化猫之幻」</t>
  </si>
  <si>
    <t>对1名敌人进行2次0.5*力量的体术攻击</t>
  </si>
  <si>
    <t>SPE0099C01</t>
  </si>
  <si>
    <t>「魔法少女十字军」</t>
  </si>
  <si>
    <t>全队力量提高5</t>
  </si>
  <si>
    <t>SPE0100A01</t>
  </si>
  <si>
    <t>「华胥之梦」</t>
  </si>
  <si>
    <t>对所有敌人进行0.5*灵力的弹幕攻击</t>
  </si>
  <si>
    <t>SPE0100C01</t>
  </si>
  <si>
    <t>「魔术师梅莉」</t>
  </si>
  <si>
    <t>全队灵力提高5</t>
  </si>
  <si>
    <t>SPE0101A01</t>
  </si>
  <si>
    <t>念力「念力爆发」</t>
  </si>
  <si>
    <t>SPE0101B01</t>
  </si>
  <si>
    <t>SPE0101C01</t>
  </si>
  <si>
    <t>SPE0102A01</t>
  </si>
  <si>
    <t>凶弹「高速撞击」</t>
  </si>
  <si>
    <t>对1名敌人进行3*灵力的弹幕攻击</t>
  </si>
  <si>
    <t>SPE0102B01</t>
  </si>
  <si>
    <t>弹符「鹰击」</t>
  </si>
  <si>
    <t>对攻击自己的敌人进行2*灵力的弹幕反击</t>
  </si>
  <si>
    <t>SPE0102C01</t>
  </si>
  <si>
    <t>铳符「月狂之枪」</t>
  </si>
  <si>
    <t>SPE0103A01</t>
  </si>
  <si>
    <t>「九月的南瓜」</t>
  </si>
  <si>
    <t>灵力珠恢复减1，自身灵力和暴击降低50%，每回合对所有敌人进行1次弹幕攻击</t>
  </si>
  <si>
    <t>SPE0103B01</t>
  </si>
  <si>
    <t>兔符「草莓团子」</t>
  </si>
  <si>
    <t>灵力珠恢复减1，降低所有敌人50%回避</t>
  </si>
  <si>
    <t>SPE0103C01</t>
  </si>
  <si>
    <t>兔符「团子影响力」</t>
  </si>
  <si>
    <t>灵力珠恢复减2，每回合恢复全队50生命值</t>
  </si>
  <si>
    <t>SPE0104A01</t>
  </si>
  <si>
    <t>月符「绀色的狂梦」</t>
  </si>
  <si>
    <t>净化自身状态，并对1名敌人进行灵力+150的弹幕攻击</t>
  </si>
  <si>
    <t>SPE0104B01</t>
  </si>
  <si>
    <t>梦符「捕梦网」</t>
  </si>
  <si>
    <t>SPE0104C01</t>
  </si>
  <si>
    <t>梦符「刈安色的迷梦」</t>
  </si>
  <si>
    <t>SPE0105A01</t>
  </si>
  <si>
    <t>玉符「众神的光辉弹冠」</t>
  </si>
  <si>
    <t>SPE0105B01</t>
  </si>
  <si>
    <t>玉符「秽身探知型水雷」</t>
  </si>
  <si>
    <t>对自身和攻击自己的第1个敌人造成3*灵力的弹幕伤害</t>
  </si>
  <si>
    <t>SPE0105C01</t>
  </si>
  <si>
    <t>玉符「乌合的二重咒」</t>
  </si>
  <si>
    <t>SPE0106A01</t>
  </si>
  <si>
    <t>狱符「地狱月食」</t>
  </si>
  <si>
    <t>SPE0106B01</t>
  </si>
  <si>
    <t>狱符「闪光与条纹」</t>
  </si>
  <si>
    <t>SPE0106C01</t>
  </si>
  <si>
    <t>「伪阿波罗」</t>
  </si>
  <si>
    <t>SPE0107A01</t>
  </si>
  <si>
    <t>纯符「纯粹的弹幕地狱」</t>
  </si>
  <si>
    <t>SPE0107B01</t>
  </si>
  <si>
    <t>「困住瓮中之鳖的纯粹弹幕」</t>
  </si>
  <si>
    <t>SPE0107C01</t>
  </si>
  <si>
    <t>「纯粹的狂气」</t>
  </si>
  <si>
    <t>SPE0108A01</t>
  </si>
  <si>
    <t>异界「地狱的非理想弹幕」</t>
  </si>
  <si>
    <t>对所有敌人进行1*灵力的弹幕攻击，并获得1回合追击状态</t>
  </si>
  <si>
    <t>SPE0108B01</t>
  </si>
  <si>
    <t>异界「逢魔之刻」</t>
  </si>
  <si>
    <t>自身获得100%反伤，受到攻击后获得90%减伤</t>
  </si>
  <si>
    <t>SPE0108C01</t>
  </si>
  <si>
    <t>「三位一体狂想曲」</t>
  </si>
  <si>
    <t>SPE0108AA1</t>
  </si>
  <si>
    <t>SPE0108BA1</t>
  </si>
  <si>
    <t>地球「邪秽在身」</t>
  </si>
  <si>
    <t>SPE0108AB1</t>
  </si>
  <si>
    <t>SPE0108BB1</t>
  </si>
  <si>
    <t>月「阿波罗反射镜」</t>
  </si>
  <si>
    <t>自身获得50%减伤和100%反伤</t>
  </si>
  <si>
    <t>SPEZ007A01</t>
  </si>
  <si>
    <t>战车「螳臂当车」</t>
  </si>
  <si>
    <t>SPEZ007B01</t>
  </si>
  <si>
    <t>战车「复合装甲」</t>
  </si>
  <si>
    <t>自身和队长防御提高100%，回避降低50%</t>
  </si>
  <si>
    <t>SPEZ007C01</t>
  </si>
  <si>
    <t>「少女与战车」</t>
  </si>
  <si>
    <t>SPEZ011A01</t>
  </si>
  <si>
    <t>骚符「舞灵的恶戏」</t>
  </si>
  <si>
    <t>SPEZ011B01</t>
  </si>
  <si>
    <t>幻梦「梦消失」</t>
  </si>
  <si>
    <t>SPEZ011C01</t>
  </si>
  <si>
    <t>魔符「魔力回响」</t>
  </si>
  <si>
    <t>SPEZ012A01</t>
  </si>
  <si>
    <t>SPEZ012B01</t>
  </si>
  <si>
    <t>光魔「漫散镭射」</t>
  </si>
  <si>
    <t>SPEZ012C01</t>
  </si>
  <si>
    <t>伪仪「幻想星系」</t>
  </si>
  <si>
    <t>SPEZ013A01</t>
  </si>
  <si>
    <t>自身暴击提高100%，对1名敌人进行2*力量的体术攻击</t>
  </si>
  <si>
    <t>SPEZ013B01</t>
  </si>
  <si>
    <t>防御位获得75%减伤</t>
  </si>
  <si>
    <t>SPEZ013C01</t>
  </si>
  <si>
    <t>全队回避提高100%</t>
  </si>
  <si>
    <t>SPEZ014A01</t>
  </si>
  <si>
    <t>魔&amp;核能「十字核热冲击」</t>
  </si>
  <si>
    <t>SPEZ014C01</t>
  </si>
  <si>
    <t>「暴走空间传送装置」</t>
  </si>
  <si>
    <t>SPEZ015A01</t>
  </si>
  <si>
    <t>核能「莓色的核爆弹」</t>
  </si>
  <si>
    <t>SPEZ015B01</t>
  </si>
  <si>
    <t>「微型空间移动装置」</t>
  </si>
  <si>
    <t>SPEZ015C01</t>
  </si>
  <si>
    <t>女仆秘技「特殊的打扫技巧」</t>
  </si>
  <si>
    <t>敌方全体防御降低100%，回避提高100%</t>
  </si>
  <si>
    <t>信仰</t>
    <phoneticPr fontId="1" type="noConversion"/>
  </si>
  <si>
    <t>食物</t>
    <phoneticPr fontId="1" type="noConversion"/>
  </si>
  <si>
    <t>唉，好麻烦啊，总之我是博丽灵梦。</t>
  </si>
  <si>
    <t>嘛，又是我。在博丽神社开宴会碰到我不是很正常吗？</t>
  </si>
  <si>
    <t>早啊，跟班。啊？要去退治么？好麻烦……</t>
  </si>
  <si>
    <t>天气好好呢，来喝茶吧。</t>
  </si>
  <si>
    <t>还不回去么？很晚了呢。在这里过夜是要收费的哦。</t>
  </si>
  <si>
    <t>啊啊，懒得管你了……顺便一提，我休息的房间有结界，踏进一步你就死定了。</t>
  </si>
  <si>
    <t>我是灵梦的好朋友，雾雨魔理沙，是个魔法使DA☆ZE。</t>
  </si>
  <si>
    <t>嘛，不要钱的宴会我没有错过的理由，是吧DA☆ZE~</t>
  </si>
  <si>
    <t>很有精神嘛~我去神社借点东西，你就当没见过我就好啦~</t>
  </si>
  <si>
    <t>还在这里么？去采蘑菇吧！</t>
  </si>
  <si>
    <t>哦~你还在呢，今天住在这里么？</t>
  </si>
  <si>
    <t>果然要在这里过夜么？……外面有个之前从香霖堂顺来的帐篷，困了就休息一下吧。</t>
  </si>
  <si>
    <t>我可以吃掉你吗？不能吗？是~这样吗？</t>
  </si>
  <si>
    <t>又~是我哦~？没看见~我吗？</t>
  </si>
  <si>
    <t>是~这样吗~</t>
  </si>
  <si>
    <t>是~这~样吗？</t>
  </si>
  <si>
    <t>是~这~样~吗~</t>
  </si>
  <si>
    <t>看得到我~~？明~明是黑夜呢~</t>
  </si>
  <si>
    <t>嗯？好像遇到了美味的食物呢。</t>
  </si>
  <si>
    <t>黑暗，即是虚空。</t>
  </si>
  <si>
    <t>早上好。万圣节吗，不知道的节日。妖怪的节日？本来的样子就很吓人了吧。</t>
  </si>
  <si>
    <t>中午好。一起吓人？如果是让他们的心里充满黑暗的话。</t>
  </si>
  <si>
    <t>下午好。晚饭时间呢，你想来给我当晚饭吗。南瓜派？奇怪的点心。但是，味道，还不错。</t>
  </si>
  <si>
    <t>晚上好。不给糖就捣蛋？是什么？还是说。你想被吃掉？</t>
  </si>
  <si>
    <t>我是大妖精哦，不过这并不是我的名字。来，一起去恶作剧吧~</t>
  </si>
  <si>
    <t>多谢款待了呢~琪露诺？那家伙说要一起来，结果中途就跑去抓青蛙了……</t>
  </si>
  <si>
    <t>早安，看到琪露诺了吗？</t>
  </si>
  <si>
    <t>琪露诺好像又惹老师生气了呢。</t>
  </si>
  <si>
    <t>人类，你还在这里啊……过不久我的妖精朋友们就出来了哦~没关系吗？</t>
  </si>
  <si>
    <t>好想睡觉呢……虽然妖精不睡觉也没关系呢。</t>
  </si>
  <si>
    <t>人家是冰之妖精琪露诺，幻想乡最强的存在！被人欺负了尽管来找我！</t>
  </si>
  <si>
    <t>人家又来了哦~好好感谢我吧~</t>
  </si>
  <si>
    <t>看人家的冰冻光线！厉害吧？嘿嘿~</t>
  </si>
  <si>
    <t>中午最适合休息了~诶？上白泽老师的课吗？……那个怎样都无所谓了吧……</t>
  </si>
  <si>
    <t>嘿！敢不敢和人家战欧啊，啊不，战斗！</t>
  </si>
  <si>
    <t>你不睡觉么？那和人家比比谁熬的时间长？</t>
  </si>
  <si>
    <t>计算机辅助型人造有机生命体，琪露爱衣，感谢您的选择。不要以貌取人，其实我是很富有智慧的。今后请多关照呢，殿下。</t>
  </si>
  <si>
    <t>看到过很多机器人有了感情的故事，真是奇怪，他们没有安装情感模拟的模块吗？诶？我是普通的女孩子啦……</t>
  </si>
  <si>
    <t>早晨好，殿下。嗯？太正式了？请在控制面板内调整礼貌程度……设定为0，哟，八嘎，你起得挺早的嘛。</t>
  </si>
  <si>
    <t>殿下想听一些笑话作为餐后娱乐？好的，琪露爱衣内置核反应堆自毁倒数计时，5，4，3……</t>
  </si>
  <si>
    <t>作为人工智能是不是内置了游戏程序？殿下请看远处那片空地，我刚在那里布下十枚地雷，祝您玩得愉快。</t>
  </si>
  <si>
    <t>我的续航时间似乎不太够用了，需要补充能源。请殿下也尽早休息。</t>
  </si>
  <si>
    <t>啊，好饱……啊，我翘班这件事千万别和咲夜说哦~</t>
  </si>
  <si>
    <t>Zzz……啊！我没在睡觉，真的！</t>
  </si>
  <si>
    <t>外面的世界有很多假期吗？好羡慕哦。</t>
  </si>
  <si>
    <t>哦哦~快到下班时间了~~……虽说我完全没有下班时间就是了……</t>
  </si>
  <si>
    <t>……Zzz</t>
  </si>
  <si>
    <t>使魔小恶魔，是帕秋莉大人的仆役哦。</t>
  </si>
  <si>
    <t>宴会好开心，菜品也真好呢~可惜图书馆不能吃东西，不然我一定要带点回去……</t>
  </si>
  <si>
    <t>一大早就来图书馆借书么？我去请示一下帕秋莉大人，稍等哦~</t>
  </si>
  <si>
    <t>呜呜……魔理沙又来把图书馆弄得一团乱，真是……</t>
  </si>
  <si>
    <t>不好意思哦人类，我们要闭馆咯~</t>
  </si>
  <si>
    <t>我吗？小恶魔不睡觉也没关系啦，不如趁这个时候收拾一下被那个笨蛋魔法使弄乱的书柜……</t>
  </si>
  <si>
    <t>唉，拜托，请不要在阳光充足的时候叫我出来。</t>
  </si>
  <si>
    <t>话说每次宴会都是在室外么……呃，还是不太习惯……</t>
  </si>
  <si>
    <t>太阳好大，真不想出门呢……</t>
  </si>
  <si>
    <t>好热……好想回去，快说你想干什么啦！</t>
  </si>
  <si>
    <t>没事，身体的问题不会影响我的七曜魔法之力的……咳咳……</t>
  </si>
  <si>
    <t>白天烦了我那么长时间，晚上也要打扰人家睡觉么……</t>
  </si>
  <si>
    <t>您好，我受大小姐之命前来协助。</t>
  </si>
  <si>
    <t>感谢招待，看来大小姐也很满意呢。</t>
  </si>
  <si>
    <t>大小姐正在休息，有什么事就让我来代劳吧。</t>
  </si>
  <si>
    <t>请问有什么吩咐？没有的话我先回红魔馆了。</t>
  </si>
  <si>
    <t>有什么事的话可以让我代劳。</t>
  </si>
  <si>
    <t>不必担心我，我刚刚已经利用时间停止休息过两个小时了，现在正是侍候小姐们的工作时间。</t>
  </si>
  <si>
    <t>我从你的身上，看到了奇妙的命运呢……</t>
  </si>
  <si>
    <t>又有宴会吗？这次有什么能满足我的呢？</t>
  </si>
  <si>
    <t>呜……这个时候吵醒我，让你感受下吸血鬼的……啊好刺眼！</t>
  </si>
  <si>
    <t>正午时分并非吸血鬼出行的好时机呢，嘛，虽说作为强大的吸血鬼，区区日光并无法束缚于我。</t>
  </si>
  <si>
    <t>今天的月亮不错呢。虽说满月更适合我。</t>
  </si>
  <si>
    <t>虽然是不错的月夜，不过没什么可做的呢，几百年了都是这样呢。</t>
  </si>
  <si>
    <t>命运的相逢呢，好像会有事情发生。</t>
  </si>
  <si>
    <t>万圣节好像很有趣呢，稍微有点兴趣了。</t>
  </si>
  <si>
    <t>早上好哟，来一起喝红茶吗？还有南瓜派。</t>
  </si>
  <si>
    <t>来得正好，我想去问问帕琪有什么关于万圣节的知识，一起去吧。</t>
  </si>
  <si>
    <t>南瓜灯这种事让咲夜去做就好，但是芙兰好像很感兴趣呢，她能开心就好。</t>
  </si>
  <si>
    <t>偶尔洋馆换种风格也不错呢，南瓜派也很合胃口。</t>
  </si>
  <si>
    <t>哈哈哈！！来嘛来嘛，和芙兰一起玩吧，一起玩吧！！！</t>
  </si>
  <si>
    <t>啊哈哈~我又来玩了哦~~</t>
  </si>
  <si>
    <t>呐，一起去玩吧~去玩嘛~</t>
  </si>
  <si>
    <t>不去玩吗~我可不想睡觉呢……</t>
  </si>
  <si>
    <t>你也不困吗？太好了太好了~~现在才是吸血鬼的真正的游戏时间呢~~</t>
  </si>
  <si>
    <t>不给糖就捣蛋！~来陪芙兰一起玩吧！~</t>
  </si>
  <si>
    <t>吸血鬼可是不怕蛀牙的呢~和芙兰一起去吓人吗？~</t>
  </si>
  <si>
    <t>早上好！~芙兰今天也想玩得开心！</t>
  </si>
  <si>
    <t>要一起去吓人吗？~芙兰很喜欢帮忙！退治？也可以哟！</t>
  </si>
  <si>
    <t>看！这个是芙兰做的南瓜灯！我们把南瓜灯摆满洋馆吧！</t>
  </si>
  <si>
    <t>悠悠长夜，且听我演奏一首二泉映月……</t>
  </si>
  <si>
    <t>你……居然能看得见我？</t>
  </si>
  <si>
    <t>睡眼朦胧呢……来，先吃了早饭，一会儿去沐浴更衣，如此慵懒的样子可不能迎接新的一天呢~</t>
  </si>
  <si>
    <t>平时吗……虽然偶尔会有妖怪过来，但基本上都没注意到我呢~</t>
  </si>
  <si>
    <t>夕阳，真美……来吧，今天的晚饭请务必让我一展厨艺！</t>
  </si>
  <si>
    <t>夜色已深，请尽早睡吧……不用担心我，请让我一个人，在月色下……静静地，拉一会儿二胡……</t>
  </si>
  <si>
    <t>又一年的冬之季节，快要降临了吗。</t>
  </si>
  <si>
    <t>又是冬天了吗？……</t>
  </si>
  <si>
    <t>不太喜欢现在的天气……确切来说，不是雪天的天气我都不太喜欢……</t>
  </si>
  <si>
    <t>……请在合适的季节叫我出来。</t>
  </si>
  <si>
    <t>……虽然感觉好了一点，但是请到了冬天再叫我出来。我并不喜欢这个季节。</t>
  </si>
  <si>
    <t>外面很沉寂呢……就像冬天一样……</t>
  </si>
  <si>
    <t>呐，那边的人类~听清楚了，我叫橙，你有看到蓝大人喵？</t>
  </si>
  <si>
    <t>团子好好吃，呜喵……不过还是没有蓝大人做的好吃就是了喵~</t>
  </si>
  <si>
    <t>你看到蓝大人了喵?</t>
  </si>
  <si>
    <t>好多大妖怪来过的样子，不过都没有蓝大人厉害喵~</t>
  </si>
  <si>
    <t>……蓝大人在哪里喵，门禁的时间要到了喵~</t>
  </si>
  <si>
    <t>呜喵……Zzz……</t>
  </si>
  <si>
    <t>我习惯了一个人独来独往，没有重要的事情不要来找我。</t>
  </si>
  <si>
    <t>嘛，虽说我总是一个人，不过上海、蓬莱、法兰西她们都很开心呢。不管怎么说，多谢款待了。</t>
  </si>
  <si>
    <t>早安，今天天气不错呢。孩子们也很精神呢。</t>
  </si>
  <si>
    <t>有什么需要的吗？</t>
  </si>
  <si>
    <t>要回去了呢，不然那些孩子们会寂寞的。</t>
  </si>
  <si>
    <t>睡不着吗？也许可以给你缝一个等身布偶抱着睡也可以的……</t>
  </si>
  <si>
    <t>感觉最近心态好了很多呢。诶？说我是依靠自己的努力走出了阴影吗？笨蛋……不要把自己的功劳推给别人啊……</t>
  </si>
  <si>
    <t>呼……噩梦总是萦绕不散……这样下去可不太妙啊……诶啊？你来了啊，不不，我没事啦，啊哈哈……</t>
  </si>
  <si>
    <t>那个……要一起吃午饭吗？饭是我和上海一起做的，要尝尝看吗？多一个人一起吃会觉得安心很多啦……啊……没……没什么……</t>
  </si>
  <si>
    <t>总是来找我，工作不要紧吗？咦？不……我并没有讨厌这样……什么的，不如说很希望……你你你不要误会了！</t>
  </si>
  <si>
    <t>今晚……不回去的吗？也是……晚上这么黑你一定很害怕的对不对？什么？我我我我才不害怕啊！喂！等下啊！不要把我一个人丢下啊！</t>
  </si>
  <si>
    <t>春天在哪里啊~~春天在哪里！~~</t>
  </si>
  <si>
    <t>又有宴会！好开心！唰唰唰（发出弹幕）！啊，不好意思，我一兴奋就……诶嘿嘿……</t>
  </si>
  <si>
    <t>最喜欢早上了~~作为一天的好开始，就像春天一样呢~~</t>
  </si>
  <si>
    <t>春天来了哦~~诶嘿嘿好开心好开心~~</t>
  </si>
  <si>
    <t>哦哦~春月夜果然最美了呢~~诶嘿嘿~~</t>
  </si>
  <si>
    <t>春天来了哦~~啊咧？没有人听么？</t>
  </si>
  <si>
    <t>虽然不喜欢独奏，但如果你愿意听的话，我可以为你演奏一次。</t>
  </si>
  <si>
    <t>……听到有宴会就来了……介意吗？</t>
  </si>
  <si>
    <t>……宴会，不讨厌。</t>
  </si>
  <si>
    <t>你想听我演奏么……</t>
  </si>
  <si>
    <t>需要我为你拉一首催眠曲么？</t>
  </si>
  <si>
    <t>果然要我给你演奏一曲催眠曲吗？……倒也不是不行啦……</t>
  </si>
  <si>
    <t>哈哈，知道吗？我有时候也喜欢小号独奏哦~</t>
  </si>
  <si>
    <t>说到宴会，自然就是我们骚灵小乐团了是吧？嘿嘿~</t>
  </si>
  <si>
    <t>好想开一场演唱会呢~来开宴会吧~</t>
  </si>
  <si>
    <t>好期待宴会呢~又能演奏了！</t>
  </si>
  <si>
    <t>呐，要来一曲么？……呃，晚上还是别吹小号好一点呢。</t>
  </si>
  <si>
    <t>小号貌似没有催眠的曲子……抱歉呢~</t>
  </si>
  <si>
    <t>怎么，想要来学习乐器的知识吗？我可是擅长所有乐器的。</t>
  </si>
  <si>
    <t>难得的表演机会呢，谢谢你呢，人类~</t>
  </si>
  <si>
    <t>人类，开宴会的话，务必叫上我们来表演哦~</t>
  </si>
  <si>
    <t>骚灵乐团最近开始步上正轨了呢~有需要的话叫我们就好，免费演奏也可以的哦~</t>
  </si>
  <si>
    <t>催眠曲的话，我也能弹哦~</t>
  </si>
  <si>
    <t>这个时候果然还是和a小调小夜曲最配呢~</t>
  </si>
  <si>
    <t>这把楼观剑斩不断的东西，几乎不存在！</t>
  </si>
  <si>
    <t>啊，是我哟。我是想来学一些新菜色，这样一来幽幽子大人会开心的吧……</t>
  </si>
  <si>
    <t>白玉楼的食物又不够了呢……</t>
  </si>
  <si>
    <t>没事的话我就继续练剑了。没有好身手是没法保护好幽幽子大人的。</t>
  </si>
  <si>
    <t>虽然很可惜，也是时候要回去了呢……不能把幽幽子大人一个人留在家里呢……</t>
  </si>
  <si>
    <t>晚上的幻想乡很不安全，不过有我在就不会让不怀好意的家伙踏入白玉楼！</t>
  </si>
  <si>
    <t>啊啦啦，这些食物都是你准备的吗？有兴趣来白玉楼工作吗！</t>
  </si>
  <si>
    <t>简直是人间美味！年轻人，务必要来我们白玉楼哦~</t>
  </si>
  <si>
    <t>嗯~神社有什么好吃的吗？</t>
  </si>
  <si>
    <t>啊啦～没想到神社的清茶也很好喝呢。</t>
  </si>
  <si>
    <t>是时候回去了呢～明天再见哦。</t>
  </si>
  <si>
    <t>咦，你也没睡吗？我是想吃夜宵才出来转转的啦……</t>
  </si>
  <si>
    <t>嗯？想什么呢？最好不要打橙的主意，不然我一定会让你后悔的。</t>
  </si>
  <si>
    <t>嗯？我不是来吃东西的，只是为了照顾紫大人之后的冬眠，不介意的话，可以收集一些食物吗？</t>
  </si>
  <si>
    <t>人类，有看到我家的橙么？</t>
  </si>
  <si>
    <t>你被召唤过来是紫大人的意志。我会尽全力帮助你的。</t>
  </si>
  <si>
    <t>橙那孩子怎么这时候还没回来……</t>
  </si>
  <si>
    <t>这么晚的话，妖怪可是很活跃的，姑且警告你一句。</t>
  </si>
  <si>
    <t>又遇到你了呢，人类。反正闲得很，我也姑且来帮帮忙好了。</t>
  </si>
  <si>
    <t>做得不错嘛，人类，看起来有好好地活跃呢。</t>
  </si>
  <si>
    <t>一大早就来这里么？很勤快嘛，灵梦也会高兴的吧。</t>
  </si>
  <si>
    <t>啊，灵梦不在呢。</t>
  </si>
  <si>
    <t>人类，应该回去了哦。</t>
  </si>
  <si>
    <t>人类，这么晚还不回去，有什么事情么？我可没法随时保护你哦。</t>
  </si>
  <si>
    <t>灵梦的宴会最喜欢了，这次的酒也很不错呢~</t>
  </si>
  <si>
    <t>灵梦的酒一如既往地不错呢~~</t>
  </si>
  <si>
    <t>灵梦~在吗？我来喝酒了哦。</t>
  </si>
  <si>
    <t>（目光迷离）嗝……嗯？你说什么？……没事啦，鬼是喝不醉的啦~嗝……</t>
  </si>
  <si>
    <t>鬼是不用睡觉的吧？你不懂么，趁着月色喝酒才是最高享受呢~</t>
  </si>
  <si>
    <t>唔唔……我才不是，嗝，困了或者醉了，只是，嗝，有点累……Zzz……</t>
  </si>
  <si>
    <t>我是莉格露哦，我可不是喜欢恶作剧的妖怪。</t>
  </si>
  <si>
    <t>诶？我一来，那些人类女孩子怎么都跑了？我又不会放虫子吓她们啦……</t>
  </si>
  <si>
    <t>竟然还有其他人类啊！不怕我吗。</t>
  </si>
  <si>
    <t>我比较喜欢晚上呢……</t>
  </si>
  <si>
    <t>啊，我很亮吧~夜里发光什么的也算我的得意技啦~</t>
  </si>
  <si>
    <t>嘛，我也不知道我为什么要发光啦……本能？总之怎样都好啦……</t>
  </si>
  <si>
    <t>想听歌，还是想吃烤鳗鱼？不论哪个都可以的哟~</t>
  </si>
  <si>
    <t>又见到你好开心~啊，这次我不是来唱歌的哦~（嚼嚼）这个烤鱼有点烤焦了啊……</t>
  </si>
  <si>
    <t>……呜呜，白天了吗？不太喜欢白天的舞台呢……</t>
  </si>
  <si>
    <t>我对我的嗓子没什么自信啦……不过我会努力的！</t>
  </si>
  <si>
    <t>要来一份烤八目鳗吗？对于治疗夜盲很有效哦~</t>
  </si>
  <si>
    <t>想听我现在唱歌？我倒是没问题啦，不过人类听了会得夜盲症哦……这样也没关系吗？</t>
  </si>
  <si>
    <t>我是寺子屋的老师，上白泽慧音。比起异变，我更加担心的是我的学生们。</t>
  </si>
  <si>
    <t>又是一场不错的宴会呢。不用担心我哦~之后还有课，所以我也不会饮酒的。</t>
  </si>
  <si>
    <t>啊啦，想来寺子屋上课么？</t>
  </si>
  <si>
    <t>唉，琪露诺这个孩子又跑到哪里去了……还有阿空的作业还是不及格啊……</t>
  </si>
  <si>
    <t>乖孩子要睡觉了哦，明天课堂上见。</t>
  </si>
  <si>
    <t>我还要备课，所以先不睡……还有，最好不要在满月的时候来找我……</t>
  </si>
  <si>
    <t>快一起出去退治妖怪吧！啊？书塾？啧……无聊的小崽子……</t>
  </si>
  <si>
    <t>讨厌的阳光……不要问为什么中午我也是这个样子，想吃头槌吗？！</t>
  </si>
  <si>
    <t>满月出来了……感觉浑身都是力量啊啊啊啊啊！</t>
  </si>
  <si>
    <t>一个月积压下的工作啊啊啊……可恶！别来烦我！</t>
  </si>
  <si>
    <t>我是帝哦~你能见到我已经非常幸运了~</t>
  </si>
  <si>
    <t>我又来了，看来你真的很幸运呢~</t>
  </si>
  <si>
    <t>要买超级幸运加护的超级幸运护身符吗？很便宜的！</t>
  </si>
  <si>
    <t>要买超级幸运加护的超级幸运护身符吗？马上要卖光了哦！</t>
  </si>
  <si>
    <t>要买超级幸运加护的超级幸运护身符吗？最后一件了哦！</t>
  </si>
  <si>
    <t>你还在这里啊？要是碰到妖怪可不是简单的靠幸运就能逃脱的哦~</t>
  </si>
  <si>
    <t>你好，我是月面防卫部……啊不，永远亭的铃仙，请多指教。</t>
  </si>
  <si>
    <t>各位好。（小声）偶尔吃些八意大人给的药以外的东西吧……诶？没什么没什么！</t>
  </si>
  <si>
    <t>我眼睛红了吗？天生的啦，并不是昨天晚上的睡眠问题啦。谢谢你的关心。</t>
  </si>
  <si>
    <t>（揉着脑袋）帝这个家伙……竟敢在午睡的时候恶作剧……</t>
  </si>
  <si>
    <t>……有点不想回去呢。</t>
  </si>
  <si>
    <t>看着月亮，想起以前在那里的生活，就睡不着呢……你也有什么心事吗?</t>
  </si>
  <si>
    <t>我是八意永琳。有健康问题随时可以来咨询的。</t>
  </si>
  <si>
    <t>虽然不是第一次来，还是要称赞一下你办的宴会呢。不过，可不要暴饮暴食，吃坏肚子哦。</t>
  </si>
  <si>
    <t>嗯？有事吗？我先要照顾好公主大人，不着急的话请稍后再说。</t>
  </si>
  <si>
    <t>哦，这个时间了……临床药效试验应该要出结果了……</t>
  </si>
  <si>
    <t>这两天夜里很冷，感冒的人类不少呢，你也小心点风寒吧。</t>
  </si>
  <si>
    <t>失眠么？这也是一种病，要治呢。</t>
  </si>
  <si>
    <t>啊啦，又要活动身体了，我还是更加喜欢无忧无虑地喝下午茶呢。</t>
  </si>
  <si>
    <t>哦哦~我来了！切，什么嘛……还以为是游戏交流会……哈~~（哈欠）回去睡了……</t>
  </si>
  <si>
    <t>（朦胧）嗯~？……有事的话去找永琳吧……我还想再睡一会……</t>
  </si>
  <si>
    <t>你能带来什么外界的好东西吗？QSV什么的……</t>
  </si>
  <si>
    <t>好想回去啊，家里的弹幕游戏还没通关呢……</t>
  </si>
  <si>
    <t>不要管我啦，我打完这一关就睡，真的……啊啊，都怨你和我说话，又掉残机了啊！</t>
  </si>
  <si>
    <t>藤原妹红，请多指教，我们最好速战速决，我可不想制造过多的麻烦。</t>
  </si>
  <si>
    <t>我刚刚送了一个病人出竹林来着……既然又有宴会，不介意再多我一个吧。</t>
  </si>
  <si>
    <t>千万别独自去竹林，要去的话就带上我吧。</t>
  </si>
  <si>
    <t>竹林可是很危险的呢，迷路的话。</t>
  </si>
  <si>
    <t>哦？这就到晚上了呢。冷的话就告诉我，给你烧竹炭好了。</t>
  </si>
  <si>
    <t>对于不老不死的人来说，睡不睡都没差啦……</t>
  </si>
  <si>
    <t>射命丸文，可以叫我文文，一起的话，说不定能遇到大新闻呢。</t>
  </si>
  <si>
    <t>嗨嗨~又是我哦~我是来取材的~各位不要在意，继续继续~</t>
  </si>
  <si>
    <t>要去派发《文文新闻》了哦~你就待在这里吧，反正你也跟不上我嘛~</t>
  </si>
  <si>
    <t>你有什么八卦消息么？</t>
  </si>
  <si>
    <t>给~爆炸新闻满满的《文文新闻》晚报哦！</t>
  </si>
  <si>
    <t>工作工作~~你以为文文新闻都是我什么时候写的？我在你们没看到的时候也在努力哦。</t>
  </si>
  <si>
    <t>我是梅蒂欣·梅兰可莉……不用那么紧张，我这次不会下毒啦……</t>
  </si>
  <si>
    <t>你对人偶的解放和自由怎么看？根据你的回答，我再决定要不要下毒……</t>
  </si>
  <si>
    <t>你还能看到今天早上的太阳，感谢我吧。</t>
  </si>
  <si>
    <t>天气不错，铃兰们也会成长得不错吧……</t>
  </si>
  <si>
    <t>晚上会让人觉得寂寞呢……交朋友真的比制毒难得多呢……</t>
  </si>
  <si>
    <t>要熬夜么?我这里有精炼的咖啡因……哦，不要么……</t>
  </si>
  <si>
    <t>宴会貌似还不错，作为区区一个人类来说，还算凑合？</t>
  </si>
  <si>
    <t>我一般是绝对不会离开太阳花田的，你大可为此觉得荣幸。</t>
  </si>
  <si>
    <t>你个人类想干什么？没事就滚远点。</t>
  </si>
  <si>
    <t>别挡我看花！你的存在简直玷污了这丛花。</t>
  </si>
  <si>
    <t>太阳要下山了，花儿们也无精打采呢……所以我心情不好，想活命的话就快滚！</t>
  </si>
  <si>
    <t>大半夜还敢打扰我？想被沉到三途河么？</t>
  </si>
  <si>
    <t>我是三途河的摆渡人小野塚小町……呃，这不算翘班啦……</t>
  </si>
  <si>
    <t>我又来啦~当然，要对四季大人保密，不然后果你知道的哦。</t>
  </si>
  <si>
    <t>好无聊的工作……没有收入啊……</t>
  </si>
  <si>
    <t>太阳不错，好想睡一觉啊……稍偷一点懒没关系吧……</t>
  </si>
  <si>
    <t>没什么意思呢，要讲点什么笑话么？死神也是有像我这样喜欢打趣的呢。</t>
  </si>
  <si>
    <t>寂静又黑暗，很像三途河的感觉呢。有点无聊啊……</t>
  </si>
  <si>
    <t>审判者四季映姬。对于当下的异变我可以帮忙，但不要指望这能改变我对你死后的审判。</t>
  </si>
  <si>
    <t>我是来找小町的。又翘班到哪里去了……</t>
  </si>
  <si>
    <t>从早上就开始忙碌了吗？做得不错呢。</t>
  </si>
  <si>
    <t>想午睡么?休息一下没问题的，但是过分休息可就是恶行了。</t>
  </si>
  <si>
    <t>天色将暗了。这里至少比三途河要漂亮吧。就算是我也是会享受假期的。</t>
  </si>
  <si>
    <t>去休息吧。日落而息，这就是你现在应当积累的善行。</t>
  </si>
  <si>
    <t>虽然秋叶令人伤感，不过遇到你，应该算是件让人开心的事情吧。</t>
  </si>
  <si>
    <t>又是我哦。也许遇到其他人你会没这么寂寞吧……</t>
  </si>
  <si>
    <t>你也喜欢这飘舞摇曳的落叶吗？</t>
  </si>
  <si>
    <t>落叶，让人感到哀伤呢……</t>
  </si>
  <si>
    <t>夜晚的降临，让人感到更加孤独了……</t>
  </si>
  <si>
    <t>夜风和秋风，一样萧索呢。是因为都代表着寂寞和终焉吗……</t>
  </si>
  <si>
    <t>好棒的宴会，简直就像丰收一样呢！</t>
  </si>
  <si>
    <t>丰收的季节来临的时候务必要叫我来玩哦~</t>
  </si>
  <si>
    <t>丰收，让人感到喜悦呢！</t>
  </si>
  <si>
    <t>日出而作，日落而息，应该好好休息一下了。</t>
  </si>
  <si>
    <t>睡不着吗？要吃一个刚摘下的苹果吗？据说有助睡眠哦~</t>
  </si>
  <si>
    <t>你好像最近很倒霉呢。不想更倒霉的话，就不要和我靠太近啦……</t>
  </si>
  <si>
    <t>又遇到我了呢……这算是，厄运吗？</t>
  </si>
  <si>
    <t>要去收集人间的厄运了。虽然很感谢你的关心，但为了你好，还是让我一个人去吧。</t>
  </si>
  <si>
    <t>这一段时间的厄运收集的比以往多了一些……（叹气）但愿不要发生什么事情呢……</t>
  </si>
  <si>
    <t>和我在一起，可能会沾上厄运的哦。这样也没关系吗？……</t>
  </si>
  <si>
    <t>今天也收集了源自人间之里的很多厄运啊……但愿他们能睡得踏实些吧。</t>
  </si>
  <si>
    <t>人称水栖的技师就是我了，幻想乡的发明家。要不要我把你手上的那个机器改成光子炮什么的？</t>
  </si>
  <si>
    <t>嘛，又是我啦~~对了，在你的宴会上做下我们重工的广告没意见吧？~</t>
  </si>
  <si>
    <t>还有零件吗?要有工程随时叫我哦，目前优惠，只要100文起哦。</t>
  </si>
  <si>
    <t>我有个新发明，很厉害呢，只要30000文……喂，别走啊！小气……</t>
  </si>
  <si>
    <t>唔，能开发出不用睡觉的装置就好了。</t>
  </si>
  <si>
    <t>没事别叫我，有事也别叫我……不过有人高价买我的发明的话务必尽快叫醒我！</t>
  </si>
  <si>
    <t>白狼天狗，犬走椛，妖怪山的守护者。要去山顶的神社参拜的话，请务必在我们的护送下前往。</t>
  </si>
  <si>
    <t>又是你们的宴会啊，我正好没有公务，也可以加入吗？诶嘿嘿……</t>
  </si>
  <si>
    <t>一旦没有工作就会很闲呢……要不要去找河童们下将棋呢？……</t>
  </si>
  <si>
    <t>尽量别单独去妖怪之山，妖怪很多的。</t>
  </si>
  <si>
    <t>我要回去值班了呢，今天就到这里吧？</t>
  </si>
  <si>
    <t>是谁！……是你啊……我还以为是敌人，刚要向大天狗大人报告的……</t>
  </si>
  <si>
    <t>这里是早苗，接下来请多多指教。</t>
  </si>
  <si>
    <t>又见到你了呢，我是来宣传信仰的，没打搅到各位吧？</t>
  </si>
  <si>
    <t>今天也要努力传播信仰呢，嗯！~</t>
  </si>
  <si>
    <t>那个，要不要来守矢神社坐坐呢？我们的土著神也很灵验的哦！~</t>
  </si>
  <si>
    <t>这么晚了，要回神社了呢。</t>
  </si>
  <si>
    <t>那个，有什么事情找我吗？我尽量帮助你吧，这么晚还是不要惊扰到二位神灵了。</t>
  </si>
  <si>
    <t>吾乃八坂神奈子，汝若有求于吾，就先表现出汝的诚意吧。</t>
  </si>
  <si>
    <t>以此筵飨吾等，确实令吾愉悦。汝之信仰心可见一斑。其后若有难事，尽可求助于吾。</t>
  </si>
  <si>
    <t>汝，亦欲成为吾之信徒吗?</t>
  </si>
  <si>
    <t>既为神，即要为信众消灾。说吧，汝所求何事？</t>
  </si>
  <si>
    <t>天色既晚，汝等无力之人还是不要逡巡于此吧。</t>
  </si>
  <si>
    <t>神之庇佑是不分昼夜的，说吧，所为何事？</t>
  </si>
  <si>
    <t>洩矢诹访子，土著神……刚才谁叫我青蛙子的给我出来！</t>
  </si>
  <si>
    <t>今天的宴会也很不错呢……让早苗给你记一笔好了。</t>
  </si>
  <si>
    <t>我说你，别打早苗的主意哦！</t>
  </si>
  <si>
    <t>那只冰精……！又在欺负青蛙！</t>
  </si>
  <si>
    <t>（小声）啊啊，慢慢陷入恐怖的地底或许也很好吧……嗯？没什么，自言自语而已……</t>
  </si>
  <si>
    <t>这么晚了，有事的话去找神奈子和早苗好了。</t>
  </si>
  <si>
    <t>初次见面，我是幻想乡平行世界的神明，诹访内·艾尔拉格。别害怕，只有愚蠢的人会被惩罚，希望你表现的聪明点。</t>
  </si>
  <si>
    <t>听说这个世界里有一位和我类似的存在，是叫做诹访子来的吧……我只是在闲聊，我闲聊很让人吃惊吗？这还真是失礼啊。</t>
  </si>
  <si>
    <t>你看起来状态不错，看来经过一夜的休息，已经做好再次缩短一天寿命的准备了，对吗？</t>
  </si>
  <si>
    <t>这个时候了啊，很多人都在发愁吃什么的样子，本来给人带来享受的午餐却变成了任务一样的东西，真是可怜啊。</t>
  </si>
  <si>
    <t>下午好，你看起来无所事事的样子，实际上在这人类记忆力最好的时间段，你何不尝试着给你空虚的思维一点营养呢？</t>
  </si>
  <si>
    <t>看起来你并不懂得疲倦，年轻人，不过无所谓，只要不耽误次日的工作，浪费点体力也是可以被容许的。</t>
  </si>
  <si>
    <t>我是龙宫使永江衣玖。很开心你能邀请我。</t>
  </si>
  <si>
    <t>我吗？……啊，我没什么问题，你们开心就好了！</t>
  </si>
  <si>
    <t>嗯？有什么事情吗？我不太喜欢麻烦事的……</t>
  </si>
  <si>
    <t>到中午了呢……天子小姐有没有好好吃午饭呢……</t>
  </si>
  <si>
    <t>晚上走路要小心。弄脏了羽衣是会被天帝大人骂的。</t>
  </si>
  <si>
    <t>不休息吗？那我也修补一下羽衣来打发时间吧。</t>
  </si>
  <si>
    <t>天人比那名居天子哦。这里有很多强者呢，很开心呢。</t>
  </si>
  <si>
    <t>紫那个老妖怪不让住在博丽神社，我就天天来。有意见的话就来打败我吧！</t>
  </si>
  <si>
    <t>精力充沛的早上呢。去和紫或者幽香过过招吧~</t>
  </si>
  <si>
    <t>好多妖怪和人类呢。啊，我才没想过作为天人的我要和他们好好相处什么的……</t>
  </si>
  <si>
    <t>这次是要退治哪里的妖怪？我直接去取下那里的要石好了~</t>
  </si>
  <si>
    <t>一旦安静下来就没意思了呢。要不我再去发动一个异变？</t>
  </si>
  <si>
    <t>我……我是琪斯美的说，嗯……</t>
  </si>
  <si>
    <t>我又来了，不会打搅到你们吧？（小声）</t>
  </si>
  <si>
    <t>天亮了……我，我不太习惯……能让我躲到那边的井里吗？</t>
  </si>
  <si>
    <t>现在太阳这么高，我应该帮不上什么忙……吧……</t>
  </si>
  <si>
    <t>天暗下来了……需要灯光吗？虽然我的鬼火不是很亮……</t>
  </si>
  <si>
    <t>要吓人的话似乎就是现在了呢，嗯。</t>
  </si>
  <si>
    <t>黑暗风穴的黑谷山女。诶……你这么讨厌我我也会很受伤的啦……</t>
  </si>
  <si>
    <t>没错，又是我。啊啊，虽然我对你们人类没啥好感，但还不至于见面就散布疾病啦……</t>
  </si>
  <si>
    <t>你来了？我昨天晚上顺便维护了一下神社的建筑，怎么样？</t>
  </si>
  <si>
    <t>有人类来神社了呀。虽然很不爽，果然我还是躲起来比较好？……</t>
  </si>
  <si>
    <t>没什么安排了吗？我在地下的朋友们这个时候也会一起玩点什么呢……</t>
  </si>
  <si>
    <t>听说刚刚有人半夜发高烧要去永远亭……诶？！不是我干的哦，真的哦！</t>
  </si>
  <si>
    <t>这宴会看起来勉强还可以吧……（啧，凭什么这个神社能搞出这么好的宴会啊……不爽）</t>
  </si>
  <si>
    <t>又在办宴会？你们的生活也真轻松呢……（什么啊，明明只是个人类……）</t>
  </si>
  <si>
    <t>一大早就这么开心？有什么可开心的……啧……</t>
  </si>
  <si>
    <t>香客越来越多了。为什么旧地狱附近就没有人烟呢？真嫉妒啊！</t>
  </si>
  <si>
    <t>要我去退治妖怪？真是无力的人类呢。你不嫉妒我们吗？切……不爽……</t>
  </si>
  <si>
    <t>一天结束了呢。我又是心情忧郁，你却活蹦乱跳，看着就让人不爽……</t>
  </si>
  <si>
    <t>这个宴会是你办的？作为人类，做事还挺利索的，不错啊。</t>
  </si>
  <si>
    <t>不管怎么说，酒还是很不错的。不愧是萃香推荐的啊。</t>
  </si>
  <si>
    <t>早上活动一下身体吧，不过没有对手呢，可惜。</t>
  </si>
  <si>
    <t>好多人类看到我就跑掉了。切，真是懦弱呢。</t>
  </si>
  <si>
    <t>去退治妖怪吗？哪里？哪种？果断点！</t>
  </si>
  <si>
    <t>趁着没事喝点酒吧。你不喝么？真是无趣的人类。</t>
  </si>
  <si>
    <t>我是古明地觉，有什么烦恼的事就告诉我吧，虽然不告诉其实也没关系的~</t>
  </si>
  <si>
    <t>又见面了，你好像不是很开心？啊，我看得到，你不用说话也可以的。</t>
  </si>
  <si>
    <t>要去退治妖怪？不太想去呢，就不能让宠物们代替我去吗……</t>
  </si>
  <si>
    <t>神社这里也热闹起来了，稍微有点不习惯呢。</t>
  </si>
  <si>
    <t>夕阳真美啊，在地底看不到这样的景色呢。</t>
  </si>
  <si>
    <t>你还想着再熬一会吗？要注意身体啊。</t>
  </si>
  <si>
    <t>出来随便晃一晃都能赶上宴会，今天很lucky呢~</t>
  </si>
  <si>
    <t>又有宴会了哦~怎么能忘了我呢？~</t>
  </si>
  <si>
    <t>嗯？你问我刚才是在和谁说话？哦~是怨灵啦，不要在意不要在意~</t>
  </si>
  <si>
    <t>神社的香客不少呢。我第一次看到这么多人，却不能用车子推走，可惜~</t>
  </si>
  <si>
    <t>太阳要落下了……有点担心阿空呢。那家伙搞不好会发动核反应照明取暖的哦？</t>
  </si>
  <si>
    <t>这里的深夜好像旧地狱的感觉呢。觉大人也会觉得无聊吧？</t>
  </si>
  <si>
    <t>嘘……小点声，不要暴露自己的位置。自我介绍以后再做，反正你应该在幻想乡见到过和我一样的人，就那么称呼我好了。</t>
  </si>
  <si>
    <t>嗯，又是你啊，看来你并不像其他人一样对我们的存在感到恐惧，还是得说一下，总会有一天我会变得不再像人类，你好自为之吧。</t>
  </si>
  <si>
    <t>哦，是你，有没有看到一只浑身覆盖着反应装甲的乌鸦？</t>
  </si>
  <si>
    <t>变种人吗？其实分为很多种，有的和我一样比较接近人类，有的则干脆是一团肉球。</t>
  </si>
  <si>
    <t>即使有晶体内核作为补充能量来源，也请不要透支自己的体力，欠佳的精神在这里是很危险的状态。</t>
  </si>
  <si>
    <t>初次见面，我是灵乌路空，我是来……是来……是来干什么的来着？</t>
  </si>
  <si>
    <t>初次见面，我是灵……诶？我们见过了吗？</t>
  </si>
  <si>
    <t>天上的大融合炉开始反应了。我也该工作了吧~</t>
  </si>
  <si>
    <t>要去退治妖怪吗？好啊~（三秒后）我们这是去干什么啊？</t>
  </si>
  <si>
    <t>天凉下来了吗？我来发动核反应给你取取暖？</t>
  </si>
  <si>
    <t>啊哈，夜里好凉快~要不我把核聚变挪到这里来做怎么样？</t>
  </si>
  <si>
    <t>又见面了呢。这是我们第五次见面了，你没印象了吗？</t>
  </si>
  <si>
    <t>又是我哦~看来你潜意识里很想见到我？不是吗？</t>
  </si>
  <si>
    <t>找我有事吗？没事吗？只是想说说话？只是这样吗？</t>
  </si>
  <si>
    <t>出去玩吧。去哪里？我也不知道呢……~</t>
  </si>
  <si>
    <t>嗯？我刚才说了什么吗？</t>
  </si>
  <si>
    <t>要睡了？要我托梦给你吗？</t>
  </si>
  <si>
    <t>咦！外人？打扰我寻宝的还是尽快退下吧！</t>
  </si>
  <si>
    <t>看你似乎能帮上忙的样子，来和我一起搜寻宝物吧，从心底感谢我吧~</t>
  </si>
  <si>
    <t>找宝物的话，给我从早上一直工作到晚上吧！</t>
  </si>
  <si>
    <t>太阳好大啊，没有动力工作了……哼，这种上司被下克上也是属于正常的吧。</t>
  </si>
  <si>
    <t>一直寻宝的话，老鼠们也很辛苦啊。既然你来了，赶快奉上相应的食物吧。</t>
  </si>
  <si>
    <t>夜晚了…该休息了。不知道无缘塚现在有没有新的宝物呢……</t>
  </si>
  <si>
    <t>我好恨啊~~~~啊啊，又没被吓到吗，呜……</t>
  </si>
  <si>
    <t>吃得好饱，嘻嘻~不过我不是吃你的食物哦，只是吓到了来这里的其他人类。啊，这个东西，好美味呢~~</t>
  </si>
  <si>
    <t>呀！……被吓到了吗？诶嘿嘿~~</t>
  </si>
  <si>
    <t>呀！！……又没被吓到啊。肚子好饿的说……</t>
  </si>
  <si>
    <t>呀……呜哇！竟然先来吓唬我，真是……</t>
  </si>
  <si>
    <t>今天可以先休息了~~我可不是那种会跑到别人房子里吓人的过分的妖怪呢~</t>
  </si>
  <si>
    <t>能够看到我的本体的人类，在你说清楚理由之前，暂时都不会打断你。</t>
  </si>
  <si>
    <t>又见面了。如果是要参拜命莲寺的话，我不会阻拦的。</t>
  </si>
  <si>
    <t>如此虔诚吗……如果是有关佛道的，说不定我能给些建议。</t>
  </si>
  <si>
    <t>诶？帮忙退治吗？别看我这样，对于退治还是有经验的。</t>
  </si>
  <si>
    <t>云山吗…他是不会吃人的哦。比起这个，要试试命莲寺的料理吗？</t>
  </si>
  <si>
    <t>人开始少起来了。不过夜晚还是需要警戒呢。</t>
  </si>
  <si>
    <t>曾经我也是独自一人。而今有了需要守护的人，也许就不会那么孤独。</t>
  </si>
  <si>
    <t>你好！多次见面的话，伙伴也会越来越多吗？</t>
  </si>
  <si>
    <t>早啊~对现世还不太熟悉的我，也有很多问题想要询问啊。</t>
  </si>
  <si>
    <t>一直都是被退治的我去退治别人吗…我倒是不介意帮忙的~</t>
  </si>
  <si>
    <t>上次这样吃东西不知道是多久前了呢，真是怀念啊。</t>
  </si>
  <si>
    <t>夜晚总是十分危险的。你也早点去休息吧。</t>
  </si>
  <si>
    <t>我身即为正义！愿毘沙门天护佑着你。</t>
  </si>
  <si>
    <t>请问你有没有看见我身边的那只老鼠啊……稍微有点事情想拜托她。</t>
  </si>
  <si>
    <t>啊…真头痛啊…有这样的下属……</t>
  </si>
  <si>
    <t>啊啊~中午好，退治吗？和妖怪沟通这种事就交给我吧。</t>
  </si>
  <si>
    <t>下午好，夕阳下的命莲寺也很美呢。</t>
  </si>
  <si>
    <t>晚上好，作为人类的你，还是好好注意自己的安全吧。</t>
  </si>
  <si>
    <t>妖怪，人类，万物皆平等。</t>
  </si>
  <si>
    <t>幻想乡会不会有一天也像命莲寺这样，人类和妖怪和谐共处呢……</t>
  </si>
  <si>
    <t>一日之计在于晨。早上好，正是修行的时候呢。</t>
  </si>
  <si>
    <t>如果因为困倦而没有好好修行的话，我倒是不介意来提醒你。</t>
  </si>
  <si>
    <t>无论是妖怪，还是人类，都应该平等相处。</t>
  </si>
  <si>
    <t>晚上好。在没有足够的实力之前，最好还是不要出门。</t>
  </si>
  <si>
    <t>宴会上有好多人！看来有新的乐子了~</t>
  </si>
  <si>
    <t>有趣的事情，只有一次怎么能够解闷呢~</t>
  </si>
  <si>
    <t>啊呀！早，有没有兴趣和我一起找点乐子啊~</t>
  </si>
  <si>
    <t>啊啊啊白莲真是的，明明我是妖怪，却也得去修行，她到底在想什么啊。</t>
  </si>
  <si>
    <t>人类的料理做起来这么麻烦……但是味道意外地好像还不错的样子。</t>
  </si>
  <si>
    <t>真是有趣呢。明明有很多妖怪盯着，人类却还是四处游荡，不过早早死掉也就没有看头了呢。</t>
  </si>
  <si>
    <t>从没见过的人呢，能让我进行取材练习吗？请保持这个姿势哦。</t>
  </si>
  <si>
    <t>又见面啦！这是在下的报纸哦~感兴趣的话下期也给你送来~</t>
  </si>
  <si>
    <t>嗯？外界的报纸都是这么早送吗？原来如此，是好建议呢。谢啦！</t>
  </si>
  <si>
    <t>虽然是中午，可是文文那家伙还在收集新的情报呢。只要跟着她就能找出打败她的方法了。知已知彼才能百战不殆嘛。</t>
  </si>
  <si>
    <t>妖怪山上有很多果树呢，吃果实节约时间也比较方便啊~</t>
  </si>
  <si>
    <t>虽说现在的手机拍摄很快速方便，但还是有点想要一个能拍得更清晰的相机呢，这样晚上拍的一些照片就能看清楚了。</t>
  </si>
  <si>
    <t>YAHOO──！</t>
  </si>
  <si>
    <t>舍利子，色不异空，空不异色，色即是空，空即是色…</t>
  </si>
  <si>
    <t>揭谛揭谛波罗揭谛波罗僧揭谛菩提萨婆诃…</t>
  </si>
  <si>
    <t>响子中午好~吃午饭了，吗？</t>
  </si>
  <si>
    <t>感觉响子一直重复我说的话，交流不太方便呢。</t>
  </si>
  <si>
    <t>不——许——靠——近——！</t>
  </si>
  <si>
    <t>我是——僵尸</t>
  </si>
  <si>
    <t>有…什么…事吗？</t>
  </si>
  <si>
    <t>呃…青娥？午饭…？</t>
  </si>
  <si>
    <t>芳香…觅食…</t>
  </si>
  <si>
    <t>晚上…警戒…不要靠近</t>
  </si>
  <si>
    <t>初次见面的人呢。有没有兴趣信仰道教啊？</t>
  </si>
  <si>
    <t>又见面了呢，信仰道教的话，说不定能像我这样不老不死哦。</t>
  </si>
  <si>
    <t>早上的话，比较适合修炼呢。怎么样，有兴趣吗？</t>
  </si>
  <si>
    <t>即使让芳香去帮忙准备午饭的话，说不定会得到意外的结果呢~这一点芳香还是很有趣的~</t>
  </si>
  <si>
    <t>入道教的话，像这样驱使尸体的事也可以做到，而且非常忠诚哦。怎么样？</t>
  </si>
  <si>
    <t>晚上四处逛的话，还是很危险的哦，如果遇上芳香的话~</t>
  </si>
  <si>
    <t>看到了怨灵而没被吓跑的人还真是稀奇呢。</t>
  </si>
  <si>
    <t>很久以前也是有肉体的，不过现在这幅样子倒是更自由。</t>
  </si>
  <si>
    <t>布都的话。现在不知道在干什么。</t>
  </si>
  <si>
    <t>让怨灵去退治别人…你是认真的吗？</t>
  </si>
  <si>
    <t>一直听到妖怪念佛经…真想用雷劈下去让她老实老实。</t>
  </si>
  <si>
    <t>身为人类却晚上出门，把你变成和我一样的存在也是很不错的。</t>
  </si>
  <si>
    <t>普通的人类呢，不知道你的信仰是什么。</t>
  </si>
  <si>
    <t>沉睡了一千多年之后，现在人类的衣着倒是和以前大不相同。</t>
  </si>
  <si>
    <t>摔盘子吗？使用这种方法可以增强自身的能力呀！</t>
  </si>
  <si>
    <t>退治？没问题啊！在下也是仙人呢！这点问题还是可以解决的！</t>
  </si>
  <si>
    <t>曾经和屠自古是敌人，但是经过时间太长那些也不是很重要了。</t>
  </si>
  <si>
    <t>防身的话，只要这样把盘子摔碎增强自身实力，对我来说倒也不是什么难事。</t>
  </si>
  <si>
    <t>沉睡千年从而苏醒过来，人类的信仰和以前的状况大不一样了。</t>
  </si>
  <si>
    <t>比起刹那的一瞬间。人生还是有很多的生活方式。</t>
  </si>
  <si>
    <t>妖怪的那如雷声般的念经声…听力很好偶尔也是会头疼的。</t>
  </si>
  <si>
    <t>信仰现在十分分散，要收集的话，除了我其他人都难以胜任呢。</t>
  </si>
  <si>
    <t>饭后闲聊？你的心里所想，就让我来了解吧。</t>
  </si>
  <si>
    <t>晚上的时候，会更容易了解到人们的一些信仰。毕竟有些话，深夜的时候，才容易说出口。</t>
  </si>
  <si>
    <t>啊呀呀，居然见到了老朽的真身，看来有点意思呢。</t>
  </si>
  <si>
    <t>哦？又见面了，这次老朽与上次又有什么不同呢？</t>
  </si>
  <si>
    <t>早上好，幻想乡的早晨也是非常惬意的呢。</t>
  </si>
  <si>
    <t>午饭的话，只要稍微改变一下外表，老朽也能去人间之里享用美味了。</t>
  </si>
  <si>
    <t>因为老友的请求老朽才来的幻想乡，但是真是个好地方呢。</t>
  </si>
  <si>
    <t>晚上的话，人类还是好好呆在家里吧。恩？即使是阿求，没什么必要的事她也不会出门的。</t>
  </si>
  <si>
    <t>听人说，在这里可以体会到更多的表情呢。接下来的时间也请多多指教了。</t>
  </si>
  <si>
    <t>宴会上很多欢乐的表情哦，学习到了很多，但是悲伤的表情又是什么样的呢？</t>
  </si>
  <si>
    <t>早上应该是充满希望的，但是这个希望之面怎么看起来会让人感到绝望呢……改天请那个人重新做一个其他样子的希望之面好了。</t>
  </si>
  <si>
    <t>下午也该活动一下了，一会儿有能乐表演，你会来看么。</t>
  </si>
  <si>
    <t>为什么被形容成了宿敌还能那么开心地笑呢？那真的是开心的表情吗……</t>
  </si>
  <si>
    <t>已经很晚了哦，还不睡吗？也许我可以帮个忙——（用手遮住嘴巴）~~我漂亮吗？</t>
  </si>
  <si>
    <t>哼哼哼~这颗小石子很漂亮吧？上次在河滩里发现的哟~</t>
  </si>
  <si>
    <t>虽然那只夜雀做的东西很好吃，但是唱歌肯定还是我更胜一筹！</t>
  </si>
  <si>
    <t>将晨露收集起来可以酿酒，听说非常好喝呢~</t>
  </si>
  <si>
    <t>听说最近有付丧神要组建新的乐队，我要不要去应聘主唱呢？</t>
  </si>
  <si>
    <t>啦啦啦啦啦~对着夕阳唱歌，感觉今天一整天都充实了不少呢~</t>
  </si>
  <si>
    <t>我……怎么睡觉？当然是闭眼睡觉咯~诶……我又不是普通的鱼啦！</t>
  </si>
  <si>
    <t>需要我的帮助？明明只是个人类，口气倒挺狂妄的嘛！</t>
  </si>
  <si>
    <t>（人类的料理意外的好吃呢~）嗯？看……看什么看？没见过妖怪吃东西吗？</t>
  </si>
  <si>
    <t>太阳，都已经完全升起，你却刚刚起床？人类，可真是个懒惰的种族啊！</t>
  </si>
  <si>
    <t>正午的太阳可真是不饶妖啊……啥？我才不热呢！</t>
  </si>
  <si>
    <t>又是无聊的一天呢……总感觉，短寿的人类，也不错呢……</t>
  </si>
  <si>
    <t>（再……再来一份的说~好好吃……）←睡得很香</t>
  </si>
  <si>
    <t>请……请在厨艺方面教我两手吧！</t>
  </si>
  <si>
    <t>请不要随意对女性问东问西，这可是很不礼貌的事情……</t>
  </si>
  <si>
    <t>在晨雾未尽的时候去湖边散步，应该是一种享受吧？</t>
  </si>
  <si>
    <t>你问我是哪种狼？当然是高贵的日本狼啦！</t>
  </si>
  <si>
    <t>今晚请教我新的菜肴吧！新娘修行可不能放弃呢！</t>
  </si>
  <si>
    <t>作为一名女性，行为举止都要优雅……才，才不会对着月亮嚎叫啊！</t>
  </si>
  <si>
    <t>虽然你的演奏技术实在是烂了点，不过我就勉为其难的跟你混了~</t>
  </si>
  <si>
    <t>真是有缘，上次的演奏令我感到十分愉悦，所以是否……能请你再演奏一曲呢？</t>
  </si>
  <si>
    <t>早上好，乐器就是音乐人的生命，请务必珍惜！</t>
  </si>
  <si>
    <t>午后小睡片刻，弹奏一曲弦声，陶冶一下心神不是一个很好的选择吗？</t>
  </si>
  <si>
    <t>能够被人演奏，就是我们作为乐器最大的心愿，谢谢你能够理解我们……</t>
  </si>
  <si>
    <t>请你靠在我的怀里，在琴声中入眠吧……</t>
  </si>
  <si>
    <t>人类，你渴望力量吗？</t>
  </si>
  <si>
    <t>喂喂喂，你知道吗？昨天啊，我偷万宝槌去敲了一下神社，居然出现了一个没见过的妖怪……！</t>
  </si>
  <si>
    <t>……有破绽，吃我一槌！</t>
  </si>
  <si>
    <t>喂，守矢的巫女来了……嘿~你的午饭归我了！</t>
  </si>
  <si>
    <t>你问我在这里干嘛？当然是找那个巫女的破绽，将她一击击倒！</t>
  </si>
  <si>
    <t>区区一个人类，不要管我睡不睡！好恶心的感觉啊……</t>
  </si>
  <si>
    <t>不要看我小，给我一个支点，我能撬起整个幻想乡！</t>
  </si>
  <si>
    <t>不要捏脸啦！小心我用针戳你哦！</t>
  </si>
  <si>
    <t>小人族可是十分勤劳的种族哟~大家可不会像你一样睡懒觉~</t>
  </si>
  <si>
    <t>一寸法师可是我的祖先哟，他可是能够驾驭这个万宝槌的强者呢~</t>
  </si>
  <si>
    <t>虽说万宝槌是鬼的宝物，但是也不见得鬼能驾驭的了啊？比如那个天天喝酒的长角小鬼！</t>
  </si>
  <si>
    <t>朝九晚五，要随着大自然的作息来生活，才能让身体保持健康呢！我先睡啦~</t>
  </si>
  <si>
    <t>你，外界来的吧？</t>
  </si>
  <si>
    <t>希望借你之手，演奏出充满节奏的旋律，你不会拒绝的吧？</t>
  </si>
  <si>
    <t>呐，作为外界的人，应该对打击乐很熟悉吧？</t>
  </si>
  <si>
    <t>你的基础功不是很扎实啊，看来需要好好锻炼一下你了~</t>
  </si>
  <si>
    <t>人里又在开宴会了，为什么只请骚灵不请我呢？明明打击乐更带感……</t>
  </si>
  <si>
    <t>喂喂喂，现在还早，跟我讲讲外界的事情吧？</t>
  </si>
  <si>
    <t>呐~你喜欢读书吗？</t>
  </si>
  <si>
    <t>唔……这句话是什么意思呀？你能告诉我吗？</t>
  </si>
  <si>
    <t>万里无云~我头脱了斗笠~虽然不知道是什么意思，但是感觉好厉害的样子哟~</t>
  </si>
  <si>
    <t>这本书五颜六色的，而且还有好多人类穿着各种各样的衣服，他们在干嘛呢？</t>
  </si>
  <si>
    <t>这本厚厚的书叫字典吗？好深奥哦……我来看看……啊，好多字！</t>
  </si>
  <si>
    <t>呐~呐~这个是什么呀~告诉我嘛~（梦中的呓语）</t>
  </si>
  <si>
    <t>走啦，一起去探险吧，或者晒晒太阳？</t>
  </si>
  <si>
    <t>啊哈，我又来了哦~诶，不能捉弄宴会上的人类？好无聊啊……</t>
  </si>
  <si>
    <t>我想通了~人类也可以捉弄人类的啊~</t>
  </si>
  <si>
    <t>今天玩得很开心啊！下次再一起玩吧！</t>
  </si>
  <si>
    <t>没太阳了，无聊呢……</t>
  </si>
  <si>
    <t>记住，我们要悄悄地，悄无声息地潜行，然后……偷走咖啡豆！</t>
  </si>
  <si>
    <t>……诶！发现我了？！每次都被你抓住，真没意思呢……</t>
  </si>
  <si>
    <t>……（悄悄地想拿东西吃）啊呀？！刚才完全没声音的诶！你是怎么发现我的嘛？</t>
  </si>
  <si>
    <t>……（想要悄悄拿走手机）啊呀？！</t>
  </si>
  <si>
    <t>……喂，你还不睡？这样让我怎么对你秘密行动嘛！</t>
  </si>
  <si>
    <t>唉~很可惜我不是好战派的妖精，不过帮帮忙应该还是可以的。</t>
  </si>
  <si>
    <t>贵安，人类，再次多谢你的款待了呢。</t>
  </si>
  <si>
    <t>贵安，人类。</t>
  </si>
  <si>
    <t>似乎遇到了什么麻烦了呢，我能帮上什么吗？</t>
  </si>
  <si>
    <t>天色渐晚，我也要回家了，再见。</t>
  </si>
  <si>
    <t>星星很美，像我一样呢~呼呼，说笑的而已。</t>
  </si>
  <si>
    <t>啊啊！你好，我是来自月球的铃仙！</t>
  </si>
  <si>
    <t>说起来，我碰到了好多好多铃仙呢~</t>
  </si>
  <si>
    <t>地球的早晨……也很清新呢。</t>
  </si>
  <si>
    <t>呜哇好热！在月球是没有这么热的……</t>
  </si>
  <si>
    <t>嫦娥大人经常向我抱怨吃的太单一了呢……</t>
  </si>
  <si>
    <t>夜晚啊，正是赏月的好时间，不知道嫦娥大人是不是和我一样，正在看着月亮呢~</t>
  </si>
  <si>
    <t>地球上的一切都很有趣呢~</t>
  </si>
  <si>
    <t>又见面了呢~这次给你带了点慰问品哟~</t>
  </si>
  <si>
    <t>这边有很多有趣的事物呢，也能看到很多有趣的人。</t>
  </si>
  <si>
    <t>不知道地球上的兔子是不是和月亮上的兔子一样喜欢慰问品呢~</t>
  </si>
  <si>
    <t>躺在树上休息也很不错呢，不过好像脚下少了点什么……</t>
  </si>
  <si>
    <t>从这里看月亮，和从月亮上看地球完全不一样呢~</t>
  </si>
  <si>
    <t>地球人吗，初次见面，请多指教。</t>
  </si>
  <si>
    <t>只有姐姐自己去见八意大人的话，太狡猾了呀……</t>
  </si>
  <si>
    <t>勤奋是很重要的，只有这样才能不断进步。</t>
  </si>
  <si>
    <t>八意大人平时吃的就是这些吗？感觉……能一起吃饭，很开心。</t>
  </si>
  <si>
    <t>比丰姬更加令人头疼的地上的兔子……</t>
  </si>
  <si>
    <t>能继续跟着八意大人学习，真是太好了。</t>
  </si>
  <si>
    <t>第九代阿礼少女——稗田阿求，我会认真帮你记录的。</t>
  </si>
  <si>
    <t>这次宴会也许也会有了不起的影响呢……有必要记下来呢。</t>
  </si>
  <si>
    <t>对我来说，生命是尤其短暂的。抓紧每一分钟来记录这个世界就是我的使命。</t>
  </si>
  <si>
    <t>有什么新鲜的见闻么？有故事的话，我这里随时欢迎你。</t>
  </si>
  <si>
    <t>夜晚美丽的时光，也由我来记录。</t>
  </si>
  <si>
    <t>就算是我，也没法全都记录下来呢。也许夜深人静的现在，也正在发生着什么大事呢。</t>
  </si>
  <si>
    <t>初次见面？嗯……我可是已经见过你很多次了，你当然不会记得，因为我见到的你并不是我面前的这个你来的，当然我并不期望你能马上理解这句话，呵。</t>
  </si>
  <si>
    <t>你的表情似乎没有什么起伏，不过心里却在嘀咕怎么又是这家伙对吧？哈，别那么惊慌，我并不是在说你被感染了什么的。</t>
  </si>
  <si>
    <t>看来你昨晚做了噩梦，那是我叫你起床的方式而已，要谢我的话可以写封信。</t>
  </si>
  <si>
    <t>午饭时间，你该吃饭了，不要饿着你脑子里的那些孩子们。</t>
  </si>
  <si>
    <t>这么晚了还醒着，小心神经衰弱，少年。</t>
  </si>
  <si>
    <t>啊呀呀……打扰了我回想过去的人，你好啊。</t>
  </si>
  <si>
    <t>你看起来没有之前那么匆忙了呢，身为仙人的我，还想教你一些修行的道理呢。</t>
  </si>
  <si>
    <t>早上好哟，早起锻炼也是延长寿命的好方法呢。</t>
  </si>
  <si>
    <t>灵梦那家伙真是的……什么叫做外卖仙人啊……</t>
  </si>
  <si>
    <t>在吃饭吗？营养搭配得当，也对延长寿命有帮助。</t>
  </si>
  <si>
    <t>晚上的话，还是很危险的，身为人的自觉应该离危险远一点啊，不好好看重自己的寿命是不行的。</t>
  </si>
  <si>
    <t>又见面了，下次带点外界书给我吧。</t>
  </si>
  <si>
    <t>听说又有外面来的新书是吗？真是十分感谢~</t>
  </si>
  <si>
    <t>书籍对于借书屋来说就像食物一样，一定要时常更新的，所以有新书的话一定要借我一阅哦~</t>
  </si>
  <si>
    <t>你带来的书很有意思，但都只是普通的书籍呢。果然外界是没有妖怪书的吗？</t>
  </si>
  <si>
    <t>请问，这本书上的内容与外界的典故有什么关联吗？</t>
  </si>
  <si>
    <t>Zzz……啊，不好意思！这本睡前读物确实很，呃，催眠，啊哈哈……</t>
  </si>
  <si>
    <t>请叫我莲子吧，我们最好是晚上出行。</t>
  </si>
  <si>
    <t>哦哦，似乎又是不错的宴会啊。这……这和脑科学也有关系哦~</t>
  </si>
  <si>
    <t>你学过物理吗~有什么不懂的可以问我哦。</t>
  </si>
  <si>
    <t>唔，我会用科学解释这些东西的！那些妖精只是变异的人而已……吧……</t>
  </si>
  <si>
    <t>夜晚会让人更加清醒，这样有助于研究。</t>
  </si>
  <si>
    <t>这本书写得太有启发性了……怎么办？这样我根本睡不着嘛……</t>
  </si>
  <si>
    <t>唔，如果能帮得上忙的话……</t>
  </si>
  <si>
    <t>看来我大概也融入了这里呢~诶嘿嘿……</t>
  </si>
  <si>
    <t>穿过境界的感觉如何呢?</t>
  </si>
  <si>
    <t>这里看起来真的是异世界呢。</t>
  </si>
  <si>
    <t>到了夜晚更能欣赏到这多彩的结界，真壮丽呢……</t>
  </si>
  <si>
    <t>应该好好睡觉了~不能在这里待太久呢。</t>
  </si>
  <si>
    <t>东深见高中一年级，宇佐见堇子。连啼哭小儿都会襟声的正宗超能力者喔。</t>
  </si>
  <si>
    <t>你也喜欢都市传说吗？</t>
  </si>
  <si>
    <t>恩是的，我还在床上打瞌睡。</t>
  </si>
  <si>
    <t>啊，睡个午觉也挺不错的嘛。</t>
  </si>
  <si>
    <t>晚安，虽然我现在已经睡着了。</t>
  </si>
  <si>
    <t>早睡早起才能有好身体，虽然我为了进幻想乡大部分时间都在睡觉。</t>
  </si>
  <si>
    <t>环境还不错嘛！嗯？工作？那种事情干不干已经无所谓了~</t>
  </si>
  <si>
    <t>啊哈哈哈~我又来了，这样巧妙地融入进来的话就不用特意潜伏进来了~大胜利。</t>
  </si>
  <si>
    <t>哦，我来附近看看~啊，不是为了绘制地图什么的，只是来玩玩~</t>
  </si>
  <si>
    <t>啊，好热……暂且罢工吧，这对耳朵有通讯功能，不能乱摸的。</t>
  </si>
  <si>
    <t>一天又要过去了啊，这样的工作感觉也挺不错的~</t>
  </si>
  <si>
    <t>我什么时候走吗？嗯……看依姬大人的意思吧，进行过职位变动了呢。</t>
  </si>
  <si>
    <t>嗯……有团子吗？团子可是世界上最好吃的食物啊！</t>
  </si>
  <si>
    <t>只要这样一直吃下去的话我说不定能……啊，可惜胃里面已经装不下东西了。</t>
  </si>
  <si>
    <t>本来我得待在秘密基地呢，不过在这里的话不管做什么也能勉强称为工作呢，那么小睡一会儿。</t>
  </si>
  <si>
    <t>不错的气候变化啊~虽然对工作很不满意但是这样一来也不错。</t>
  </si>
  <si>
    <t>之前去竹林一趟发现那些地上的兔子工作的好辛苦啊，这样想的话也有精神了。</t>
  </si>
  <si>
    <t>听说这里有不少不错的素材，不过看起来有点超乎预料啊。</t>
  </si>
  <si>
    <t>你好，因为有点原因暂时过来避难~虽然也不是什么大事。</t>
  </si>
  <si>
    <t>醒来了吗？有没有做一个好梦呢？</t>
  </si>
  <si>
    <t>小睡一会儿吧，和那群烦人的月之民不一样，这里倒是很安静呢。</t>
  </si>
  <si>
    <t>掌管了梦境还是很方便的，如果附近有入梦之人的话我就能轻松的回到梦境，通过梦境也能轻松到达其他地方。</t>
  </si>
  <si>
    <t>到了睡觉的时候哦？已经有很多人入睡了呢，这个时候对我来说是最热闹的时候。</t>
  </si>
  <si>
    <t>你好，我是稀神探女………………………………没了。</t>
  </si>
  <si>
    <t>评价吗？……还是不说比较好。算了，还是挺不错的。</t>
  </si>
  <si>
    <t>……啊，早上了吗？</t>
  </si>
  <si>
    <t>………………（并不是很想说话的样子）</t>
  </si>
  <si>
    <t>无论什么事，只要经由我说出来的话，便会向相反的方向发展，不过也得看是涉及什么事情。</t>
  </si>
  <si>
    <t>看来也是时候回去了。</t>
  </si>
  <si>
    <t>哦！还有如此好的地方啊~真是不错，心情畅快！</t>
  </si>
  <si>
    <t>和这里比起来静海就有点太无聊了！不过都是超~棒的地方！</t>
  </si>
  <si>
    <t>想不想精神起来？代价可是发狂哦~</t>
  </si>
  <si>
    <t>我吗？偶尔过来的话肯定是没关系的~而且回去也很容易。</t>
  </si>
  <si>
    <t>这样的景色变化真是不错啊！想考虑直接搬过来呢。</t>
  </si>
  <si>
    <t>真是勤勉呢！你也很喜欢这里是吧？</t>
  </si>
  <si>
    <t>我的名字是纯狐，乃是与月之民敌对的仙灵。</t>
  </si>
  <si>
    <t>喜悦的质量还可称道，需要再纯粹一些么？</t>
  </si>
  <si>
    <t>这里以后会变成那些家伙的中转站吗？你们就好好努力吧。</t>
  </si>
  <si>
    <t>哦呀，连你也知道我的仇敌么？</t>
  </si>
  <si>
    <t>这夕阳的光芒有点怀念呢，我曾经也很喜欢和某人一起欣赏这样的景色。</t>
  </si>
  <si>
    <t>还在坚持吗，呵呵，不错不错。</t>
  </si>
  <si>
    <t>所谓黑暗，就是在光明的照耀下，才更加强大。</t>
  </si>
  <si>
    <t>不知道这次是梦里相遇，还是现实呢？</t>
  </si>
  <si>
    <t>光明诞生……黑暗也随之而生。</t>
  </si>
  <si>
    <t>每次看到这边的太阳，总是会想起那令人怀念的记忆里的太阳。</t>
  </si>
  <si>
    <t>我能感觉到，接下来，就是暗的国度了。</t>
  </si>
  <si>
    <t>想让我帮你制作战车吗？坐在上面的话，说不定意外的帅气呢。</t>
  </si>
  <si>
    <t>听说这里有免费的燃料供应来着？</t>
  </si>
  <si>
    <t>战车是最厉害的，也是最浪漫的~诶？少女喜欢战车很奇怪么？</t>
  </si>
  <si>
    <t>我要维护我的战车，等等再和我说话。</t>
  </si>
  <si>
    <t>啊啊，讨厌，就不能抱着我的战车睡么？……</t>
  </si>
  <si>
    <t>战车……诶嘿嘿……Zzz……</t>
  </si>
  <si>
    <t>嗨，最近需要搬家了，神社这里有可以住的地方吗？里面的巫女会不会被吓一跳呢？</t>
  </si>
  <si>
    <t>又见面了，宴会都很吵闹，是骚灵最喜欢的地方哦。所以见到我也没什么好奇怪的啦。</t>
  </si>
  <si>
    <t>大早上的也都精神点啦！不把大家吵得精神百倍就配不上骚灵的名号了哦！</t>
  </si>
  <si>
    <t>退治妖怪的地方应该会很吵闹吧？只要不是对我下手我就很乐意去哦。</t>
  </si>
  <si>
    <t>感觉这里有什么反常的不魔法的事情呢……</t>
  </si>
  <si>
    <t>哦，是这样，我还有点外界科学的问题想问一下你……</t>
  </si>
  <si>
    <t>早上好？我正好要出门去探索……有什么事么？</t>
  </si>
  <si>
    <t>要我帮忙退治么？唉，可以的话真不想用魔法的力量呢……</t>
  </si>
  <si>
    <t>（翻书）你来得正好，嗯，这个重力是什么意思？</t>
  </si>
  <si>
    <t>把魔法石研碎和妖怪山的硫磺混合加热的话……（砰！！！）……啊……</t>
  </si>
  <si>
    <t>哦哦~~！又是一个可能性的新世界呢！</t>
  </si>
  <si>
    <t>嗨~初次见面~~……诶？不是吗？看来那个世界的那家伙也来过了？</t>
  </si>
  <si>
    <t>一大早干什么啊……嗯？教授叫你来的么？……啧……</t>
  </si>
  <si>
    <t>虽然没有操纵魔法的能力，但凭我的枪退治几个妖怪应该还是没问题的DA☆ZE~</t>
  </si>
  <si>
    <t>打扫房间……啧，为啥身为学术助手的我连教授房间也要打扫啊喂！</t>
  </si>
  <si>
    <t>诶？你过来干嘛？我正在调试的可能性空间移动船可是最高机密，快走开啦！</t>
  </si>
  <si>
    <t>哎呀，烦死了，这种事情应该去找千百合，真是的。</t>
  </si>
  <si>
    <t>重复而无聊的宴会……不过偶尔参加一下也没关系吧。</t>
  </si>
  <si>
    <t>少年，要相信科学的力量。这个世界上没什么超自然，都只是我们没探索到的科学而已。</t>
  </si>
  <si>
    <t>（一边在纸上算着什么）境界吗……应该能用那个来解释吧……</t>
  </si>
  <si>
    <t>我还没办法解释这里发生的一切。只要还存在一个疑点，我都会探索下去。</t>
  </si>
  <si>
    <t>还不回去吗?真是有勇无谋呢。嘛，虽然同样被好奇心驱使的我也没立场批评你……</t>
  </si>
  <si>
    <t>感谢您对博丽神社的支持，有您的支持，我们一定能把幻想乡建设得更好。</t>
  </si>
  <si>
    <t>早安，早餐我已经准备好了。</t>
  </si>
  <si>
    <t>午安，有什么需要帮忙的吗？</t>
  </si>
  <si>
    <t>晚安，现在是睡眠的时间了呢。我没办法到您的世界里帮您整理床铺，真是遗憾。</t>
  </si>
  <si>
    <t>不用担心，即便是深夜，我也会随时听候您的吩咐的。</t>
  </si>
  <si>
    <t>普通的魔法使</t>
  </si>
  <si>
    <t>宵暗的妖怪</t>
  </si>
  <si>
    <t>普通的妖精</t>
  </si>
  <si>
    <t>湖上的冰精</t>
  </si>
  <si>
    <t>最高智慧的代表</t>
  </si>
  <si>
    <t>华人小姑娘</t>
  </si>
  <si>
    <t>图书馆的小恶魔</t>
  </si>
  <si>
    <t>知识与避世的少女</t>
  </si>
  <si>
    <t>完全潇洒的女仆</t>
  </si>
  <si>
    <t>永远鲜红的幼月</t>
  </si>
  <si>
    <t>恶魔之妹</t>
  </si>
  <si>
    <t>冬天的遗忘之物</t>
  </si>
  <si>
    <t>凶兆的黑猫</t>
  </si>
  <si>
    <t>七色的人偶师</t>
  </si>
  <si>
    <t>叛逃的工程师</t>
  </si>
  <si>
    <t>运送春天的妖精</t>
  </si>
  <si>
    <t>骚灵提琴手</t>
  </si>
  <si>
    <t>骚灵小号手</t>
  </si>
  <si>
    <t>骚灵键盘手</t>
  </si>
  <si>
    <t>幽人的庭师</t>
  </si>
  <si>
    <t>天衣无缝的亡灵</t>
  </si>
  <si>
    <t>隙间妖怪的式神</t>
  </si>
  <si>
    <t>境界的妖怪</t>
  </si>
  <si>
    <t>小小的百鬼夜行</t>
  </si>
  <si>
    <t>暗中蠢动的光虫</t>
  </si>
  <si>
    <t>夜雀的妖怪</t>
  </si>
  <si>
    <t>吞食历史的半兽</t>
  </si>
  <si>
    <t>知识与历史的半兽</t>
  </si>
  <si>
    <t>幸运的白兔</t>
  </si>
  <si>
    <t>狂气的月兔</t>
  </si>
  <si>
    <t>蓬莱的药贩</t>
  </si>
  <si>
    <t>永远和须臾的罪人</t>
  </si>
  <si>
    <t>蓬莱人的外形</t>
  </si>
  <si>
    <t>捏造新闻记者</t>
  </si>
  <si>
    <t>小小的甜蜜毒药</t>
  </si>
  <si>
    <t>四季的鲜花之主</t>
  </si>
  <si>
    <t>三途河道先端的引路人</t>
  </si>
  <si>
    <t>乐园最高的裁判长</t>
  </si>
  <si>
    <t>寂寞与终焉的象征</t>
  </si>
  <si>
    <t>丰收与成熟的象征</t>
  </si>
  <si>
    <t>秘神流雏</t>
  </si>
  <si>
    <t>水栖的技师</t>
  </si>
  <si>
    <t>下端哨戒天狗</t>
  </si>
  <si>
    <t>祭祀风的人类</t>
  </si>
  <si>
    <t>山丘与湖泊的化身</t>
  </si>
  <si>
    <t>土著神的顶点</t>
  </si>
  <si>
    <t>黑暗位面神明的顶点</t>
  </si>
  <si>
    <t>美丽的绯之衣</t>
  </si>
  <si>
    <t>非想非非想天之女</t>
  </si>
  <si>
    <t>可怕的水井妖怪</t>
  </si>
  <si>
    <t>昏暗洞窟中明亮的网</t>
  </si>
  <si>
    <t>地壳下的嫉妒心</t>
  </si>
  <si>
    <t>人所谈论的怪力乱神</t>
  </si>
  <si>
    <t>怨灵也为之惧怯的少女</t>
  </si>
  <si>
    <t>地狱的车祸</t>
  </si>
  <si>
    <t>被遗忘者</t>
  </si>
  <si>
    <t>难以驾驭的神之火</t>
  </si>
  <si>
    <t>紧闭的恋之瞳</t>
  </si>
  <si>
    <t>探宝的小小大将</t>
  </si>
  <si>
    <t>愉快的遗忘之伞</t>
  </si>
  <si>
    <t>守护与被守护的大轮</t>
  </si>
  <si>
    <t>水难事故的念缚灵</t>
  </si>
  <si>
    <t>毘沙门天的弟子</t>
  </si>
  <si>
    <t>被封印的大魔法师</t>
  </si>
  <si>
    <t>未确认幻想飞行少女</t>
  </si>
  <si>
    <t>当代的念写记者</t>
  </si>
  <si>
    <t>诵经的山彦</t>
  </si>
  <si>
    <t>忠诚的尸体</t>
  </si>
  <si>
    <t>穿墙的邪仙</t>
  </si>
  <si>
    <t>神明后裔的亡灵</t>
  </si>
  <si>
    <t>古代日本的尸解仙</t>
  </si>
  <si>
    <t>圣德道士</t>
  </si>
  <si>
    <t>表情丰富的扑克脸</t>
  </si>
  <si>
    <t>栖息于淡水的人鱼</t>
  </si>
  <si>
    <t>辘轳首的怪奇</t>
  </si>
  <si>
    <t>竹林的Loup-Garou</t>
  </si>
  <si>
    <t>古旧琵琶的付丧神</t>
  </si>
  <si>
    <t>古旧的琴的付丧神</t>
  </si>
  <si>
    <t>逆袭的天邪鬼</t>
  </si>
  <si>
    <t>小人的末裔</t>
  </si>
  <si>
    <t>梦幻的打击乐手</t>
  </si>
  <si>
    <t>无名的读书妖怪</t>
  </si>
  <si>
    <t>闪耀的日之光</t>
  </si>
  <si>
    <t>静谧的月之光</t>
  </si>
  <si>
    <t>倾泻而下的星之光</t>
  </si>
  <si>
    <t>连接海与山的月球公主</t>
  </si>
  <si>
    <t>神灵附体的月之公主</t>
  </si>
  <si>
    <t>月面防御部队</t>
  </si>
  <si>
    <t>幻想乡的记忆</t>
  </si>
  <si>
    <t>古难记录者</t>
  </si>
  <si>
    <t>独臂有角的仙人</t>
  </si>
  <si>
    <t>识文解意的爱书人</t>
  </si>
  <si>
    <t>秘封俱乐部初代会长</t>
  </si>
  <si>
    <t>梦之支配者</t>
  </si>
  <si>
    <t>带来口舌之祸的女神</t>
  </si>
  <si>
    <t>地狱的妖精</t>
  </si>
  <si>
    <t>地狱女神</t>
  </si>
  <si>
    <t>战车少女</t>
  </si>
  <si>
    <t>失去梦的少女骚灵</t>
  </si>
  <si>
    <t>寻找梦想的科学</t>
  </si>
  <si>
    <t>超越时空的梦幻居民</t>
  </si>
  <si>
    <t>梦幻传说</t>
  </si>
  <si>
    <t>动力满满的女仆</t>
  </si>
  <si>
    <t>ATH0005A1</t>
  </si>
  <si>
    <t>ATH001102</t>
  </si>
  <si>
    <t>ATH002802</t>
  </si>
  <si>
    <t>ATH002902</t>
  </si>
  <si>
    <t>ATH006102</t>
  </si>
  <si>
    <t>ATH009602</t>
  </si>
  <si>
    <t>攻击动画</t>
    <phoneticPr fontId="1" type="noConversion"/>
  </si>
  <si>
    <t>弹幕</t>
  </si>
  <si>
    <t>体术1</t>
  </si>
  <si>
    <t>体术2</t>
  </si>
  <si>
    <t>狸子</t>
  </si>
  <si>
    <t>噗呼</t>
  </si>
  <si>
    <t>乌贼</t>
  </si>
  <si>
    <t>柚菌</t>
  </si>
  <si>
    <t>正直的我</t>
  </si>
  <si>
    <t>何水月</t>
  </si>
  <si>
    <t>罪音咩咩</t>
  </si>
  <si>
    <t>镜_Area</t>
  </si>
  <si>
    <t>亚罗</t>
  </si>
  <si>
    <t>Hysteria</t>
  </si>
  <si>
    <t>深蓝杰克</t>
  </si>
  <si>
    <t>大月红叶</t>
  </si>
  <si>
    <t>瑶柱</t>
  </si>
  <si>
    <t>BAT</t>
  </si>
  <si>
    <t>甜甜圈</t>
  </si>
  <si>
    <t>Acelien</t>
  </si>
  <si>
    <t>HUG</t>
  </si>
  <si>
    <t>暁雨</t>
  </si>
  <si>
    <t>露姬姬</t>
  </si>
  <si>
    <t>色拉</t>
  </si>
  <si>
    <t>山女</t>
  </si>
  <si>
    <t>絔络</t>
  </si>
  <si>
    <t>亲年君</t>
  </si>
  <si>
    <t>whiisky</t>
  </si>
  <si>
    <t>Doolu森零</t>
  </si>
  <si>
    <t>六反</t>
  </si>
  <si>
    <t>Seinen</t>
  </si>
  <si>
    <t>果冻</t>
  </si>
  <si>
    <t>童谣幻</t>
  </si>
  <si>
    <t>阿绿</t>
  </si>
  <si>
    <t>破颜君</t>
  </si>
  <si>
    <t>雪</t>
  </si>
  <si>
    <t>葡萄</t>
  </si>
  <si>
    <t>阿二</t>
  </si>
  <si>
    <t>小D</t>
  </si>
  <si>
    <t>Lumi</t>
  </si>
  <si>
    <t>消失的幻想乡</t>
  </si>
  <si>
    <t>和茶</t>
  </si>
  <si>
    <t>月见</t>
  </si>
  <si>
    <t>菜包子归来</t>
  </si>
  <si>
    <t>AU</t>
  </si>
  <si>
    <t>射程</t>
    <phoneticPr fontId="1" type="noConversion"/>
  </si>
  <si>
    <t>中</t>
  </si>
  <si>
    <t>远</t>
  </si>
  <si>
    <t>近</t>
  </si>
  <si>
    <t>等级</t>
    <phoneticPr fontId="1" type="noConversion"/>
  </si>
  <si>
    <t>累计所需经验</t>
    <phoneticPr fontId="1" type="noConversion"/>
  </si>
  <si>
    <t>升级所需经验</t>
    <phoneticPr fontId="1" type="noConversion"/>
  </si>
  <si>
    <t>任务名称</t>
    <phoneticPr fontId="1" type="noConversion"/>
  </si>
  <si>
    <t>提示</t>
  </si>
  <si>
    <t>毛玉退治</t>
  </si>
  <si>
    <t>主线</t>
  </si>
  <si>
    <t>退治【兽道】的【毛玉】</t>
  </si>
  <si>
    <t>村民</t>
  </si>
  <si>
    <t>前来参拜的路上有许多毛玉在集结，希望能够退治一下。</t>
  </si>
  <si>
    <t>退治神社附近的毛玉吗，是个简单的活呢。</t>
  </si>
  <si>
    <t>筹备宴会</t>
  </si>
  <si>
    <t>完成一次【宴会】</t>
  </si>
  <si>
    <t>宴会！宴会！来举办一场宴会吧DA☆ZE。</t>
  </si>
  <si>
    <t>如果你要筹备一场宴会，我会来帮你的。</t>
  </si>
  <si>
    <t>穿越兽道</t>
  </si>
  <si>
    <t>退治【兽道】的【野兽】</t>
  </si>
  <si>
    <t>前来参拜的路上有许多野兽在集结，希望能够退治一下。</t>
  </si>
  <si>
    <t>退治神社附近的野兽吗，如果这样能增加香火钱就去做吧。</t>
  </si>
  <si>
    <t>农田的妖精</t>
  </si>
  <si>
    <t>退治【郊外的农田】的【妖精】</t>
  </si>
  <si>
    <t>农田里最近出现了好多妖精，像是在玩捉迷藏的样子，</t>
  </si>
  <si>
    <t>妖精老是喜欢作弄人呢。</t>
  </si>
  <si>
    <t>拜访妖怪</t>
  </si>
  <si>
    <t>前往【玄武之泽】找到【河城荷取】</t>
  </si>
  <si>
    <t>拜访玄武之泽的河童，为自己的手机充电。</t>
  </si>
  <si>
    <t>玄武之泽就在妖怪山的下方。</t>
  </si>
  <si>
    <t>消失的宝山</t>
  </si>
  <si>
    <t>异变</t>
  </si>
  <si>
    <t>昨天在妖怪之山下捡到的宝贝不见了，一起去调查一下吧。</t>
  </si>
  <si>
    <t>又是玄武之泽么。</t>
  </si>
  <si>
    <t>重要的魔导书</t>
  </si>
  <si>
    <t>前往【天狗的前哨】</t>
  </si>
  <si>
    <t>一本从魔界寄来不久的魔导书今天被盗了，那本书放着不管会很危险。</t>
  </si>
  <si>
    <t>要前往妖怪山了么，那里很危险，你最好小心一点。</t>
  </si>
  <si>
    <t>暴躁的野兽</t>
  </si>
  <si>
    <t>退治【野兽】20只</t>
  </si>
  <si>
    <t>稗田阿求</t>
  </si>
  <si>
    <t>今天村里发生了多起野兽伤人的事件，发生的地点分别在兽道和魔法之森。</t>
  </si>
  <si>
    <t>先去退治野兽吧，等我找到犯人一定要好好揍他几下。</t>
  </si>
  <si>
    <t>天狗的情报</t>
  </si>
  <si>
    <t>前往【天狗的村落】</t>
  </si>
  <si>
    <t>去天狗的村落看看有没有什么情报吧。</t>
  </si>
  <si>
    <t>继续去妖怪山调查吧。</t>
  </si>
  <si>
    <t>调查【守矢神社】</t>
  </si>
  <si>
    <t>越靠近守矢神社，妖怪越暴躁，也许神社里面隐藏了什么秘密。</t>
  </si>
  <si>
    <t>去守矢神社看看吧</t>
  </si>
  <si>
    <t>战车与少女</t>
  </si>
  <si>
    <t>调查【战车坟场】</t>
  </si>
  <si>
    <t>在离仓库不远的地方，发现了履带的痕迹，一直通往人间之里郊外。</t>
  </si>
  <si>
    <t>这次应该能抓到犯人了</t>
  </si>
  <si>
    <t>墓场的电波</t>
  </si>
  <si>
    <t>调查【御柱的墓场】</t>
  </si>
  <si>
    <t>摧毁御柱墓场的电波发生器。</t>
  </si>
  <si>
    <t>先去破坏掉那个装置再来惩罚她。</t>
  </si>
  <si>
    <t>声东击西</t>
  </si>
  <si>
    <t>前往【迷途之家】寻找【八云紫】</t>
  </si>
  <si>
    <t>既然那家伙是逃到隙间里面了，八云紫应该知道她逃到哪去了。</t>
  </si>
  <si>
    <t>可恶，竟然让她跑了。</t>
  </si>
  <si>
    <t>境界裂口</t>
  </si>
  <si>
    <t>前往【境界裂口】</t>
  </si>
  <si>
    <t>前往境界裂口阻止异变引发者。</t>
  </si>
  <si>
    <t>一定要阻止她们。</t>
  </si>
  <si>
    <t>救出学生</t>
  </si>
  <si>
    <t>进入【境界内部】营救【梅莉】</t>
  </si>
  <si>
    <t>我的学生梅莉被困在了境界里，希望你能帮忙营救。</t>
  </si>
  <si>
    <t>先去救人吧。</t>
  </si>
  <si>
    <t>大型宴会</t>
  </si>
  <si>
    <t>筹办一次【大型宴会】</t>
  </si>
  <si>
    <t>举办一场大型宴会吧。</t>
  </si>
  <si>
    <t>唉，总算可以休息了。</t>
  </si>
  <si>
    <t>发狂的野兽</t>
  </si>
  <si>
    <t>退治【野兽】10只</t>
  </si>
  <si>
    <t>昨天新月变成红色之后，兽道的野兽就开始狂暴了起来，请退治一些野兽。</t>
  </si>
  <si>
    <t>森林中的妖怪</t>
  </si>
  <si>
    <t>前往【黑暗森林】</t>
  </si>
  <si>
    <t>去红魔馆首先要穿过那片黑色的树林呢。</t>
  </si>
  <si>
    <t>穿过雾之湖</t>
  </si>
  <si>
    <t>前往【雾之湖】</t>
  </si>
  <si>
    <t>这里好冷呢……能快点过去就好了，不过夏天来这里玩玩也不错？</t>
  </si>
  <si>
    <t>破门而入</t>
  </si>
  <si>
    <t>前往【红魔馆前院】</t>
  </si>
  <si>
    <t>果然有哪里不对劲，不管怎么样先进去吧。</t>
  </si>
  <si>
    <t>前往【绯红的大厅】</t>
  </si>
  <si>
    <t>终于到了，女仆很烦人呢，要去见见蕾米了。</t>
  </si>
  <si>
    <t>寻找路线</t>
  </si>
  <si>
    <t>前往【迷途竹林】</t>
  </si>
  <si>
    <t>这次轮到我来写啦~还是很讨厌竹林呢，不飞的话很容易迷路的感觉。</t>
  </si>
  <si>
    <t>兽化的慧音</t>
  </si>
  <si>
    <t>调查【竹林小屋】</t>
  </si>
  <si>
    <t>要好好惩罚一下元凶。之后还得她帮忙治疗一下红魔馆的女仆们。</t>
  </si>
  <si>
    <t>麻烦的结界</t>
  </si>
  <si>
    <t>调查【迷途竹林】</t>
  </si>
  <si>
    <t>啊呀呀，好痛……不过感觉竹林也有点不对劲呢，果然有结界呢。</t>
  </si>
  <si>
    <t>寻找结界能手</t>
  </si>
  <si>
    <t>前往【迷途之家】</t>
  </si>
  <si>
    <t>陷入了麻烦的境地呢，说起来这个结界要是防范我们的话也太强力了吧。</t>
  </si>
  <si>
    <t>最初的战斗</t>
  </si>
  <si>
    <t>进入【永远亭】</t>
  </si>
  <si>
    <t>八意永琳果然是黑幕么，感觉不对劲呢，不过也该终结这虚假的红月了！</t>
  </si>
  <si>
    <t>蔓延全境的幽灵</t>
  </si>
  <si>
    <t>前往【兽道】</t>
  </si>
  <si>
    <t>去兽道附近找找有没有幽灵吧。</t>
  </si>
  <si>
    <t>寻找前的准备</t>
  </si>
  <si>
    <t>前往【郊外的农田】</t>
  </si>
  <si>
    <t>有点不放心呢，得去人间之里郊外确认一下。</t>
  </si>
  <si>
    <t>夏天就要冲凉</t>
  </si>
  <si>
    <t>前往【玄武之泽】</t>
  </si>
  <si>
    <t>幽灵喜欢低温的环境，先去玄武之泽看看吧。</t>
  </si>
  <si>
    <t>另一个神社</t>
  </si>
  <si>
    <t>前往【守矢神社】</t>
  </si>
  <si>
    <t>说起来，既然我的神社也聚集了那么多幽灵的话，守矢神社那边应该也会有不少吧？</t>
  </si>
  <si>
    <t>前往冥界</t>
  </si>
  <si>
    <t>前往【幽冥结界】</t>
  </si>
  <si>
    <t>去好好问一下妖梦吧，先前往冥界吧。</t>
  </si>
  <si>
    <t>一根筋的庭师</t>
  </si>
  <si>
    <t>前往【白玉楼阶梯】</t>
  </si>
  <si>
    <t>白玉楼这阶梯还真是长呢，妖梦应该就在上面吧。</t>
  </si>
  <si>
    <t>幽灵的来源</t>
  </si>
  <si>
    <t>前往【白玉楼】</t>
  </si>
  <si>
    <t>果然有什么隐情呢，去找幽幽子问个明白吧。</t>
  </si>
  <si>
    <t>亡灵永远不会饱</t>
  </si>
  <si>
    <t>赠送【西行寺幽幽子】30份【团子】</t>
  </si>
  <si>
    <t>这个团子看起来很好吃的样子呢~给我一些吧。</t>
  </si>
  <si>
    <t>神社搜刮序曲</t>
  </si>
  <si>
    <t>赠送【西行寺幽幽子】15份【竹笋】</t>
  </si>
  <si>
    <t>哦呀，这些竹笋看起来也不错呢，送我一些吧~</t>
  </si>
  <si>
    <t>亡灵的大小姐</t>
  </si>
  <si>
    <t>使用【西行寺幽幽子】筹备一次宴会</t>
  </si>
  <si>
    <t>饭后运动是必须的~虽然我是幽灵的体质也不会发胖啦~</t>
  </si>
  <si>
    <t>花田的人偶</t>
  </si>
  <si>
    <t>前往【无名之丘】</t>
  </si>
  <si>
    <t>那么你们就去太阳花田那边好好劝劝幽香吧~</t>
  </si>
  <si>
    <t>鲜花之主</t>
  </si>
  <si>
    <t>前往【太阳花田】</t>
  </si>
  <si>
    <t>感觉今天一整天被她们耍来耍去呢……好累。</t>
  </si>
  <si>
    <t>趁着灵梦没回来的时候来开一个宴会吧，带竹笋回去的话太麻烦了。</t>
  </si>
  <si>
    <t>神秘的物体</t>
  </si>
  <si>
    <t>有个奇怪的东西出现在幻想乡，先和灵梦过去看看吧。</t>
  </si>
  <si>
    <t>科学少女</t>
  </si>
  <si>
    <t>准备前往守矢神社了，那东西真的是什么奇妙的科技产物吗？</t>
  </si>
  <si>
    <t>探寻真相</t>
  </si>
  <si>
    <t>总之先问问早苗吧？不过灵梦偶尔会露出严肃的神色呢，发生了什么吗？</t>
  </si>
  <si>
    <t>小小的恶作剧</t>
  </si>
  <si>
    <t>结果，知道了什么都不知道这一回事，算是有收获吗？</t>
  </si>
  <si>
    <t>宠物寻找</t>
  </si>
  <si>
    <t>前往【御柱的墓场】</t>
  </si>
  <si>
    <t>虽然空还在地灵殿，但是请帮忙寻找一下吧。</t>
  </si>
  <si>
    <t>前往旧地狱</t>
  </si>
  <si>
    <t>前往【黑暗风穴】</t>
  </si>
  <si>
    <t>就要前往地狱了呢，有点紧张的感觉。</t>
  </si>
  <si>
    <t>豪爽的鬼族</t>
  </si>
  <si>
    <t>前往【旧都】</t>
  </si>
  <si>
    <t>这些，要说是科技的话也太夸张了点吧？感觉已经变成科幻了。</t>
  </si>
  <si>
    <t>地下的宫殿</t>
  </si>
  <si>
    <t>前往【地灵殿】</t>
  </si>
  <si>
    <t>那个新的建筑看起来就很危险，这绘马的用意究竟是……</t>
  </si>
  <si>
    <t>燃烧的神火</t>
  </si>
  <si>
    <t>前往【核熔炉】</t>
  </si>
  <si>
    <t>这就是源头了吧，真是庞大的力量，进去吧。</t>
  </si>
  <si>
    <t>同是外界的旅人</t>
  </si>
  <si>
    <t>最后帮了我们一把的家伙，居然也来自外面呢，不过总感觉有点不对劲。</t>
  </si>
  <si>
    <t>引子</t>
  </si>
  <si>
    <t>赠送【博丽灵梦】一张【博丽符札】</t>
  </si>
  <si>
    <t>新的异变已经出现，怎么能够停滞不前？</t>
  </si>
  <si>
    <t>寻找宝藏</t>
  </si>
  <si>
    <t>与【雾雨魔理沙】一同前往【魔法之森】</t>
  </si>
  <si>
    <t>被拜托一起去魔法之森了，就和魔理沙一起去找找看吧。</t>
  </si>
  <si>
    <t>人偶之家</t>
  </si>
  <si>
    <t>与【雾雨魔理沙】一同前往【爱丽丝宅邸】</t>
  </si>
  <si>
    <t>就这样打扰人家不太好吧？</t>
  </si>
  <si>
    <t>前往拜访</t>
  </si>
  <si>
    <t>与【雾雨魔理沙】一同前往【图书馆】</t>
  </si>
  <si>
    <t>千万不要卷入魔理沙和帕秋莉的争斗呀……</t>
  </si>
  <si>
    <t>起点</t>
  </si>
  <si>
    <t>前往【命莲寺前门】</t>
  </si>
  <si>
    <t>重整态势</t>
  </si>
  <si>
    <t>前往【圣辇船】</t>
  </si>
  <si>
    <t>到空中漂浮着的船上去吧，这次可不是去寻宝哦。</t>
  </si>
  <si>
    <t>疑点</t>
  </si>
  <si>
    <t>前往【命莲寺】</t>
  </si>
  <si>
    <t>只要华丽地打败黑幕，就行了…？</t>
  </si>
  <si>
    <t>结</t>
  </si>
  <si>
    <t>虽然没有彻底解决，但总算是告一段落了。</t>
  </si>
  <si>
    <t>追溯过去</t>
  </si>
  <si>
    <t>与【博丽灵梦】一同前往【野兽徘徊的道路】</t>
  </si>
  <si>
    <t>我会在今天晚上过来拜访的，请做好准备。</t>
  </si>
  <si>
    <t>借物小偷</t>
  </si>
  <si>
    <t>于是魔理沙说起了她的大冒险，虽然只是偷东西。</t>
  </si>
  <si>
    <t>五月病</t>
  </si>
  <si>
    <t>与【博丽灵梦】一同前往【郊外的农田】</t>
  </si>
  <si>
    <t>看起来不少人变成这样了，有什么隐情吗？</t>
  </si>
  <si>
    <t>独家新闻</t>
  </si>
  <si>
    <t>与【博丽灵梦】一同前往【天狗村落】</t>
  </si>
  <si>
    <t>幻想乡的报纸不可轻信。</t>
  </si>
  <si>
    <t>无关紧要</t>
  </si>
  <si>
    <t>现在不是松茸的季节，还有不要乱采蘑菇。</t>
  </si>
  <si>
    <t>魔理沙的日常</t>
  </si>
  <si>
    <t>魔理沙小姐是需要改掉一些坏习惯呢。</t>
  </si>
  <si>
    <t>巧遇</t>
  </si>
  <si>
    <t>与【雾雨魔理沙】一同前往【墓地】</t>
  </si>
  <si>
    <t>幽灵和僵尸什么的都不可怕！</t>
  </si>
  <si>
    <t>事件落幕</t>
  </si>
  <si>
    <t>与【博丽灵梦】一同前往【梦殿大祀庙】</t>
  </si>
  <si>
    <t>不管怎么样，幻想乡还是需要一定的平衡的。</t>
  </si>
  <si>
    <t>提交报告</t>
  </si>
  <si>
    <t>与【雾雨魔理沙】同行，通过【魔法之森】</t>
  </si>
  <si>
    <t>反正也挺闲的，一起来吧。</t>
  </si>
  <si>
    <t>寻找UMA</t>
  </si>
  <si>
    <t>与【雾雨魔理沙】同行，通过【天狗的村落】</t>
  </si>
  <si>
    <t>妖怪山……天狗知不知道呢？</t>
  </si>
  <si>
    <t>线索</t>
  </si>
  <si>
    <t>与【雾雨魔理沙】同行，通过【御柱的墓场】</t>
  </si>
  <si>
    <t>进到神社了，早苗一定会拦着我吧，虽然没用~</t>
  </si>
  <si>
    <t>兔子的基地</t>
  </si>
  <si>
    <t>与【博丽灵梦】同行，通过【月球基地】</t>
  </si>
  <si>
    <t>先遣部队的基地吗，有必要去一趟</t>
  </si>
  <si>
    <t>前往月球</t>
  </si>
  <si>
    <t>与【博丽灵梦】同行，通过【梦境月都】</t>
  </si>
  <si>
    <t>还是这么夸张的梦境啊，早点通过吧。</t>
  </si>
  <si>
    <t>月之海</t>
  </si>
  <si>
    <t>通过【月面】</t>
  </si>
  <si>
    <t>寂静之海变成了妖精的乐园，那么纯狐想必也在吧。</t>
  </si>
  <si>
    <t>月上的神明</t>
  </si>
  <si>
    <t>通过【月之都】</t>
  </si>
  <si>
    <t>丰姬似乎已经明白了八意永琳的含义。</t>
  </si>
  <si>
    <t>恢复的日常</t>
  </si>
  <si>
    <t>举办一次大型宴会</t>
  </si>
  <si>
    <t>不管怎么样休息一下吧，休息一下。</t>
  </si>
  <si>
    <t>日常清扫</t>
  </si>
  <si>
    <t>日常</t>
  </si>
  <si>
    <t>退治【毛玉】10只</t>
    <phoneticPr fontId="1" type="noConversion"/>
  </si>
  <si>
    <t>参拜的路上遇到许多毛玉，希望能够退治一下。</t>
  </si>
  <si>
    <t>清扫野道</t>
  </si>
  <si>
    <t>最近野兽伤人事件增多了，希望能够退治一下。</t>
  </si>
  <si>
    <t>退治妖精</t>
  </si>
  <si>
    <t>退治【小妖精】10只</t>
  </si>
  <si>
    <t>农田里最近出现了好多妖精，像是在玩捉迷藏的样子，庄稼都被破坏了。</t>
  </si>
  <si>
    <t>丰收的秘密</t>
  </si>
  <si>
    <t>前往【丰收的果林】</t>
  </si>
  <si>
    <t>妖怪山上有一片无人打理的果林，上面却挂满了果子，好想知道其中的奥秘。</t>
  </si>
  <si>
    <t>绯闻照片</t>
  </si>
  <si>
    <t>退治</t>
  </si>
  <si>
    <t>退治【天狗的村落】的【射命丸文】</t>
  </si>
  <si>
    <t>希望那只到处取材的天狗能够删掉我的照片，并且教训一下她吧。</t>
  </si>
  <si>
    <t>宴请妖怪</t>
  </si>
  <si>
    <t>宴会</t>
  </si>
  <si>
    <t>最近有点无聊呢，博丽神社什么时候举办宴会呢。</t>
  </si>
  <si>
    <t>妖精的宣战</t>
  </si>
  <si>
    <t>退治【郊外的农田】的【桑尼米尔克】</t>
  </si>
  <si>
    <t>桑尼米尔克大人留</t>
  </si>
  <si>
    <t>愚蠢的博丽巫女，不好好干活只知道欺负妖精。</t>
  </si>
  <si>
    <t>朋友很少</t>
  </si>
  <si>
    <t>工厂</t>
  </si>
  <si>
    <t>找【爱丽丝·玛格特洛依德】完成一次【裁缝】</t>
    <phoneticPr fontId="1" type="noConversion"/>
  </si>
  <si>
    <t>匿名</t>
  </si>
  <si>
    <t>爱丽丝的住在森林里，很少有人来往，如果你有空去照顾一下她的裁缝生意吧。</t>
  </si>
  <si>
    <t>噪音扰民</t>
  </si>
  <si>
    <t>退治【战车坟场】的【战车】5辆</t>
  </si>
  <si>
    <t>人间之里周围的战车闹哄哄的，影响到了正常上课，希望调查一下。</t>
  </si>
  <si>
    <t>拯救青蛙</t>
  </si>
  <si>
    <t>前往【雾之湖】教训一下【琪露诺】</t>
  </si>
  <si>
    <t>在雾之湖住着一个冰之妖精，冻住了很多青蛙，害得农田里的害虫变多了。</t>
  </si>
  <si>
    <t>回收绒毛</t>
  </si>
  <si>
    <t>赠送</t>
  </si>
  <si>
    <t>赠送【稗田阿求】一批【绒毛】</t>
    <phoneticPr fontId="1" type="noConversion"/>
  </si>
  <si>
    <t>布艺店</t>
  </si>
  <si>
    <t>最近绒毛比较紧缺，能帮我去弄点来吗，转交给阿求就行了。</t>
  </si>
  <si>
    <t>回收蘑菇</t>
  </si>
  <si>
    <t>赠送【稗田阿求】一批【蘑菇】</t>
  </si>
  <si>
    <t>食品店</t>
  </si>
  <si>
    <t>最近蘑菇比较紧缺，能帮我去弄点来吗，转交给阿求就行了。</t>
  </si>
  <si>
    <t>回收矿石</t>
  </si>
  <si>
    <t>赠送【稗田阿求】一批【矿石】</t>
  </si>
  <si>
    <t>铁匠铺</t>
  </si>
  <si>
    <t>最近矿石比较紧缺，能帮我去弄点来吗，转交给阿求就行了。</t>
  </si>
  <si>
    <t>回收木材</t>
  </si>
  <si>
    <t>关闭</t>
  </si>
  <si>
    <t>赠送【稗田阿求】一批【木材】</t>
  </si>
  <si>
    <t>最近木材比较紧缺，能帮我去弄点来吗，转交给阿求就行了。</t>
  </si>
  <si>
    <t>书店闹鬼</t>
  </si>
  <si>
    <t>赠送【本居小铃】一些【博丽符札】</t>
  </si>
  <si>
    <t>铃奈庵的妖魔书一到晚上就跑来跑去的，能够送我一些能让它们安分一点的东西吗。</t>
  </si>
  <si>
    <t>丢失的宝塔</t>
  </si>
  <si>
    <t>与【纳兹琳】一同前往【境界内部（普通）】</t>
  </si>
  <si>
    <t>呜呜，我的宝塔又不见了，可以帮我找回来吗？必有重金酬谢！</t>
  </si>
  <si>
    <t>拜访图书馆</t>
  </si>
  <si>
    <t>与【古明地觉】一同前往【图书馆】</t>
  </si>
  <si>
    <t>听说红魔馆的图书馆里藏书丰富，不知有没有关于心理学的书籍呢？</t>
  </si>
  <si>
    <t>传染病</t>
  </si>
  <si>
    <t>与【上白泽慧音】一同前往【黑暗风穴】</t>
  </si>
  <si>
    <t>最近人之里传染病闹得很严重，或许那只土蜘蛛知道点什么！</t>
  </si>
  <si>
    <t>蓬莱的药店</t>
  </si>
  <si>
    <t>完成一次【制药】</t>
  </si>
  <si>
    <t>永远亭药业</t>
  </si>
  <si>
    <t>永远亭药店开张啦，快来选购吧。</t>
  </si>
  <si>
    <t>代理寻遗</t>
  </si>
  <si>
    <t>击败【纳兹琳】</t>
  </si>
  <si>
    <t>呜扭，一转眼就不记得把制御棒丢在哪里了，可以拜托找东西的能手吗？</t>
  </si>
  <si>
    <t>不明飞行物（N）</t>
  </si>
  <si>
    <t>带【封兽鵺】前往【圣辇船】（N）</t>
  </si>
  <si>
    <t>把那么大一个圣辇船变成不明飞行物的话一定很有趣吧！</t>
  </si>
  <si>
    <t>吓人的僵尸</t>
  </si>
  <si>
    <t>击败【墓地】的【宫古芳香】</t>
  </si>
  <si>
    <t>后面的墓地里有僵尸！好可怕！</t>
  </si>
  <si>
    <t>废旧道具回收</t>
  </si>
  <si>
    <t>击败8只【唐伞】</t>
  </si>
  <si>
    <t>付丧神又在蠢蠢欲动了，在造成更大范围影响之前，先超度一些吧。</t>
  </si>
  <si>
    <t>毒性测试</t>
  </si>
  <si>
    <t>带【八意永琳】前往【无名之丘】</t>
  </si>
  <si>
    <t>毒药也是很有药学研究价值的，劳烦去一趟铃兰花田采集一些那里特有的毒素吧</t>
  </si>
  <si>
    <t>威严交流（N）</t>
  </si>
  <si>
    <t>带【蕾米莉亚】前往【地灵殿】（N）</t>
  </si>
  <si>
    <t>蕾米莉亚·斯卡雷特</t>
  </si>
  <si>
    <t>地灵殿的主人是个同本夜之王一样威严满满的人物，与其沟通交流才是王者的日常啊。</t>
  </si>
  <si>
    <t>杏黄纸</t>
  </si>
  <si>
    <t>沾染了两个神社的咒力的符咒应该很有价值吧</t>
  </si>
  <si>
    <t>圣辇船维护</t>
  </si>
  <si>
    <t>赠送【村纱水蜜】2份【木材】</t>
  </si>
  <si>
    <t>不知道为什么有人那么喜欢糟船。</t>
  </si>
  <si>
    <t>魔女的冶炼</t>
  </si>
  <si>
    <t>使用【雾雨魔理沙】完成一次【炼金】</t>
  </si>
  <si>
    <t>我发现了一种很厉害的道具制造配方，要不要来试试！</t>
  </si>
  <si>
    <t>内有恶犬</t>
  </si>
  <si>
    <t>妖精们的球踢进了红魔馆内，想要取回却被赶了出来。</t>
  </si>
  <si>
    <t>门番的挑战</t>
  </si>
  <si>
    <t>在一对一的情况下战胜【红美铃】</t>
  </si>
  <si>
    <t>门番的工作虽然简单但是也挺无聊的，没人来挑战我打发一下时间吗。</t>
  </si>
  <si>
    <t>丢失的魔导书</t>
  </si>
  <si>
    <t>退治【雾雨魔法店】的【雾雨魔理沙】</t>
  </si>
  <si>
    <t>魔法之森的那个小偷盗走了图书馆的魔法书，趁帕秋莉大人还没发现尽快找回来。</t>
  </si>
  <si>
    <t>魔法实验</t>
  </si>
  <si>
    <t>赠送【帕秋莉·诺蕾姬】一块【魔法石】</t>
  </si>
  <si>
    <t>我需要一些魔法道具来进行实验，如果能找到富含魔力的魔法石就最好了。</t>
  </si>
  <si>
    <t>储备飞刀</t>
  </si>
  <si>
    <t>赠送【十六夜咲夜】一把【短剑】</t>
  </si>
  <si>
    <t>门番整天睡觉，对付入侵者消耗了太多短剑了，需要补给一下。</t>
  </si>
  <si>
    <t>添置工具</t>
  </si>
  <si>
    <t>赠送【十六夜咲夜】一份【餐具】</t>
  </si>
  <si>
    <t>妖精女仆做事莽撞，砸坏了不少的餐具，请帮忙送一些餐具吧。</t>
  </si>
  <si>
    <t>真的没问题吗</t>
  </si>
  <si>
    <t>退治【鬼火王】2只</t>
  </si>
  <si>
    <t>最近庭院的鬼火多了不少，能帮忙吗？请不要以此为由暴力的打过来。</t>
  </si>
  <si>
    <t>赠送【幽幽子】一份【团子】</t>
  </si>
  <si>
    <t>呐~能帮我带些团子吗？妖梦做的饭怎么吃都吃不饱~不要告诉妖梦哦！</t>
  </si>
  <si>
    <t>不散之宴</t>
  </si>
  <si>
    <t>使用【伊吹萃香】筹备一次【宴会】</t>
  </si>
  <si>
    <t>神社变得冷清起来了，是时候筹备一场宴会了。</t>
  </si>
  <si>
    <t>音乐之宴</t>
  </si>
  <si>
    <t>使用【米斯蒂娅·萝蕾拉】筹备一次【宴会】</t>
  </si>
  <si>
    <t>宴会怎么能没有歌声呢？</t>
  </si>
  <si>
    <t>道旁的夜店</t>
  </si>
  <si>
    <t>赠送【米斯蒂娅·萝蕾拉】两批【煤炭】</t>
  </si>
  <si>
    <t>最近店里生意火爆，烧烤用的煤炭不够用了，能给我带一些来吗？</t>
  </si>
  <si>
    <t>逃课的学生</t>
  </si>
  <si>
    <t>前往【雾之湖】教训一下逃课的【琪露诺】</t>
  </si>
  <si>
    <t>我的学生琪露诺最近没来上课，应该是在雾之湖玩吧，能不能把她带来。</t>
  </si>
  <si>
    <t>买卖阴谋</t>
  </si>
  <si>
    <t>赠送【因幡帝】两批【蘑菇】</t>
  </si>
  <si>
    <t>高价求蘑菇啦~童叟无欺哟，神社有多余的话请给一点给咱哦。</t>
  </si>
  <si>
    <t>捣蛋的妖怪兔</t>
  </si>
  <si>
    <t>击败【因幡帝】</t>
  </si>
  <si>
    <t>啊！帝那个家伙又算计我！如果你回去的路上看见她，请务必好好地修理她一顿！</t>
  </si>
  <si>
    <t>武装永远亭</t>
  </si>
  <si>
    <t>赠送【铃仙·优昙华院·因幡】一支【旧式步枪】</t>
  </si>
  <si>
    <t>听说你这里有很多河童制造的枪支，能卖我一些吗？</t>
  </si>
  <si>
    <t>你是笨蛋吗</t>
  </si>
  <si>
    <t>与【蓬莱山辉夜】一同前往【竹林小屋（普通）】</t>
  </si>
  <si>
    <t>和我去骚扰一下妹红吧~反正你看起来也挺闲的。</t>
  </si>
  <si>
    <t>你才是笨蛋</t>
  </si>
  <si>
    <t>击败【蓬莱山辉夜（普通）】</t>
  </si>
  <si>
    <t>啊啊啊，那个烦人的家里蹲怎么这么讨人厌，请好好教训她！</t>
  </si>
  <si>
    <t>竹笋炒肉</t>
  </si>
  <si>
    <t>赠送【藤原妹红】一份【竹笋】</t>
  </si>
  <si>
    <t>竹笋料理很美味呢，可以帮我采集一些竹笋吗？拜托了！</t>
  </si>
  <si>
    <t>弄个大新闻</t>
  </si>
  <si>
    <t>与【射命丸文】一同前往【守矢神社（普通）】</t>
  </si>
  <si>
    <t>守矢神社的诹访子好像钦定了东风谷早苗监督水坝的建设，能陪我去调查吗？</t>
  </si>
  <si>
    <t>不安静的机器</t>
  </si>
  <si>
    <t>退治【河童栖息地】的【侦查用飞行器II】8个</t>
  </si>
  <si>
    <t>上次去玄武之泽散步的时候被河童开发的奇怪的东西弄伤了，能退治那些东西吗？</t>
  </si>
  <si>
    <t>扳手不见了</t>
  </si>
  <si>
    <t>上次去妖怪山和椛下将棋，路上把心爱的扳手弄丢了，希望能够找回来。</t>
  </si>
  <si>
    <t>河童制造</t>
  </si>
  <si>
    <t>使用【河城荷取】完成一次【工程】</t>
  </si>
  <si>
    <t>需要制造什么东西都能来找我哦，价格当然是打折了。</t>
  </si>
  <si>
    <t>齿轮回收</t>
  </si>
  <si>
    <t>赠送【河城荷取】两个【零件】</t>
  </si>
  <si>
    <t>如果你觉得那些零件对你没什么用处，我可以回收哟。</t>
  </si>
  <si>
    <t>装备不足</t>
  </si>
  <si>
    <t>赠送【犬走椛】一件【长刀】</t>
  </si>
  <si>
    <t>最近有一批新人加入天狗卫队了，能帮我找一些训练用的【长刀】么。</t>
  </si>
  <si>
    <t>眼球才不是玩具</t>
  </si>
  <si>
    <t>与【古明地恋】一起退治【邪眼Σ】</t>
  </si>
  <si>
    <t>那个是什么东西呢~好玩吗~可以去打吗？</t>
  </si>
  <si>
    <t>照顾生意</t>
  </si>
  <si>
    <t>使用【多多良小伞】完成一次【锻造】</t>
  </si>
  <si>
    <t>能来照顾一下生意吗？不过要对其他妖怪保密哦。</t>
  </si>
  <si>
    <t>妖精里的大小姐</t>
  </si>
  <si>
    <t>退治【妖精】10只</t>
  </si>
  <si>
    <t>斯塔赛菲尔</t>
  </si>
  <si>
    <t>其他妖精老是跑去做坏事，要是被老师知道就不好了，能教训一下那些妖精吗？</t>
  </si>
  <si>
    <t>制造书架</t>
  </si>
  <si>
    <t>赠送【本居小铃】一批【木材】</t>
  </si>
  <si>
    <t>不知不觉店里的书变得越来越多了，以前的书架都放不下了，帮我收集一些木材用来制造书架吧。</t>
  </si>
  <si>
    <t>天体观测</t>
  </si>
  <si>
    <t>与【宇佐见莲子】一同前往【御柱的墓场】</t>
  </si>
  <si>
    <t>想要一个好的星空观测点呢，能不能带我去视野好的地方呢？</t>
  </si>
  <si>
    <t>漆黑的妖怪</t>
  </si>
  <si>
    <t>与【玛艾露贝莉·赫恩】一同前往【黑暗森林】</t>
  </si>
  <si>
    <t>村民说最近黑暗森林里有恐怖的黑色怪物哦，能带我去看看吗？</t>
  </si>
  <si>
    <t>修理是为了破坏</t>
  </si>
  <si>
    <t>赠送【里香】两批【金属块】</t>
  </si>
  <si>
    <t>你有多余的钢材吗，我的战车又被别人打坏掉了！</t>
  </si>
  <si>
    <t>科学与幽灵</t>
  </si>
  <si>
    <t>赠送【冈崎梦美】一个【罐装幽灵】</t>
  </si>
  <si>
    <t>幽灵到底是怎么显示他们的形体的呢，我有点好奇呢，和我去抓几个幽灵吧~</t>
  </si>
  <si>
    <t>能干的女仆</t>
  </si>
  <si>
    <t>赠送【留琴】一批【布料】</t>
  </si>
  <si>
    <t>神社里面的床和其他东西都需要修补，能给我一些布料么？</t>
  </si>
  <si>
    <t>竹林小屋</t>
  </si>
  <si>
    <t>挑战</t>
  </si>
  <si>
    <t>完成【竹林小屋（困难）】</t>
  </si>
  <si>
    <t>完成【地下室（困难）】</t>
  </si>
  <si>
    <t>万圣节的吸血鬼</t>
  </si>
  <si>
    <t>活动</t>
  </si>
  <si>
    <t>前往【闹鬼的城堡】</t>
  </si>
  <si>
    <t>知道万圣节吗？我们在馆里准备了活动，有兴趣来玩吧，不要被吓到哦。</t>
  </si>
  <si>
    <t>万圣节的吸血鬼(H)</t>
  </si>
  <si>
    <t>恶魔的糖果</t>
  </si>
  <si>
    <t>前往【恶魔的牢笼】</t>
  </si>
  <si>
    <t>也去找找芙兰玩吧，他在地下室那边准备了节目。</t>
  </si>
  <si>
    <t>恶魔的糖果(H)</t>
  </si>
  <si>
    <t>森林中的鬼怪</t>
  </si>
  <si>
    <t>前往【尖叫的森林】</t>
  </si>
  <si>
    <t>森林中出现了许多幽灵，视乎在庆祝什么节日，在引起麻烦之前去看看吧。</t>
  </si>
  <si>
    <t>黑暗森林</t>
  </si>
  <si>
    <t>完成【黑暗森林（困难）】</t>
  </si>
  <si>
    <t>圣诞快乐</t>
  </si>
  <si>
    <t>完成一次【大型宴会】</t>
  </si>
  <si>
    <t>系统</t>
  </si>
  <si>
    <t>圣诞节到了，开一场宴会庆祝一下吧~</t>
  </si>
  <si>
    <t>与【爱丽丝】一同前往【河童栖息地】</t>
  </si>
  <si>
    <t>另一个世界的我？她会使用魔法和制作人偶吗？</t>
  </si>
  <si>
    <t>制造爆竹</t>
  </si>
  <si>
    <t>制造一份爆竹交给【稗田阿求】</t>
  </si>
  <si>
    <t>人间之里的农田里好像有什么凶兽潜伏在里面，能给我一些爆竹将它驱赶出来吗。</t>
  </si>
  <si>
    <t>吓唬年兽</t>
  </si>
  <si>
    <t>使用【爆竹】治退【年兽出没的农田（简单）】</t>
  </si>
  <si>
    <t>总算把它驱赶出来了，但是它好像不怕人类呢。</t>
  </si>
  <si>
    <t>驱赶年兽</t>
  </si>
  <si>
    <t>使用【爆竹】治退【年兽出没的农田（普通）】</t>
  </si>
  <si>
    <t>它好像很喜欢农田里的食物呢，怎么也驱赶不走。</t>
  </si>
  <si>
    <t>捕捉年兽</t>
  </si>
  <si>
    <t>使用【爆竹】治退【年兽出没的农田（困难）】</t>
  </si>
  <si>
    <t>那只凶兽是我的宠物，帮我把它捉回来吧。</t>
  </si>
  <si>
    <t>三途河畔</t>
  </si>
  <si>
    <t>前往【三途河畔】</t>
  </si>
  <si>
    <t>有不速之客闯入了幻想乡，在引发异变之前退治她们。</t>
  </si>
  <si>
    <t>又是月饼？</t>
  </si>
  <si>
    <t>赠送【博丽灵梦】30份【博丽月饼】</t>
  </si>
  <si>
    <t>为了解决异变来收集月饼吧</t>
  </si>
  <si>
    <t>造火箭的少女</t>
  </si>
  <si>
    <t>说到火箭的话，找帕秋莉去吧</t>
  </si>
  <si>
    <t>收集月饼①</t>
  </si>
  <si>
    <t>赠送【红魔馆】30份【红魔月饼】</t>
  </si>
  <si>
    <t>给宅在家中的少女寻找口粮</t>
  </si>
  <si>
    <t>淘气的妖精</t>
  </si>
  <si>
    <t>妖精吗，大概知道是谁了</t>
  </si>
  <si>
    <t>新的能源？</t>
  </si>
  <si>
    <t>与【雾雨魔理沙】一同前往【地灵殿】</t>
  </si>
  <si>
    <t>去地下寻找核能吧！</t>
  </si>
  <si>
    <t>收集月饼②</t>
  </si>
  <si>
    <t>赠送【地灵殿】30份【蔷薇月饼】</t>
  </si>
  <si>
    <t>这次是为了姐妹之间的关系啊</t>
  </si>
  <si>
    <t>湖中的响动</t>
  </si>
  <si>
    <t>与【博丽灵梦】一同前往【守矢神社】</t>
  </si>
  <si>
    <t>不小心闯进了一家人的野餐，有点抱歉</t>
  </si>
  <si>
    <t>祭神的美酒</t>
  </si>
  <si>
    <t>与【帕秋莉·诺蕾姬】一同前往【白玉楼】</t>
  </si>
  <si>
    <t>神的要求还真不低啊，不过也没办法了</t>
  </si>
  <si>
    <t>收集月饼③</t>
  </si>
  <si>
    <t>赠送【白玉楼】30份【幽灵月饼】</t>
  </si>
  <si>
    <t>36个是远远不够的哦</t>
  </si>
  <si>
    <t>墓地的怪奇</t>
  </si>
  <si>
    <t>与【博丽灵梦】一同前往【墓地】</t>
  </si>
  <si>
    <t>这次的黑幕简直就像游客一样呢</t>
  </si>
  <si>
    <t>贤神的推波助澜</t>
  </si>
  <si>
    <t>与【雾雨魔理沙】一同前往【永远亭】</t>
  </si>
  <si>
    <t>寻求月之羽织，不过不会这么顺利吧？</t>
  </si>
  <si>
    <t>收集月饼④</t>
  </si>
  <si>
    <t>赠送【永远亭】30份【玉兔月饼】</t>
  </si>
  <si>
    <t>说起来妖怪兔能吃印着兔子的食物吗？</t>
  </si>
  <si>
    <t>与【苏我屠自古】一同前往【命莲寺】</t>
  </si>
  <si>
    <t>星还真是有点冒失呢，明明一点也看不出来</t>
  </si>
  <si>
    <t>丢失的光学迷彩</t>
  </si>
  <si>
    <t>与【苏我屠自古】一同前往【玄武之泽】</t>
  </si>
  <si>
    <t>光学迷彩真的有用吗？不过还是算了</t>
  </si>
  <si>
    <t>破风的神符</t>
  </si>
  <si>
    <t>与【帕秋莉·诺蕾姬】一同前往【天狗的村庄】</t>
  </si>
  <si>
    <t>寻求天狗的法宝</t>
  </si>
  <si>
    <t>收集月饼⑤</t>
  </si>
  <si>
    <t>赠送【守矢神社】30份【守矢月饼】</t>
  </si>
  <si>
    <t>作为打扰的代价，多收集一些月饼吧</t>
  </si>
  <si>
    <t>花田的霸主</t>
  </si>
  <si>
    <t>与【博丽灵梦】一同前往【太阳花田】</t>
  </si>
  <si>
    <t>风见幽香果然不好惹，没事的话还是不要过去了</t>
  </si>
  <si>
    <t>引燃的火种</t>
  </si>
  <si>
    <t>与【雾雨魔理沙】一同前往【竹林小屋】</t>
  </si>
  <si>
    <t>之前一直以为是灵力形成的，没想到……</t>
  </si>
  <si>
    <t>收集月饼⑥</t>
  </si>
  <si>
    <t>赠送【人之里】30份【五仁月饼】</t>
  </si>
  <si>
    <t>为什么要收集这么难吃的月饼啊</t>
  </si>
  <si>
    <t>黑幕的正体</t>
  </si>
  <si>
    <t>与【博丽灵梦】同行，通过【彼岸】</t>
  </si>
  <si>
    <t>那么这次引起事变的天上的住民会是谁呢</t>
  </si>
  <si>
    <t>占总经验的百分比</t>
    <phoneticPr fontId="1" type="noConversion"/>
  </si>
  <si>
    <t>金钱</t>
    <phoneticPr fontId="1" type="noConversion"/>
  </si>
  <si>
    <t>N</t>
    <phoneticPr fontId="1" type="noConversion"/>
  </si>
  <si>
    <t>H</t>
    <phoneticPr fontId="1" type="noConversion"/>
  </si>
  <si>
    <t>L</t>
    <phoneticPr fontId="1" type="noConversion"/>
  </si>
  <si>
    <t>E</t>
    <phoneticPr fontId="1" type="noConversion"/>
  </si>
  <si>
    <t>描述</t>
    <phoneticPr fontId="1" type="noConversion"/>
  </si>
  <si>
    <t>金钱</t>
    <phoneticPr fontId="1" type="noConversion"/>
  </si>
  <si>
    <t>GM之盾</t>
    <phoneticPr fontId="1" type="noConversion"/>
  </si>
  <si>
    <t>基础释放率</t>
    <phoneticPr fontId="1" type="noConversion"/>
  </si>
  <si>
    <t>需要经验</t>
    <phoneticPr fontId="1" type="noConversion"/>
  </si>
  <si>
    <t>任务</t>
    <phoneticPr fontId="1" type="noConversion"/>
  </si>
  <si>
    <t>任务</t>
    <phoneticPr fontId="1" type="noConversion"/>
  </si>
  <si>
    <t>次数</t>
    <phoneticPr fontId="1" type="noConversion"/>
  </si>
  <si>
    <t>基础属性</t>
    <phoneticPr fontId="1" type="noConversion"/>
  </si>
  <si>
    <t>属性</t>
    <phoneticPr fontId="1" type="noConversion"/>
  </si>
  <si>
    <t>攻击</t>
    <phoneticPr fontId="1" type="noConversion"/>
  </si>
  <si>
    <t>我觉得最后一页一定没什么人看</t>
    <phoneticPr fontId="1" type="noConversion"/>
  </si>
  <si>
    <t>更新记录</t>
    <phoneticPr fontId="1" type="noConversion"/>
  </si>
  <si>
    <t>v1.0.0.14</t>
    <phoneticPr fontId="1" type="noConversion"/>
  </si>
  <si>
    <t>任务</t>
    <phoneticPr fontId="1" type="noConversion"/>
  </si>
  <si>
    <t>发现错误的话请联系我感激不尽</t>
    <phoneticPr fontId="1" type="noConversion"/>
  </si>
  <si>
    <t>大部分数据直接取自游戏安装包</t>
    <phoneticPr fontId="1" type="noConversion"/>
  </si>
  <si>
    <t>如果黑幕看到这东西很不爽的话</t>
    <phoneticPr fontId="1" type="noConversion"/>
  </si>
  <si>
    <t>我删掉就是了请一定不要封我号</t>
    <phoneticPr fontId="1" type="noConversion"/>
  </si>
  <si>
    <t>仓促做完有疏漏甚至错在所难免</t>
    <phoneticPr fontId="1" type="noConversion"/>
  </si>
  <si>
    <t>新版的掉落数据拿不到啊拿不到</t>
    <phoneticPr fontId="1" type="noConversion"/>
  </si>
  <si>
    <t>如果有大佬发现表中有错误或者</t>
    <phoneticPr fontId="1" type="noConversion"/>
  </si>
  <si>
    <t>闲得蛋疼想测掉率的话请联系我</t>
    <phoneticPr fontId="1" type="noConversion"/>
  </si>
  <si>
    <t>虽然我一年只打开两次我的邮箱</t>
    <phoneticPr fontId="1" type="noConversion"/>
  </si>
  <si>
    <t>zhuangongshulihua@gmail.com</t>
    <phoneticPr fontId="1" type="noConversion"/>
  </si>
  <si>
    <t>属性计算器</t>
    <phoneticPr fontId="1" type="noConversion"/>
  </si>
  <si>
    <t>内容</t>
    <phoneticPr fontId="1" type="noConversion"/>
  </si>
  <si>
    <t>姓名</t>
  </si>
  <si>
    <t>功能2</t>
    <phoneticPr fontId="1" type="noConversion"/>
  </si>
  <si>
    <t>隐身斗篷</t>
    <phoneticPr fontId="1" type="noConversion"/>
  </si>
  <si>
    <t>你感觉自己好像跑得比谁都快了。</t>
    <phoneticPr fontId="1" type="noConversion"/>
  </si>
  <si>
    <t>工程</t>
    <phoneticPr fontId="1" type="noConversion"/>
  </si>
  <si>
    <t>体术2</t>
    <phoneticPr fontId="1" type="noConversion"/>
  </si>
  <si>
    <t>v1.0.1.14</t>
    <phoneticPr fontId="1" type="noConversion"/>
  </si>
  <si>
    <t>全局</t>
    <phoneticPr fontId="1" type="noConversion"/>
  </si>
  <si>
    <t>全局</t>
    <phoneticPr fontId="1" type="noConversion"/>
  </si>
  <si>
    <t>日常</t>
    <phoneticPr fontId="1" type="noConversion"/>
  </si>
  <si>
    <t>信仰</t>
    <phoneticPr fontId="1" type="noConversion"/>
  </si>
  <si>
    <t>饭团</t>
    <phoneticPr fontId="1" type="noConversion"/>
  </si>
  <si>
    <t>生命</t>
    <phoneticPr fontId="1" type="noConversion"/>
  </si>
  <si>
    <t>无</t>
    <phoneticPr fontId="1" type="noConversion"/>
  </si>
  <si>
    <t>单个角色目标等级</t>
    <phoneticPr fontId="1" type="noConversion"/>
  </si>
  <si>
    <t>目标等级</t>
    <phoneticPr fontId="1" type="noConversion"/>
  </si>
  <si>
    <t>全队信仰</t>
    <phoneticPr fontId="1" type="noConversion"/>
  </si>
  <si>
    <t>总信仰</t>
    <phoneticPr fontId="1" type="noConversion"/>
  </si>
  <si>
    <t>梦殿大祀庙</t>
  </si>
  <si>
    <t>毛玉栖息地</t>
  </si>
  <si>
    <t>野兽徘徊的道路</t>
  </si>
  <si>
    <t>郊外的农田</t>
  </si>
  <si>
    <t>战车坟场</t>
  </si>
  <si>
    <t>河童栖息地</t>
  </si>
  <si>
    <t>天狗的前哨</t>
  </si>
  <si>
    <t>丰收的果林</t>
  </si>
  <si>
    <t>天狗的村落</t>
  </si>
  <si>
    <t>御柱的墓场</t>
  </si>
  <si>
    <t>月球基地</t>
  </si>
  <si>
    <t>雾雨魔法店</t>
  </si>
  <si>
    <t>爱丽丝宅邸</t>
  </si>
  <si>
    <t>红魔馆前院</t>
  </si>
  <si>
    <t>图书馆</t>
  </si>
  <si>
    <t>绯红的大厅</t>
  </si>
  <si>
    <t>地下室</t>
  </si>
  <si>
    <t>境界内部</t>
  </si>
  <si>
    <t>幽冥结界</t>
  </si>
  <si>
    <t>白玉楼阶梯</t>
  </si>
  <si>
    <t>永远亭</t>
  </si>
  <si>
    <t>太阳花田</t>
  </si>
  <si>
    <t>黑暗风穴</t>
  </si>
  <si>
    <t>旧都</t>
  </si>
  <si>
    <t>地灵殿</t>
  </si>
  <si>
    <t>核熔炉</t>
  </si>
  <si>
    <t>命莲寺前门</t>
  </si>
  <si>
    <t>圣辇船</t>
  </si>
  <si>
    <t>命莲寺墓地</t>
  </si>
  <si>
    <t>梦境月都</t>
  </si>
  <si>
    <t>月面</t>
  </si>
  <si>
    <t>少名针妙丸01</t>
  </si>
  <si>
    <t>秋静叶01</t>
  </si>
  <si>
    <t>魅魔01</t>
  </si>
  <si>
    <t>大妖精01</t>
  </si>
  <si>
    <t>琪露诺01</t>
  </si>
  <si>
    <t>露米娅01</t>
  </si>
  <si>
    <t>琪露诺A1</t>
  </si>
  <si>
    <t>十六夜咲夜01</t>
  </si>
  <si>
    <t>小恶魔01</t>
  </si>
  <si>
    <t>红美铃01</t>
  </si>
  <si>
    <t>八云蓝01</t>
  </si>
  <si>
    <t>西行寺幽幽子01</t>
  </si>
  <si>
    <t>魂魄妖梦01</t>
  </si>
  <si>
    <t>橙01</t>
  </si>
  <si>
    <t>八云紫01</t>
  </si>
  <si>
    <t>星熊勇仪01</t>
  </si>
  <si>
    <t>藤原妹红01</t>
  </si>
  <si>
    <t>因幡帝01</t>
  </si>
  <si>
    <t>蓬莱山辉夜01</t>
  </si>
  <si>
    <t>八意永琳01</t>
  </si>
  <si>
    <t>上白泽慧音01</t>
  </si>
  <si>
    <t>秋穰子01</t>
  </si>
  <si>
    <t>姬海棠羽立01</t>
  </si>
  <si>
    <t>键山雏01</t>
  </si>
  <si>
    <t>射命丸文01</t>
  </si>
  <si>
    <t>洩矢诹访子01</t>
  </si>
  <si>
    <t>八坂神奈子01</t>
  </si>
  <si>
    <t>洩矢诹访子A1</t>
  </si>
  <si>
    <t>比那名居天子01</t>
  </si>
  <si>
    <t>永江衣玖01</t>
  </si>
  <si>
    <t>黑谷山女01</t>
  </si>
  <si>
    <t>琪斯美01</t>
  </si>
  <si>
    <t>水桥帕露西01</t>
  </si>
  <si>
    <t>伊吹萃香01</t>
  </si>
  <si>
    <t>火焰猫燐01</t>
  </si>
  <si>
    <t>古明地恋01</t>
  </si>
  <si>
    <t>灵乌路空01</t>
  </si>
  <si>
    <t>火焰猫燐02</t>
  </si>
  <si>
    <t>古明地觉01</t>
  </si>
  <si>
    <t>秦心01</t>
  </si>
  <si>
    <t>寅丸星01</t>
  </si>
  <si>
    <t>圣白莲01</t>
  </si>
  <si>
    <t>封兽鵺01</t>
  </si>
  <si>
    <t>露娜切云德01</t>
  </si>
  <si>
    <t>斯塔萨菲雅01</t>
  </si>
  <si>
    <t>桑尼米尔克01</t>
  </si>
  <si>
    <t>绵月依姬01</t>
  </si>
  <si>
    <t>绵月丰姬01</t>
  </si>
  <si>
    <t>稗田阿求02</t>
  </si>
  <si>
    <t>玛艾露贝莉·赫恩01</t>
  </si>
  <si>
    <t>里香01</t>
  </si>
  <si>
    <t>冈崎梦美01</t>
  </si>
  <si>
    <t>中宴玄学</t>
    <phoneticPr fontId="1" type="noConversion"/>
  </si>
  <si>
    <t>大建玄学</t>
    <phoneticPr fontId="1" type="noConversion"/>
  </si>
  <si>
    <t>恶灵</t>
  </si>
  <si>
    <t>ATH000101</t>
  </si>
  <si>
    <t>ATH000201</t>
  </si>
  <si>
    <t>ATH000301</t>
  </si>
  <si>
    <t>ATH000302</t>
  </si>
  <si>
    <t>ATH000401</t>
  </si>
  <si>
    <t>ATH000501</t>
  </si>
  <si>
    <t>ATH000601</t>
  </si>
  <si>
    <t>ATH000701</t>
  </si>
  <si>
    <t>ATH000801</t>
  </si>
  <si>
    <t>ATH000901</t>
  </si>
  <si>
    <t>ATH001001</t>
  </si>
  <si>
    <t>ATH001101</t>
  </si>
  <si>
    <t>ATH001201</t>
  </si>
  <si>
    <t>ATH001301</t>
  </si>
  <si>
    <t>ATH001401</t>
  </si>
  <si>
    <t>ATH001501</t>
  </si>
  <si>
    <t>ATH001601</t>
  </si>
  <si>
    <t>ATH001701</t>
  </si>
  <si>
    <t>ATH001801</t>
  </si>
  <si>
    <t>ATH001901</t>
  </si>
  <si>
    <t>ATH002001</t>
  </si>
  <si>
    <t>ATH002101</t>
  </si>
  <si>
    <t>ATH002201</t>
  </si>
  <si>
    <t>ATH002301</t>
  </si>
  <si>
    <t>ATH002601</t>
  </si>
  <si>
    <t>ATH002701</t>
  </si>
  <si>
    <t>ATH002801</t>
  </si>
  <si>
    <t>ATH002901</t>
  </si>
  <si>
    <t>ATH003001</t>
  </si>
  <si>
    <t>ATH003101</t>
  </si>
  <si>
    <t>ATH003201</t>
  </si>
  <si>
    <t>ATH003301</t>
  </si>
  <si>
    <t>ATH003401</t>
  </si>
  <si>
    <t>ATH003501</t>
  </si>
  <si>
    <t>ATH003601</t>
  </si>
  <si>
    <t>ATH003701</t>
  </si>
  <si>
    <t>ATH003801</t>
  </si>
  <si>
    <t>ATH003901</t>
  </si>
  <si>
    <t>ATH004001</t>
  </si>
  <si>
    <t>ATH004101</t>
  </si>
  <si>
    <t>ATH004201</t>
  </si>
  <si>
    <t>ATH004301</t>
  </si>
  <si>
    <t>ATH004401</t>
  </si>
  <si>
    <t>ATH004501</t>
  </si>
  <si>
    <t>ATH004601</t>
  </si>
  <si>
    <t>ATH004701</t>
  </si>
  <si>
    <t>ATH004801</t>
  </si>
  <si>
    <t>ATH004901</t>
  </si>
  <si>
    <t>ATH005601</t>
  </si>
  <si>
    <t>ATH005701</t>
  </si>
  <si>
    <t>ATH005801</t>
  </si>
  <si>
    <t>ATH005901</t>
  </si>
  <si>
    <t>ATH006001</t>
  </si>
  <si>
    <t>ATH006101</t>
  </si>
  <si>
    <t>ATH006201</t>
  </si>
  <si>
    <t>ATH006301</t>
  </si>
  <si>
    <t>ATH006401</t>
  </si>
  <si>
    <t>ATH006501</t>
  </si>
  <si>
    <t>ATH006601</t>
  </si>
  <si>
    <t>ATH006701</t>
  </si>
  <si>
    <t>ATH006801</t>
  </si>
  <si>
    <t>ATH006901</t>
  </si>
  <si>
    <t>ATH007001</t>
  </si>
  <si>
    <t>ATH007201</t>
  </si>
  <si>
    <t>ATH007301</t>
  </si>
  <si>
    <t>ATH007401</t>
  </si>
  <si>
    <t>ATH007501</t>
  </si>
  <si>
    <t>ATH007601</t>
  </si>
  <si>
    <t>ATH007701</t>
  </si>
  <si>
    <t>ATH007801</t>
  </si>
  <si>
    <t>ATH007901</t>
  </si>
  <si>
    <t>ATH008001</t>
  </si>
  <si>
    <t>ATH008101</t>
  </si>
  <si>
    <t>ATH008201</t>
  </si>
  <si>
    <t>ATH008301</t>
  </si>
  <si>
    <t>ATH008401</t>
  </si>
  <si>
    <t>ATH008501</t>
  </si>
  <si>
    <t>ATH008601</t>
  </si>
  <si>
    <t>ATH008701</t>
  </si>
  <si>
    <t>ATH008801</t>
  </si>
  <si>
    <t>ATH008901</t>
  </si>
  <si>
    <t>ATH009001</t>
  </si>
  <si>
    <t>ATH009101</t>
  </si>
  <si>
    <t>ATH009201</t>
  </si>
  <si>
    <t>ATH009301</t>
  </si>
  <si>
    <t>ATH009401</t>
  </si>
  <si>
    <t>ATH009501</t>
  </si>
  <si>
    <t>ATH009601</t>
  </si>
  <si>
    <t>ATH009701</t>
  </si>
  <si>
    <t>ATH009801</t>
  </si>
  <si>
    <t>ATH009901</t>
  </si>
  <si>
    <t>ATH010001</t>
  </si>
  <si>
    <t>ATH010101</t>
  </si>
  <si>
    <t>ATH010201</t>
  </si>
  <si>
    <t>ATH010301</t>
  </si>
  <si>
    <t>ATH010401</t>
  </si>
  <si>
    <t>ATH010501</t>
  </si>
  <si>
    <t>ATH010601</t>
  </si>
  <si>
    <t>ATH010701</t>
  </si>
  <si>
    <t>ATH010801</t>
  </si>
  <si>
    <t>ATHZ00201</t>
  </si>
  <si>
    <t>ATHZ00701</t>
  </si>
  <si>
    <t>ATHZ00801</t>
  </si>
  <si>
    <t>ATHZ01101</t>
  </si>
  <si>
    <t>ATHZ01201</t>
  </si>
  <si>
    <t>ATHZ01301</t>
  </si>
  <si>
    <t>ATHZ01401</t>
  </si>
  <si>
    <t>ATHZ01501</t>
  </si>
  <si>
    <t>弹幕</t>
    <phoneticPr fontId="1" type="noConversion"/>
  </si>
  <si>
    <t>这个寒酸的宴会对我来说没什么意义啊，我的目的是向全人类复仇。</t>
  </si>
  <si>
    <t>default-v</t>
  </si>
  <si>
    <t>将命运托付给久远的梦的精神</t>
  </si>
  <si>
    <t>愚蠢的灵梦哟，你应该感谢我为你的神社带来了香火。还有，别称呼我为恶灵！</t>
  </si>
  <si>
    <t>人类，住在这里的感觉如何？想知道博丽神社的秘密吗？</t>
  </si>
  <si>
    <t>别打扰我……距离完全复活还需要一段时间……</t>
  </si>
  <si>
    <t>悄悄告诉你，阴阳玉不仅可以用来制作法杖，而且可以变成猫哦~</t>
  </si>
  <si>
    <t>我的名字是明罗。博丽现在归我了！</t>
  </si>
  <si>
    <t>哎呀，原来是宴会吗？这里还真是热情好客啊……</t>
  </si>
  <si>
    <t>早安！今天的天气看起来很不错，很适合锻炼身体哦。</t>
  </si>
  <si>
    <t>我是来挑战这里的巫女的。总、总之，我要是赢了，博丽之力就归我！</t>
  </si>
  <si>
    <t>博丽之力究竟是什么？这个我其实也不是很清楚呢……</t>
  </si>
  <si>
    <t>不不不，千万不要埋了我啊……（梦话）</t>
  </si>
  <si>
    <t>武士</t>
  </si>
  <si>
    <t>对4名敌人进行3次0.5*灵力弹幕攻击</t>
  </si>
  <si>
    <t>SPEZ002A01</t>
  </si>
  <si>
    <t>彗雨「流星暴雨」</t>
  </si>
  <si>
    <t>魅灵「超脱轮回的恶灵」</t>
  </si>
  <si>
    <t>SPEZ002B01</t>
  </si>
  <si>
    <t>SPEZ002C01</t>
  </si>
  <si>
    <t>天仪「回转银河」</t>
  </si>
  <si>
    <t>魔界剑「四相皆杀阵」</t>
  </si>
  <si>
    <t>佛诲剑「邪魔外道喝断」</t>
  </si>
  <si>
    <t>佛礼「纷乱金刚珠」</t>
  </si>
  <si>
    <t>远</t>
    <phoneticPr fontId="1" type="noConversion"/>
  </si>
  <si>
    <t>近</t>
    <phoneticPr fontId="1" type="noConversion"/>
  </si>
  <si>
    <t>羽衣</t>
    <phoneticPr fontId="1" type="noConversion"/>
  </si>
  <si>
    <t>天女使用的羽衣</t>
  </si>
  <si>
    <t>万圣节期间赠送给少女可以获得好感。</t>
  </si>
  <si>
    <t>太妃糖</t>
  </si>
  <si>
    <t>棒棒糖</t>
  </si>
  <si>
    <t>水果糖</t>
    <phoneticPr fontId="1" type="noConversion"/>
  </si>
  <si>
    <t>闪避</t>
    <phoneticPr fontId="1" type="noConversion"/>
  </si>
  <si>
    <t>暴击</t>
    <phoneticPr fontId="1" type="noConversion"/>
  </si>
  <si>
    <t>妖怪步行街</t>
  </si>
  <si>
    <t>不知为何这里有着大量毛玉，虽然对人威胁度并不高，但是没有点身手还是别去比较好。</t>
  </si>
  <si>
    <t>前往博丽神社的参拜道，夜晚常有妖怪出没。</t>
  </si>
  <si>
    <t>金色的农田，时常有妖精在其中嬉戏，令人头疼。</t>
  </si>
  <si>
    <t>灰暗的大地，一眼望去全都是报废的战车，隐隐约约能听见远方传来的轰鸣声。</t>
  </si>
  <si>
    <t>天狗们在妖怪之山上设立的前哨，没什么事还是离远一点吧。</t>
  </si>
  <si>
    <t>天狗们的村落，聚居着很多天狗。十分危险，想要上山的话最好绕过。</t>
  </si>
  <si>
    <t>妖怪之山山顶的神社，供奉着两位神明，想要参拜可以前往。</t>
  </si>
  <si>
    <t>守矢神社用御柱来祭祀神奈子的地方，神圣庄严的古战场。</t>
  </si>
  <si>
    <t>湖上的秘密基地，是月都净土设立在幻想乡的前哨站。</t>
  </si>
  <si>
    <t>潮湿的森林，生长着一些危险的蘑菇，进入其中说不定会遇见妖怪，最好远离。</t>
  </si>
  <si>
    <t>魔法森林里的一座有好多人偶的小洋馆。如果不小心迷路到了这里，可以借宿一晚。</t>
  </si>
  <si>
    <t>森林深处蕴藏着深邃无尽的黑暗，进入其中不知道会遇到什么危险，请多多小心。</t>
  </si>
  <si>
    <t>妖怪之山的山脚的湖，白天会被浓雾包围，视界很差。周围很容易聚集妖精和妖怪。</t>
  </si>
  <si>
    <t>居住着吸血鬼的洋馆的前院，有门番看守。非常危险，请不要前往。</t>
  </si>
  <si>
    <t>位于红魔馆地下的大图书馆。常年见不到光，所以充满了发霉的书籍的气息。</t>
  </si>
  <si>
    <t>红魔馆的大厅，有很多妖精女仆，还有吸血鬼存在，非常危险。</t>
  </si>
  <si>
    <t>红魔馆的地下不止图书馆，还居住着另一位吸血鬼。准备好踏入残酷而美妙的乐园了吗？</t>
  </si>
  <si>
    <t>境界妖怪的居住之地，平时由其式神打理。妖怪猫的乐园。</t>
  </si>
  <si>
    <t>连接现界与境界的地方，散发着一股危险的气息。</t>
  </si>
  <si>
    <t>到处都出没着危险的生物，黑暗中仿佛有无数的眼睛在监视着你，不知何时就会失去生命。</t>
  </si>
  <si>
    <t>云上的樱花结界，分隔冥界与人界。不知为何开了个口子，使得来往更加容易。</t>
  </si>
  <si>
    <t>一眼看不到尽头的阶梯，通往的究竟是生还是死的尽头呢？</t>
  </si>
  <si>
    <t>居住着冥界大小姐的典雅建筑物，每到春天就会绽放美丽的樱花。</t>
  </si>
  <si>
    <t>竹林中没有什么醒目的标志，竹子成长飞快，景色变动，很容易迷路。</t>
  </si>
  <si>
    <t>迷途竹林深处的小屋，似乎是藤原妹红的住处，遇到她的话说不定会带你走出竹林。</t>
  </si>
  <si>
    <t>在迷途竹林深处的一间不可思议的屋子，居住着月人，就算想拜访也很难找到。</t>
  </si>
  <si>
    <t>妖怪山的对面，一片绽放着许多铃兰的花原。因容易遇到危险而渐渐被人们遗忘。</t>
  </si>
  <si>
    <t>在山的相反方向有一片黄色、让人目眩的花田。白天有很多妖精在这里出没。</t>
  </si>
  <si>
    <t>通往地灵殿的通道，黑漆漆的一片什么都看不见，隐约传来蜘蛛的声音。</t>
  </si>
  <si>
    <t>栖息着鬼的地方，在这里，拥有最强的实力才有话语权。</t>
  </si>
  <si>
    <t>读心妖怪的居住地，养着许多宠物妖怪，贸然闯入说不定会被它们瞬间夺去性命。</t>
  </si>
  <si>
    <t>灼热地狱遗址的核融合炉，利用地底的人工太阳提供源源不绝的能量。</t>
  </si>
  <si>
    <t>供奉着毘沙门天的寺庙，据说封印着什么。寺庙之中有妖怪出没，请小心。</t>
  </si>
  <si>
    <t>命莲寺的真正形态，自幻想乡开往魔界的宝船。悬浮在空中，令人想要一探究竟。</t>
  </si>
  <si>
    <t>圣白莲与信徒们诵读经文的场所。寺的后方有一片墓地，是僵尸与妖怪的乐园。</t>
  </si>
  <si>
    <t>命莲寺背后的墓地，散发着一股阴冷的气息，是不详的生灵的栖息地。</t>
  </si>
  <si>
    <t>圣人苏醒的奇特的建筑，宏伟的外观，似乎在诉说着圣人的伟大，让生灵为之臣服。</t>
  </si>
  <si>
    <t>建立在梦境世界中的虚假月都，无数月之民在此沉睡。</t>
  </si>
  <si>
    <t>月球表面的静海，但被妖精们占据而变得喧闹。</t>
  </si>
  <si>
    <t>净土的永远之都，因被结界遮掩而无法被观测到。</t>
  </si>
  <si>
    <t>介绍</t>
    <phoneticPr fontId="1" type="noConversion"/>
  </si>
  <si>
    <t>万圣节到了，妖精们开始作弄起路人来，送给她们一些糖果吧。</t>
  </si>
  <si>
    <t>赠送【妖精们】100个【万圣节糖果】</t>
  </si>
  <si>
    <t>人之里的步行街晚上有很多妖怪，好像在搞什么活动的样子。</t>
  </si>
  <si>
    <t>前往【妖怪步行街（任意）】</t>
  </si>
  <si>
    <t>ATH008002</t>
  </si>
  <si>
    <t>听妖怪们说，万圣节可以让人回想起被南瓜支配的恐怖……恐怖这种感情你体会过吗？</t>
  </si>
  <si>
    <t>我一会儿要到晚会上表演，你一定要来看呀。</t>
  </si>
  <si>
    <t>今天的你，是否感受到了快乐呢？</t>
  </si>
  <si>
    <t>表情滑稽的扑克脸</t>
  </si>
  <si>
    <t>有效期2</t>
    <phoneticPr fontId="1" type="noConversion"/>
  </si>
  <si>
    <t>值2</t>
    <phoneticPr fontId="1" type="noConversion"/>
  </si>
  <si>
    <t>v1.0.0.14b</t>
    <phoneticPr fontId="1" type="noConversion"/>
  </si>
  <si>
    <t>各种</t>
    <phoneticPr fontId="1" type="noConversion"/>
  </si>
  <si>
    <t>v1.0.1.14b</t>
    <phoneticPr fontId="1" type="noConversion"/>
  </si>
  <si>
    <t>工厂</t>
    <phoneticPr fontId="1" type="noConversion"/>
  </si>
  <si>
    <t>v1.0.2.14b</t>
    <phoneticPr fontId="1" type="noConversion"/>
  </si>
  <si>
    <t>获得道具</t>
  </si>
  <si>
    <t>Q1001</t>
  </si>
  <si>
    <t>Q1011</t>
  </si>
  <si>
    <t>Q1021</t>
  </si>
  <si>
    <t>Q1031</t>
  </si>
  <si>
    <t>Q1041</t>
  </si>
  <si>
    <t>Q1002</t>
  </si>
  <si>
    <t>Q1003</t>
  </si>
  <si>
    <t>Q1004</t>
  </si>
  <si>
    <t>Q1005</t>
  </si>
  <si>
    <t>Q1006</t>
  </si>
  <si>
    <t>Q1007</t>
  </si>
  <si>
    <t>Q1008</t>
  </si>
  <si>
    <t>Q1009</t>
  </si>
  <si>
    <t>Q1010</t>
  </si>
  <si>
    <t>Q1012</t>
  </si>
  <si>
    <t>Q1013</t>
  </si>
  <si>
    <t>Q1014</t>
  </si>
  <si>
    <t>Q1015</t>
  </si>
  <si>
    <t>Q1016</t>
  </si>
  <si>
    <t>Q1017</t>
  </si>
  <si>
    <t>Q1018</t>
  </si>
  <si>
    <t>Q1019</t>
  </si>
  <si>
    <t>Q1020</t>
  </si>
  <si>
    <t>Q1022</t>
  </si>
  <si>
    <t>Q1023</t>
  </si>
  <si>
    <t>Q1024</t>
  </si>
  <si>
    <t>Q1025</t>
  </si>
  <si>
    <t>Q1026</t>
  </si>
  <si>
    <t>Q1027</t>
  </si>
  <si>
    <t>Q1028</t>
  </si>
  <si>
    <t>Q1029</t>
  </si>
  <si>
    <t>Q1030</t>
  </si>
  <si>
    <t>Q1032</t>
  </si>
  <si>
    <t>Q1033</t>
  </si>
  <si>
    <t>Q1034</t>
  </si>
  <si>
    <t>Q1035</t>
  </si>
  <si>
    <t>Q1036</t>
  </si>
  <si>
    <t>Q1037</t>
  </si>
  <si>
    <t>Q1038</t>
  </si>
  <si>
    <t>Q1039</t>
  </si>
  <si>
    <t>Q1040</t>
  </si>
  <si>
    <t>Q1042</t>
  </si>
  <si>
    <t>Q1043</t>
  </si>
  <si>
    <t>Q1044</t>
  </si>
  <si>
    <t>Q1045</t>
  </si>
  <si>
    <t>Q1046</t>
  </si>
  <si>
    <t>Q1047</t>
  </si>
  <si>
    <t>Q1048</t>
  </si>
  <si>
    <t>Q1049</t>
  </si>
  <si>
    <t>Q1050</t>
  </si>
  <si>
    <t>Q1051</t>
  </si>
  <si>
    <t>Q1052</t>
  </si>
  <si>
    <t>Q1053</t>
  </si>
  <si>
    <t>Q1054</t>
  </si>
  <si>
    <t>Q1055</t>
  </si>
  <si>
    <t>Q1056</t>
  </si>
  <si>
    <t>Q1057</t>
  </si>
  <si>
    <t>Q1058</t>
  </si>
  <si>
    <t>Q1059</t>
  </si>
  <si>
    <t>Q1060</t>
  </si>
  <si>
    <t>Q1061</t>
  </si>
  <si>
    <t>Q1062</t>
  </si>
  <si>
    <t>Q1063</t>
  </si>
  <si>
    <t>Q1064</t>
  </si>
  <si>
    <t>Q1065</t>
  </si>
  <si>
    <t>Q1066</t>
  </si>
  <si>
    <t>Q1067</t>
  </si>
  <si>
    <t>Q1068</t>
  </si>
  <si>
    <t>Q1069</t>
  </si>
  <si>
    <t>Q1070</t>
  </si>
  <si>
    <t>Q1071</t>
  </si>
  <si>
    <t>Q1072</t>
  </si>
  <si>
    <t>Q1073</t>
  </si>
  <si>
    <t>开启条件</t>
  </si>
  <si>
    <t>ATH0096</t>
  </si>
  <si>
    <t>编号</t>
  </si>
  <si>
    <t>任务名称</t>
  </si>
  <si>
    <t>任务状态</t>
  </si>
  <si>
    <t>种</t>
  </si>
  <si>
    <t>类</t>
  </si>
  <si>
    <t>经验</t>
  </si>
  <si>
    <t>金钱</t>
  </si>
  <si>
    <t>信仰</t>
  </si>
  <si>
    <t>食物</t>
  </si>
  <si>
    <t>简介</t>
  </si>
  <si>
    <t>申请人</t>
  </si>
  <si>
    <t>详情</t>
  </si>
  <si>
    <t>获得角色</t>
  </si>
  <si>
    <t>妖精契约×10</t>
  </si>
  <si>
    <t>累计</t>
  </si>
  <si>
    <t>退治【毛玉】10只</t>
  </si>
  <si>
    <t>旅游</t>
  </si>
  <si>
    <t>匿名妖怪</t>
  </si>
  <si>
    <t>妖精契约×2</t>
  </si>
  <si>
    <t>ATH0015</t>
  </si>
  <si>
    <t>找【爱丽丝·玛格特洛依德】完成一次【裁缝】</t>
  </si>
  <si>
    <t>赠送【稗田阿求】一批【绒毛】</t>
  </si>
  <si>
    <t>ATH0098</t>
  </si>
  <si>
    <t>ATH0064</t>
  </si>
  <si>
    <t>帮忙</t>
  </si>
  <si>
    <t>ATH0060</t>
  </si>
  <si>
    <t>ATH0029</t>
  </si>
  <si>
    <t>ATH0070</t>
  </si>
  <si>
    <t>ATH0032</t>
  </si>
  <si>
    <t>生命药水，灵力药水</t>
  </si>
  <si>
    <t>ATH0010</t>
  </si>
  <si>
    <t>ATH0075</t>
  </si>
  <si>
    <t>ATH0067</t>
  </si>
  <si>
    <t>ATH0008</t>
  </si>
  <si>
    <t>ATH0009</t>
  </si>
  <si>
    <t>ATH0021</t>
  </si>
  <si>
    <t>ATH0026</t>
  </si>
  <si>
    <t>ATH0028</t>
  </si>
  <si>
    <t>ATH0030</t>
  </si>
  <si>
    <t>ATH0031</t>
  </si>
  <si>
    <t>ATH0033</t>
  </si>
  <si>
    <t>ATH0034</t>
  </si>
  <si>
    <t>ATH0035</t>
  </si>
  <si>
    <t>ATH0043</t>
  </si>
  <si>
    <t>ATH0044</t>
  </si>
  <si>
    <t>ATH0063</t>
  </si>
  <si>
    <t>ATH0065</t>
  </si>
  <si>
    <t>ATH0099</t>
  </si>
  <si>
    <t>ATH0100</t>
  </si>
  <si>
    <t>ATHZ007</t>
  </si>
  <si>
    <t>ATHZ014</t>
  </si>
  <si>
    <t>ATHZ015</t>
  </si>
  <si>
    <t>Q5000034</t>
  </si>
  <si>
    <t>Q5000001</t>
  </si>
  <si>
    <t>Q5000003</t>
  </si>
  <si>
    <t>Q5000009</t>
  </si>
  <si>
    <t>Q5000010</t>
  </si>
  <si>
    <t>Q5000011</t>
  </si>
  <si>
    <t>Q5000014</t>
  </si>
  <si>
    <t>Q5000015</t>
  </si>
  <si>
    <t>Q5000016</t>
  </si>
  <si>
    <t>Q5000017</t>
  </si>
  <si>
    <t>Q5000018</t>
  </si>
  <si>
    <t>Q5000019</t>
  </si>
  <si>
    <t>Q5000020</t>
  </si>
  <si>
    <t>Q5000021</t>
  </si>
  <si>
    <t>Q5000022</t>
  </si>
  <si>
    <t>Q5000023</t>
  </si>
  <si>
    <t>Q5000024</t>
  </si>
  <si>
    <t>Q5000025</t>
  </si>
  <si>
    <t>Q5000026</t>
  </si>
  <si>
    <t>Q5000027</t>
  </si>
  <si>
    <t>Q5000028</t>
  </si>
  <si>
    <t>Q5000029</t>
  </si>
  <si>
    <t>Q5000030</t>
  </si>
  <si>
    <t>Q5000031</t>
  </si>
  <si>
    <t>Q5000032</t>
  </si>
  <si>
    <t>妖精契约×30</t>
  </si>
  <si>
    <t>Q5000035</t>
  </si>
  <si>
    <t>前往【妖怪步行街（困难）】</t>
  </si>
  <si>
    <t>Q1074</t>
  </si>
  <si>
    <t>Q3000001</t>
  </si>
  <si>
    <t>Q3000002</t>
  </si>
  <si>
    <t>Q3000003</t>
  </si>
  <si>
    <t>Q3000004</t>
  </si>
  <si>
    <t>Q3000005</t>
  </si>
  <si>
    <t>Q3000006</t>
  </si>
  <si>
    <t>Q3000007</t>
  </si>
  <si>
    <t>Q3000008</t>
  </si>
  <si>
    <t>Q3000009</t>
  </si>
  <si>
    <t>Q3000010</t>
  </si>
  <si>
    <t>Q3000011</t>
  </si>
  <si>
    <t>Q3000012</t>
  </si>
  <si>
    <t>Q3000013</t>
  </si>
  <si>
    <t>Q3000014</t>
  </si>
  <si>
    <t>Q3000015</t>
  </si>
  <si>
    <t>Q3000016</t>
  </si>
  <si>
    <t>Q3000017</t>
  </si>
  <si>
    <t>Q3000018</t>
  </si>
  <si>
    <t>Q3000019</t>
  </si>
  <si>
    <t>Q3000020</t>
  </si>
  <si>
    <t>Q3000021</t>
  </si>
  <si>
    <t>Q3000022</t>
  </si>
  <si>
    <t>Q3000023</t>
  </si>
  <si>
    <t>Q3000024</t>
  </si>
  <si>
    <t>Q3000025</t>
  </si>
  <si>
    <t>Q3000026</t>
  </si>
  <si>
    <t>Q3000027</t>
  </si>
  <si>
    <t>Q3000201</t>
  </si>
  <si>
    <t>Q3000501</t>
  </si>
  <si>
    <t>Q3000601</t>
  </si>
  <si>
    <t>Q3000701</t>
  </si>
  <si>
    <t>Q3000801</t>
  </si>
  <si>
    <t>Q3000901</t>
  </si>
  <si>
    <t>Q3000902</t>
  </si>
  <si>
    <t>Q3002001</t>
  </si>
  <si>
    <t>Q3002101</t>
  </si>
  <si>
    <t>Q3002601</t>
  </si>
  <si>
    <t>Q3002801</t>
  </si>
  <si>
    <t>Q3002802</t>
  </si>
  <si>
    <t>Q3002901</t>
  </si>
  <si>
    <t>Q3003001</t>
  </si>
  <si>
    <t>Q3003101</t>
  </si>
  <si>
    <t>Q3003104</t>
  </si>
  <si>
    <t>Q3003301</t>
  </si>
  <si>
    <t>Q3003401</t>
  </si>
  <si>
    <t>Q3003402</t>
  </si>
  <si>
    <t>Q3003501</t>
  </si>
  <si>
    <t>Q3004201</t>
  </si>
  <si>
    <t>Q3004301</t>
  </si>
  <si>
    <t>Q3004302</t>
  </si>
  <si>
    <t>Q3004303</t>
  </si>
  <si>
    <t>Q3004401</t>
  </si>
  <si>
    <t>Q3006301</t>
  </si>
  <si>
    <t>Q3006501</t>
  </si>
  <si>
    <t>Q3009201</t>
  </si>
  <si>
    <t>Q3009801</t>
  </si>
  <si>
    <t>Q3009901</t>
  </si>
  <si>
    <t>Q3010001</t>
  </si>
  <si>
    <t>Q3100701</t>
  </si>
  <si>
    <t>Q3101401</t>
  </si>
  <si>
    <t>Q3101501</t>
  </si>
  <si>
    <t>Q4000001</t>
  </si>
  <si>
    <t>Q4000002</t>
  </si>
  <si>
    <t>Q5000002</t>
  </si>
  <si>
    <t>Q5000004</t>
  </si>
  <si>
    <t>Q5000005</t>
  </si>
  <si>
    <t>Q5000006</t>
  </si>
  <si>
    <t>Q5000007</t>
  </si>
  <si>
    <t>Q5000008</t>
  </si>
  <si>
    <t>Q5000012</t>
  </si>
  <si>
    <t>Q5000013</t>
  </si>
  <si>
    <t>Q5000033</t>
  </si>
  <si>
    <t>Q5000036</t>
  </si>
  <si>
    <t>任务</t>
    <phoneticPr fontId="1" type="noConversion"/>
  </si>
  <si>
    <t>添加</t>
    <phoneticPr fontId="1" type="noConversion"/>
  </si>
  <si>
    <t>错别字</t>
    <phoneticPr fontId="1" type="noConversion"/>
  </si>
  <si>
    <t>火箭的制造</t>
  </si>
  <si>
    <t>删除</t>
    <phoneticPr fontId="1" type="noConversion"/>
  </si>
  <si>
    <t>添加</t>
    <phoneticPr fontId="1" type="noConversion"/>
  </si>
  <si>
    <t>日常任务简表</t>
    <phoneticPr fontId="1" type="noConversion"/>
  </si>
  <si>
    <t>修复</t>
    <phoneticPr fontId="1" type="noConversion"/>
  </si>
  <si>
    <t>文本错误</t>
    <phoneticPr fontId="1" type="noConversion"/>
  </si>
  <si>
    <t>优化</t>
    <phoneticPr fontId="1" type="noConversion"/>
  </si>
  <si>
    <t>操作方法（然而依然没做出想要的效果）</t>
  </si>
  <si>
    <t>妖精契约×2</t>
    <phoneticPr fontId="1" type="noConversion"/>
  </si>
  <si>
    <t>日常</t>
    <phoneticPr fontId="1" type="noConversion"/>
  </si>
  <si>
    <t>添加</t>
    <phoneticPr fontId="1" type="noConversion"/>
  </si>
  <si>
    <t>道具</t>
    <phoneticPr fontId="1" type="noConversion"/>
  </si>
  <si>
    <t>开启条件</t>
    <phoneticPr fontId="1" type="noConversion"/>
  </si>
  <si>
    <t>1.0.3.14b</t>
    <phoneticPr fontId="1" type="noConversion"/>
  </si>
  <si>
    <t>角色</t>
    <phoneticPr fontId="1" type="noConversion"/>
  </si>
  <si>
    <t>修复</t>
    <phoneticPr fontId="1" type="noConversion"/>
  </si>
  <si>
    <t>手残导致的错误</t>
    <phoneticPr fontId="1" type="noConversion"/>
  </si>
  <si>
    <t>符卡</t>
    <phoneticPr fontId="1" type="noConversion"/>
  </si>
  <si>
    <t>全局</t>
    <phoneticPr fontId="1" type="noConversion"/>
  </si>
  <si>
    <t>修复</t>
    <phoneticPr fontId="1" type="noConversion"/>
  </si>
  <si>
    <t>外框线缺损等</t>
    <phoneticPr fontId="1" type="noConversion"/>
  </si>
  <si>
    <t>博丽灵梦01</t>
  </si>
  <si>
    <t>雾雨魔理沙01</t>
  </si>
  <si>
    <t>帕秋莉·诺蕾姬01</t>
  </si>
  <si>
    <t>蕾米莉亚·斯卡蕾特01</t>
  </si>
  <si>
    <t>芙兰朵露·斯卡蕾特01</t>
  </si>
  <si>
    <t>冴月麟01</t>
  </si>
  <si>
    <t>蕾蒂·霍瓦特洛克01</t>
  </si>
  <si>
    <t>爱丽丝·玛格特洛依德01</t>
  </si>
  <si>
    <t>莉莉白01</t>
  </si>
  <si>
    <t>露娜萨·普莉兹姆利巴01</t>
  </si>
  <si>
    <t>梅露兰·普莉兹姆利巴01</t>
  </si>
  <si>
    <t>莉莉卡·普莉兹姆利巴01</t>
  </si>
  <si>
    <t>莉格露·奈特巴格01</t>
  </si>
  <si>
    <t>米斯蒂娅·萝蕾拉01</t>
  </si>
  <si>
    <t>铃仙·优昙华院·因幡01</t>
  </si>
  <si>
    <t>梅蒂欣·梅兰可莉01</t>
  </si>
  <si>
    <t>小野塚小町01</t>
  </si>
  <si>
    <t>四季映姬·亚玛萨那度01</t>
  </si>
  <si>
    <t>河城荷取01</t>
  </si>
  <si>
    <t>犬走椛01</t>
  </si>
  <si>
    <t>东风谷早苗01</t>
  </si>
  <si>
    <t>纳兹琳01</t>
  </si>
  <si>
    <t>多多良小伞01</t>
  </si>
  <si>
    <t>云居一轮01</t>
  </si>
  <si>
    <t>村纱水蜜01</t>
  </si>
  <si>
    <t>幽谷响子01</t>
  </si>
  <si>
    <t>宫古芳香01</t>
  </si>
  <si>
    <t>霍青娥01</t>
  </si>
  <si>
    <t>苏我屠自古01</t>
  </si>
  <si>
    <t>物部布都01</t>
  </si>
  <si>
    <t>丰聪耳神子01</t>
  </si>
  <si>
    <t>二岩猯藏01</t>
  </si>
  <si>
    <t>若鹭姬01</t>
  </si>
  <si>
    <t>赤蛮奇01</t>
  </si>
  <si>
    <t>今泉影狼01</t>
  </si>
  <si>
    <t>九十九弁弁01</t>
  </si>
  <si>
    <t>九十九八桥01</t>
  </si>
  <si>
    <t>鬼人正邪01</t>
  </si>
  <si>
    <t>堀川雷鼓01</t>
  </si>
  <si>
    <t>朱鹭子01</t>
  </si>
  <si>
    <t>铃仙二号01</t>
  </si>
  <si>
    <t>稗田阿求01</t>
  </si>
  <si>
    <t>茨木华扇01</t>
  </si>
  <si>
    <t>本居小铃01</t>
  </si>
  <si>
    <t>宇佐见莲子01</t>
  </si>
  <si>
    <t>宇佐见堇子01</t>
  </si>
  <si>
    <t>清兰01</t>
  </si>
  <si>
    <t>铃瑚01</t>
  </si>
  <si>
    <t>哆来咪·苏伊特01</t>
  </si>
  <si>
    <t>稀神探女01</t>
  </si>
  <si>
    <t>克劳恩皮丝01</t>
  </si>
  <si>
    <t>纯狐01</t>
  </si>
  <si>
    <t>赫卡提亚·拉碧斯拉祖利01</t>
  </si>
  <si>
    <t>明罗01</t>
  </si>
  <si>
    <t>卡娜·安娜贝拉尔01</t>
  </si>
  <si>
    <t>朝仓理香子01</t>
  </si>
  <si>
    <t>北白河千百合01</t>
  </si>
  <si>
    <t>留琴01</t>
  </si>
  <si>
    <t>上白泽慧音02</t>
  </si>
  <si>
    <t>上白泽慧音02</t>
    <phoneticPr fontId="1" type="noConversion"/>
  </si>
  <si>
    <t>露米娅02</t>
    <phoneticPr fontId="1" type="noConversion"/>
  </si>
  <si>
    <t>琪露诺A1</t>
    <phoneticPr fontId="1" type="noConversion"/>
  </si>
  <si>
    <t>红美铃01</t>
    <phoneticPr fontId="1" type="noConversion"/>
  </si>
  <si>
    <t>洩矢诹访子A1</t>
    <phoneticPr fontId="1" type="noConversion"/>
  </si>
  <si>
    <t>稗田阿求02</t>
    <phoneticPr fontId="1" type="noConversion"/>
  </si>
  <si>
    <t>赫卡提亚·拉碧斯拉祖利02</t>
    <phoneticPr fontId="1" type="noConversion"/>
  </si>
  <si>
    <t>赫卡提亚·拉碧斯拉祖利03</t>
    <phoneticPr fontId="1" type="noConversion"/>
  </si>
  <si>
    <t>1.0.4.14b</t>
    <phoneticPr fontId="1" type="noConversion"/>
  </si>
  <si>
    <t>优化</t>
    <phoneticPr fontId="1" type="noConversion"/>
  </si>
  <si>
    <t>角色姓名</t>
    <phoneticPr fontId="1" type="noConversion"/>
  </si>
  <si>
    <t>1.0.0.15</t>
    <phoneticPr fontId="1" type="noConversion"/>
  </si>
  <si>
    <t>圣诞长袜</t>
  </si>
  <si>
    <t>飞碟泡芙</t>
  </si>
  <si>
    <t>火把</t>
  </si>
  <si>
    <t>圣诞礼物</t>
  </si>
  <si>
    <t>卡娜·安娜贝拉尔01</t>
    <phoneticPr fontId="1" type="noConversion"/>
  </si>
  <si>
    <t>朝仓理香子01</t>
    <phoneticPr fontId="1" type="noConversion"/>
  </si>
  <si>
    <t>北白河千百合01</t>
    <phoneticPr fontId="1" type="noConversion"/>
  </si>
  <si>
    <t>雪01</t>
    <phoneticPr fontId="1" type="noConversion"/>
  </si>
  <si>
    <t>舞01</t>
    <phoneticPr fontId="1" type="noConversion"/>
  </si>
  <si>
    <t>任务</t>
  </si>
  <si>
    <t>玩具模型</t>
  </si>
  <si>
    <t>毛绒围巾</t>
  </si>
  <si>
    <t>牛奶</t>
  </si>
  <si>
    <t>人偶</t>
  </si>
  <si>
    <t>圣诞大餐</t>
  </si>
  <si>
    <t>此礼物由【霍青娥】发放</t>
  </si>
  <si>
    <t>此礼物由【雾雨魔理沙】发放</t>
  </si>
  <si>
    <t>此礼物由【八云紫】发放</t>
  </si>
  <si>
    <t>高级材料</t>
  </si>
  <si>
    <t>鬼人正邪、少名针妙丸</t>
  </si>
  <si>
    <t>一寸法师的后裔居住的城堡，曾因贪婪的缘故上下倒转了，现在是针妙丸的家。</t>
  </si>
  <si>
    <t>辉针城</t>
  </si>
  <si>
    <t>M100172</t>
  </si>
  <si>
    <t>M10017</t>
  </si>
  <si>
    <t>九十九弁弁、九十九八桥、堀川雷鼓</t>
  </si>
  <si>
    <t>对能飞行的人来说是不错的休闲之地，往特定方向的话能隐约看到一座城堡。</t>
  </si>
  <si>
    <t>幻想乡上空</t>
  </si>
  <si>
    <t>M100171</t>
  </si>
  <si>
    <t>绵月丰姬、绵月依姬、铃仙</t>
  </si>
  <si>
    <t>克劳恩皮丝、纯狐</t>
  </si>
  <si>
    <t>哆来咪·苏伊特、稀神探女</t>
  </si>
  <si>
    <t>苏我屠自古、物部布都、丰聪耳神子</t>
  </si>
  <si>
    <t>多多良小伞、宫古芳香、霍青娥</t>
  </si>
  <si>
    <t>寅丸星、圣白莲</t>
  </si>
  <si>
    <t>云居一轮、村纱水蜜</t>
  </si>
  <si>
    <t>纳兹琳、幽谷响子</t>
  </si>
  <si>
    <t>火焰猫燐、灵乌路空</t>
  </si>
  <si>
    <t>火焰猫燐、古明地觉、古明地恋</t>
  </si>
  <si>
    <t>水桥帕露西、星熊勇仪</t>
  </si>
  <si>
    <t>琪斯美、黑谷山女</t>
  </si>
  <si>
    <t>风见幽香</t>
  </si>
  <si>
    <t>梅蒂欣·梅兰可莉</t>
  </si>
  <si>
    <t>铃仙·优昙华院·因幡、八意永琳、蓬莱山辉夜</t>
  </si>
  <si>
    <t>上白泽慧音、藤原妹红</t>
  </si>
  <si>
    <t>魂魄妖梦、西行寺幽幽子</t>
  </si>
  <si>
    <t>露娜萨、梅露兰、莉莉卡</t>
  </si>
  <si>
    <t>八云紫、宇佐见莲子</t>
  </si>
  <si>
    <t>橙、八云蓝、八云紫</t>
  </si>
  <si>
    <t>芙兰朵露·斯卡蕾特</t>
  </si>
  <si>
    <t>十六夜咲夜、蕾米莉亚·斯卡蕾特</t>
  </si>
  <si>
    <t>小恶魔、帕秋莉·诺蕾姬</t>
  </si>
  <si>
    <t>红美铃、十六夜咲夜</t>
  </si>
  <si>
    <t>大妖精、琪露诺</t>
  </si>
  <si>
    <t>露米娅</t>
  </si>
  <si>
    <t>位于魔法森林的深处，是雾雨魔理沙的住所兼经营的小店，堆满了魔理沙借来的东西。</t>
  </si>
  <si>
    <t>清兰、铃瑚</t>
  </si>
  <si>
    <t>东风谷早苗、八坂神奈子、洩矢诹访子</t>
  </si>
  <si>
    <t>犬走椛、射命丸文</t>
  </si>
  <si>
    <t>秋静叶、秋穰子</t>
  </si>
  <si>
    <t>站在远处也能闻到飘来的各种果子的香味的果林，丰收之神秋穰子所打理的林子。</t>
  </si>
  <si>
    <t>河童栖息的地方，如果有什么东西想要修理的话，可以来这找河城荷取。</t>
  </si>
  <si>
    <t>若鹭姬、赤蛮奇、今泉影狼</t>
  </si>
  <si>
    <t>被一群妖怪占领之后变得不宜通过了，没有必要的话不要穿过这里吧。</t>
  </si>
  <si>
    <t>草根妖怪结社</t>
  </si>
  <si>
    <t>M100023</t>
  </si>
  <si>
    <t>桑尼·米尔克、露娜·切云德、斯塔·萨菲雅</t>
  </si>
  <si>
    <t>M100011</t>
  </si>
  <si>
    <t>不能带</t>
    <phoneticPr fontId="1" type="noConversion"/>
  </si>
  <si>
    <t>Q1080</t>
  </si>
  <si>
    <t>Q1079</t>
  </si>
  <si>
    <t>Q1078</t>
  </si>
  <si>
    <t>Q1077</t>
  </si>
  <si>
    <t>Q1075</t>
  </si>
  <si>
    <t>照常的清理</t>
  </si>
  <si>
    <t>实验爆弹</t>
  </si>
  <si>
    <t>去找天狗吧</t>
  </si>
  <si>
    <t>捣蛋鬼三月精</t>
  </si>
  <si>
    <t>前往翻转之城</t>
  </si>
  <si>
    <t>举办宴会</t>
  </si>
  <si>
    <t>通过【魔法之森】</t>
  </si>
  <si>
    <t>与【雾雨魔理沙】同行，通过【天狗的村庄】</t>
  </si>
  <si>
    <t>与【射命丸文】同行，通过【郊外的农田】</t>
  </si>
  <si>
    <t>通过【辉针城】</t>
  </si>
  <si>
    <t>举办一次大宴会</t>
  </si>
  <si>
    <t>Q1077</t>
    <phoneticPr fontId="1" type="noConversion"/>
  </si>
  <si>
    <t>Q1078</t>
    <phoneticPr fontId="1" type="noConversion"/>
  </si>
  <si>
    <t>Q1081</t>
  </si>
  <si>
    <t>这条路一直都清扫不干净呢，要考虑驱魔吗。</t>
  </si>
  <si>
    <t>实验需要的是灵感！就算用蘑菇也能做出炸弹。</t>
  </si>
  <si>
    <t>跟有前科的魔理沙前往天狗的村庄。</t>
  </si>
  <si>
    <t>虽然只是推测但是应该是中奖了呢。</t>
  </si>
  <si>
    <t>原来偷东西是为了举办妖精们的宴会吗？</t>
  </si>
  <si>
    <t>因为赃物很难归还原主，那么充分利用一下吧。</t>
  </si>
  <si>
    <t>万宝槌</t>
    <phoneticPr fontId="1" type="noConversion"/>
  </si>
  <si>
    <t>Q5000037</t>
  </si>
  <si>
    <t>Q5000038</t>
  </si>
  <si>
    <t>Q5000039</t>
  </si>
  <si>
    <t>Q5000040</t>
  </si>
  <si>
    <t>Q5000041</t>
  </si>
  <si>
    <t>Q5000042</t>
  </si>
  <si>
    <t>Q5000043</t>
  </si>
  <si>
    <t>Q5000044</t>
  </si>
  <si>
    <t>Q5000045</t>
  </si>
  <si>
    <t>Q5000046</t>
  </si>
  <si>
    <t>圣诞泡芙①</t>
  </si>
  <si>
    <t>圣诞泡芙②</t>
  </si>
  <si>
    <t>精致的围巾</t>
  </si>
  <si>
    <t>穿墙的圣诞老人</t>
  </si>
  <si>
    <t>来自魔界的礼物</t>
  </si>
  <si>
    <t>守矢神社的机器人</t>
  </si>
  <si>
    <t>圣诞魔法使</t>
  </si>
  <si>
    <t>地狱妖精的礼物</t>
  </si>
  <si>
    <t>冥界的大餐</t>
  </si>
  <si>
    <t>间隙快递</t>
  </si>
  <si>
    <t>前往【竹林小屋】</t>
  </si>
  <si>
    <t>前往【爱丽丝宅邸】</t>
  </si>
  <si>
    <t>交给【霍青娥】2份【圣诞礼物】</t>
  </si>
  <si>
    <t>前往【迷途之家】封印人偶</t>
  </si>
  <si>
    <t>前往【河童栖息地】</t>
  </si>
  <si>
    <t>交给【魔理沙】2份【圣诞礼物】</t>
  </si>
  <si>
    <t>前往【永远亭】索要一根树枝</t>
  </si>
  <si>
    <t>赠送【魂魄妖梦】合计100个【竹笋、番薯、苹果】</t>
  </si>
  <si>
    <t>交给【八云紫】2份【圣诞礼物】</t>
  </si>
  <si>
    <t>圣白莲</t>
  </si>
  <si>
    <t>丰聪耳神子</t>
  </si>
  <si>
    <t>梦子</t>
  </si>
  <si>
    <t>八坂神奈子</t>
  </si>
  <si>
    <t>赫卡提亚</t>
  </si>
  <si>
    <t>想要为鵺制作圣诞礼物，但是寺庙里忙不开，能帮我去人之里弄点面粉吗。</t>
  </si>
  <si>
    <t>想制作礼物还需要牛奶，但是人里的牛奶断货了，直接去慧音那里要一点吧。</t>
  </si>
  <si>
    <t>委托爱丽丝帮忙制作了一件围巾，能帮我取一下吗，现在忙着进行节日的准备，抽不开身。</t>
  </si>
  <si>
    <t>将泡芙、围巾打包成圣诞礼物，然后交给霍青娥送去吧。</t>
  </si>
  <si>
    <t>神绮大人给爱丽丝小姐送来了一个人偶，为了免除其对大结界造成影响，最好封印一下。</t>
  </si>
  <si>
    <t>委托河城荷取做了一个机器人，能帮我取一下吗，现在忙着进行节日的准备，抽不开身。</t>
  </si>
  <si>
    <t>将机器人、人偶打包成圣诞礼物，然后交给魔理沙送去吧。</t>
  </si>
  <si>
    <t>克劳恩皮丝想要新的火把，能帮我制作一个吗。</t>
  </si>
  <si>
    <t>正在为幽幽子大人的圣诞大餐犯愁，能帮我收集100个食物吗。</t>
  </si>
  <si>
    <t>时间要来不及了，将火把、圣诞大餐打包成圣诞礼物然后交给紫来送吧。</t>
  </si>
  <si>
    <t>霍青娥02</t>
    <phoneticPr fontId="1" type="noConversion"/>
  </si>
  <si>
    <t>雾雨魔理沙02</t>
    <phoneticPr fontId="1" type="noConversion"/>
  </si>
  <si>
    <t>八云紫02</t>
    <phoneticPr fontId="1" type="noConversion"/>
  </si>
  <si>
    <t>不朽的树枝</t>
  </si>
  <si>
    <t>不朽的树枝</t>
    <phoneticPr fontId="1" type="noConversion"/>
  </si>
  <si>
    <t>拐杖糖×10，姜饼×10，圣诞布丁×5</t>
  </si>
  <si>
    <t>近</t>
    <phoneticPr fontId="1" type="noConversion"/>
  </si>
  <si>
    <t>小宴玄学</t>
  </si>
  <si>
    <t>神绮01</t>
  </si>
  <si>
    <t>梦子01</t>
  </si>
  <si>
    <t>圣诞快乐……呜哇！</t>
  </si>
  <si>
    <t>很有精神嘛DA☆ZE~我也要去借……啊不是，什么也没有！</t>
  </si>
  <si>
    <t>大家准备的圣诞礼物都很棒呢，饱含着浓浓的心意…</t>
  </si>
  <si>
    <t>这是你送我的圣诞礼物？太棒了，真的很谢谢你呢~</t>
  </si>
  <si>
    <t>(梦话)娘娘！不要使坏让我卡在墙里啊！放我出去！</t>
  </si>
  <si>
    <t>露米娅02</t>
  </si>
  <si>
    <t>ATH001002</t>
  </si>
  <si>
    <t>蕾米莉亚·斯卡蕾特02</t>
  </si>
  <si>
    <t>芙兰朵露·斯卡蕾特02</t>
  </si>
  <si>
    <t>呼啊……终于、终于逃出来了……谢谢你救了我。诶？只是因为我长得可爱？真是的……不要开这种玩笑啦……</t>
  </si>
  <si>
    <t>嗯嗯……值得赞赏的表现呢，人类。</t>
  </si>
  <si>
    <t>圣诞快乐。看来你很努力嘛，加油把这些礼物也送出去哦。</t>
  </si>
  <si>
    <t>圣诞老人啊……外界竟有如此有趣的人物。</t>
  </si>
  <si>
    <t>灵梦~说好的圣诞礼物呢？啊？已经送了？我可没看见呢~</t>
  </si>
  <si>
    <t>人类，该回去了哦，尽管今天玩的很尽兴，但夜深了呢……</t>
  </si>
  <si>
    <t>米斯蒂娅·萝蕾拉02</t>
  </si>
  <si>
    <t>ATH0047A1</t>
  </si>
  <si>
    <t>啊啦，竟然被你发现了呢。不过我是不会束手就擒的~</t>
  </si>
  <si>
    <t>早安~我要动身前往人间之里做买卖了~(穿墙消失)</t>
  </si>
  <si>
    <t>呀！别扯我的袋子。你应该懂得如何尊重圣诞老人。</t>
  </si>
  <si>
    <t>这是我送你的圣诞礼物喔~嗯？放心，这真是我亲手为你做的~</t>
  </si>
  <si>
    <t>好梦~我要去给大家一个意想不到的惊喜了。</t>
  </si>
  <si>
    <t>秦心02</t>
  </si>
  <si>
    <t>听人们说，万圣节可以让人回想起被南瓜支配的恐怖……恐怖这种感情你体会过吗？</t>
  </si>
  <si>
    <t>早上是充满希望的，正如这个希望之面所表达的这样~</t>
  </si>
  <si>
    <t>我最近学到了一种感情叫滑稽，不过好像和万圣节的气氛不太搭……</t>
  </si>
  <si>
    <t>幸会，请问您是否会演奏琵琶？</t>
  </si>
  <si>
    <t>哟呵~你会弹古琴吗？</t>
  </si>
  <si>
    <t>呐呐~别睡了别睡了，来弹古琴吧！</t>
  </si>
  <si>
    <t>别躺下啦，好好来弹古琴，喂喂！别睡啦！</t>
  </si>
  <si>
    <t>作为一个音乐人，你必须要每天苦练自己的演奏技术！来，弹古琴吧！</t>
  </si>
  <si>
    <t>你还是挺努力的嘛……我可没夸你哦！快点睡，明天起来继续弹古琴啦！</t>
  </si>
  <si>
    <t>如此令人舒适的环境，接下来，便是我的夜晚了呢~</t>
  </si>
  <si>
    <t>你知道幻梦界吗？那里是我的家，不过很久没回去过了。</t>
  </si>
  <si>
    <t>ATHZ00901</t>
  </si>
  <si>
    <t>魔女</t>
  </si>
  <si>
    <t>ATHZ01001</t>
  </si>
  <si>
    <t>在弹幕中梦见美的公主</t>
  </si>
  <si>
    <t>再次来到你的宴会，我却丝毫没有感到厌倦，看来我真的很喜欢这个时空的一切呢。</t>
  </si>
  <si>
    <t>早安，幻想乡是个很不错的地方，但是我不能怠惰呢，要履行好时空警察的职责。</t>
  </si>
  <si>
    <t>你是否觉得我是个怪人？从未和任何人建立联系，也不被人所了解…啊，我又开始变得多愁善感了呢。</t>
  </si>
  <si>
    <t>ATHZ02201</t>
  </si>
  <si>
    <t>魔界的门卫</t>
  </si>
  <si>
    <t>魔界人</t>
  </si>
  <si>
    <t>偶尔不守魔界之门，来参加宴会偷闲也不错呢~</t>
  </si>
  <si>
    <t>记住我吧，我叫萨拉，是魔界之门的守门人，以后就是宴会的常客啦~</t>
  </si>
  <si>
    <t>近期从魔界出来的生物特别多，连我也拦不住呢。不过，我可不会轻易让外人进入魔界！</t>
  </si>
  <si>
    <t>经常性的进行实力锻炼是十分必要的！来和我一战吧！喂，别无视我啊！</t>
  </si>
  <si>
    <t>打架挺有意思，不过输了可不好玩啊(抹泪)，不过还是谢谢你肯陪我锻炼了。</t>
  </si>
  <si>
    <t>你就这么想进入魔界吗？能告诉我你的目的吗？</t>
  </si>
  <si>
    <t>ATHZ02301</t>
  </si>
  <si>
    <t>人间真不错呢~感谢你热情的招待。我叫露易兹，是个来旅行的魔界人。</t>
  </si>
  <si>
    <t>嗯嗯…人间的食物真是美味，为了报答你，我会邀请你去魔界玩玩~</t>
  </si>
  <si>
    <t>幻想乡的清晨真是美妙，空气，鲜花，蓝天，白云，还有…巫女啊！(躲起来)</t>
  </si>
  <si>
    <t>说起来，以前曾经想逃出魔界，结果却被一个奇怪的家伙蛮不讲理的给打了，真倒霉啊。</t>
  </si>
  <si>
    <t>嗯？你问我为什么明明是个带着行李箱的旅游者却迟迟不回魔界？哼，我要逃离魔界，在幻想乡定居！</t>
  </si>
  <si>
    <t>啊啊啊啊！来救救我啊！我还不想回魔界！</t>
  </si>
  <si>
    <t>ATHZ02401</t>
  </si>
  <si>
    <t>赤羽</t>
  </si>
  <si>
    <t>你好，我是居住在冰封世界的魔法使——雪。异世界真不错呢！</t>
  </si>
  <si>
    <t>我要来真格的了！发挥我在宴会上吃的最大潜力！哈哈~</t>
  </si>
  <si>
    <t>尽管并不怎么想承认，但我还是喜欢幻想乡甚于我的住所——冰封世界呢。</t>
  </si>
  <si>
    <t>为什么总是有人认为我是某个魔法使的妹妹呢？还有，我也不是那个秘什么俱乐部的成员啊。</t>
  </si>
  <si>
    <t>我的名字叫做雪，却发射火焰弹幕。哈哈，这都是那位魔界最尊贵的大人所赐的啊。</t>
  </si>
  <si>
    <t>我和舞都是神绮大人制作的自律人偶，拥有自我意识，所以我和舞才能如此自由啊。</t>
  </si>
  <si>
    <t>ATHZ02501</t>
  </si>
  <si>
    <t>……哼，不赖嘛，人类。</t>
  </si>
  <si>
    <t>你无需知道我的名字，但恐怕雪那个笨蛋告诉你了吧，舞。</t>
  </si>
  <si>
    <t>我并不想和你说话，让我清净一会吧。</t>
  </si>
  <si>
    <t>人类，看到雪去哪里了吗？那个笨蛋……</t>
  </si>
  <si>
    <t>明明碍事的家伙不在，我却心里少了什么似的。神绮大人，这也是您赐予我的情感吗？</t>
  </si>
  <si>
    <t>……还没睡吗？若是在魔界如此，恐怕你早已被送入了永远的魂之安眠之地呢。</t>
  </si>
  <si>
    <t>ATHZ02601</t>
  </si>
  <si>
    <t>魔界女仆</t>
  </si>
  <si>
    <t>感谢招待，神绮大人也很喜欢呢。</t>
  </si>
  <si>
    <t>又有了和往日不一样的花样？由我先来尝试吧，神绮大人请先休息。</t>
  </si>
  <si>
    <t>我乃魔界之神的代理人（女仆），我的使命就是让胆敢在魔界捣乱的愚昧之徒偿还至今所犯下的罪孽。</t>
  </si>
  <si>
    <t>听说幻想乡也有忠诚而又能干的女仆？呵，真想和她比试比试呢。</t>
  </si>
  <si>
    <t>神绮大人的发型每日都是由我来打理。嗯？明明是那么威严的发型，你居然觉得可爱？真是无法理解……</t>
  </si>
  <si>
    <t>我是神绮大人制作的人偶，但我并不可悲，我被神绮大人所信赖，得到她的欣赏。同时我也有着自我意识，我非常满足。</t>
  </si>
  <si>
    <t>ATHZ02701</t>
  </si>
  <si>
    <t>魔界之神</t>
  </si>
  <si>
    <t>神</t>
  </si>
  <si>
    <t>竟然能让我有兴趣参加你的宴会，你不是寻常之辈呢。</t>
  </si>
  <si>
    <t>真是再次出乎我的意料呢，有趣的人类，我想请你来魔界玩玩呢。</t>
  </si>
  <si>
    <t>我爱着魔界，我亲手创造了魔界的一切，魔界的每一个子民犹如我的孩子一般，我绝不会让她们受到一丝伤害。</t>
  </si>
  <si>
    <t>你认识一个人能使用我的一个招式？是那位故人吧，我有空会去看望她的。</t>
  </si>
  <si>
    <t>爱丽丝…她还好吗？她离开魔界很久了呢…呵呵，忘记刚才的话吧。</t>
  </si>
  <si>
    <t>幻想乡很美，看着夜空，我也不禁想到了过去在魔界的那段时光。</t>
  </si>
  <si>
    <t>ATH000202</t>
  </si>
  <si>
    <t>雾雨魔理沙02</t>
  </si>
  <si>
    <t>ATH002302</t>
  </si>
  <si>
    <t>八云紫02</t>
  </si>
  <si>
    <t>ATH006002</t>
  </si>
  <si>
    <t>古明地觉02</t>
  </si>
  <si>
    <t>观自在菩萨，</t>
  </si>
  <si>
    <t>ATH007502</t>
  </si>
  <si>
    <t>霍青娥02</t>
  </si>
  <si>
    <t>ATH010802</t>
  </si>
  <si>
    <t>赫卡提亚·拉碧斯拉祖利02</t>
  </si>
  <si>
    <t>ATH010803</t>
  </si>
  <si>
    <t>赫卡提亚·拉碧斯拉祖利03</t>
  </si>
  <si>
    <t>爱莲01</t>
  </si>
  <si>
    <t>小兔姬01</t>
  </si>
  <si>
    <t>萨拉01</t>
  </si>
  <si>
    <t>露易兹01</t>
  </si>
  <si>
    <t>雪01</t>
  </si>
  <si>
    <t>舞01</t>
  </si>
  <si>
    <t>自身和队长防御提升10，持续3回合，可叠加</t>
  </si>
  <si>
    <t>对所有敌人进行3*灵力的弹幕攻击</t>
  </si>
  <si>
    <t>对1名敌人进行4次体术攻击</t>
  </si>
  <si>
    <t>全队命中提高60%，敌方全体命中降低40%</t>
  </si>
  <si>
    <t>对直线上的敌人进行2.5*力量的体术攻击</t>
  </si>
  <si>
    <t>敌方全体暴击降低100%</t>
  </si>
  <si>
    <t>日符「皇家烈焰」</t>
  </si>
  <si>
    <t>自身暴击提高150%，对1名敌人进行2.5*力量的体术攻击</t>
  </si>
  <si>
    <t>自身回避提高100%，格挡提高50</t>
  </si>
  <si>
    <t>队长获得200%反伤与20%减伤</t>
  </si>
  <si>
    <t>对1名敌人进行2*灵力+180的弹幕攻击</t>
  </si>
  <si>
    <t>枪符「萌萌大千枪」</t>
  </si>
  <si>
    <t>自身获得75%减伤，并对攻击自己的敌人进行1*力量的体术反击</t>
  </si>
  <si>
    <t>全队暴击伤害提高150</t>
  </si>
  <si>
    <t>对1名敌人进行1.8*力量的体术攻击，再进行1.5*力量的体术攻击</t>
  </si>
  <si>
    <t>式弹「片面义务契约」</t>
  </si>
  <si>
    <t>对1名敌人进行灵力+100的弹幕攻击，并使全队符卡释放率提高50%</t>
  </si>
  <si>
    <t>自身幸运提高100%，对一名敌人进行1*幸运的体术攻击</t>
  </si>
  <si>
    <t>净化全队所有负面状态，但损失15点生命值</t>
  </si>
  <si>
    <t>自身暴击提高150%，对所有敌人进行0.3*灵力的弹幕攻击</t>
  </si>
  <si>
    <t>对1名敌人造成1.5*力量的生命移除，自身恢复等值的生命值</t>
  </si>
  <si>
    <t>敌方全体回避降低80%</t>
  </si>
  <si>
    <t>全队暴击提高75%，符卡消耗的灵力珠减1</t>
  </si>
  <si>
    <t>对1名敌人进行4*灵力的弹幕攻击</t>
  </si>
  <si>
    <t>恨符「丑时参拜」</t>
  </si>
  <si>
    <t>防御位提高30格挡，获得30%减伤</t>
  </si>
  <si>
    <t>全队符卡释放概率提高65%</t>
  </si>
  <si>
    <t>咏唱1回合，对1名敌人进行4*力量+200的体术攻击</t>
  </si>
  <si>
    <t>对所有敌人进行灵力+150的体术攻击</t>
  </si>
  <si>
    <t>灵力珠恢复减1，自身获得60%减伤</t>
  </si>
  <si>
    <t>提高全队100%暴击，降低敌方全体75%幸运</t>
  </si>
  <si>
    <t>每次发动后增加1次攻击次数，最多可叠加2层</t>
  </si>
  <si>
    <t>受到攻击时对所有敌人进行1*力量的弹幕反击</t>
  </si>
  <si>
    <t>对3名敌人进行1.8*灵力的弹幕攻击</t>
  </si>
  <si>
    <t>对4名敌人进行2.2*力量的体术攻击</t>
  </si>
  <si>
    <t>自身暴击伤害提高150，对3名敌人进行2次0.3*灵力的弹幕攻击</t>
  </si>
  <si>
    <t>锁定1名敌人，使我方所有攻击只会指向这名敌人，并使攻击符卡释放率提高50%</t>
  </si>
  <si>
    <t>降低1名敌人100%回避</t>
  </si>
  <si>
    <t>恢复全队2*灵力的生命值，并降低10点全属性，可叠加5层</t>
  </si>
  <si>
    <t>全队提高100%命中，对所有敌人进行1.5*灵力的弹幕攻击</t>
  </si>
  <si>
    <t>对所有敌人进行3次0.3*灵力的体术攻击</t>
  </si>
  <si>
    <t>SPEZ008A01</t>
  </si>
  <si>
    <t>对一名敌人进行4次0.8*力量的体术攻击</t>
  </si>
  <si>
    <t>SPEZ008B01</t>
  </si>
  <si>
    <t>SPEZ008C01</t>
  </si>
  <si>
    <t>SPEZ022A01</t>
  </si>
  <si>
    <t>塞符「魔界之门」</t>
  </si>
  <si>
    <t>SPEZ022B01</t>
  </si>
  <si>
    <t>魔符「魔界的铁壁」</t>
  </si>
  <si>
    <t>SPEZ022C01</t>
  </si>
  <si>
    <t>「贝利亚尔之剑」</t>
  </si>
  <si>
    <t>SPEZ023A01</t>
  </si>
  <si>
    <t>星环「魔界星云」</t>
  </si>
  <si>
    <t>SPEZ023B01</t>
  </si>
  <si>
    <t>雹雨「冰之华尔兹」</t>
  </si>
  <si>
    <t>SPEZ023C01</t>
  </si>
  <si>
    <t>颂歌「浩瑞士之诗」</t>
  </si>
  <si>
    <t>SPEZ024A01</t>
  </si>
  <si>
    <t>火符「巨星炽珥喷发」</t>
  </si>
  <si>
    <t>SPEZ024B01</t>
  </si>
  <si>
    <t>焚身「马加锡亚的烈焰」</t>
  </si>
  <si>
    <t>SPEZ024C01</t>
  </si>
  <si>
    <t>「竭尽全力的压迫射击」</t>
  </si>
  <si>
    <t>SPEZ025A01</t>
  </si>
  <si>
    <t>光魔「冰棱折光乱射」</t>
  </si>
  <si>
    <t>SPEZ025B01</t>
  </si>
  <si>
    <t>海啸「弗加洛的巨浪」</t>
  </si>
  <si>
    <t>SPEZ025C01</t>
  </si>
  <si>
    <t>「漫不经心的追击光线」</t>
  </si>
  <si>
    <t>SPEZ026A01</t>
  </si>
  <si>
    <t>投技「附火魔刃」</t>
  </si>
  <si>
    <t>SPEZ026B01</t>
  </si>
  <si>
    <t>浮刃「飞刀防御结界」</t>
  </si>
  <si>
    <t>SPEZ026C01</t>
  </si>
  <si>
    <t>「女仆的舍身一击」</t>
  </si>
  <si>
    <t>女仆秘技「光与剑之舞」</t>
  </si>
  <si>
    <t>光魔「星之航路」</t>
  </si>
  <si>
    <t>SPEZ027B01</t>
  </si>
  <si>
    <t>神翼「魔界神的威光」</t>
  </si>
  <si>
    <t>SPEZ027C01</t>
  </si>
  <si>
    <t>「魔界尽头的地狱之都」</t>
  </si>
  <si>
    <t>露米娅01</t>
    <phoneticPr fontId="1" type="noConversion"/>
  </si>
  <si>
    <t>露米娅02</t>
    <phoneticPr fontId="1" type="noConversion"/>
  </si>
  <si>
    <t>露米娅01</t>
    <phoneticPr fontId="1" type="noConversion"/>
  </si>
  <si>
    <t>琪露诺01</t>
    <phoneticPr fontId="1" type="noConversion"/>
  </si>
  <si>
    <t>琪露诺A1</t>
    <phoneticPr fontId="1" type="noConversion"/>
  </si>
  <si>
    <t>莉莉白01</t>
    <phoneticPr fontId="1" type="noConversion"/>
  </si>
  <si>
    <t>莉莉白01</t>
    <phoneticPr fontId="1" type="noConversion"/>
  </si>
  <si>
    <t>露娜萨·普莉兹姆利巴01</t>
    <phoneticPr fontId="1" type="noConversion"/>
  </si>
  <si>
    <t>梅露兰·普莉兹姆利巴01</t>
    <phoneticPr fontId="1" type="noConversion"/>
  </si>
  <si>
    <t>莉莉卡·普莉兹姆利巴01</t>
    <phoneticPr fontId="1" type="noConversion"/>
  </si>
  <si>
    <t>魂魄妖梦01</t>
    <phoneticPr fontId="1" type="noConversion"/>
  </si>
  <si>
    <t>西行寺幽幽子01</t>
    <phoneticPr fontId="1" type="noConversion"/>
  </si>
  <si>
    <t>八云蓝01</t>
    <phoneticPr fontId="1" type="noConversion"/>
  </si>
  <si>
    <t>伊吹萃香01</t>
    <phoneticPr fontId="1" type="noConversion"/>
  </si>
  <si>
    <t>莉格露·奈特巴格01</t>
    <phoneticPr fontId="1" type="noConversion"/>
  </si>
  <si>
    <t>米斯蒂娅·萝蕾拉01</t>
    <phoneticPr fontId="1" type="noConversion"/>
  </si>
  <si>
    <t>上白泽慧音01</t>
    <phoneticPr fontId="1" type="noConversion"/>
  </si>
  <si>
    <t>因幡帝01</t>
    <phoneticPr fontId="1" type="noConversion"/>
  </si>
  <si>
    <t>铃仙·优昙华院·因幡01</t>
    <phoneticPr fontId="1" type="noConversion"/>
  </si>
  <si>
    <t>八意永琳01</t>
    <phoneticPr fontId="1" type="noConversion"/>
  </si>
  <si>
    <t>蓬莱山辉夜01</t>
    <phoneticPr fontId="1" type="noConversion"/>
  </si>
  <si>
    <t>藤原妹红01</t>
    <phoneticPr fontId="1" type="noConversion"/>
  </si>
  <si>
    <t>射命丸文01</t>
    <phoneticPr fontId="1" type="noConversion"/>
  </si>
  <si>
    <t>梅蒂欣·梅兰可莉01</t>
    <phoneticPr fontId="1" type="noConversion"/>
  </si>
  <si>
    <t>风见幽香01</t>
    <phoneticPr fontId="1" type="noConversion"/>
  </si>
  <si>
    <t>小野塚小町01</t>
    <phoneticPr fontId="1" type="noConversion"/>
  </si>
  <si>
    <t>四季映姬·亚玛萨那度01</t>
    <phoneticPr fontId="1" type="noConversion"/>
  </si>
  <si>
    <t>秋静叶01</t>
    <phoneticPr fontId="1" type="noConversion"/>
  </si>
  <si>
    <t>秋穰子01</t>
    <phoneticPr fontId="1" type="noConversion"/>
  </si>
  <si>
    <t>键山雏01</t>
    <phoneticPr fontId="1" type="noConversion"/>
  </si>
  <si>
    <t>河城荷取01</t>
    <phoneticPr fontId="1" type="noConversion"/>
  </si>
  <si>
    <t>犬走椛01</t>
    <phoneticPr fontId="1" type="noConversion"/>
  </si>
  <si>
    <t>东风谷早苗01</t>
    <phoneticPr fontId="1" type="noConversion"/>
  </si>
  <si>
    <t>八坂神奈子01</t>
    <phoneticPr fontId="1" type="noConversion"/>
  </si>
  <si>
    <t>洩矢诹访子01</t>
    <phoneticPr fontId="1" type="noConversion"/>
  </si>
  <si>
    <t>永江衣玖01</t>
    <phoneticPr fontId="1" type="noConversion"/>
  </si>
  <si>
    <t>比那名居天子01</t>
    <phoneticPr fontId="1" type="noConversion"/>
  </si>
  <si>
    <t>琪斯美01</t>
    <phoneticPr fontId="1" type="noConversion"/>
  </si>
  <si>
    <t>黑谷山女01</t>
    <phoneticPr fontId="1" type="noConversion"/>
  </si>
  <si>
    <t>水桥帕露西01</t>
    <phoneticPr fontId="1" type="noConversion"/>
  </si>
  <si>
    <t>星熊勇仪01</t>
    <phoneticPr fontId="1" type="noConversion"/>
  </si>
  <si>
    <t>火焰猫燐01</t>
    <phoneticPr fontId="1" type="noConversion"/>
  </si>
  <si>
    <t>火焰猫燐02</t>
    <phoneticPr fontId="1" type="noConversion"/>
  </si>
  <si>
    <t>灵乌路空01</t>
    <phoneticPr fontId="1" type="noConversion"/>
  </si>
  <si>
    <t>灵乌路空01</t>
    <phoneticPr fontId="1" type="noConversion"/>
  </si>
  <si>
    <t>古明地恋01</t>
    <phoneticPr fontId="1" type="noConversion"/>
  </si>
  <si>
    <t>古明地恋01</t>
    <phoneticPr fontId="1" type="noConversion"/>
  </si>
  <si>
    <t>古明地恋01</t>
    <phoneticPr fontId="1" type="noConversion"/>
  </si>
  <si>
    <t>纳兹琳01</t>
    <phoneticPr fontId="1" type="noConversion"/>
  </si>
  <si>
    <t>多多良小伞01</t>
    <phoneticPr fontId="1" type="noConversion"/>
  </si>
  <si>
    <t>多多良小伞01</t>
    <phoneticPr fontId="1" type="noConversion"/>
  </si>
  <si>
    <t>云居一轮01</t>
    <phoneticPr fontId="1" type="noConversion"/>
  </si>
  <si>
    <t>云居一轮01</t>
    <phoneticPr fontId="1" type="noConversion"/>
  </si>
  <si>
    <t>村纱水蜜01</t>
    <phoneticPr fontId="1" type="noConversion"/>
  </si>
  <si>
    <t>村纱水蜜01</t>
    <phoneticPr fontId="1" type="noConversion"/>
  </si>
  <si>
    <t>寅丸星01</t>
    <phoneticPr fontId="1" type="noConversion"/>
  </si>
  <si>
    <t>寅丸星01</t>
    <phoneticPr fontId="1" type="noConversion"/>
  </si>
  <si>
    <t>圣白莲01</t>
    <phoneticPr fontId="1" type="noConversion"/>
  </si>
  <si>
    <t>圣白莲01</t>
    <phoneticPr fontId="1" type="noConversion"/>
  </si>
  <si>
    <t>圣白莲01</t>
    <phoneticPr fontId="1" type="noConversion"/>
  </si>
  <si>
    <t>封兽鵺01</t>
    <phoneticPr fontId="1" type="noConversion"/>
  </si>
  <si>
    <t>封兽鵺01</t>
    <phoneticPr fontId="1" type="noConversion"/>
  </si>
  <si>
    <t>幽谷响子01</t>
    <phoneticPr fontId="1" type="noConversion"/>
  </si>
  <si>
    <t>幽谷响子01</t>
    <phoneticPr fontId="1" type="noConversion"/>
  </si>
  <si>
    <t>宫古芳香01</t>
    <phoneticPr fontId="1" type="noConversion"/>
  </si>
  <si>
    <t>宫古芳香01</t>
    <phoneticPr fontId="1" type="noConversion"/>
  </si>
  <si>
    <t>苏我屠自古01</t>
    <phoneticPr fontId="1" type="noConversion"/>
  </si>
  <si>
    <t>苏我屠自古01</t>
    <phoneticPr fontId="1" type="noConversion"/>
  </si>
  <si>
    <t>物部布都01</t>
    <phoneticPr fontId="1" type="noConversion"/>
  </si>
  <si>
    <t>物部布都01</t>
    <phoneticPr fontId="1" type="noConversion"/>
  </si>
  <si>
    <t>丰聪耳神子01</t>
    <phoneticPr fontId="1" type="noConversion"/>
  </si>
  <si>
    <t>丰聪耳神子01</t>
    <phoneticPr fontId="1" type="noConversion"/>
  </si>
  <si>
    <t>二岩猯藏01</t>
    <phoneticPr fontId="1" type="noConversion"/>
  </si>
  <si>
    <t>若鹭姬01</t>
    <phoneticPr fontId="1" type="noConversion"/>
  </si>
  <si>
    <t>赤蛮奇01</t>
    <phoneticPr fontId="1" type="noConversion"/>
  </si>
  <si>
    <t>赤蛮奇01</t>
    <phoneticPr fontId="1" type="noConversion"/>
  </si>
  <si>
    <t>今泉影狼01</t>
    <phoneticPr fontId="1" type="noConversion"/>
  </si>
  <si>
    <t>今泉影狼01</t>
    <phoneticPr fontId="1" type="noConversion"/>
  </si>
  <si>
    <t>九十九弁弁01</t>
    <phoneticPr fontId="1" type="noConversion"/>
  </si>
  <si>
    <t>九十九弁弁01</t>
    <phoneticPr fontId="1" type="noConversion"/>
  </si>
  <si>
    <t>九十九八桥01</t>
    <phoneticPr fontId="1" type="noConversion"/>
  </si>
  <si>
    <t>九十九八桥01</t>
    <phoneticPr fontId="1" type="noConversion"/>
  </si>
  <si>
    <t>鬼人正邪01</t>
    <phoneticPr fontId="1" type="noConversion"/>
  </si>
  <si>
    <t>鬼人正邪01</t>
    <phoneticPr fontId="1" type="noConversion"/>
  </si>
  <si>
    <t>少名针妙丸01</t>
    <phoneticPr fontId="1" type="noConversion"/>
  </si>
  <si>
    <t>少名针妙丸01</t>
    <phoneticPr fontId="1" type="noConversion"/>
  </si>
  <si>
    <t>堀川雷鼓01</t>
    <phoneticPr fontId="1" type="noConversion"/>
  </si>
  <si>
    <t>堀川雷鼓01</t>
    <phoneticPr fontId="1" type="noConversion"/>
  </si>
  <si>
    <t>朱鹭子01</t>
    <phoneticPr fontId="1" type="noConversion"/>
  </si>
  <si>
    <t>朱鹭子01</t>
    <phoneticPr fontId="1" type="noConversion"/>
  </si>
  <si>
    <t>桑尼米尔克01</t>
    <phoneticPr fontId="1" type="noConversion"/>
  </si>
  <si>
    <t>桑尼米尔克01</t>
    <phoneticPr fontId="1" type="noConversion"/>
  </si>
  <si>
    <t>露娜切云德01</t>
    <phoneticPr fontId="1" type="noConversion"/>
  </si>
  <si>
    <t>露娜切云德01</t>
    <phoneticPr fontId="1" type="noConversion"/>
  </si>
  <si>
    <t>斯塔萨菲雅01</t>
    <phoneticPr fontId="1" type="noConversion"/>
  </si>
  <si>
    <t>斯塔萨菲雅01</t>
    <phoneticPr fontId="1" type="noConversion"/>
  </si>
  <si>
    <t>绵月丰姬01</t>
    <phoneticPr fontId="1" type="noConversion"/>
  </si>
  <si>
    <t>绵月丰姬01</t>
    <phoneticPr fontId="1" type="noConversion"/>
  </si>
  <si>
    <t>绵月依姬01</t>
    <phoneticPr fontId="1" type="noConversion"/>
  </si>
  <si>
    <t>绵月依姬01</t>
    <phoneticPr fontId="1" type="noConversion"/>
  </si>
  <si>
    <t>铃仙二号01</t>
    <phoneticPr fontId="1" type="noConversion"/>
  </si>
  <si>
    <t>火焰猫燐01</t>
    <phoneticPr fontId="1" type="noConversion"/>
  </si>
  <si>
    <t>火焰猫燐02</t>
    <phoneticPr fontId="1" type="noConversion"/>
  </si>
  <si>
    <t>茨木华扇01</t>
    <phoneticPr fontId="1" type="noConversion"/>
  </si>
  <si>
    <t>茨木华扇01</t>
    <phoneticPr fontId="1" type="noConversion"/>
  </si>
  <si>
    <t>稗田阿求01</t>
    <phoneticPr fontId="1" type="noConversion"/>
  </si>
  <si>
    <t>稗田阿求02</t>
    <phoneticPr fontId="1" type="noConversion"/>
  </si>
  <si>
    <t>宇佐见堇子01</t>
    <phoneticPr fontId="1" type="noConversion"/>
  </si>
  <si>
    <t>清兰01</t>
    <phoneticPr fontId="1" type="noConversion"/>
  </si>
  <si>
    <t>清兰01</t>
    <phoneticPr fontId="1" type="noConversion"/>
  </si>
  <si>
    <t>清兰01</t>
    <phoneticPr fontId="1" type="noConversion"/>
  </si>
  <si>
    <t>铃瑚01</t>
    <phoneticPr fontId="1" type="noConversion"/>
  </si>
  <si>
    <t>铃瑚01</t>
    <phoneticPr fontId="1" type="noConversion"/>
  </si>
  <si>
    <t>哆来咪·苏伊特01</t>
    <phoneticPr fontId="1" type="noConversion"/>
  </si>
  <si>
    <t>稀神探女01</t>
    <phoneticPr fontId="1" type="noConversion"/>
  </si>
  <si>
    <t>稀神探女01</t>
    <phoneticPr fontId="1" type="noConversion"/>
  </si>
  <si>
    <t>克劳恩皮丝01</t>
    <phoneticPr fontId="1" type="noConversion"/>
  </si>
  <si>
    <t>克劳恩皮丝01</t>
    <phoneticPr fontId="1" type="noConversion"/>
  </si>
  <si>
    <t>纯狐01</t>
    <phoneticPr fontId="1" type="noConversion"/>
  </si>
  <si>
    <t>纯狐01</t>
    <phoneticPr fontId="1" type="noConversion"/>
  </si>
  <si>
    <t>赫卡提亚·拉碧斯拉祖利01</t>
    <phoneticPr fontId="1" type="noConversion"/>
  </si>
  <si>
    <t>魅魔01</t>
    <phoneticPr fontId="1" type="noConversion"/>
  </si>
  <si>
    <t>里香01</t>
    <phoneticPr fontId="1" type="noConversion"/>
  </si>
  <si>
    <t>里香01</t>
    <phoneticPr fontId="1" type="noConversion"/>
  </si>
  <si>
    <t>明罗01</t>
    <phoneticPr fontId="1" type="noConversion"/>
  </si>
  <si>
    <t>卡娜·安娜贝拉尔01</t>
    <phoneticPr fontId="1" type="noConversion"/>
  </si>
  <si>
    <t>朝仓理香子01</t>
    <phoneticPr fontId="1" type="noConversion"/>
  </si>
  <si>
    <t>北白河千百合01</t>
    <phoneticPr fontId="1" type="noConversion"/>
  </si>
  <si>
    <t>北白河千百合01</t>
    <phoneticPr fontId="1" type="noConversion"/>
  </si>
  <si>
    <t>留琴01</t>
    <phoneticPr fontId="1" type="noConversion"/>
  </si>
  <si>
    <t>萨拉01</t>
    <phoneticPr fontId="1" type="noConversion"/>
  </si>
  <si>
    <t>露易兹01</t>
    <phoneticPr fontId="1" type="noConversion"/>
  </si>
  <si>
    <t>雪01</t>
    <phoneticPr fontId="1" type="noConversion"/>
  </si>
  <si>
    <t>舞01</t>
    <phoneticPr fontId="1" type="noConversion"/>
  </si>
  <si>
    <t>这个是姐姐大人说晚上能用到的南瓜灯哟！但是不知道为什么芙兰总是做不好…</t>
  </si>
  <si>
    <t>说起来你不回去吗？……我吗？现在倒是不太想睡觉了。</t>
  </si>
  <si>
    <t>是在问我其他骚灵都有乐器，为什么我没有？如果一定要用乐器才能制造出声音的话，为什么还要叫做骚灵呢？那可是随便一个普通人都能做得到的啦。</t>
  </si>
  <si>
    <t>转眼就这么晚了呢，希望你能有个好梦吧。我？不用在意我啦。梦什么的，对我来说早就已经不重要了……</t>
  </si>
  <si>
    <t>//为了做属性计算器自己加的一条</t>
  </si>
  <si>
    <t>向妖怪们的寺庙而去，解决异变吧！</t>
  </si>
  <si>
    <t>反魂胃八分饱</t>
  </si>
  <si>
    <t>危险的游戏</t>
  </si>
  <si>
    <t>Trickortreat</t>
  </si>
  <si>
    <t>其他</t>
  </si>
  <si>
    <t>4.输入单次刷图获得的经验</t>
  </si>
  <si>
    <t>总属性</t>
  </si>
  <si>
    <t>符卡</t>
  </si>
  <si>
    <t>强大的万宝锤，只有小人才能使用它。(少名针妙丸专用)</t>
  </si>
  <si>
    <t>遗忘药水×10，拐杖糖×10，姜饼×10，圣诞布丁×5，烤火鸡</t>
  </si>
  <si>
    <t>根据左表属性，需要等级</t>
  </si>
  <si>
    <t>反正改了不少，自己看呗</t>
  </si>
  <si>
    <t>去掉了网格，觉得不爽的话麻烦自己调回来</t>
  </si>
  <si>
    <t>啊哈哈哈~姐姐也醒了呢！</t>
  </si>
  <si>
    <t>又是一个丰收的季节呢！</t>
  </si>
  <si>
    <t>早~去捉弄人类吧！诶……你也是人类呢！</t>
  </si>
  <si>
    <t>……啊呀！（好像不小心踩到了树枝）</t>
  </si>
  <si>
    <t>适配</t>
    <phoneticPr fontId="1" type="noConversion"/>
  </si>
  <si>
    <t>1.0.1.15</t>
    <phoneticPr fontId="1" type="noConversion"/>
  </si>
  <si>
    <t>角色</t>
    <phoneticPr fontId="1" type="noConversion"/>
  </si>
  <si>
    <t>修复</t>
    <phoneticPr fontId="1" type="noConversion"/>
  </si>
  <si>
    <t>一个灵异的错误，感谢@月花符大佬指正</t>
    <phoneticPr fontId="1" type="noConversion"/>
  </si>
  <si>
    <t>雾雨魔理沙</t>
    <phoneticPr fontId="1" type="noConversion"/>
  </si>
  <si>
    <t>蕾米莉亚·斯卡蕾特</t>
    <phoneticPr fontId="1" type="noConversion"/>
  </si>
  <si>
    <t>芙兰朵露·斯卡蕾特</t>
    <phoneticPr fontId="1" type="noConversion"/>
  </si>
  <si>
    <t>八云紫</t>
    <phoneticPr fontId="1" type="noConversion"/>
  </si>
  <si>
    <t>古明地觉</t>
    <phoneticPr fontId="1" type="noConversion"/>
  </si>
  <si>
    <t>霍青娥</t>
    <phoneticPr fontId="1" type="noConversion"/>
  </si>
  <si>
    <t>秦心</t>
    <phoneticPr fontId="1" type="noConversion"/>
  </si>
  <si>
    <t>雾雨魔理沙</t>
    <phoneticPr fontId="1" type="noConversion"/>
  </si>
  <si>
    <t>雾雨魔理沙</t>
    <phoneticPr fontId="1" type="noConversion"/>
  </si>
  <si>
    <t>雾雨魔理沙</t>
    <phoneticPr fontId="1" type="noConversion"/>
  </si>
  <si>
    <t>蕾米莉亚·斯卡蕾特</t>
    <phoneticPr fontId="1" type="noConversion"/>
  </si>
  <si>
    <t>蕾米莉亚·斯卡蕾特</t>
    <phoneticPr fontId="1" type="noConversion"/>
  </si>
  <si>
    <t>芙兰朵露·斯卡蕾特</t>
    <phoneticPr fontId="1" type="noConversion"/>
  </si>
  <si>
    <t>芙兰朵露·斯卡蕾特</t>
    <phoneticPr fontId="1" type="noConversion"/>
  </si>
  <si>
    <t>八云紫</t>
    <phoneticPr fontId="1" type="noConversion"/>
  </si>
  <si>
    <t>八云紫</t>
    <phoneticPr fontId="1" type="noConversion"/>
  </si>
  <si>
    <t>米斯蒂娅·萝蕾拉02</t>
    <phoneticPr fontId="1" type="noConversion"/>
  </si>
  <si>
    <t>米斯蒂娅·萝蕾拉02</t>
    <phoneticPr fontId="1" type="noConversion"/>
  </si>
  <si>
    <t>古明地觉</t>
    <phoneticPr fontId="1" type="noConversion"/>
  </si>
  <si>
    <t>古明地觉</t>
    <phoneticPr fontId="1" type="noConversion"/>
  </si>
  <si>
    <t>霍青娥</t>
    <phoneticPr fontId="1" type="noConversion"/>
  </si>
  <si>
    <t>霍青娥</t>
    <phoneticPr fontId="1" type="noConversion"/>
  </si>
  <si>
    <t>秦心</t>
    <phoneticPr fontId="1" type="noConversion"/>
  </si>
  <si>
    <t>秦心</t>
    <phoneticPr fontId="1" type="noConversion"/>
  </si>
  <si>
    <t>秦心</t>
    <phoneticPr fontId="1" type="noConversion"/>
  </si>
  <si>
    <t>1.0.2.15</t>
    <phoneticPr fontId="1" type="noConversion"/>
  </si>
  <si>
    <t>爱丽丝·玛格特洛依德A1</t>
  </si>
  <si>
    <t>爱丽丝·玛格特洛依德A1</t>
    <phoneticPr fontId="1" type="noConversion"/>
  </si>
  <si>
    <t>全局</t>
    <phoneticPr fontId="1" type="noConversion"/>
  </si>
  <si>
    <t>修复</t>
    <phoneticPr fontId="1" type="noConversion"/>
  </si>
  <si>
    <t>有皮肤的角色的名称的显示的问题</t>
    <phoneticPr fontId="1" type="noConversion"/>
  </si>
  <si>
    <t>顺便修复</t>
    <phoneticPr fontId="1" type="noConversion"/>
  </si>
  <si>
    <t>有有新符卡的皮肤的角色的皮肤的符卡的显示的问题</t>
    <phoneticPr fontId="1" type="noConversion"/>
  </si>
  <si>
    <t>人物消耗，感谢@月花符大佬指正</t>
    <phoneticPr fontId="1" type="noConversion"/>
  </si>
  <si>
    <t>异文石联动任务</t>
  </si>
  <si>
    <t>永远消失的幻想乡联动</t>
  </si>
  <si>
    <t>课金</t>
  </si>
  <si>
    <t>任务获取</t>
  </si>
  <si>
    <t>ATH0015A1</t>
  </si>
  <si>
    <t>图鉴编号</t>
  </si>
  <si>
    <t>画师</t>
  </si>
  <si>
    <t>一见钟情</t>
  </si>
  <si>
    <t>再度回首</t>
  </si>
  <si>
    <t>上午</t>
  </si>
  <si>
    <t>下午</t>
  </si>
  <si>
    <t>晚上</t>
  </si>
  <si>
    <t>凌晨</t>
  </si>
  <si>
    <r>
      <t>我的名字叫红</t>
    </r>
    <r>
      <rPr>
        <sz val="11"/>
        <color theme="1"/>
        <rFont val="等线"/>
        <family val="3"/>
        <charset val="128"/>
        <scheme val="minor"/>
      </rPr>
      <t>・</t>
    </r>
    <r>
      <rPr>
        <sz val="11"/>
        <color theme="1"/>
        <rFont val="等线"/>
        <family val="2"/>
        <charset val="134"/>
        <scheme val="minor"/>
      </rPr>
      <t>美</t>
    </r>
    <r>
      <rPr>
        <sz val="11"/>
        <color theme="1"/>
        <rFont val="等线"/>
        <family val="3"/>
        <charset val="128"/>
        <scheme val="minor"/>
      </rPr>
      <t>・</t>
    </r>
    <r>
      <rPr>
        <sz val="11"/>
        <color theme="1"/>
        <rFont val="等线"/>
        <family val="2"/>
        <charset val="134"/>
        <scheme val="minor"/>
      </rPr>
      <t>铃！红魔馆的守卫者。</t>
    </r>
  </si>
  <si>
    <t>雾雨魔理沙01</t>
    <phoneticPr fontId="1" type="noConversion"/>
  </si>
  <si>
    <t>本居小铃01</t>
    <phoneticPr fontId="1" type="noConversion"/>
  </si>
  <si>
    <t>稗田阿求01</t>
    <phoneticPr fontId="1" type="noConversion"/>
  </si>
  <si>
    <t>河城荷取01</t>
    <phoneticPr fontId="1" type="noConversion"/>
  </si>
  <si>
    <t>爱丽丝·玛格特洛依德01</t>
    <phoneticPr fontId="1" type="noConversion"/>
  </si>
  <si>
    <t>宇佐见莲子01</t>
    <phoneticPr fontId="1" type="noConversion"/>
  </si>
  <si>
    <t>玛艾露贝莉·赫恩01</t>
    <phoneticPr fontId="1" type="noConversion"/>
  </si>
  <si>
    <t>西行寺幽幽子01</t>
    <phoneticPr fontId="1" type="noConversion"/>
  </si>
  <si>
    <t>北白河千百合01</t>
    <phoneticPr fontId="1" type="noConversion"/>
  </si>
  <si>
    <t>古明地觉02</t>
    <phoneticPr fontId="1" type="noConversion"/>
  </si>
  <si>
    <t>二岩猯藏01</t>
    <phoneticPr fontId="1" type="noConversion"/>
  </si>
  <si>
    <t>绵月丰姬01</t>
    <phoneticPr fontId="1" type="noConversion"/>
  </si>
  <si>
    <t>冴月麟01</t>
    <phoneticPr fontId="1" type="noConversion"/>
  </si>
  <si>
    <t>茨木华扇01</t>
    <phoneticPr fontId="1" type="noConversion"/>
  </si>
  <si>
    <t>帕秋莉·诺蕾姬01</t>
    <phoneticPr fontId="1" type="noConversion"/>
  </si>
  <si>
    <t>苏我屠自古01</t>
    <phoneticPr fontId="1" type="noConversion"/>
  </si>
  <si>
    <t>绵月依姬01</t>
    <phoneticPr fontId="1" type="noConversion"/>
  </si>
  <si>
    <t>秦心02</t>
    <phoneticPr fontId="1" type="noConversion"/>
  </si>
  <si>
    <t>1.0.3.15</t>
    <phoneticPr fontId="1" type="noConversion"/>
  </si>
  <si>
    <t>添加</t>
    <phoneticPr fontId="1" type="noConversion"/>
  </si>
  <si>
    <t>对话</t>
    <phoneticPr fontId="1" type="noConversion"/>
  </si>
  <si>
    <r>
      <t>人物获取方法（资料来源：妖怪山山顶洞实验室（</t>
    </r>
    <r>
      <rPr>
        <b/>
        <sz val="11"/>
        <color theme="1"/>
        <rFont val="等线"/>
        <family val="3"/>
        <charset val="134"/>
        <scheme val="minor"/>
      </rPr>
      <t>非官方</t>
    </r>
    <r>
      <rPr>
        <sz val="11"/>
        <color theme="1"/>
        <rFont val="等线"/>
        <family val="3"/>
        <charset val="134"/>
        <scheme val="minor"/>
      </rPr>
      <t>））</t>
    </r>
    <phoneticPr fontId="1" type="noConversion"/>
  </si>
  <si>
    <t>H100004</t>
  </si>
  <si>
    <t>一只凶兽隐藏在农田中，用爆竹可以将它驱赶出来。</t>
  </si>
  <si>
    <t>年兽出没的农田</t>
  </si>
  <si>
    <t>桑尼·米尔克、露娜·切云德、斯塔·萨菲雅、四季映姬·亚玛萨那度</t>
  </si>
  <si>
    <t>有举办者在神社附近设下擂台，获得冠军的人能得到丰厚的奖励。</t>
  </si>
  <si>
    <t>神社附近的擂台</t>
  </si>
  <si>
    <t>开启条件</t>
    <phoneticPr fontId="1" type="noConversion"/>
  </si>
  <si>
    <t>1.0.4.15</t>
    <phoneticPr fontId="1" type="noConversion"/>
  </si>
  <si>
    <t>地图</t>
    <phoneticPr fontId="1" type="noConversion"/>
  </si>
  <si>
    <t>地图开启条件</t>
    <phoneticPr fontId="1" type="noConversion"/>
  </si>
  <si>
    <t>ATHZ01701</t>
  </si>
  <si>
    <t>ATHZ01801</t>
  </si>
  <si>
    <t>ATHZ01901</t>
  </si>
  <si>
    <t>ATHZ02001</t>
  </si>
  <si>
    <t>ATHZ02101</t>
  </si>
  <si>
    <t>奥莲姬01</t>
  </si>
  <si>
    <t>奥莲姬01</t>
    <phoneticPr fontId="1" type="noConversion"/>
  </si>
  <si>
    <t>胡桃01</t>
  </si>
  <si>
    <t>胡桃01</t>
    <phoneticPr fontId="1" type="noConversion"/>
  </si>
  <si>
    <t>艾丽01</t>
  </si>
  <si>
    <t>艾丽01</t>
    <phoneticPr fontId="1" type="noConversion"/>
  </si>
  <si>
    <t>梦月01</t>
  </si>
  <si>
    <t>幻月01</t>
  </si>
  <si>
    <t>幻月01</t>
    <phoneticPr fontId="1" type="noConversion"/>
  </si>
  <si>
    <t>春节</t>
  </si>
  <si>
    <t>爆竹</t>
  </si>
  <si>
    <t>记者证</t>
  </si>
  <si>
    <t>文文新闻社的记者证，有了它就可以发布大新闻了！</t>
  </si>
  <si>
    <t>乐园的巫女</t>
    <phoneticPr fontId="1" type="noConversion"/>
  </si>
  <si>
    <t>湖上的探险家</t>
  </si>
  <si>
    <t>彩虹之龙</t>
  </si>
  <si>
    <t>狸猫怪 十变化</t>
  </si>
  <si>
    <t>橘色的Eagle Rabbit</t>
  </si>
  <si>
    <t>东方的恶魔</t>
  </si>
  <si>
    <t>吸血少女</t>
  </si>
  <si>
    <t>馆的门卫</t>
  </si>
  <si>
    <t>女仆</t>
  </si>
  <si>
    <t>Black witch</t>
  </si>
  <si>
    <t>White witch</t>
  </si>
  <si>
    <t>ATH000502</t>
    <phoneticPr fontId="1" type="noConversion"/>
  </si>
  <si>
    <t>琪露诺02</t>
  </si>
  <si>
    <t>琪露诺02</t>
    <phoneticPr fontId="1" type="noConversion"/>
  </si>
  <si>
    <t>探险家琪露诺。很想与你切磋一下呢！</t>
  </si>
  <si>
    <t>啊哈，如此珍贵的早晨，用我新制作的符卡，来切磋一下吧！你可不准手下留情喔。</t>
  </si>
  <si>
    <t>给你展示下我修炼的剑术、魔法与铳技吧，这些可都是冒险家的浪漫呢。</t>
  </si>
  <si>
    <t>帮我拿着下长矛、太刀和护目镜吧……哇，这就是你说的那只冰精吗？看起来好可爱啊~</t>
  </si>
  <si>
    <t>晚安，美妙的幻想乡，明天又是令人期待的一天。你也早点睡哦~</t>
  </si>
  <si>
    <t>ATH000602</t>
  </si>
  <si>
    <t>红美铃02</t>
  </si>
  <si>
    <t>红美铃02</t>
    <phoneticPr fontId="1" type="noConversion"/>
  </si>
  <si>
    <t>虽说是门卫，可不是只有迎击的能力！</t>
  </si>
  <si>
    <t>啊，好痛快~果然不好好运动下身体就会僵硬呢。</t>
  </si>
  <si>
    <t>不，这可不是偷懒，是稍微巡逻一下……是真的哦~</t>
  </si>
  <si>
    <t>就算和你打，也没有赢了的感觉呢。虽说也没想到会让我轻松获胜就是……</t>
  </si>
  <si>
    <t>依赖飞行道具不觉得浪费吗？直接打人感觉多爽快。</t>
  </si>
  <si>
    <t>啊疼疼疼疼疼……大小姐要是打算出门的话还是带上咲夜小姐一起走吧。</t>
  </si>
  <si>
    <t>啊啊，不用太在意我，我只是一个路过的妖怪而已。</t>
  </si>
  <si>
    <t>呜呜……我叫奥莲姬，请不要对我动手……</t>
  </si>
  <si>
    <t>我虽然是个比较弱的妖怪，但也是关底boss啊，小瞧我的话就把你噼噼啪啪哟！</t>
  </si>
  <si>
    <t>幻野，一片虚幻的土地。</t>
  </si>
  <si>
    <t>听红魔馆的门番说她过得很不错呢，唉……真想变得和她一样强大……</t>
  </si>
  <si>
    <t>等等！这是什么PLAY？不要把我装在瓶子里啊！</t>
  </si>
  <si>
    <t>我是湖之门卫，胡桃。请多指教~</t>
  </si>
  <si>
    <t>感谢招待……这A型血我很喜欢呢……哼哼……</t>
  </si>
  <si>
    <t>无论是魔法使还是巫女，来碍事的我会一个不留的打倒。</t>
  </si>
  <si>
    <t>枯竭，一片只剩暗血的湖。</t>
  </si>
  <si>
    <t>你说我是小鸟？我可是高贵的吸血鬼，尽管……切，实力这种东西就是要靠后天培养啊。</t>
  </si>
  <si>
    <t>嗯？这么晚不睡，你在期待着什么吗？</t>
  </si>
  <si>
    <t>自从那次事件开始起已经很久没碰见人类了呢……你好，我是艾丽。</t>
  </si>
  <si>
    <t>好久没有再参加宴会了呢，我会认真地对待的。</t>
  </si>
  <si>
    <t>早安，我要去复健了。那次连续输给两个人类真是太丢脸了。</t>
  </si>
  <si>
    <t>冥幽，一片黑暗中的蠢蠢欲动之物。</t>
  </si>
  <si>
    <t>我已经身心俱疲了……这是我重新安上的第50878块梦幻馆的地砖了。</t>
  </si>
  <si>
    <t>幽香大人……为什么要把头发剪短呢？啊……你不在……</t>
  </si>
  <si>
    <t>啊…姆…你好…初次见面，我是梦月~</t>
  </si>
  <si>
    <t>呐，你知道吗？你已经在玩一场禁忌的游戏了，请美妙地闭上双眼吧……</t>
  </si>
  <si>
    <t>早上好，要来杯女仆特制的冰牛奶吗？</t>
  </si>
  <si>
    <t>真是奇怪呢……你为什么要找我做对手呢？我对人类的生命毫不在意的。</t>
  </si>
  <si>
    <t>姐姐是梦幻界的主人，给你个忠告，千万不要惹怒她哦~</t>
  </si>
  <si>
    <t>这么晚了……你就是跑来问我幽香的事？不如……你去问姐姐吧…嘿嘿……</t>
  </si>
  <si>
    <t>啧，既然你那么想要见到我，那我们就来玩弹幕游戏吧~事先说明一下，幻月可是最讨厌迟缓愚笨的人类了呢……哼哼…</t>
  </si>
  <si>
    <t>嗯？愚蠢的人类，不准对我的妹妹动手。梦月是只属于我的女仆哦。</t>
  </si>
  <si>
    <t>我是个可爱的天使？才不是呢！人类，我现在就可以拧断你你那脆弱的脖子。</t>
  </si>
  <si>
    <t>我也不是那么绝对的凶恶呢，只要我的耐心还在，你就不会有什么事。</t>
  </si>
  <si>
    <t>人类，我现在在梦幻界有很多事要处理，不要随便过来哦，否则我可不知道会发生什么。</t>
  </si>
  <si>
    <t>啊哈哈哈哈！好久没有听到这么有趣的话了呢。呐，你把耳朵凑过来点……幽香她……</t>
  </si>
  <si>
    <t>SPE0008D01</t>
  </si>
  <si>
    <t>虹符「彩虹的风铃」</t>
  </si>
  <si>
    <t>SPE0006C02</t>
  </si>
  <si>
    <t>SPE0006B02</t>
  </si>
  <si>
    <t>炽击「大鹏坠击拳」</t>
  </si>
  <si>
    <t>SPE0006A02</t>
  </si>
  <si>
    <t>冰爆「2.173K超新星爆破」</t>
  </si>
  <si>
    <t>SPE0005C02</t>
  </si>
  <si>
    <t xml:space="preserve">「冰晶护盾」 </t>
  </si>
  <si>
    <t>太刀⑨式「九十九华咲」</t>
  </si>
  <si>
    <t>SPE0005B02</t>
  </si>
  <si>
    <t>冰铳「急冻连射」</t>
  </si>
  <si>
    <t>SPE0005A02</t>
  </si>
  <si>
    <t>恋符「master spark」</t>
  </si>
  <si>
    <t>SPE0002D01</t>
  </si>
  <si>
    <t xml:space="preserve">「相位场干扰」 </t>
  </si>
  <si>
    <t>SPE0015D01</t>
  </si>
  <si>
    <t>「深弹幕结界 -梦幻泡影」</t>
  </si>
  <si>
    <t>国符「三种神器之 剑」</t>
  </si>
  <si>
    <t>国符「三种神器之 镜」</t>
  </si>
  <si>
    <t>国符「三种神器之 玉」</t>
  </si>
  <si>
    <t>蛙狩「蛙以口鸣 方致蛇祸」</t>
  </si>
  <si>
    <t xml:space="preserve">灵想「镇守大地之石」 </t>
  </si>
  <si>
    <t>幽灵「Sinker Ghost」</t>
  </si>
  <si>
    <t>宝塔「Radiant Treasure Gun」</t>
  </si>
  <si>
    <t>连拍「rapid shot」</t>
  </si>
  <si>
    <t>回复「Heal by desire」</t>
  </si>
  <si>
    <t>「血脑屏障」</t>
  </si>
  <si>
    <t>月「月狂冲击」</t>
  </si>
  <si>
    <t>SPEZ004A01</t>
  </si>
  <si>
    <t>狱界剑「业障断杀斩」</t>
  </si>
  <si>
    <t>SPEZ004B01</t>
  </si>
  <si>
    <t>SPEZ004C01</t>
  </si>
  <si>
    <t>「不动明王之怒」</t>
  </si>
  <si>
    <t>光魔「破邪光之雨」</t>
  </si>
  <si>
    <t>SPEZ005B01</t>
  </si>
  <si>
    <t>变身「吸血蝠之舞」</t>
  </si>
  <si>
    <t>SPEZ005C01</t>
  </si>
  <si>
    <t>禁忌「黑魔术之枷」</t>
  </si>
  <si>
    <t>SPEZ006A01</t>
  </si>
  <si>
    <t>狱火「涤罪之焰」</t>
  </si>
  <si>
    <t>SPEZ006B01</t>
  </si>
  <si>
    <t>神光「静谧之月」</t>
  </si>
  <si>
    <t>SPEZ006C01</t>
  </si>
  <si>
    <t>死域「死者之境」</t>
  </si>
  <si>
    <t>折凳「The end of the explode」</t>
  </si>
  <si>
    <t>SPEZ017A01</t>
  </si>
  <si>
    <t>「幻乐独奏」</t>
  </si>
  <si>
    <t>SPEZ017B01</t>
  </si>
  <si>
    <t>「寂静的和声」</t>
  </si>
  <si>
    <t>SPEZ017C01</t>
  </si>
  <si>
    <t>「疯狂的协奏」</t>
  </si>
  <si>
    <t>SPEZ018A01</t>
  </si>
  <si>
    <t>血契「金丝雀之夜」</t>
  </si>
  <si>
    <t>SPEZ018B01</t>
  </si>
  <si>
    <t>冰符「渐冻的漩涡」</t>
  </si>
  <si>
    <t>SPEZ018C01</t>
  </si>
  <si>
    <t>闪灵「追踪爆破」</t>
  </si>
  <si>
    <t>SPEZ019A01</t>
  </si>
  <si>
    <t>镰技「隐实于虚之刃」</t>
  </si>
  <si>
    <t>SPEZ019B01</t>
  </si>
  <si>
    <t>飞镰「镰刃龙卷」</t>
  </si>
  <si>
    <t>SPEZ019C01</t>
  </si>
  <si>
    <t>「破碎的林檎」</t>
  </si>
  <si>
    <t>SPEZ020A01</t>
  </si>
  <si>
    <t>梦蚀「伪境交错」</t>
  </si>
  <si>
    <t>SPEZ020B01</t>
  </si>
  <si>
    <t>梦幻「梦之少女」</t>
  </si>
  <si>
    <t>SPEZ020C01</t>
  </si>
  <si>
    <t>梦辉「眩目光晕」</t>
  </si>
  <si>
    <t>SPEZ021A01</t>
  </si>
  <si>
    <t>幻光「Harmonic Spark」</t>
  </si>
  <si>
    <t>SPEZ021B01</t>
  </si>
  <si>
    <t>幻雪「凛然之风」</t>
  </si>
  <si>
    <t>SPEZ021C01</t>
  </si>
  <si>
    <t>幻梦「幻之恶魔」</t>
  </si>
  <si>
    <t>SPEZ026D01</t>
  </si>
  <si>
    <t>SPEZ027A01</t>
  </si>
  <si>
    <t>SPEZ027D01</t>
  </si>
  <si>
    <t>琪露诺02</t>
    <phoneticPr fontId="1" type="noConversion"/>
  </si>
  <si>
    <t>琪露诺02</t>
    <phoneticPr fontId="1" type="noConversion"/>
  </si>
  <si>
    <t>琪露诺02</t>
    <phoneticPr fontId="1" type="noConversion"/>
  </si>
  <si>
    <t>红美铃02</t>
    <phoneticPr fontId="1" type="noConversion"/>
  </si>
  <si>
    <t>红美铃02</t>
    <phoneticPr fontId="1" type="noConversion"/>
  </si>
  <si>
    <t>红美铃02</t>
    <phoneticPr fontId="1" type="noConversion"/>
  </si>
  <si>
    <t>矜羯罗01</t>
  </si>
  <si>
    <t>矜羯罗01</t>
    <phoneticPr fontId="1" type="noConversion"/>
  </si>
  <si>
    <t>依莉斯01</t>
  </si>
  <si>
    <t>依莉斯01</t>
    <phoneticPr fontId="1" type="noConversion"/>
  </si>
  <si>
    <t>萨丽爱尔01</t>
  </si>
  <si>
    <t>萨丽爱尔01</t>
    <phoneticPr fontId="1" type="noConversion"/>
  </si>
  <si>
    <t>称号</t>
    <phoneticPr fontId="1" type="noConversion"/>
  </si>
  <si>
    <t>种族</t>
    <phoneticPr fontId="1" type="noConversion"/>
  </si>
  <si>
    <t>Q1082</t>
  </si>
  <si>
    <t>Q1083</t>
  </si>
  <si>
    <t>Q1084</t>
  </si>
  <si>
    <t>Q1085</t>
  </si>
  <si>
    <t>Q1086</t>
  </si>
  <si>
    <t>Q1087</t>
  </si>
  <si>
    <t>Q1088</t>
  </si>
  <si>
    <t>Q1089</t>
  </si>
  <si>
    <t>Q1090</t>
  </si>
  <si>
    <t>Q1091</t>
  </si>
  <si>
    <t>Q1092</t>
    <phoneticPr fontId="1" type="noConversion"/>
  </si>
  <si>
    <t>黑暗乐章·一</t>
  </si>
  <si>
    <t>黑暗乐章·二</t>
  </si>
  <si>
    <t>黑暗乐章·三</t>
  </si>
  <si>
    <t>黑暗乐章·四</t>
  </si>
  <si>
    <t>黑暗乐章·五</t>
  </si>
  <si>
    <t>黑暗乐章·六</t>
  </si>
  <si>
    <t>黑暗乐章·七</t>
  </si>
  <si>
    <t>黑暗乐章·八</t>
  </si>
  <si>
    <t>黑暗乐章·九</t>
  </si>
  <si>
    <t>黑暗乐章·十</t>
  </si>
  <si>
    <t>黑暗乐章·终</t>
  </si>
  <si>
    <t>与【博丽灵梦】一同前往【雾之湖】</t>
  </si>
  <si>
    <t>与【博丽灵梦】一同前往【幽冥结界】</t>
  </si>
  <si>
    <t>与【博丽灵梦】一同前往【图书馆】</t>
  </si>
  <si>
    <t>前往【图书馆】</t>
  </si>
  <si>
    <t>前往【幽冥结界（困难）】</t>
  </si>
  <si>
    <t>与【博丽灵梦】一同前往【白玉楼阶梯】</t>
  </si>
  <si>
    <t>与【雾雨魔理沙】一同前往【黑暗森林】</t>
  </si>
  <si>
    <t>与【雾雨魔理沙】一同前往【白玉楼】</t>
  </si>
  <si>
    <t>不要吵醒门番</t>
  </si>
  <si>
    <t>完成【雾之湖（困难）】</t>
  </si>
  <si>
    <t>完成【红魔馆前院（困难）】</t>
  </si>
  <si>
    <t>Q4000003</t>
  </si>
  <si>
    <t>Q4000003</t>
    <phoneticPr fontId="1" type="noConversion"/>
  </si>
  <si>
    <t>Q4000004</t>
  </si>
  <si>
    <t>Q4000004</t>
    <phoneticPr fontId="1" type="noConversion"/>
  </si>
  <si>
    <t>Q5000047</t>
  </si>
  <si>
    <t>Q5000048</t>
  </si>
  <si>
    <t>Q5000049</t>
  </si>
  <si>
    <t>有人在神社附近搭建了擂台，如果我们能获得胜利就会有丰厚的奖励。</t>
  </si>
  <si>
    <t>兽道的擂台（E）</t>
  </si>
  <si>
    <t>兽道的擂台（N）</t>
  </si>
  <si>
    <t>兽道的擂台（H）</t>
  </si>
  <si>
    <t>在【神社附近的擂台（简单）】获得4次胜利</t>
  </si>
  <si>
    <t>在【神社附近的擂台（普通）】获得3次胜利</t>
  </si>
  <si>
    <t>在【神社附近的擂台（困难）】获得2次胜利</t>
  </si>
  <si>
    <t>拐杖糖×10，姜饼×10，圣诞布丁×5</t>
    <phoneticPr fontId="1" type="noConversion"/>
  </si>
  <si>
    <t>魔法鸡</t>
  </si>
  <si>
    <t>时间总是在不经意间流逝，祝大家鸡年大吉吧！</t>
    <phoneticPr fontId="1" type="noConversion"/>
  </si>
  <si>
    <t>红包</t>
    <phoneticPr fontId="1" type="noConversion"/>
  </si>
  <si>
    <t>爆竹</t>
    <phoneticPr fontId="1" type="noConversion"/>
  </si>
  <si>
    <t>直接出售可以获得资源。</t>
  </si>
  <si>
    <t>在【年兽出没的农田】使用。</t>
  </si>
  <si>
    <t>妖精契约×30，红包×3</t>
    <phoneticPr fontId="1" type="noConversion"/>
  </si>
  <si>
    <t>四叶草</t>
    <phoneticPr fontId="1" type="noConversion"/>
  </si>
  <si>
    <t>妖精契约×40，红包×6</t>
    <phoneticPr fontId="1" type="noConversion"/>
  </si>
  <si>
    <t>妖精契约×50，红包×10，魔法鸡</t>
    <phoneticPr fontId="1" type="noConversion"/>
  </si>
  <si>
    <r>
      <t>近期更新计划：</t>
    </r>
    <r>
      <rPr>
        <b/>
        <sz val="11"/>
        <color rgb="FFFF0000"/>
        <rFont val="等线"/>
        <family val="3"/>
        <charset val="134"/>
        <scheme val="minor"/>
      </rPr>
      <t>无限期停更</t>
    </r>
    <phoneticPr fontId="1" type="noConversion"/>
  </si>
  <si>
    <t>1.0.0.16</t>
    <phoneticPr fontId="1" type="noConversion"/>
  </si>
  <si>
    <t>全局</t>
    <phoneticPr fontId="1" type="noConversion"/>
  </si>
  <si>
    <t>优化</t>
    <phoneticPr fontId="1" type="noConversion"/>
  </si>
  <si>
    <t>布局</t>
    <phoneticPr fontId="1" type="noConversion"/>
  </si>
  <si>
    <t>奥莲姬01</t>
    <phoneticPr fontId="1" type="noConversion"/>
  </si>
  <si>
    <t>胡桃01</t>
    <phoneticPr fontId="1" type="noConversion"/>
  </si>
  <si>
    <t>艾丽01</t>
    <phoneticPr fontId="1" type="noConversion"/>
  </si>
  <si>
    <t>幻月01</t>
    <phoneticPr fontId="1" type="noConversion"/>
  </si>
  <si>
    <t>大妖精</t>
  </si>
  <si>
    <t>冴月麟</t>
  </si>
  <si>
    <t>蕾蒂·霍瓦特洛克</t>
  </si>
  <si>
    <t>橙</t>
  </si>
  <si>
    <t>莉莉白</t>
  </si>
  <si>
    <t>露娜萨·普莉兹姆利巴</t>
  </si>
  <si>
    <t>梅露兰·普莉兹姆利巴</t>
  </si>
  <si>
    <t>莉莉卡·普莉兹姆利巴</t>
  </si>
  <si>
    <t>八云蓝</t>
  </si>
  <si>
    <t>莉格露·奈特巴格</t>
  </si>
  <si>
    <t>小野塚小町</t>
  </si>
  <si>
    <t>四季映姬·亚玛萨那度</t>
  </si>
  <si>
    <t>秋静叶</t>
  </si>
  <si>
    <t>秋穰子</t>
  </si>
  <si>
    <t>东风谷早苗</t>
  </si>
  <si>
    <t>洩矢诹访子</t>
  </si>
  <si>
    <t>永江衣玖</t>
  </si>
  <si>
    <t>比那名居天子</t>
  </si>
  <si>
    <t>琪斯美</t>
  </si>
  <si>
    <t>黑谷山女</t>
  </si>
  <si>
    <t>水桥帕露西</t>
  </si>
  <si>
    <t>星熊勇仪</t>
  </si>
  <si>
    <t>火焰猫燐</t>
  </si>
  <si>
    <t>纳兹琳</t>
  </si>
  <si>
    <t>云居一轮</t>
  </si>
  <si>
    <t>幽谷响子</t>
  </si>
  <si>
    <t>宫古芳香</t>
  </si>
  <si>
    <t>苏我屠自古</t>
  </si>
  <si>
    <t>物部布都</t>
  </si>
  <si>
    <t>二岩猯藏</t>
  </si>
  <si>
    <t>若鹭姬</t>
  </si>
  <si>
    <t>赤蛮奇</t>
  </si>
  <si>
    <t>今泉影狼</t>
  </si>
  <si>
    <t>九十九弁弁</t>
  </si>
  <si>
    <t>九十九八桥</t>
  </si>
  <si>
    <t>鬼人正邪</t>
  </si>
  <si>
    <t>少名针妙丸</t>
  </si>
  <si>
    <t>堀川雷鼓</t>
  </si>
  <si>
    <t>朱鹭子</t>
  </si>
  <si>
    <t>桑尼米尔克</t>
  </si>
  <si>
    <t>露娜切云德</t>
  </si>
  <si>
    <t>斯塔萨菲雅</t>
  </si>
  <si>
    <t>绵月丰姬</t>
  </si>
  <si>
    <t>绵月依姬</t>
  </si>
  <si>
    <t>铃仙二号</t>
  </si>
  <si>
    <t>宇佐见堇子</t>
  </si>
  <si>
    <t>清兰</t>
  </si>
  <si>
    <t>铃瑚</t>
  </si>
  <si>
    <t>哆来咪·苏伊特</t>
  </si>
  <si>
    <t>稀神探女</t>
  </si>
  <si>
    <t>克劳恩皮丝</t>
  </si>
  <si>
    <t>纯狐</t>
  </si>
  <si>
    <t>赫卡提亚·拉碧斯拉祖利</t>
  </si>
  <si>
    <t>魅魔</t>
  </si>
  <si>
    <t>矜羯罗</t>
  </si>
  <si>
    <t>依莉斯</t>
  </si>
  <si>
    <t>萨丽爱尔</t>
  </si>
  <si>
    <t>明罗</t>
  </si>
  <si>
    <t>爱莲</t>
  </si>
  <si>
    <t>小兔姬</t>
  </si>
  <si>
    <t>卡娜·安娜贝拉尔</t>
  </si>
  <si>
    <t>朝仓理香子</t>
  </si>
  <si>
    <t>北白河千百合</t>
  </si>
  <si>
    <t>奥莲姬</t>
  </si>
  <si>
    <t>胡桃</t>
  </si>
  <si>
    <t>艾丽</t>
  </si>
  <si>
    <t>梦月</t>
  </si>
  <si>
    <t>幻月</t>
  </si>
  <si>
    <t>萨拉</t>
  </si>
  <si>
    <t>露易兹</t>
  </si>
  <si>
    <t>舞</t>
  </si>
  <si>
    <t>神绮</t>
  </si>
  <si>
    <t>ATH0001</t>
  </si>
  <si>
    <t>ATH0002</t>
  </si>
  <si>
    <t>ATH0003</t>
  </si>
  <si>
    <t>ATH0004</t>
  </si>
  <si>
    <t>ATH0005</t>
  </si>
  <si>
    <t>ATH0006</t>
  </si>
  <si>
    <t>ATH0007</t>
  </si>
  <si>
    <t>ATH0011</t>
  </si>
  <si>
    <t>ATH0012</t>
  </si>
  <si>
    <t>ATH0013</t>
  </si>
  <si>
    <t>ATH0014</t>
  </si>
  <si>
    <t>ATH0016</t>
  </si>
  <si>
    <t>ATH0017</t>
  </si>
  <si>
    <t>ATH0018</t>
  </si>
  <si>
    <t>ATH0019</t>
  </si>
  <si>
    <t>ATH0020</t>
  </si>
  <si>
    <t>ATH0022</t>
  </si>
  <si>
    <t>ATH0023</t>
  </si>
  <si>
    <t>ATH0027</t>
  </si>
  <si>
    <t>ATH0036</t>
  </si>
  <si>
    <t>ATH0037</t>
  </si>
  <si>
    <t>ATH0038</t>
  </si>
  <si>
    <t>ATH0039</t>
  </si>
  <si>
    <t>ATH0040</t>
  </si>
  <si>
    <t>ATH0041</t>
  </si>
  <si>
    <t>ATH0042</t>
  </si>
  <si>
    <t>ATH0045</t>
  </si>
  <si>
    <t>ATH0046</t>
  </si>
  <si>
    <t>ATH0047</t>
  </si>
  <si>
    <t>ATH0048</t>
  </si>
  <si>
    <t>ATH0049</t>
  </si>
  <si>
    <t>ATH0056</t>
  </si>
  <si>
    <t>ATH0057</t>
  </si>
  <si>
    <t>ATH0058</t>
  </si>
  <si>
    <t>ATH0059</t>
  </si>
  <si>
    <t>ATH0061</t>
  </si>
  <si>
    <t>ATH0062</t>
  </si>
  <si>
    <t>ATH0066</t>
  </si>
  <si>
    <t>ATH0068</t>
  </si>
  <si>
    <t>ATH0069</t>
  </si>
  <si>
    <t>ATH0072</t>
  </si>
  <si>
    <t>ATH0073</t>
  </si>
  <si>
    <t>ATH0074</t>
  </si>
  <si>
    <t>ATH0076</t>
  </si>
  <si>
    <t>ATH0077</t>
  </si>
  <si>
    <t>ATH0078</t>
  </si>
  <si>
    <t>ATH0079</t>
  </si>
  <si>
    <t>ATH0080</t>
  </si>
  <si>
    <t>ATH0081</t>
  </si>
  <si>
    <t>ATH0082</t>
  </si>
  <si>
    <t>ATH0083</t>
  </si>
  <si>
    <t>ATH0084</t>
  </si>
  <si>
    <t>ATH0085</t>
  </si>
  <si>
    <t>ATH0086</t>
  </si>
  <si>
    <t>ATH0087</t>
  </si>
  <si>
    <t>ATH0088</t>
  </si>
  <si>
    <t>ATH0089</t>
  </si>
  <si>
    <t>ATH0090</t>
  </si>
  <si>
    <t>ATH0091</t>
  </si>
  <si>
    <t>ATH0092</t>
  </si>
  <si>
    <t>ATH0093</t>
  </si>
  <si>
    <t>ATH0094</t>
  </si>
  <si>
    <t>ATH0095</t>
  </si>
  <si>
    <t>ATH0097</t>
  </si>
  <si>
    <t>ATH0101</t>
  </si>
  <si>
    <t>ATH0102</t>
  </si>
  <si>
    <t>ATH0103</t>
  </si>
  <si>
    <t>ATH0104</t>
  </si>
  <si>
    <t>ATH0105</t>
  </si>
  <si>
    <t>ATH0106</t>
  </si>
  <si>
    <t>ATH0107</t>
  </si>
  <si>
    <t>ATH0108</t>
  </si>
  <si>
    <t>ATHZ002</t>
  </si>
  <si>
    <t>ATHZ004</t>
  </si>
  <si>
    <t>ATHZ005</t>
  </si>
  <si>
    <t>ATHZ006</t>
  </si>
  <si>
    <t>ATHZ008</t>
  </si>
  <si>
    <t>ATHZ009</t>
  </si>
  <si>
    <t>ATHZ010</t>
  </si>
  <si>
    <t>ATHZ011</t>
  </si>
  <si>
    <t>ATHZ012</t>
  </si>
  <si>
    <t>ATHZ013</t>
  </si>
  <si>
    <t>ATHZ017</t>
  </si>
  <si>
    <t>ATHZ018</t>
  </si>
  <si>
    <t>ATHZ019</t>
  </si>
  <si>
    <t>ATHZ020</t>
  </si>
  <si>
    <t>ATHZ021</t>
  </si>
  <si>
    <t>ATHZ022</t>
  </si>
  <si>
    <t>ATHZ023</t>
  </si>
  <si>
    <t>ATHZ024</t>
  </si>
  <si>
    <t>ATHZ025</t>
  </si>
  <si>
    <t>ATHZ026</t>
  </si>
  <si>
    <t>ATHZ027</t>
  </si>
  <si>
    <t>SPEZ005A01</t>
  </si>
  <si>
    <t>1. 选择角色及等级</t>
    <phoneticPr fontId="1" type="noConversion"/>
  </si>
  <si>
    <t>4. 输入单次刷图获得的经验</t>
    <phoneticPr fontId="1" type="noConversion"/>
  </si>
  <si>
    <t>取上两项最高值，需要经验</t>
    <phoneticPr fontId="1" type="noConversion"/>
  </si>
  <si>
    <t>左上</t>
  </si>
  <si>
    <t>右下</t>
    <phoneticPr fontId="1" type="noConversion"/>
  </si>
  <si>
    <t>右上</t>
    <phoneticPr fontId="1" type="noConversion"/>
  </si>
  <si>
    <t>下</t>
    <phoneticPr fontId="1" type="noConversion"/>
  </si>
  <si>
    <t>上</t>
    <phoneticPr fontId="1" type="noConversion"/>
  </si>
  <si>
    <t>左下</t>
    <phoneticPr fontId="1" type="noConversion"/>
  </si>
  <si>
    <t>左上</t>
    <phoneticPr fontId="1" type="noConversion"/>
  </si>
  <si>
    <t>防御</t>
    <phoneticPr fontId="1" type="noConversion"/>
  </si>
  <si>
    <t>防御</t>
    <phoneticPr fontId="1" type="noConversion"/>
  </si>
  <si>
    <t>攻击</t>
    <phoneticPr fontId="1" type="noConversion"/>
  </si>
  <si>
    <t>辅助</t>
    <phoneticPr fontId="1" type="noConversion"/>
  </si>
  <si>
    <t>队长</t>
    <phoneticPr fontId="1" type="noConversion"/>
  </si>
  <si>
    <t>攻击</t>
    <phoneticPr fontId="1" type="noConversion"/>
  </si>
  <si>
    <t xml:space="preserve">    隐藏符卡</t>
    <phoneticPr fontId="1" type="noConversion"/>
  </si>
  <si>
    <t>矜羯罗01</t>
    <phoneticPr fontId="1" type="noConversion"/>
  </si>
  <si>
    <t>依莉斯01</t>
    <phoneticPr fontId="1" type="noConversion"/>
  </si>
  <si>
    <t>萨丽爱尔01</t>
    <phoneticPr fontId="1" type="noConversion"/>
  </si>
  <si>
    <t>ATHZ00401</t>
    <phoneticPr fontId="1" type="noConversion"/>
  </si>
  <si>
    <t>ATHZ00501</t>
    <phoneticPr fontId="1" type="noConversion"/>
  </si>
  <si>
    <t>ATHZ00601</t>
    <phoneticPr fontId="1" type="noConversion"/>
  </si>
  <si>
    <t>飞仓碎片</t>
  </si>
  <si>
    <t>红包</t>
  </si>
  <si>
    <t xml:space="preserve">    食物</t>
    <phoneticPr fontId="1" type="noConversion"/>
  </si>
  <si>
    <t xml:space="preserve">        次数</t>
    <phoneticPr fontId="1" type="noConversion"/>
  </si>
  <si>
    <t xml:space="preserve">        食物</t>
    <phoneticPr fontId="1" type="noConversion"/>
  </si>
  <si>
    <t>H100005</t>
    <phoneticPr fontId="1" type="noConversion"/>
  </si>
  <si>
    <t>H10000</t>
  </si>
  <si>
    <t>挑战</t>
    <phoneticPr fontId="1" type="noConversion"/>
  </si>
  <si>
    <t>地图</t>
    <phoneticPr fontId="1" type="noConversion"/>
  </si>
  <si>
    <t>1.0.1.16</t>
    <phoneticPr fontId="1" type="noConversion"/>
  </si>
  <si>
    <t>属性计算器</t>
    <phoneticPr fontId="1" type="noConversion"/>
  </si>
  <si>
    <t>修复</t>
    <phoneticPr fontId="1" type="noConversion"/>
  </si>
  <si>
    <t>自带属性加成的皮肤不能正确模拟加点的问题</t>
    <phoneticPr fontId="1" type="noConversion"/>
  </si>
  <si>
    <t>添加魔力队的隐藏符卡的显示</t>
    <phoneticPr fontId="1" type="noConversion"/>
  </si>
  <si>
    <t>全局</t>
    <phoneticPr fontId="1" type="noConversion"/>
  </si>
  <si>
    <t>优化？</t>
    <phoneticPr fontId="1" type="noConversion"/>
  </si>
  <si>
    <t>为配合上述优化进行逻辑上的支持</t>
    <phoneticPr fontId="1" type="noConversion"/>
  </si>
  <si>
    <t>水果糖</t>
  </si>
  <si>
    <t>境界内部</t>
    <phoneticPr fontId="1" type="noConversion"/>
  </si>
  <si>
    <t>请按顺序选择或填写黄色部分</t>
    <phoneticPr fontId="1" type="noConversion"/>
  </si>
  <si>
    <t>御所车画屏</t>
  </si>
  <si>
    <t>樱花蛋糕</t>
  </si>
  <si>
    <t>樱之结界</t>
  </si>
  <si>
    <t>姬海棠果</t>
    <phoneticPr fontId="1" type="noConversion"/>
  </si>
  <si>
    <t>尸解仙</t>
    <phoneticPr fontId="1" type="noConversion"/>
  </si>
  <si>
    <t>佛</t>
  </si>
  <si>
    <t>天使</t>
  </si>
  <si>
    <t>根据幽幽子扇子而仿制的装饰品，因为利用了西行妖的力量，意外的有些强大？</t>
  </si>
  <si>
    <t>西行寺幽幽子所用的扇子。</t>
  </si>
  <si>
    <t>西行妖之殇</t>
  </si>
  <si>
    <t>万宝槌</t>
    <phoneticPr fontId="1" type="noConversion"/>
  </si>
  <si>
    <t>旧式掌机</t>
  </si>
  <si>
    <t>装备之后什么事都不想做。</t>
  </si>
  <si>
    <t>樱花树上飘落的花瓣，透着一丝死亡的气息。</t>
  </si>
  <si>
    <t>西行妖的花瓣</t>
  </si>
  <si>
    <t>西行妖的树枝，还保留着亡灵的思念。</t>
  </si>
  <si>
    <t>樱之意志</t>
  </si>
  <si>
    <t>小五姐姐亲手制作的爱心月饼！特定选用玫瑰馅儿！</t>
    <phoneticPr fontId="1" type="noConversion"/>
  </si>
  <si>
    <t>据说是用西行妖花瓣做成的蛋糕，不知道吃下去会不会死亡。</t>
  </si>
  <si>
    <t>前3回合</t>
    <phoneticPr fontId="1" type="noConversion"/>
  </si>
  <si>
    <t>前5回合</t>
    <phoneticPr fontId="1" type="noConversion"/>
  </si>
  <si>
    <t>即使被弹和按下X也不会炸掉的结界</t>
  </si>
  <si>
    <t>功能3</t>
    <phoneticPr fontId="1" type="noConversion"/>
  </si>
  <si>
    <t>值3</t>
    <phoneticPr fontId="1" type="noConversion"/>
  </si>
  <si>
    <t>有效期3</t>
    <phoneticPr fontId="1" type="noConversion"/>
  </si>
  <si>
    <t>队长防御</t>
    <phoneticPr fontId="1" type="noConversion"/>
  </si>
  <si>
    <t>队长闪避</t>
    <phoneticPr fontId="1" type="noConversion"/>
  </si>
  <si>
    <t>我能呆在贴吧，钓上一整天的鱼。哈！上钩了！</t>
    <phoneticPr fontId="1" type="noConversion"/>
  </si>
  <si>
    <t>渔夫证</t>
  </si>
  <si>
    <t>Q1019</t>
    <phoneticPr fontId="1" type="noConversion"/>
  </si>
  <si>
    <t>Q1020</t>
    <phoneticPr fontId="1" type="noConversion"/>
  </si>
  <si>
    <t>Q4000005</t>
  </si>
  <si>
    <t>Q4000006</t>
  </si>
  <si>
    <t>Q4000007</t>
  </si>
  <si>
    <t>Q4000008</t>
  </si>
  <si>
    <t>Q4000009</t>
  </si>
  <si>
    <t>Q4000010</t>
  </si>
  <si>
    <t>Q4000011</t>
  </si>
  <si>
    <t>Q1054</t>
    <phoneticPr fontId="1" type="noConversion"/>
  </si>
  <si>
    <t>Q1021</t>
    <phoneticPr fontId="1" type="noConversion"/>
  </si>
  <si>
    <t>Q4000006</t>
    <phoneticPr fontId="1" type="noConversion"/>
  </si>
  <si>
    <t>Q1064</t>
    <phoneticPr fontId="1" type="noConversion"/>
  </si>
  <si>
    <t>Q1033</t>
    <phoneticPr fontId="1" type="noConversion"/>
  </si>
  <si>
    <t>Q1037</t>
    <phoneticPr fontId="1" type="noConversion"/>
  </si>
  <si>
    <t>Q4000011</t>
    <phoneticPr fontId="1" type="noConversion"/>
  </si>
  <si>
    <t>Q4000010</t>
    <phoneticPr fontId="1" type="noConversion"/>
  </si>
  <si>
    <t>西行寺幽幽子</t>
    <phoneticPr fontId="1" type="noConversion"/>
  </si>
  <si>
    <t>少女密室</t>
  </si>
  <si>
    <t>忠诚之心</t>
  </si>
  <si>
    <t>女仆的命运</t>
  </si>
  <si>
    <t>人偶师的回忆</t>
  </si>
  <si>
    <t>格斩勿论</t>
  </si>
  <si>
    <t>西行樱的二开</t>
  </si>
  <si>
    <t>西行妖的封印①</t>
  </si>
  <si>
    <t>西行妖的封印②</t>
  </si>
  <si>
    <t>完成【图书馆（困难）】</t>
  </si>
  <si>
    <t>完成【绯红的大厅（困难）】</t>
  </si>
  <si>
    <t>赠送【十六夜咲夜】5个【命运之石】</t>
  </si>
  <si>
    <t>完成【爱丽丝宅邸（困难）】</t>
  </si>
  <si>
    <t>完成【白玉楼阶梯（困难）】</t>
  </si>
  <si>
    <t>完成【白玉楼（困难）】</t>
  </si>
  <si>
    <t>赠送【西行寺幽幽子】200个【西行妖的花瓣】</t>
  </si>
  <si>
    <t>赠送【西行寺幽幽子】10个【樱之意志】</t>
  </si>
  <si>
    <t>西行妖之殇</t>
    <phoneticPr fontId="1" type="noConversion"/>
  </si>
  <si>
    <t>浅葱色的Eagle Rabbit</t>
    <phoneticPr fontId="1" type="noConversion"/>
  </si>
  <si>
    <t>ATH000802</t>
    <phoneticPr fontId="1" type="noConversion"/>
  </si>
  <si>
    <t>帕秋莉·诺蕾姬01</t>
    <phoneticPr fontId="1" type="noConversion"/>
  </si>
  <si>
    <t>帕秋莉·诺蕾姬02</t>
  </si>
  <si>
    <t>帕秋莉·诺蕾姬02</t>
    <phoneticPr fontId="1" type="noConversion"/>
  </si>
  <si>
    <t>罪音咩咩</t>
    <phoneticPr fontId="1" type="noConversion"/>
  </si>
  <si>
    <t>啊，今天也用魔法烧水~</t>
  </si>
  <si>
    <t>魔法的力量，其实就是科学，也就是时代的先驱。</t>
  </si>
  <si>
    <t>想睡觉的时候，是没有动脑或是没有动到那个程度的时候。将大脑完全开发的话，就再睡不着了。是吧，美铃？</t>
  </si>
  <si>
    <t>最近，鼠灾又有扩大的迹象了……咲夜，你加油吧。</t>
  </si>
  <si>
    <t>蕾米，有空吗？再去看看河童的集会吧？我可是很少邀请你出来的呢。</t>
  </si>
  <si>
    <t>啊，外面世界的魔法好像先进一些，幻想乡里的研究者还是太少了。</t>
  </si>
  <si>
    <t>凌晨三点的魔女</t>
  </si>
  <si>
    <t>十六夜咲夜02</t>
  </si>
  <si>
    <t>十六夜咲夜02</t>
    <phoneticPr fontId="1" type="noConversion"/>
  </si>
  <si>
    <t>ATH000902</t>
    <phoneticPr fontId="1" type="noConversion"/>
  </si>
  <si>
    <t>最近看上去很和平的样子，但暗地里鬼鬼祟祟的行动的人好像还是很多。</t>
  </si>
  <si>
    <t>决定了，今天的晚饭就做日式料理哦。</t>
    <phoneticPr fontId="1" type="noConversion"/>
  </si>
  <si>
    <t>今天的天气非常的舒服，出门也好，不出门也不错。</t>
  </si>
  <si>
    <t>有报纸还真是方便呢，沾点肥皂水，能把窗户擦得干干净净……</t>
  </si>
  <si>
    <t>最近起床起的很早呢，大小姐，如果没有什么特别的事您还可以再多休息一会。</t>
  </si>
  <si>
    <t>我一生都会是会死的人类哦。放心，只要还活着就会一直陪着大小姐。</t>
  </si>
  <si>
    <t>白执事</t>
  </si>
  <si>
    <t>十六夜咲夜03</t>
  </si>
  <si>
    <t>十六夜咲夜03</t>
    <phoneticPr fontId="1" type="noConversion"/>
  </si>
  <si>
    <t>ATH000903</t>
    <phoneticPr fontId="1" type="noConversion"/>
  </si>
  <si>
    <t>我等间隔地种植了曼德拉草，作为田地小偷的对策。</t>
  </si>
  <si>
    <t>决定了，今天的晚饭就做山珍盖饭好了。</t>
  </si>
  <si>
    <t>这么弱可当不成门卫，快点回去工作吧。</t>
  </si>
  <si>
    <t>嗯……白天需要准备很多东西，大小姐休息的话对我来说也比较方便。</t>
  </si>
  <si>
    <t>把我们家的花园弄的一团糟的就是你吧。看着你就能明白，鲁莽和勇气的差别呢。</t>
  </si>
  <si>
    <t>大小姐……？最近，有什么变化吗？</t>
  </si>
  <si>
    <t>黑管家</t>
  </si>
  <si>
    <t>爱丽丝·玛格特洛依德02</t>
  </si>
  <si>
    <t>爱丽丝·玛格特洛依德02</t>
    <phoneticPr fontId="1" type="noConversion"/>
  </si>
  <si>
    <t>ATH001502</t>
    <phoneticPr fontId="1" type="noConversion"/>
  </si>
  <si>
    <t>这就让你见识见识，究极的魔法！那个……第748页……</t>
  </si>
  <si>
    <t>早安~昨晚的好梦的魔法如何呢？</t>
  </si>
  <si>
    <t>呼，好累啊……要完全操控这本解封的魔导书果然还是有点困难。</t>
  </si>
  <si>
    <t>这个是那位大人送来的料理？嗯姆……真好吃，你也要……为什么突然跑走呢？</t>
  </si>
  <si>
    <t>嗯……第886页……给你施个好梦魔法~早点睡才有效哦~</t>
  </si>
  <si>
    <t>死之少女</t>
  </si>
  <si>
    <t>魂魄妖梦02</t>
  </si>
  <si>
    <t>魂魄妖梦02</t>
    <phoneticPr fontId="1" type="noConversion"/>
  </si>
  <si>
    <t>ATH002002</t>
    <phoneticPr fontId="1" type="noConversion"/>
  </si>
  <si>
    <t>集中精神的话就算是气流也一样能斩断，不管构筑几重的阵势也毫无意义。</t>
  </si>
  <si>
    <t>好了，今天的修炼到此为止吧。</t>
  </si>
  <si>
    <t>日本刀是为了斩击而特化的兵器，比刺杀用的小刀更加实用。</t>
  </si>
  <si>
    <t>嗯……幽幽子大人说对付动作迅速的敌人，把眼睛闭上会比较好，是因为闭上眼睛就不会看到残像吗？很有道理的样子……</t>
  </si>
  <si>
    <t>幽幽子大人偶尔也练习一下剑术吧，会让你放松哦~</t>
  </si>
  <si>
    <t>嗯？请问我后面是有什么奇怪的东西吗？</t>
  </si>
  <si>
    <t>剑 光 一 闪</t>
  </si>
  <si>
    <t>西行寺幽幽子02</t>
  </si>
  <si>
    <t>西行寺幽幽子02</t>
    <phoneticPr fontId="1" type="noConversion"/>
  </si>
  <si>
    <t>ATH002102</t>
    <phoneticPr fontId="1" type="noConversion"/>
  </si>
  <si>
    <t>啊呀，这样就结束也太狡猾了吧。</t>
  </si>
  <si>
    <t>嗯？今天有什么事么？是来赏樱的啊……</t>
  </si>
  <si>
    <t>啊啊啊，好无聊。不拐点什么人过来参加宴会吗？</t>
  </si>
  <si>
    <t>剑的修炼？我才不进行这种单纯的修炼呢。</t>
  </si>
  <si>
    <t>哎呀，今年的樱花真漂亮，非常的应景啊。</t>
  </si>
  <si>
    <t>幽冥楼阁的亡灵少女</t>
  </si>
  <si>
    <t>猫猫子</t>
  </si>
  <si>
    <t>吾乃矜羯罗，不动明王在地狱与星幽界的代理人。</t>
  </si>
  <si>
    <t>喝！</t>
  </si>
  <si>
    <t>悲欢离合，喜怒哀乐，此乃自然之理。</t>
  </si>
  <si>
    <t>灵魂出窍之时，“星幽体”便会前往星幽界。</t>
  </si>
  <si>
    <t>此剑面对敌人之时，将不会带有一丝慈悲！</t>
  </si>
  <si>
    <t>菊理……此酒美矣……</t>
  </si>
  <si>
    <t>星幽剑士</t>
  </si>
  <si>
    <t>无罪的恶魔</t>
  </si>
  <si>
    <t>萨丽爱尔大人~等等我啊~</t>
  </si>
  <si>
    <t>诶？我可没有在宴会上捣乱啊~(变成蝙蝠飞走)</t>
  </si>
  <si>
    <t>我是一个恶魔，而胡桃酱是吸血鬼啦。</t>
  </si>
  <si>
    <t>魔镜可以通过角度的变化，使反射的光线中出现一定文字图案，也就是透光镜~</t>
  </si>
  <si>
    <t>啦啦~不陪我玩打砖块游戏的话就会看到很恐怖的东西哦。</t>
  </si>
  <si>
    <t>再见~我去找幻月梦月她们去玩了~</t>
  </si>
  <si>
    <t>死亡天使</t>
  </si>
  <si>
    <t>我是掌管死亡与月亮运行规律的天使……堕天使？你是那样认为的吗？</t>
  </si>
  <si>
    <t>想了解更多魔法仪式的知识吗？嗯……还是先好好举办宴会吧。</t>
  </si>
  <si>
    <t>我曾向人类传授月亮的知识，而月亮的运行据说与魔法有关，我便被认作是渎神的堕天使。</t>
  </si>
  <si>
    <t>传说我的魔眼可以夺走生物的生命，但它也可以成为护身符来吸收厄运。</t>
  </si>
  <si>
    <t>“来吧，战斗下去，直到倒地死去的那一刻！”这让我想起某个麻烦的紫发巫女呢。</t>
  </si>
  <si>
    <t>呵呵……神绮还真是有趣呢……</t>
  </si>
  <si>
    <t>itohime</t>
    <phoneticPr fontId="1" type="noConversion"/>
  </si>
  <si>
    <t>你好啊~初次见面，我是爱莲。欢迎你光临“蓬松爱莲魔法店”哟。</t>
  </si>
  <si>
    <t>我说……你有看见我的苏格拉底酱吗？真是急死我了。</t>
  </si>
  <si>
    <t>我的“蓬松爱莲魔法店”又购进了很多新玩意呢，不来看看吗？</t>
  </si>
  <si>
    <t>啊啊…又因为使用了魔法，发丝带电而粘了起来。真是苦恼呢……你帮我弄弄吧？</t>
  </si>
  <si>
    <t>因为把分店开在博丽神社内而被灵梦说教了一番，这不是当初约定好了的事吗？可恶的巫女……</t>
  </si>
  <si>
    <t>我其实已经没有什么时间的概念了，只记得苏格拉底酱一直陪着我过了很久……不过每一天对我来说都是崭新而快乐的呢！</t>
  </si>
  <si>
    <t>空白少女</t>
  </si>
  <si>
    <t>啊啦啊啦，你办的宴会真不错。公主大人？这个称谓好像不错呢~</t>
  </si>
  <si>
    <t>我来给你介绍一下我的收藏品。来看看吧，这些都是我千辛万苦才收集到的稀奇货……这些……那些……还有……</t>
  </si>
  <si>
    <t>哦？你说我与幻想乡内的某位公主很相似？我大概猜到是谁了，只可惜我从未见过她的真容。</t>
  </si>
  <si>
    <t>御所车画屏</t>
    <phoneticPr fontId="1" type="noConversion"/>
  </si>
  <si>
    <t>对1名敌人进行(2*灵力+等级)的弹幕攻击</t>
  </si>
  <si>
    <t>使1名敌人被封印和沉默1回合</t>
  </si>
  <si>
    <t>自身命中提高50%，暴击提高100%，进行一次弹幕攻击</t>
  </si>
  <si>
    <t>恢复队长(0.4*灵力+20)的生命值</t>
  </si>
  <si>
    <t>自身防御提高100%，嘲讽1名敌人</t>
  </si>
  <si>
    <t>对1名敌人进行4次1*力量的弹幕攻击</t>
  </si>
  <si>
    <t>下一次受到攻击时，对攻击自己的敌人进行2*力量的体术反击</t>
  </si>
  <si>
    <t>敌方全体被沉默1回合，并且回避降低50%</t>
  </si>
  <si>
    <t>恢复防御位0.8*灵力的生命值</t>
  </si>
  <si>
    <t>彩华「虹色太极拳」</t>
  </si>
  <si>
    <t>对1名敌人进行2次1*力量的体术攻击，若产生暴击则追加1次(力量+暴击)的体术攻击</t>
  </si>
  <si>
    <t>华符「芳华绚烂」</t>
  </si>
  <si>
    <t>灵力珠恢复减1，全队获得0.7*各自暴击的防御</t>
  </si>
  <si>
    <t>全队暴击伤害提高60，持续3回合，可叠加</t>
  </si>
  <si>
    <t>全队获得20%减伤，持续2回合，持续过程中不会再次释放</t>
  </si>
  <si>
    <t>全队伤害倍率提高0.5</t>
  </si>
  <si>
    <t>月符「沉静的月神」</t>
  </si>
  <si>
    <t>灵力珠恢复减1，自身被击破时，获得7个灵力珠</t>
  </si>
  <si>
    <t>SPE0008A02</t>
  </si>
  <si>
    <t>七曜「七色的轮舞」</t>
  </si>
  <si>
    <t>SPE0008B02</t>
  </si>
  <si>
    <t>「凌晨三点的演武」</t>
  </si>
  <si>
    <t>自身被击破时，全队符卡释放率提高100%，并获得(当前队友数量)的灵力珠</t>
  </si>
  <si>
    <t>SPE0008C02</t>
  </si>
  <si>
    <t>七曜精粹「贤者之石」</t>
  </si>
  <si>
    <t>SPE0009A02</t>
  </si>
  <si>
    <t>幻术「吾刃回归」</t>
  </si>
  <si>
    <t>对1名敌人进行2*力量的体术攻击，如果未命中，则对目标追加(力量+灵力)的生命移除</t>
  </si>
  <si>
    <t>SPE0009B02</t>
  </si>
  <si>
    <t>时符「穿隧效应」</t>
  </si>
  <si>
    <t>每次受到攻击时，自身回避提高10，持续2回合</t>
  </si>
  <si>
    <t>SPE0009C02</t>
  </si>
  <si>
    <t>幻世「世界」</t>
  </si>
  <si>
    <t>对1名敌人进行(2*力量+50)的体术攻击，并获得50%吸血效果</t>
  </si>
  <si>
    <t>敌方全体回避降低50%</t>
  </si>
  <si>
    <t>敌方全体伤害倍率降低0.1，我方全体伤害倍率提高0.1</t>
  </si>
  <si>
    <t>SPE0015A02</t>
  </si>
  <si>
    <t>死歌「逢七曜光的七色彩斑」</t>
  </si>
  <si>
    <t>自身灵力与命中提高77，持续3回合，对所有敌人进行1*灵力的弹幕攻击，状态持续期间不会再次释放</t>
  </si>
  <si>
    <t>SPE0015B02</t>
  </si>
  <si>
    <t>「漆黑的祸星」</t>
  </si>
  <si>
    <t>自身被击破时，使敌我双方全体受到的伤害提高77%，持续1回合</t>
  </si>
  <si>
    <t>SPE0015C02</t>
  </si>
  <si>
    <t>白魔法「神之子」</t>
  </si>
  <si>
    <t>使1名敌人只能对自己进行普通攻击，并提高自身50防御</t>
  </si>
  <si>
    <t>恢复全队(0.5*灵力+50)的生命值</t>
  </si>
  <si>
    <t>敌方全体力量、灵力、防御、格挡、闪避降低10，持续3回合，持续过程中不会再次释放</t>
  </si>
  <si>
    <t>SPE0020A02</t>
  </si>
  <si>
    <t>天神剑「三魂七魄」</t>
  </si>
  <si>
    <t>对1名敌人进行2次1*力量的体术攻击，再进行1.5*灵力的弹幕攻击</t>
  </si>
  <si>
    <t>SPE0020B02</t>
  </si>
  <si>
    <t>空观剑「六根清净斩」</t>
  </si>
  <si>
    <t>SPE0020C02</t>
  </si>
  <si>
    <t>天星剑「仿若涅槃寂静」</t>
  </si>
  <si>
    <t>对所有敌人进行1*灵力的弹幕攻击，每次释放后伤害倍率提高0.5，最多可叠加3层</t>
  </si>
  <si>
    <t>自身获得100%减伤，并且每次受到攻击时对所有敌人进行灵力+80的弹幕反击</t>
  </si>
  <si>
    <t>SPE0021A02</t>
  </si>
  <si>
    <t>「西行寺无余涅槃」</t>
  </si>
  <si>
    <t>SPE0021B02</t>
  </si>
  <si>
    <t>亡乡「亡我乡 -自尽-」</t>
  </si>
  <si>
    <t>SPE0021C02</t>
  </si>
  <si>
    <t>樱符「完全墨染的樱花 -开花-」</t>
  </si>
  <si>
    <t>全队伤害倍率提高0.3，敌方全体伤害倍率降低0.3</t>
  </si>
  <si>
    <t>使1名敌人被封印1回合,并使其受到的伤害增加20%</t>
  </si>
  <si>
    <t>消耗全部灵力珠，对所有敌人进行1.5*灵力的弹幕攻击，一场战斗中只能发动一次</t>
  </si>
  <si>
    <t>使全队伤害倍率提高0.5，对所有敌人进行2*力量的弹幕攻击</t>
  </si>
  <si>
    <t>敌方全体伤害倍率降低0.2</t>
  </si>
  <si>
    <t>队友被击破时会以20%生命值复活，一场战斗中只能发动一次</t>
  </si>
  <si>
    <t>全队伤害倍率提高0.5，获得20%减伤</t>
  </si>
  <si>
    <t>队长死亡后满血复活，但伤害倍率降低0.2，一场战斗中只能发动一次</t>
  </si>
  <si>
    <t>全队伤害倍率提高0.5，暴击提高50%</t>
  </si>
  <si>
    <t>不死「火鸟 -凤翼天翔-」</t>
  </si>
  <si>
    <t>全队伤害倍率提高2，但防御降低100%</t>
  </si>
  <si>
    <t>每次释放提高60伤害，持续5回合，可叠加</t>
  </si>
  <si>
    <t>使1名敌人被封印和沉默1回合，并施加1层毒</t>
  </si>
  <si>
    <t>每回合恢复全队0.2*灵力的生命值</t>
  </si>
  <si>
    <t>对1名敌人进行(1+6*目标损失生命值百分比)*力量的体术攻击</t>
  </si>
  <si>
    <t>清除1名敌人的所有状态，并使其被封印1回合</t>
  </si>
  <si>
    <t>恢复1名敌人100生命值，并使其被封印和沉默1回合</t>
  </si>
  <si>
    <t>本回合使队长释放符卡不消耗灵力珠</t>
  </si>
  <si>
    <t>对1名敌人进行2*力量的体术攻击，并使其受到的伤害增加30%</t>
  </si>
  <si>
    <t>大奇迹「八坂之神风」</t>
  </si>
  <si>
    <t>全队伤害倍率提高0.3</t>
  </si>
  <si>
    <t>全队防御提高50%，格挡提高30%，格挡时抵挡的伤害提高50%</t>
  </si>
  <si>
    <t>使所有敌人的伤害倍率降低0.3，并对其进行灵力+50的弹幕攻击</t>
  </si>
  <si>
    <t xml:space="preserve">敌方全体暴击提高100%，暴击伤害降低200 </t>
  </si>
  <si>
    <t>敌方全体伤害倍率提高0.3，防御降低100%</t>
  </si>
  <si>
    <t>咏唱3回合，提高自身100%命中，对所有敌人进行2*(力量+灵力)的弹幕攻击</t>
  </si>
  <si>
    <t>自身恢复100生命值，嘲讽全体敌人</t>
  </si>
  <si>
    <t>敌方全体伤害倍率降低0.5</t>
  </si>
  <si>
    <t>使1名敌人被封印1回合,并降低其100%回避</t>
  </si>
  <si>
    <t>敌方全体格挡降低100%，防御降低80%</t>
  </si>
  <si>
    <t>使我方和敌方全体被沉默1回合</t>
  </si>
  <si>
    <t>使1名敌人被封印和沉默1回合,并降低其50%防御</t>
  </si>
  <si>
    <t>对所有敌人进行(1*力量+0.5*等级)的体术攻击，并施加1层毒</t>
  </si>
  <si>
    <t xml:space="preserve">燃烧队长50生命值，使队长的伤害倍率提高3 </t>
  </si>
  <si>
    <t>对所有发动攻击的敌人进行1*力量的体术反击</t>
  </si>
  <si>
    <t>除boss外的所有敌人被封印1回合</t>
  </si>
  <si>
    <t>锚符「幽灵船永久停泊」</t>
  </si>
  <si>
    <t>每次发动提高75暴击，持续5回合，可叠加</t>
  </si>
  <si>
    <t>对1名敌人进行2次灵力*0.5的弹幕攻击，每次释放增加60伤害，持续5回合，可叠加</t>
  </si>
  <si>
    <t>标记1名敌人并攻击，被标记的敌人1回合内被击破时使队长恢复20%最大生命值</t>
  </si>
  <si>
    <t>自身被击破时，使队长恢复(0.5*芳香生命值上限)的生命值</t>
  </si>
  <si>
    <t>降低1名敌人20%的力量与灵力，并对其进行(2*灵力+2*降低值)的弹幕攻击</t>
  </si>
  <si>
    <t>降低直线上的敌人50%闪避，并对其进行2*灵力+50的体术攻击</t>
  </si>
  <si>
    <t>对1名敌人造成(目标灵力)的生命移除，持续4回合，发动冷却时间1回合</t>
  </si>
  <si>
    <t>消耗当前全部灵力珠，对所有敌人进行(0.4*消耗灵力珠数*灵力)的弹幕攻击</t>
  </si>
  <si>
    <t>使1名敌人被封印和沉默1回合，并对其造成1.5*灵力的生命移除</t>
  </si>
  <si>
    <t>自身暴击提高100%，对3名敌人进行1力量的体术攻击</t>
  </si>
  <si>
    <t>全队符卡释放率提高30%，暴击提高100%</t>
  </si>
  <si>
    <t>全队灵力珠消耗减1，符卡释放率降低15%</t>
  </si>
  <si>
    <t>全队灵力珠消耗加1，暴击提高75%，暴击伤害提高110</t>
  </si>
  <si>
    <t>使1名敌人回避降低100%，并对其进行(目标灵力)的弹幕攻击</t>
  </si>
  <si>
    <t>对1名敌人进行2*力量的体术攻击，再对所有敌人进行1.5*力量的体术攻击</t>
  </si>
  <si>
    <t>使队长回避降低100%，伤害倍率提高2</t>
  </si>
  <si>
    <t>自身受到攻击时，使全队伤害倍率提高0.3</t>
  </si>
  <si>
    <t>全队伤害倍率提高0.5，敌方全体回避降低100%</t>
  </si>
  <si>
    <t>使所有敌人被沉默1回合</t>
  </si>
  <si>
    <t>自身被击破时，使所有敌人被沉默1回合</t>
  </si>
  <si>
    <t>恢复队长120点生命值，并使其获得20%减伤</t>
  </si>
  <si>
    <t>全队获得25%减伤，并获得(1.5*各自灵力)%的反伤</t>
  </si>
  <si>
    <t>清除全队所有负面状态，持续3回合</t>
  </si>
  <si>
    <t>自身提高1*命中的回避</t>
  </si>
  <si>
    <t>全队伤害倍率提高0.3，获得10%减伤</t>
  </si>
  <si>
    <t>降低全体敌人30%命中，对3名敌人进行1.8*灵力的弹幕攻击</t>
  </si>
  <si>
    <t>自身获得(0.5*等级)%的减伤</t>
  </si>
  <si>
    <t>对所有敌人进行1*灵力的弹幕攻击，再对直线上的敌人进行2*灵力的弹幕攻击</t>
  </si>
  <si>
    <t>念力「Psychokinesis App」</t>
  </si>
  <si>
    <t>灵力珠恢复减1，自身每回合恢复1*灵力的生命值</t>
  </si>
  <si>
    <t>「深秘的七不可思议」</t>
  </si>
  <si>
    <t>（被动）每当灵力珠大于等于7时，全队力量、灵力、暴击和幸运提高7，最多可叠加7次</t>
  </si>
  <si>
    <t>恢复所有敌人1*灵力的生命值，对所有敌人进行3*灵力的弹幕攻击</t>
  </si>
  <si>
    <t>灵力珠恢复减1，提高全队20%回避，降低全体敌人20%命中</t>
  </si>
  <si>
    <t>队长损失当前的一半生命值，并提高0.8*损失数值的力量和灵力</t>
  </si>
  <si>
    <t>对己方全体进行1*灵力的弹幕攻击,对敌方全体进行3*灵力的弹幕攻击</t>
  </si>
  <si>
    <t>攻击位提高0.5*(防御+闪避+幸运)的暴击</t>
  </si>
  <si>
    <t>前3个回合灵力珠恢复加1</t>
  </si>
  <si>
    <t>地球「落向地狱的雨」</t>
  </si>
  <si>
    <t>每次被攻击时，使攻击自己的敌人受到的伤害提高30%，持续3回合，可叠加</t>
  </si>
  <si>
    <t>自身被击破时降低所有敌人15点全属性，持续5回合</t>
  </si>
  <si>
    <t>使1名敌人被封印和沉默1回合，并使所有敌人的伤害倍率提高0.1</t>
  </si>
  <si>
    <t>自身攻击伤害提高1*力量的值，持续3回合，可叠加</t>
  </si>
  <si>
    <t>明王剑「咀罗咤 -叱呵破障-」</t>
  </si>
  <si>
    <t>恢复全部生命值，下次受到攻击时使攻击自己的敌人防御降低25%，持续3回合,冷却时间一回合</t>
  </si>
  <si>
    <t>自身回避提高200，嘲讽敌方全体一回合，并对攻击自己的敌人进行0.5*灵力的弹幕反击，持续3回合，冷却3回合</t>
  </si>
  <si>
    <t>降低1名敌人100%回避，并使其受到的伤害提高25%</t>
  </si>
  <si>
    <t>对所有敌人进行1*灵力的弹幕攻击，附加1层灼烧，如果触发暴击则重新追加发动一次</t>
  </si>
  <si>
    <t>灵力珠恢复减1，使敌方全体伤害倍率降低0.15，每有1名敌人被击破，敌方全体伤害倍率降低0.03</t>
  </si>
  <si>
    <t>敌我双方全体伤害倍率降低0.15，每有1名队友被击破，己方伤害倍率提高0.15</t>
  </si>
  <si>
    <t>全队伤害倍率提高0.8，防御提高100%</t>
  </si>
  <si>
    <t>每次我方攻击后，进行1*力量的体术追击</t>
  </si>
  <si>
    <t>SPEZ009A01</t>
  </si>
  <si>
    <t>火符「亦步亦趋的磷火」</t>
  </si>
  <si>
    <t>对1名敌人进行3次(0.8*灵力+等级/3）的弹幕攻击</t>
  </si>
  <si>
    <t>SPEZ009B01</t>
  </si>
  <si>
    <t>土符「亦聚亦散的魔石」</t>
  </si>
  <si>
    <t>灵力珠恢复减1，受到攻击时恢复全部生命，并对攻击者进行一次弹幕反击，最多触发4次</t>
  </si>
  <si>
    <t>SPEZ009C01</t>
  </si>
  <si>
    <t>光符「亦真亦幻的蜃楼」</t>
  </si>
  <si>
    <t>SPEZ010A01</t>
  </si>
  <si>
    <t>光魔「犯罪扫描光线」</t>
  </si>
  <si>
    <t>对直线上的敌人进行灵力+200的弹幕攻击</t>
  </si>
  <si>
    <t>SPEZ010B01</t>
  </si>
  <si>
    <t>宝玉「梦界的黑石」</t>
  </si>
  <si>
    <t>自身获得100%反伤，每次受到攻击后恢复20生命，持续2回合</t>
  </si>
  <si>
    <t>SPEZ010C01</t>
  </si>
  <si>
    <t>「任性狂气的公主」</t>
  </si>
  <si>
    <t>夺取所有敌人5点灵力，并将所夺取的灵力随机加在己方一人身上</t>
  </si>
  <si>
    <t>对4名敌人进行灵力+50的弹幕攻击</t>
  </si>
  <si>
    <t>自身回避提高50，闪避成功时，对所有敌人进行一次弹幕反击</t>
  </si>
  <si>
    <t>全队力量降低100%，灵力提高0.5*力量的值</t>
  </si>
  <si>
    <t>梦时空「幻想悖论」</t>
  </si>
  <si>
    <t>对所有敌人进行1*力量的弹幕攻击，再对己方全体进行5点伤害的体术攻击</t>
  </si>
  <si>
    <t>每次我方攻击后，进行1*力量的弹幕追击</t>
  </si>
  <si>
    <t>「Sailor of Time」</t>
  </si>
  <si>
    <t>机动「Speed Up」</t>
  </si>
  <si>
    <t>对所有敌人进行1.2*力量的体术攻击，再进行1.2*灵力的弹幕攻击</t>
  </si>
  <si>
    <t>灵力珠恢复减1，使自身和1名敌人一同沉默3回合</t>
  </si>
  <si>
    <t>全队符卡释放概率提高30%，伤害倍率提高0.3，但受到的伤害提高30%</t>
  </si>
  <si>
    <t>对所有敌人进行1.5*灵力的弹幕攻击，并获得30%吸血效果</t>
  </si>
  <si>
    <t>使攻击自己的敌人被封印和沉默1回合，并使其受到的伤害提高20%</t>
  </si>
  <si>
    <t>自身命中提高100，对所有敌人进行1*灵力的弹幕攻击，再对1名敌人进行2*力量的体术攻击</t>
  </si>
  <si>
    <t>自身获得75%减伤,队长获得25%减伤</t>
  </si>
  <si>
    <t>每次我方攻击后，对攻击目标进行1%最大生命值的生命移除</t>
  </si>
  <si>
    <t>对所有敌人进行力量+50的弹幕攻击，再进行0.5*力量的弹幕攻击</t>
  </si>
  <si>
    <t>自身被击破时，以2*力量的生命复活，只能发动一次</t>
  </si>
  <si>
    <t>降低全体敌人0.3*力量的回避</t>
  </si>
  <si>
    <t>对1名敌人进行2*灵力的弹幕攻击，再对所有敌人进行2*灵力的弹幕攻击</t>
  </si>
  <si>
    <t>自身被击破时，消耗全部灵力珠，封印所有敌人，并对其进行(0.2*消耗灵力珠数*灵力)的生命移除</t>
  </si>
  <si>
    <t>降低敌方全体0.2*灵力的灵力</t>
  </si>
  <si>
    <t>对1名敌人进行2*力量的体术攻击，并获得1个【魔力】</t>
  </si>
  <si>
    <t>使队长获得30%减伤，但自身受到的伤害增加50%</t>
  </si>
  <si>
    <t>全队伤害倍率提高1</t>
  </si>
  <si>
    <t>使攻击自己的敌人被封印和沉默1回合</t>
  </si>
  <si>
    <t>获得1个【魔力】，并使全队全属性提高当前【魔力】的值</t>
  </si>
  <si>
    <t>对所有敌人进行0.7*灵力的弹幕攻击，每有一名敌人，伤害倍率提高0.3</t>
  </si>
  <si>
    <t>获得1个【魔力】，对攻击自己的敌人附加1层灼烧，每5点【魔力】提高1层</t>
  </si>
  <si>
    <t>降低所有敌人50%回避</t>
  </si>
  <si>
    <t>对所有敌人进行3.4*灵力的弹幕攻击，每有一名敌人，伤害倍率降低0.3</t>
  </si>
  <si>
    <t>获得1个【魔力】，使攻击自己的敌人全属性降低当前【魔力】的值</t>
  </si>
  <si>
    <t>获得1个【魔力】，对1名敌人进行2*灵力的弹幕攻击，再对所有敌人进行1*力量的体术攻击</t>
  </si>
  <si>
    <t>我方攻击后，进行0.3*力量的体术追击，每次追击伤害倍率提高0.3</t>
  </si>
  <si>
    <t>消耗全部灵力珠，使队长以(0.5*灵力)的生命值复活，并对所有敌人进行2*灵力的弹幕攻击</t>
  </si>
  <si>
    <t>对1名敌人进行2*灵力的弹幕攻击，并对其余敌人进行2*力量的体术攻击</t>
  </si>
  <si>
    <t>对所有敌人造成力量+灵力的生命移除</t>
  </si>
  <si>
    <t>自身获得20%减伤，并使所有攻击自己的敌人全属性降低5</t>
  </si>
  <si>
    <t>敌我双方全体回避与格挡降低100%，并且每回合结束时对所有目标造成0.2*灵力的生命移除</t>
  </si>
  <si>
    <t>对所有敌人进行力量+灵力的生命移除,并进行1*灵力的弹幕攻击和1*力量的体术攻击</t>
  </si>
  <si>
    <t>帕秋莉·诺蕾姬02</t>
    <phoneticPr fontId="1" type="noConversion"/>
  </si>
  <si>
    <t>十六夜咲夜02</t>
    <phoneticPr fontId="1" type="noConversion"/>
  </si>
  <si>
    <t>爱丽丝·玛格特洛依德02</t>
    <phoneticPr fontId="1" type="noConversion"/>
  </si>
  <si>
    <t>魂魄妖梦02</t>
    <phoneticPr fontId="1" type="noConversion"/>
  </si>
  <si>
    <t>西行寺幽幽子01</t>
    <phoneticPr fontId="1" type="noConversion"/>
  </si>
  <si>
    <t>西行寺幽幽子02</t>
    <phoneticPr fontId="1" type="noConversion"/>
  </si>
  <si>
    <t>爱莲01</t>
    <phoneticPr fontId="1" type="noConversion"/>
  </si>
  <si>
    <t>小兔姬01</t>
    <phoneticPr fontId="1" type="noConversion"/>
  </si>
  <si>
    <t>帕秋莉·诺蕾姬01</t>
    <phoneticPr fontId="1" type="noConversion"/>
  </si>
  <si>
    <t>爱丽丝·玛格特洛依德01</t>
    <phoneticPr fontId="1" type="noConversion"/>
  </si>
  <si>
    <t>梦子01</t>
    <phoneticPr fontId="1" type="noConversion"/>
  </si>
  <si>
    <t>梦子01</t>
    <phoneticPr fontId="1" type="noConversion"/>
  </si>
  <si>
    <t>神绮01</t>
    <phoneticPr fontId="1" type="noConversion"/>
  </si>
  <si>
    <t>神绮01</t>
    <phoneticPr fontId="1" type="noConversion"/>
  </si>
  <si>
    <t>姬海棠果01</t>
    <phoneticPr fontId="1" type="noConversion"/>
  </si>
  <si>
    <t>名称1</t>
  </si>
  <si>
    <t>个数</t>
  </si>
  <si>
    <t>名称2</t>
  </si>
  <si>
    <t>名称3</t>
  </si>
  <si>
    <t>名称4</t>
  </si>
  <si>
    <t>野兽徘徊的道路</t>
    <phoneticPr fontId="1" type="noConversion"/>
  </si>
  <si>
    <t>草根妖怪结社</t>
    <phoneticPr fontId="1" type="noConversion"/>
  </si>
  <si>
    <t>SPE0009D02</t>
  </si>
  <si>
    <t>SPE0061AA1</t>
    <phoneticPr fontId="1" type="noConversion"/>
  </si>
  <si>
    <t>SPE0061BA1</t>
    <phoneticPr fontId="1" type="noConversion"/>
  </si>
  <si>
    <t>SPE0061CA1</t>
    <phoneticPr fontId="1" type="noConversion"/>
  </si>
  <si>
    <t>SPE0061DA1</t>
    <phoneticPr fontId="1" type="noConversion"/>
  </si>
  <si>
    <t>SPE0096AA1</t>
    <phoneticPr fontId="1" type="noConversion"/>
  </si>
  <si>
    <t>SPE0096BA1</t>
    <phoneticPr fontId="1" type="noConversion"/>
  </si>
  <si>
    <t>SPE0096CA1</t>
    <phoneticPr fontId="1" type="noConversion"/>
  </si>
  <si>
    <t>SPE0096DA1</t>
    <phoneticPr fontId="1" type="noConversion"/>
  </si>
  <si>
    <t>SPE0108AA1</t>
    <phoneticPr fontId="1" type="noConversion"/>
  </si>
  <si>
    <t>SPE0108BA1</t>
    <phoneticPr fontId="1" type="noConversion"/>
  </si>
  <si>
    <t>SPE0108DA1</t>
    <phoneticPr fontId="1" type="noConversion"/>
  </si>
  <si>
    <t>SPE0108AB1</t>
    <phoneticPr fontId="1" type="noConversion"/>
  </si>
  <si>
    <t>SPE0108BB1</t>
    <phoneticPr fontId="1" type="noConversion"/>
  </si>
  <si>
    <t>SPE0108DB1</t>
    <phoneticPr fontId="1" type="noConversion"/>
  </si>
  <si>
    <t>SPE0010D01</t>
  </si>
  <si>
    <t>SPE0011D01</t>
  </si>
  <si>
    <t>SPE0023D01</t>
  </si>
  <si>
    <t>SPE0060D01</t>
  </si>
  <si>
    <t>SPE0075D01</t>
  </si>
  <si>
    <t>SPE0080D01</t>
  </si>
  <si>
    <t>1.0.0.17</t>
    <phoneticPr fontId="1" type="noConversion"/>
  </si>
  <si>
    <t>com.izumi.konata_v1.0.1.6</t>
    <phoneticPr fontId="1" type="noConversion"/>
  </si>
  <si>
    <t>com.izumi.konata_v1.0.1.7</t>
    <phoneticPr fontId="1" type="noConversion"/>
  </si>
  <si>
    <t>com.izumi.konata_v1.0.1.5</t>
    <phoneticPr fontId="1" type="noConversion"/>
  </si>
  <si>
    <t>对话</t>
    <phoneticPr fontId="1" type="noConversion"/>
  </si>
  <si>
    <t>重命名</t>
    <phoneticPr fontId="1" type="noConversion"/>
  </si>
  <si>
    <t>皮肤</t>
    <phoneticPr fontId="1" type="noConversion"/>
  </si>
  <si>
    <t>皮肤</t>
    <phoneticPr fontId="1" type="noConversion"/>
  </si>
  <si>
    <t>删除</t>
    <phoneticPr fontId="1" type="noConversion"/>
  </si>
  <si>
    <t>人物宴会表</t>
    <phoneticPr fontId="1" type="noConversion"/>
  </si>
  <si>
    <t>本表只收录安装包中的客观信息</t>
    <phoneticPr fontId="1" type="noConversion"/>
  </si>
  <si>
    <t>不含有任何主观判断供大家参考</t>
    <phoneticPr fontId="1" type="noConversion"/>
  </si>
  <si>
    <t>想看攻略的话去找攻略组的资料</t>
    <phoneticPr fontId="1" type="noConversion"/>
  </si>
  <si>
    <t>Q4000005</t>
    <phoneticPr fontId="1" type="noConversion"/>
  </si>
  <si>
    <t>Q4000006</t>
    <phoneticPr fontId="1" type="noConversion"/>
  </si>
  <si>
    <t>Q4000007</t>
    <phoneticPr fontId="1" type="noConversion"/>
  </si>
  <si>
    <t>Q4000008</t>
    <phoneticPr fontId="1" type="noConversion"/>
  </si>
  <si>
    <t>Q5000009</t>
    <phoneticPr fontId="1" type="noConversion"/>
  </si>
  <si>
    <t>Q5000010</t>
    <phoneticPr fontId="1" type="noConversion"/>
  </si>
  <si>
    <t>攻击动画</t>
  </si>
  <si>
    <t>射程</t>
  </si>
  <si>
    <t>命中</t>
  </si>
  <si>
    <t>暴击</t>
  </si>
  <si>
    <t>回避</t>
  </si>
  <si>
    <t>幸运</t>
  </si>
  <si>
    <t>格挡</t>
  </si>
  <si>
    <t>中宴玄学</t>
  </si>
  <si>
    <t>大建玄学</t>
  </si>
  <si>
    <t>角色</t>
    <phoneticPr fontId="1" type="noConversion"/>
  </si>
  <si>
    <t>种类</t>
  </si>
  <si>
    <t>名称</t>
  </si>
  <si>
    <t>消耗</t>
  </si>
  <si>
    <t>觉醒等级</t>
  </si>
  <si>
    <t>基础释放率</t>
  </si>
  <si>
    <t>内容</t>
  </si>
  <si>
    <t>符卡</t>
    <phoneticPr fontId="1" type="noConversion"/>
  </si>
  <si>
    <t>皮肤</t>
    <phoneticPr fontId="1" type="noConversion"/>
  </si>
  <si>
    <t>装备</t>
    <phoneticPr fontId="1" type="noConversion"/>
  </si>
  <si>
    <t>材料</t>
    <phoneticPr fontId="1" type="noConversion"/>
  </si>
  <si>
    <t>工厂</t>
    <phoneticPr fontId="1" type="noConversion"/>
  </si>
  <si>
    <t>零食</t>
    <phoneticPr fontId="1" type="noConversion"/>
  </si>
  <si>
    <t>地图</t>
    <phoneticPr fontId="1" type="noConversion"/>
  </si>
  <si>
    <t>任务</t>
    <phoneticPr fontId="1" type="noConversion"/>
  </si>
  <si>
    <t>日常任务</t>
    <phoneticPr fontId="1" type="noConversion"/>
  </si>
  <si>
    <t>经验值</t>
    <phoneticPr fontId="1" type="noConversion"/>
  </si>
  <si>
    <t>属性计算器</t>
    <phoneticPr fontId="1" type="noConversion"/>
  </si>
  <si>
    <t>本页介绍各页面的内容及用法</t>
    <phoneticPr fontId="1" type="noConversion"/>
  </si>
  <si>
    <t>称号</t>
  </si>
  <si>
    <t>种族</t>
  </si>
  <si>
    <t>来源</t>
  </si>
  <si>
    <t>等级</t>
  </si>
  <si>
    <t>价格</t>
  </si>
  <si>
    <t>描述</t>
  </si>
  <si>
    <t>出处</t>
  </si>
  <si>
    <t>值</t>
  </si>
  <si>
    <t>有效期</t>
  </si>
  <si>
    <t>功能</t>
    <phoneticPr fontId="1" type="noConversion"/>
  </si>
  <si>
    <t>景点</t>
  </si>
  <si>
    <t>关卡</t>
  </si>
  <si>
    <t>E</t>
  </si>
  <si>
    <t>N</t>
  </si>
  <si>
    <t>H</t>
  </si>
  <si>
    <t>L</t>
  </si>
  <si>
    <t>面数</t>
  </si>
  <si>
    <t>星数</t>
  </si>
  <si>
    <t>横坐标</t>
  </si>
  <si>
    <t>纵坐标</t>
  </si>
  <si>
    <t>介绍</t>
  </si>
  <si>
    <t>不能带</t>
  </si>
  <si>
    <t>初始属性</t>
    <phoneticPr fontId="1" type="noConversion"/>
  </si>
  <si>
    <t>宴会加成或限定</t>
    <phoneticPr fontId="1" type="noConversion"/>
  </si>
  <si>
    <t>皮肤比初始人物增加的属性</t>
    <phoneticPr fontId="1" type="noConversion"/>
  </si>
  <si>
    <t>宴会对话</t>
    <phoneticPr fontId="1" type="noConversion"/>
  </si>
  <si>
    <t>主界面点击</t>
    <phoneticPr fontId="1" type="noConversion"/>
  </si>
  <si>
    <t>装备后可以增加的属性</t>
    <phoneticPr fontId="1" type="noConversion"/>
  </si>
  <si>
    <t>名称</t>
    <phoneticPr fontId="1" type="noConversion"/>
  </si>
  <si>
    <t>需要材料的</t>
    <phoneticPr fontId="1" type="noConversion"/>
  </si>
  <si>
    <t>每个功能的</t>
    <phoneticPr fontId="1" type="noConversion"/>
  </si>
  <si>
    <t>含有哪些难度的关卡</t>
    <phoneticPr fontId="1" type="noConversion"/>
  </si>
  <si>
    <t>任务报酬</t>
    <phoneticPr fontId="1" type="noConversion"/>
  </si>
  <si>
    <t>任务报酬</t>
    <phoneticPr fontId="1" type="noConversion"/>
  </si>
  <si>
    <t>从上表中拿出日常任务的部分</t>
    <phoneticPr fontId="1" type="noConversion"/>
  </si>
  <si>
    <t>从1到98级升级所需经验值和累计经验值</t>
    <phoneticPr fontId="1" type="noConversion"/>
  </si>
  <si>
    <t>2. 选择装备</t>
    <phoneticPr fontId="1" type="noConversion"/>
  </si>
  <si>
    <t>3. 依次输入期望增强的属性值（加点）</t>
    <phoneticPr fontId="1" type="noConversion"/>
  </si>
  <si>
    <t>3. 加点</t>
    <phoneticPr fontId="1" type="noConversion"/>
  </si>
  <si>
    <t>1. 从下拉列表中选择角色，右边给出该角色的基础属性和皮肤附带属性和消耗</t>
    <phoneticPr fontId="1" type="noConversion"/>
  </si>
  <si>
    <t>2. 从下拉列表中选择装备，右边给出该装备的附加属性</t>
    <phoneticPr fontId="1" type="noConversion"/>
  </si>
  <si>
    <t>3. 输入加点，得到期望的属性。右边会根据所填加点，计算出需要的等级</t>
    <phoneticPr fontId="1" type="noConversion"/>
  </si>
  <si>
    <t>4. 总属性包含了人物属性、皮肤属性、装备属性和加点属性</t>
    <phoneticPr fontId="1" type="noConversion"/>
  </si>
  <si>
    <t>1. 当填满5个人物后，显示全队所需要的信仰和饭团</t>
    <phoneticPr fontId="1" type="noConversion"/>
  </si>
  <si>
    <t>2. 取右侧”经验需求“的最大值，作为刷经验的目标，根据输入的单次经验算出刷图次数和消耗</t>
    <phoneticPr fontId="1" type="noConversion"/>
  </si>
  <si>
    <t>目录</t>
    <phoneticPr fontId="1" type="noConversion"/>
  </si>
  <si>
    <t>添加</t>
    <phoneticPr fontId="1" type="noConversion"/>
  </si>
  <si>
    <t>属性计算器</t>
    <phoneticPr fontId="1" type="noConversion"/>
  </si>
  <si>
    <t>调整</t>
    <phoneticPr fontId="1" type="noConversion"/>
  </si>
  <si>
    <t>操作顺序</t>
    <phoneticPr fontId="1" type="noConversion"/>
  </si>
  <si>
    <t>左下</t>
  </si>
  <si>
    <t>右下</t>
  </si>
  <si>
    <t>右上</t>
  </si>
  <si>
    <t>1. 和好友分享队伍也很方便，在xls里面选中复制，粘贴到聊天窗口里就是一张图片</t>
    <phoneticPr fontId="1" type="noConversion"/>
  </si>
  <si>
    <t>2. 重要的地方都是黄色背景，很醒目，而且属性和符卡一目了然</t>
    <phoneticPr fontId="1" type="noConversion"/>
  </si>
  <si>
    <t>3. 比如说上图就是一个境界内部和永远停的阵容</t>
    <phoneticPr fontId="1" type="noConversion"/>
  </si>
  <si>
    <t>（含有筛选的表格中，可以自助对每一字段进行排序、筛选）</t>
    <phoneticPr fontId="1" type="noConversion"/>
  </si>
  <si>
    <t>6. 若人物有隐藏符卡则显示，当所选站位和隐藏符卡的站位一致时显示“有效”</t>
    <phoneticPr fontId="1" type="noConversion"/>
  </si>
  <si>
    <t>7. 填写角色等级和练级的目标等级，结合加点算出的必要等级，给出所需经验数</t>
    <phoneticPr fontId="1" type="noConversion"/>
  </si>
  <si>
    <t>8. 填写单次刷图的经验，结合左边皮肤的消耗，算出刷图次数和消耗的信仰饭团</t>
    <phoneticPr fontId="1" type="noConversion"/>
  </si>
  <si>
    <t>5. 从下拉列表选择站位，右边给出相应符卡，无论等级有没有达到符卡要求都会显示，因为总会达到的。</t>
    <phoneticPr fontId="1" type="noConversion"/>
  </si>
  <si>
    <t>↑绿色表示有皮肤，但是没有属性加成或新符卡，黄色背景表示有属性加成或新符卡</t>
    <phoneticPr fontId="1" type="noConversion"/>
  </si>
  <si>
    <t>1.0.1.17</t>
    <phoneticPr fontId="1" type="noConversion"/>
  </si>
  <si>
    <t>全局</t>
    <phoneticPr fontId="1" type="noConversion"/>
  </si>
  <si>
    <t>不知怎么的冻结窗格突然失效了……果断重做了一下</t>
    <phoneticPr fontId="1" type="noConversion"/>
  </si>
  <si>
    <t>无</t>
  </si>
  <si>
    <t>0000</t>
  </si>
  <si>
    <t>0001</t>
  </si>
  <si>
    <t>0600</t>
  </si>
  <si>
    <t>0601</t>
  </si>
  <si>
    <t>0602</t>
  </si>
  <si>
    <t>0603</t>
  </si>
  <si>
    <t>0604</t>
  </si>
  <si>
    <t>0605</t>
  </si>
  <si>
    <t>0606</t>
  </si>
  <si>
    <t>0607</t>
  </si>
  <si>
    <t>0608</t>
  </si>
  <si>
    <t>0609</t>
  </si>
  <si>
    <t>0700</t>
  </si>
  <si>
    <t>0701</t>
  </si>
  <si>
    <t>0702</t>
  </si>
  <si>
    <t>0703</t>
  </si>
  <si>
    <t>0704</t>
  </si>
  <si>
    <t>0705</t>
  </si>
  <si>
    <t>0706</t>
  </si>
  <si>
    <t>0707</t>
  </si>
  <si>
    <t>0708</t>
  </si>
  <si>
    <t>0709</t>
  </si>
  <si>
    <t>0710</t>
  </si>
  <si>
    <t>9800</t>
  </si>
  <si>
    <t>0800</t>
  </si>
  <si>
    <t>0801</t>
  </si>
  <si>
    <t>0802</t>
  </si>
  <si>
    <t>0803</t>
  </si>
  <si>
    <t>0804</t>
  </si>
  <si>
    <t>0805</t>
  </si>
  <si>
    <t>0806</t>
  </si>
  <si>
    <t>0807</t>
  </si>
  <si>
    <t>0900</t>
  </si>
  <si>
    <t>0901</t>
  </si>
  <si>
    <t>0902</t>
  </si>
  <si>
    <t>0903</t>
  </si>
  <si>
    <t>0904</t>
  </si>
  <si>
    <t>1000</t>
  </si>
  <si>
    <t>1001</t>
  </si>
  <si>
    <t>1002</t>
  </si>
  <si>
    <t>1003</t>
  </si>
  <si>
    <t>1004</t>
  </si>
  <si>
    <t>1005</t>
  </si>
  <si>
    <t>1006</t>
  </si>
  <si>
    <t>1007</t>
  </si>
  <si>
    <t>9801</t>
  </si>
  <si>
    <t>9802</t>
  </si>
  <si>
    <t>1100</t>
  </si>
  <si>
    <t>1101</t>
  </si>
  <si>
    <t>1102</t>
  </si>
  <si>
    <t>1103</t>
  </si>
  <si>
    <t>1104</t>
  </si>
  <si>
    <t>1105</t>
  </si>
  <si>
    <t>1106</t>
  </si>
  <si>
    <t>1107</t>
  </si>
  <si>
    <t>1200</t>
  </si>
  <si>
    <t>1201</t>
  </si>
  <si>
    <t>1202</t>
  </si>
  <si>
    <t>1203</t>
  </si>
  <si>
    <t>1204</t>
  </si>
  <si>
    <t>1205</t>
  </si>
  <si>
    <t>1206</t>
  </si>
  <si>
    <t>9803</t>
  </si>
  <si>
    <t>1300</t>
  </si>
  <si>
    <t>1301</t>
  </si>
  <si>
    <t>1302</t>
  </si>
  <si>
    <t>1303</t>
  </si>
  <si>
    <t>1304</t>
  </si>
  <si>
    <t>1305</t>
  </si>
  <si>
    <t>1306</t>
  </si>
  <si>
    <t>9804</t>
  </si>
  <si>
    <t>1400</t>
  </si>
  <si>
    <t>1401</t>
  </si>
  <si>
    <t>1402</t>
  </si>
  <si>
    <t>1403</t>
  </si>
  <si>
    <t>1404</t>
  </si>
  <si>
    <t>1405</t>
  </si>
  <si>
    <t>1406</t>
  </si>
  <si>
    <t>1407</t>
  </si>
  <si>
    <t>9900</t>
  </si>
  <si>
    <t>9805</t>
  </si>
  <si>
    <t>9806</t>
  </si>
  <si>
    <t>9807</t>
  </si>
  <si>
    <t>9901</t>
  </si>
  <si>
    <t>9902</t>
  </si>
  <si>
    <t>9903</t>
  </si>
  <si>
    <t>9904</t>
  </si>
  <si>
    <t>9905</t>
  </si>
  <si>
    <t>9906</t>
  </si>
  <si>
    <t>9907</t>
  </si>
  <si>
    <t>9908</t>
  </si>
  <si>
    <t>9808</t>
  </si>
  <si>
    <t>1500</t>
  </si>
  <si>
    <t>1501</t>
  </si>
  <si>
    <t>1502</t>
  </si>
  <si>
    <t>1503</t>
  </si>
  <si>
    <t>1504</t>
  </si>
  <si>
    <t>1505</t>
  </si>
  <si>
    <t>1506</t>
  </si>
  <si>
    <t>0100</t>
  </si>
  <si>
    <t>0101</t>
  </si>
  <si>
    <t>0102</t>
  </si>
  <si>
    <t>0103</t>
  </si>
  <si>
    <t>0200</t>
  </si>
  <si>
    <t>0201</t>
  </si>
  <si>
    <t>0300</t>
  </si>
  <si>
    <t>0301</t>
  </si>
  <si>
    <t>0302</t>
  </si>
  <si>
    <t>0303</t>
  </si>
  <si>
    <t>0304</t>
  </si>
  <si>
    <t>0305</t>
  </si>
  <si>
    <t>0306</t>
  </si>
  <si>
    <t>0400</t>
  </si>
  <si>
    <t>0401</t>
  </si>
  <si>
    <t>0402</t>
  </si>
  <si>
    <t>0403</t>
  </si>
  <si>
    <t>0404</t>
  </si>
  <si>
    <t>0500</t>
  </si>
  <si>
    <t>0501</t>
  </si>
  <si>
    <t>0502</t>
  </si>
  <si>
    <t>0503</t>
  </si>
  <si>
    <t>0504</t>
  </si>
  <si>
    <t>0505</t>
  </si>
  <si>
    <t>主角</t>
    <phoneticPr fontId="1" type="noConversion"/>
  </si>
  <si>
    <t>00</t>
    <phoneticPr fontId="1" type="noConversion"/>
  </si>
  <si>
    <t>01</t>
    <phoneticPr fontId="1" type="noConversion"/>
  </si>
  <si>
    <t>02</t>
    <phoneticPr fontId="1" type="noConversion"/>
  </si>
  <si>
    <t>幻想乡</t>
    <phoneticPr fontId="1" type="noConversion"/>
  </si>
  <si>
    <t>红魔乡</t>
    <phoneticPr fontId="1" type="noConversion"/>
  </si>
  <si>
    <t>06</t>
    <phoneticPr fontId="1" type="noConversion"/>
  </si>
  <si>
    <t>08</t>
    <phoneticPr fontId="1" type="noConversion"/>
  </si>
  <si>
    <t>09</t>
    <phoneticPr fontId="1" type="noConversion"/>
  </si>
  <si>
    <t>10</t>
    <phoneticPr fontId="1" type="noConversion"/>
  </si>
  <si>
    <t>地灵殿</t>
    <phoneticPr fontId="1" type="noConversion"/>
  </si>
  <si>
    <t>11</t>
    <phoneticPr fontId="1" type="noConversion"/>
  </si>
  <si>
    <t>神灵面</t>
    <phoneticPr fontId="1" type="noConversion"/>
  </si>
  <si>
    <t>辉针城</t>
    <phoneticPr fontId="1" type="noConversion"/>
  </si>
  <si>
    <t>14</t>
    <phoneticPr fontId="1" type="noConversion"/>
  </si>
  <si>
    <t>绀珠传</t>
    <phoneticPr fontId="1" type="noConversion"/>
  </si>
  <si>
    <t>其他游戏</t>
    <phoneticPr fontId="1" type="noConversion"/>
  </si>
  <si>
    <t>其他作品</t>
    <phoneticPr fontId="1" type="noConversion"/>
  </si>
  <si>
    <t>灵异传</t>
    <phoneticPr fontId="1" type="noConversion"/>
  </si>
  <si>
    <t>封魔录</t>
    <phoneticPr fontId="1" type="noConversion"/>
  </si>
  <si>
    <t>梦时空</t>
    <phoneticPr fontId="1" type="noConversion"/>
  </si>
  <si>
    <t>03</t>
    <phoneticPr fontId="1" type="noConversion"/>
  </si>
  <si>
    <t>04</t>
    <phoneticPr fontId="1" type="noConversion"/>
  </si>
  <si>
    <t>怪绮谈</t>
    <phoneticPr fontId="1" type="noConversion"/>
  </si>
  <si>
    <t>05</t>
    <phoneticPr fontId="1" type="noConversion"/>
  </si>
  <si>
    <t>妖妖梦</t>
    <phoneticPr fontId="1" type="noConversion"/>
  </si>
  <si>
    <t>07</t>
    <phoneticPr fontId="1" type="noConversion"/>
  </si>
  <si>
    <t>永夜抄</t>
    <phoneticPr fontId="1" type="noConversion"/>
  </si>
  <si>
    <t>花映冢</t>
    <phoneticPr fontId="1" type="noConversion"/>
  </si>
  <si>
    <t>风神录</t>
    <phoneticPr fontId="1" type="noConversion"/>
  </si>
  <si>
    <t>星莲船</t>
    <phoneticPr fontId="1" type="noConversion"/>
  </si>
  <si>
    <t>12</t>
    <phoneticPr fontId="1" type="noConversion"/>
  </si>
  <si>
    <t>13</t>
    <phoneticPr fontId="1" type="noConversion"/>
  </si>
  <si>
    <t>15</t>
    <phoneticPr fontId="1" type="noConversion"/>
  </si>
  <si>
    <t>绀珠传</t>
  </si>
  <si>
    <t>0002</t>
  </si>
  <si>
    <t>0610</t>
  </si>
  <si>
    <t>0611</t>
  </si>
  <si>
    <t>0612</t>
  </si>
  <si>
    <t>0613</t>
  </si>
  <si>
    <t>0614</t>
  </si>
  <si>
    <t>0615</t>
  </si>
  <si>
    <t>0616</t>
  </si>
  <si>
    <t>0617</t>
  </si>
  <si>
    <t>0618</t>
  </si>
  <si>
    <t>0711</t>
  </si>
  <si>
    <t>0712</t>
  </si>
  <si>
    <t>0713</t>
  </si>
  <si>
    <t>0714</t>
  </si>
  <si>
    <t>0715</t>
  </si>
  <si>
    <t>0808</t>
  </si>
  <si>
    <t>0809</t>
  </si>
  <si>
    <t>1008</t>
  </si>
  <si>
    <t>1108</t>
  </si>
  <si>
    <t>1109</t>
  </si>
  <si>
    <t>1307</t>
  </si>
  <si>
    <t>9909</t>
  </si>
  <si>
    <t>9809</t>
  </si>
  <si>
    <t>1507</t>
  </si>
  <si>
    <t>1508</t>
  </si>
  <si>
    <t xml:space="preserve">    皮肤信息</t>
    <phoneticPr fontId="1" type="noConversion"/>
  </si>
  <si>
    <t>红魔乡</t>
  </si>
  <si>
    <t>附加属性</t>
    <phoneticPr fontId="1" type="noConversion"/>
  </si>
  <si>
    <t>1. 角色</t>
    <phoneticPr fontId="1" type="noConversion"/>
  </si>
  <si>
    <t xml:space="preserve">    皮肤</t>
    <phoneticPr fontId="1" type="noConversion"/>
  </si>
  <si>
    <t>2. 装备</t>
    <phoneticPr fontId="1" type="noConversion"/>
  </si>
  <si>
    <t>4. 单次经验</t>
    <phoneticPr fontId="1" type="noConversion"/>
  </si>
  <si>
    <t>属性等级</t>
    <phoneticPr fontId="1" type="noConversion"/>
  </si>
  <si>
    <t>角色二</t>
    <phoneticPr fontId="1" type="noConversion"/>
  </si>
  <si>
    <t>角色三</t>
    <phoneticPr fontId="1" type="noConversion"/>
  </si>
  <si>
    <t>角色四</t>
    <phoneticPr fontId="1" type="noConversion"/>
  </si>
  <si>
    <t>角色五</t>
    <phoneticPr fontId="1" type="noConversion"/>
  </si>
  <si>
    <t>② [15]</t>
  </si>
  <si>
    <t>② [20]</t>
  </si>
  <si>
    <t>① [10]</t>
  </si>
  <si>
    <t>⑤ [15]</t>
  </si>
  <si>
    <t>⑤ [30]</t>
  </si>
  <si>
    <t>1.0.2.17</t>
    <phoneticPr fontId="1" type="noConversion"/>
  </si>
  <si>
    <t>调整</t>
    <phoneticPr fontId="1" type="noConversion"/>
  </si>
  <si>
    <t>通过作品选择人物</t>
    <phoneticPr fontId="1" type="noConversion"/>
  </si>
  <si>
    <t>草稿</t>
    <phoneticPr fontId="1" type="noConversion"/>
  </si>
  <si>
    <t>增加</t>
    <phoneticPr fontId="1" type="noConversion"/>
  </si>
  <si>
    <t>本次吃土乡活动承蒙大家关照了</t>
    <phoneticPr fontId="1" type="noConversion"/>
  </si>
  <si>
    <t>0003</t>
    <phoneticPr fontId="1" type="noConversion"/>
  </si>
  <si>
    <t>ATH0001A1</t>
  </si>
  <si>
    <t>幻想乡的巫女</t>
  </si>
  <si>
    <t>博丽灵梦A1</t>
    <phoneticPr fontId="1" type="noConversion"/>
  </si>
  <si>
    <t>藤</t>
  </si>
  <si>
    <t>辛苦你了，接下来请尽情享受宴会吧。</t>
  </si>
  <si>
    <t>想一起去人间之里的祭典吗？那么现在好好准备一下？</t>
  </si>
  <si>
    <t>苹果糖很甜呢…嗯？我知道你也想去捞金鱼的噢。</t>
  </si>
  <si>
    <t>花火大会可真热闹，来，我们坐这里看吧。</t>
  </si>
  <si>
    <t>今天玩得很开心吧？我也很久没有这么放松过了呢，时间不早了，去休息吧~</t>
  </si>
  <si>
    <t>赠送【霍青娥】一个【博丽符札】或一个【守矢护符】</t>
    <phoneticPr fontId="1" type="noConversion"/>
  </si>
  <si>
    <t>大国主的贤兔</t>
  </si>
  <si>
    <t>月球警察！</t>
  </si>
  <si>
    <t>铃兰花的剧毒</t>
  </si>
  <si>
    <t>花之主的威光</t>
  </si>
  <si>
    <t>Q4000013</t>
  </si>
  <si>
    <t>Q4000014</t>
  </si>
  <si>
    <t>Q4000015</t>
  </si>
  <si>
    <t>Q4000016</t>
  </si>
  <si>
    <t>Q4000012</t>
    <phoneticPr fontId="1" type="noConversion"/>
  </si>
  <si>
    <t>完成【迷途竹林（困难）】</t>
  </si>
  <si>
    <t>完成【永远亭（困难）】</t>
    <phoneticPr fontId="1" type="noConversion"/>
  </si>
  <si>
    <t>完成【无名之丘（困难）】</t>
  </si>
  <si>
    <t>完成【太阳花田（困难）】</t>
  </si>
  <si>
    <t>赠送【霍青娥】一个【博丽符札】或一个【守矢护符】</t>
    <phoneticPr fontId="1" type="noConversion"/>
  </si>
  <si>
    <t>Q5000040</t>
    <phoneticPr fontId="1" type="noConversion"/>
  </si>
  <si>
    <t>人间之里的祭典①</t>
  </si>
  <si>
    <t>人间之里的祭典②</t>
  </si>
  <si>
    <t>人间之里的祭典③</t>
  </si>
  <si>
    <t>人间之里的祭典④</t>
  </si>
  <si>
    <t>人间之里的祭典⑤</t>
  </si>
  <si>
    <t>人间之里的祭典⑥</t>
  </si>
  <si>
    <t>Q5000050</t>
  </si>
  <si>
    <t>Q5000051</t>
  </si>
  <si>
    <t>Q5000052</t>
  </si>
  <si>
    <t>Q5000053</t>
  </si>
  <si>
    <t>Q5000054</t>
  </si>
  <si>
    <t>Q5000055</t>
  </si>
  <si>
    <t>Q5000050</t>
    <phoneticPr fontId="1" type="noConversion"/>
  </si>
  <si>
    <t>赠送【稗田阿求】20朵【太阳花】</t>
    <phoneticPr fontId="1" type="noConversion"/>
  </si>
  <si>
    <t>赠送【本居小铃】30个【西行妖的花瓣】</t>
    <phoneticPr fontId="1" type="noConversion"/>
  </si>
  <si>
    <t>赠送【博丽灵梦】20份【刨冰】</t>
  </si>
  <si>
    <t>与【博丽灵梦】同行，通过【郊外的农田】</t>
  </si>
  <si>
    <t>赠送【博丽灵梦】1个【红色蝴蝶结】</t>
  </si>
  <si>
    <t>灵梦这几天正在忙碌着什么，去问问能不能帮忙吧。</t>
  </si>
  <si>
    <t>终于收集完太阳花了，我已经不敢面对幽香了。回神社看看情况吧。</t>
    <phoneticPr fontId="1" type="noConversion"/>
  </si>
  <si>
    <t>幽冥结界的修仙之旅结束了，神社传来食物的飘香？真不错啊。</t>
  </si>
  <si>
    <t>总算做好了这些食物，感觉任务快接近尾声了。什么？妖精捣乱？</t>
  </si>
  <si>
    <t>妖精们是在帮忙啊，错怪她们了，不过灵梦的蝴蝶结…</t>
  </si>
  <si>
    <t>终于可以开始宴会了，有点期待接下来的事了呢。</t>
  </si>
  <si>
    <t>ATH003702</t>
  </si>
  <si>
    <t>ATH003602</t>
  </si>
  <si>
    <t>ATH003102</t>
  </si>
  <si>
    <t>ATH003002</t>
  </si>
  <si>
    <t>博丽灵梦A1</t>
    <phoneticPr fontId="1" type="noConversion"/>
  </si>
  <si>
    <t>Q5000055</t>
    <phoneticPr fontId="1" type="noConversion"/>
  </si>
  <si>
    <t>大妖精A1</t>
  </si>
  <si>
    <t>大妖精A1</t>
    <phoneticPr fontId="1" type="noConversion"/>
  </si>
  <si>
    <t>ATH0004A1</t>
  </si>
  <si>
    <t>充满希望的妖精</t>
  </si>
  <si>
    <t>碳酸爱丽</t>
  </si>
  <si>
    <t>用我的力量，为世界，为大家的未来，带来笑容！</t>
  </si>
  <si>
    <t>我一定会好好守护我的朋友们的。</t>
  </si>
  <si>
    <t>别说了，我不会去上慧音老师的课的。</t>
  </si>
  <si>
    <t>琪露诺酱去哪里了？！啊…原来是在晒太阳吗？</t>
  </si>
  <si>
    <t>允许你摸摸我的发饰噢…很温暖吧，这是个充满希望的发饰。</t>
  </si>
  <si>
    <t>请好好感受一下吧，这是一颗充满希望的温暖之心。</t>
  </si>
  <si>
    <t>0810</t>
    <phoneticPr fontId="1" type="noConversion"/>
  </si>
  <si>
    <t>因幡帝02</t>
    <phoneticPr fontId="1" type="noConversion"/>
  </si>
  <si>
    <t>咩宝</t>
    <phoneticPr fontId="1" type="noConversion"/>
  </si>
  <si>
    <t>Q4000013</t>
    <phoneticPr fontId="1" type="noConversion"/>
  </si>
  <si>
    <t>诶嘿~逃脱成功的说~</t>
  </si>
  <si>
    <t>啊啊…一直追着我有事吗？想听故事？可以陪你一会噢。</t>
  </si>
  <si>
    <t>诶诶？你真的想听我讲故事吗，东西都准备好了吗？</t>
  </si>
  <si>
    <t>很早以前，有只白兔欺骗一群鲨鱼并利用其过河，最后被扒了皮，路过的八十神也加害于她……</t>
  </si>
  <si>
    <t>……直到遇见了善良的大国主神，白兔得救了，她预言了大国主神将会求婚成功。故事暂且先到这里吧。</t>
  </si>
  <si>
    <t>想听故事后续？伟大的大国主神受母神和祖神救助，最终成为地上国的建国之神。我无比仰慕他……</t>
  </si>
  <si>
    <t>0811</t>
    <phoneticPr fontId="1" type="noConversion"/>
  </si>
  <si>
    <t>铃仙·优昙华院·因幡02</t>
  </si>
  <si>
    <t>铃仙·优昙华院·因幡02</t>
    <phoneticPr fontId="1" type="noConversion"/>
  </si>
  <si>
    <t>月兔警官</t>
  </si>
  <si>
    <t>就算你动作再快，从我的幻觉中逃脱，是不可能的~束手就擒吧。</t>
  </si>
  <si>
    <t>今夜的月光比以往更加狂气了，真是不妙啊……</t>
  </si>
  <si>
    <t>哎呀，今天眼睛也充血了……是不是睡眠不足啊？</t>
  </si>
  <si>
    <t>今天我可没有卖药的任务噢，不如你陪我打一场吧~</t>
  </si>
  <si>
    <t>无论自己如何想要笔直的前进，在旁人看来也是左摇右晃的……</t>
    <phoneticPr fontId="1" type="noConversion"/>
  </si>
  <si>
    <t>压力显现在耳朵上了？是啊，我被教训了一番呢，今夜回不去了…</t>
  </si>
  <si>
    <t>0905</t>
    <phoneticPr fontId="1" type="noConversion"/>
  </si>
  <si>
    <t>0906</t>
    <phoneticPr fontId="1" type="noConversion"/>
  </si>
  <si>
    <t>梅蒂欣·梅兰可莉02</t>
  </si>
  <si>
    <t>梅蒂欣·梅兰可莉02</t>
    <phoneticPr fontId="1" type="noConversion"/>
  </si>
  <si>
    <t>风见幽香01</t>
    <phoneticPr fontId="1" type="noConversion"/>
  </si>
  <si>
    <t>风见幽香02</t>
  </si>
  <si>
    <t>风见幽香02</t>
    <phoneticPr fontId="1" type="noConversion"/>
  </si>
  <si>
    <t>Q4000016</t>
    <phoneticPr fontId="1" type="noConversion"/>
  </si>
  <si>
    <t>Q4000015</t>
    <phoneticPr fontId="1" type="noConversion"/>
  </si>
  <si>
    <t>肃清！风纪！人偶解放！</t>
  </si>
  <si>
    <t>梦幻的轮舞</t>
  </si>
  <si>
    <t>猫丸</t>
  </si>
  <si>
    <t>唔…总觉得稍微有些自信了？ 这也是多亏了铃铃呢。</t>
  </si>
  <si>
    <t>我去上学校~花儿对我笑~幽香说：“早早早，你为什么带着小铃铃？</t>
  </si>
  <si>
    <t>咦？这里也开花了啊。向日葵很恶心所以……呜哇！</t>
  </si>
  <si>
    <t>明天我要去人间之里的寺子屋玩~铃铃也很期待噢~</t>
  </si>
  <si>
    <t>啊啊，身体逐渐充满毒了…铃兰的心之毒…</t>
  </si>
  <si>
    <t>真失礼呢，我才没睡呢。</t>
  </si>
  <si>
    <t>若再往前走一步，可不就仅仅是花的境界了！</t>
  </si>
  <si>
    <t>地上盛开的花朵明艳动人，象征着生命。同时花的虚幻也象征着死亡，不可思议呢。</t>
  </si>
  <si>
    <t>这样一来就把幻想乡所有的花都看遍了……应该回去了吗？</t>
  </si>
  <si>
    <t>呵，我没事。只是想在这彼岸樱下面稍微回忆些往事，休息一下而已。</t>
  </si>
  <si>
    <t>嗯……我听到了噢，你们的呼唤。</t>
  </si>
  <si>
    <t>1009</t>
    <phoneticPr fontId="1" type="noConversion"/>
  </si>
  <si>
    <t>秋穰子A1</t>
    <phoneticPr fontId="1" type="noConversion"/>
  </si>
  <si>
    <t>ATH0041A1</t>
  </si>
  <si>
    <t>飘有甜味的神明</t>
  </si>
  <si>
    <t>itohime</t>
  </si>
  <si>
    <t>收获祭开始了呢~想尝点新酿的葡萄酒吗？</t>
  </si>
  <si>
    <t>嗯？我身上的诱人的香味？那是丰收的味道噢。</t>
  </si>
  <si>
    <t>你有空吗？来一起体验丰收的快乐吧~</t>
  </si>
  <si>
    <t>谢谢你的相助，看到姐姐那样我也很开心呢……</t>
  </si>
  <si>
    <t>失眠了吗？我明天给你送些五谷去吧，记得晚餐前吃哦~</t>
  </si>
  <si>
    <t>SPE0041C02</t>
  </si>
  <si>
    <t>SPE0041C02</t>
    <phoneticPr fontId="1" type="noConversion"/>
  </si>
  <si>
    <t>SPE0041B02</t>
  </si>
  <si>
    <t>SPE0001D01</t>
  </si>
  <si>
    <t>SPE0004D01</t>
  </si>
  <si>
    <t>SPE0041A02</t>
    <phoneticPr fontId="1" type="noConversion"/>
  </si>
  <si>
    <t>自身暴击提高200%，进行1次体术攻击</t>
    <phoneticPr fontId="1" type="noConversion"/>
  </si>
  <si>
    <t>对所有敌人进行1*灵力的弹幕攻击，并造成77点生命移除</t>
    <phoneticPr fontId="1" type="noConversion"/>
  </si>
  <si>
    <t>全队获得30%减伤，每次释放降低1点灵力珠消耗并提高10%释放率，降费效果持续5回合，可叠加</t>
    <phoneticPr fontId="1" type="noConversion"/>
  </si>
  <si>
    <t>咏唱一回合，对所有敌人进行4*灵力的弹幕攻击</t>
    <phoneticPr fontId="1" type="noConversion"/>
  </si>
  <si>
    <t>全队所有攻击者获得1次额外行动机会</t>
    <phoneticPr fontId="1" type="noConversion"/>
  </si>
  <si>
    <t>净化1名敌人的所有状态，并恢复全队(0.4*灵力+30)的生命值，每次释放提高1点灵力珠消耗并降低5%释放率，持续3回合，可叠加</t>
    <phoneticPr fontId="1" type="noConversion"/>
  </si>
  <si>
    <t>自身暴击提高50%，进行1次弹幕攻击</t>
    <phoneticPr fontId="1" type="noConversion"/>
  </si>
  <si>
    <t>自身命中提高100%，伤害提高50，进行1次弹幕攻击</t>
    <phoneticPr fontId="1" type="noConversion"/>
  </si>
  <si>
    <t>自身暴击伤害提高100，进行1次弹幕攻击</t>
    <phoneticPr fontId="1" type="noConversion"/>
  </si>
  <si>
    <t>自身格挡提高100，下次受到体术攻击后，对攻击自己的敌人进行4*力量的体术反击</t>
    <phoneticPr fontId="1" type="noConversion"/>
  </si>
  <si>
    <t>全队回避提高100%，且受到攻击时会进行反击，持续1回合</t>
    <phoneticPr fontId="1" type="noConversion"/>
  </si>
  <si>
    <t>自身提高(命中+回避)的灵力，使队长损失幽幽子33%最大生命值等量的生命，获得25%减伤，并被封印1回合。对所有敌人进行一次弹幕攻击</t>
    <phoneticPr fontId="1" type="noConversion"/>
  </si>
  <si>
    <t>自身损失33%最大生命值，对所有敌人进行1.5*灵力的弹幕攻击</t>
    <phoneticPr fontId="1" type="noConversion"/>
  </si>
  <si>
    <r>
      <t>全队沉默1回合，</t>
    </r>
    <r>
      <rPr>
        <sz val="11"/>
        <rFont val="等线"/>
        <charset val="134"/>
        <scheme val="minor"/>
      </rPr>
      <t>释放率提高50%，持续2回合，持续时间内不会再次发动</t>
    </r>
  </si>
  <si>
    <t>SPE0030A02</t>
  </si>
  <si>
    <t>攻击</t>
    <phoneticPr fontId="1" type="noConversion"/>
  </si>
  <si>
    <t>渡符「鲨鱼彼岸」</t>
    <phoneticPr fontId="1" type="noConversion"/>
  </si>
  <si>
    <t>对1名敌人进行2*幸运的体术攻击，并使队长损失(因幡帝暴击)数值的生命；若触发暴击，则使队长恢复(因幡帝幸运)数值的生命</t>
  </si>
  <si>
    <t>SPE0030B02</t>
  </si>
  <si>
    <t>防御</t>
    <phoneticPr fontId="1" type="noConversion"/>
  </si>
  <si>
    <t>脱兔「优雅而散漫地逃走」</t>
  </si>
  <si>
    <t>移除自身100%生命值，获得3个灵力珠，并恢复队长75%已损失生命值</t>
  </si>
  <si>
    <t>SPE0030C02</t>
  </si>
  <si>
    <t>「大国主的秘药」</t>
  </si>
  <si>
    <t>铃仙·优昙华院·因幡01</t>
    <phoneticPr fontId="1" type="noConversion"/>
  </si>
  <si>
    <t>SPE0031A02</t>
  </si>
  <si>
    <t>「Mind Explosion」</t>
  </si>
  <si>
    <t>辅助</t>
    <phoneticPr fontId="1" type="noConversion"/>
  </si>
  <si>
    <t>恢复队长50%已损失生命值，但使其回血率减少33%，损血率增加33%，持续2回合</t>
    <phoneticPr fontId="1" type="noConversion"/>
  </si>
  <si>
    <t>「Field Ultra Red」</t>
  </si>
  <si>
    <t>生药「国士无双之药」</t>
  </si>
  <si>
    <t>自身灵力和命中提高20，进行1次弹幕攻击，每次发动后降低1点灵力珠消耗，持续5回合，可叠加</t>
  </si>
  <si>
    <t>防御位回避提高30，每次发动后降低1点灵力珠消耗，持续5回合，可叠加</t>
  </si>
  <si>
    <t>全队受到移除自身当前18%生命值，获得8%减伤，伤害提高8%，每次发动后降低1点灵力珠消耗，持续4回合，可叠加</t>
  </si>
  <si>
    <t>梅蒂欣·梅兰可莉01</t>
    <phoneticPr fontId="1" type="noConversion"/>
  </si>
  <si>
    <t>SPE0036A02</t>
  </si>
  <si>
    <t>SPE0036B02</t>
  </si>
  <si>
    <t>SPE0036C02</t>
  </si>
  <si>
    <t>肃清「地界原初的一号阎王」</t>
  </si>
  <si>
    <t>肃清「荼毒天物的文明之子」</t>
  </si>
  <si>
    <t>肃清「千年南水的自走死亡」</t>
  </si>
  <si>
    <t>己方全体被封印并沉默，全队获得（灵力珠数量）%的减伤，冷却时间2回合</t>
  </si>
  <si>
    <t>获得(灵力珠数量)%的减伤，并对攻击自己的敌人施加1层毒</t>
    <phoneticPr fontId="1" type="noConversion"/>
  </si>
  <si>
    <t>灵力珠恢复减1，攻击附带1层中毒效果</t>
  </si>
  <si>
    <t>SPE0037A02</t>
  </si>
  <si>
    <t>SPE0037B02</t>
  </si>
  <si>
    <t>SPE0037C02</t>
  </si>
  <si>
    <t>「二重火花」</t>
  </si>
  <si>
    <t>「花之主的秘密舞会」</t>
  </si>
  <si>
    <t>「幻想乡的开花」</t>
  </si>
  <si>
    <t>恢复全队100%损失的生命值，持续三回合，该符卡每场战斗只能释放一次</t>
    <phoneticPr fontId="1" type="noConversion"/>
  </si>
  <si>
    <t>自身回血率减少100%，每次受到攻击后进行1.5*灵力的弹幕反击</t>
  </si>
  <si>
    <t>自身伤害提高200%，目标数量提升（敌人总数量-2）</t>
  </si>
  <si>
    <t>实符「暖色的收获」</t>
  </si>
  <si>
    <t>丰符「大年收获者」</t>
  </si>
  <si>
    <t>全队灵力珠恢复加1，防御提高10</t>
  </si>
  <si>
    <t>防御位灵力珠恢复加1，并恢复(灵力+120)的生命值，冷却时间1回合</t>
  </si>
  <si>
    <t>使1名敌人防御降低25%，并对其进行3*力量的体术攻击</t>
    <phoneticPr fontId="1" type="noConversion"/>
  </si>
  <si>
    <t>队长每次受到攻击后，会对所有敌人进行一次体术反击</t>
    <phoneticPr fontId="1" type="noConversion"/>
  </si>
  <si>
    <t>使1名敌人伤害倍率降低0.2，并进行1次3*灵力的弹幕攻击</t>
    <phoneticPr fontId="1" type="noConversion"/>
  </si>
  <si>
    <t>自身攻击被闪避时，对所有敌人进行1次弹幕追击</t>
    <phoneticPr fontId="1" type="noConversion"/>
  </si>
  <si>
    <t>自身被暴击时，对所有敌人进行1次弹幕攻击</t>
    <phoneticPr fontId="1" type="noConversion"/>
  </si>
  <si>
    <t>使敌方造成的伤害降低30点，持续3回合，可叠加，并提高自身100%符卡释放率</t>
    <phoneticPr fontId="1" type="noConversion"/>
  </si>
  <si>
    <t>使1名队友符卡释放率提高10%，伤害倍率提高0.2，持续5回合，可叠加</t>
    <phoneticPr fontId="1" type="noConversion"/>
  </si>
  <si>
    <t>队长和攻击者命中降低50%，提高1*各自命中的灵力</t>
    <phoneticPr fontId="1" type="noConversion"/>
  </si>
  <si>
    <t>自身受到攻击时，对所有敌人进行1次反击</t>
    <phoneticPr fontId="1" type="noConversion"/>
  </si>
  <si>
    <t>全队回避提高(4*各自等级)的值，持续1回合</t>
    <phoneticPr fontId="1" type="noConversion"/>
  </si>
  <si>
    <t>降低2名敌人50回避和命中</t>
    <phoneticPr fontId="1" type="noConversion"/>
  </si>
  <si>
    <t>使队长对攻击自己的敌人进行2*灵力的反击</t>
    <phoneticPr fontId="1" type="noConversion"/>
  </si>
  <si>
    <t>使队长恢复1.5*灵力的生命值并使其沉睡，冷却时间1回合</t>
    <phoneticPr fontId="1" type="noConversion"/>
  </si>
  <si>
    <t>进行1次攻击，使1名敌人全属性提高10，但被封印和沉默1回合</t>
    <phoneticPr fontId="1" type="noConversion"/>
  </si>
  <si>
    <t>使下次攻击自己的敌人被封印和沉默1回合，并对其进行1*灵力的反击</t>
    <phoneticPr fontId="1" type="noConversion"/>
  </si>
  <si>
    <t>如果有敌人闪避，对所有原定攻击目标进行1*灵力的弹幕追击</t>
    <phoneticPr fontId="1" type="noConversion"/>
  </si>
  <si>
    <t>如果有敌人闪避，对所有原定攻击目标造成50点生命移除</t>
    <phoneticPr fontId="1" type="noConversion"/>
  </si>
  <si>
    <t>跟班的羽毛笔</t>
    <phoneticPr fontId="1" type="noConversion"/>
  </si>
  <si>
    <t>活动</t>
    <phoneticPr fontId="1" type="noConversion"/>
  </si>
  <si>
    <t>跟班有一只很6的羽毛笔，曾用这只笔谱写新的色彩与一段难忘的回忆。</t>
  </si>
  <si>
    <t>幻画梦方</t>
  </si>
  <si>
    <t>封印着某种境界气息的小物件，让使用者感受到对未知事物或幻或画或梦的神秘感</t>
  </si>
  <si>
    <t>附子花</t>
  </si>
  <si>
    <t>角罂粟花</t>
  </si>
  <si>
    <t>腊梅</t>
  </si>
  <si>
    <t>铃兰</t>
  </si>
  <si>
    <t>猫尾花</t>
  </si>
  <si>
    <t>秋福寿草</t>
  </si>
  <si>
    <t>晚香玉</t>
  </si>
  <si>
    <t>野麻花</t>
  </si>
  <si>
    <t>1.0.0.18</t>
    <phoneticPr fontId="1" type="noConversion"/>
  </si>
  <si>
    <t>原作者咕咕咕了，为了个人使用的方便随着游戏版本更新了数据——胆小喵</t>
    <phoneticPr fontId="1" type="noConversion"/>
  </si>
  <si>
    <t>0619</t>
  </si>
  <si>
    <t>其他游戏</t>
  </si>
  <si>
    <t>本页是属性计算器的计算过程，禁止修改。
如有误操作，请&lt;Ctrl&gt;+Z撤销
或关闭文件并选择不保存</t>
    <phoneticPr fontId="1" type="noConversion"/>
  </si>
  <si>
    <t>com.izumi.konata_v1.0.1.8a</t>
    <phoneticPr fontId="1" type="noConversion"/>
  </si>
  <si>
    <t>咕咕咕——原作者</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</si>
</sst>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
    <numFmt numFmtId="177" formatCode="0_ "/>
  </numFmts>
  <fonts count="23">
    <font>
      <sz val="11"/>
      <color theme="1"/>
      <name val="等线"/>
      <family val="2"/>
      <charset val="134"/>
      <scheme val="minor"/>
    </font>
    <font>
      <sz val="9"/>
      <name val="等线"/>
      <family val="2"/>
      <charset val="134"/>
      <scheme val="minor"/>
    </font>
    <font>
      <sz val="11"/>
      <color rgb="FF000000"/>
      <name val="等线"/>
      <family val="3"/>
      <charset val="134"/>
      <scheme val="minor"/>
    </font>
    <font>
      <sz val="11"/>
      <color theme="1"/>
      <name val="等线"/>
      <family val="3"/>
      <charset val="134"/>
      <scheme val="minor"/>
    </font>
    <font>
      <b/>
      <sz val="11"/>
      <color theme="1"/>
      <name val="等线"/>
      <family val="3"/>
      <charset val="134"/>
      <scheme val="minor"/>
    </font>
    <font>
      <b/>
      <sz val="11"/>
      <color rgb="FF000000"/>
      <name val="等线"/>
      <family val="3"/>
      <charset val="134"/>
      <scheme val="minor"/>
    </font>
    <font>
      <strike/>
      <sz val="11"/>
      <color theme="0"/>
      <name val="等线"/>
      <family val="3"/>
      <charset val="134"/>
      <scheme val="minor"/>
    </font>
    <font>
      <sz val="11"/>
      <name val="等线"/>
      <family val="3"/>
      <charset val="134"/>
      <scheme val="minor"/>
    </font>
    <font>
      <b/>
      <sz val="11"/>
      <name val="等线"/>
      <family val="3"/>
      <charset val="134"/>
      <scheme val="minor"/>
    </font>
    <font>
      <sz val="11"/>
      <color theme="0"/>
      <name val="等线"/>
      <family val="3"/>
      <charset val="134"/>
      <scheme val="minor"/>
    </font>
    <font>
      <b/>
      <sz val="11"/>
      <color rgb="FFFF0000"/>
      <name val="等线"/>
      <family val="3"/>
      <charset val="134"/>
      <scheme val="minor"/>
    </font>
    <font>
      <sz val="11"/>
      <name val="等线"/>
      <family val="2"/>
      <charset val="134"/>
      <scheme val="minor"/>
    </font>
    <font>
      <strike/>
      <sz val="11"/>
      <color theme="4" tint="0.79998168889431442"/>
      <name val="等线"/>
      <family val="3"/>
      <charset val="134"/>
      <scheme val="minor"/>
    </font>
    <font>
      <sz val="11"/>
      <color theme="1"/>
      <name val="等线"/>
      <family val="3"/>
      <charset val="128"/>
      <scheme val="minor"/>
    </font>
    <font>
      <sz val="10.5"/>
      <color theme="1"/>
      <name val="等线"/>
      <family val="3"/>
      <charset val="134"/>
      <scheme val="minor"/>
    </font>
    <font>
      <b/>
      <sz val="11"/>
      <color theme="0"/>
      <name val="等线"/>
      <family val="2"/>
      <charset val="134"/>
      <scheme val="minor"/>
    </font>
    <font>
      <sz val="11"/>
      <color theme="0"/>
      <name val="等线"/>
      <family val="2"/>
      <charset val="134"/>
      <scheme val="minor"/>
    </font>
    <font>
      <b/>
      <sz val="11"/>
      <color rgb="FF000000"/>
      <name val="等线"/>
      <family val="3"/>
      <charset val="134"/>
    </font>
    <font>
      <sz val="11"/>
      <color rgb="FF000000"/>
      <name val="等线"/>
      <family val="3"/>
      <charset val="134"/>
    </font>
    <font>
      <sz val="10.5"/>
      <name val="等线"/>
      <family val="3"/>
      <charset val="134"/>
      <scheme val="minor"/>
    </font>
    <font>
      <b/>
      <sz val="48"/>
      <color rgb="FFFF0000"/>
      <name val="等线"/>
      <family val="3"/>
      <charset val="134"/>
      <scheme val="minor"/>
    </font>
    <font>
      <sz val="11"/>
      <name val="等线"/>
      <charset val="134"/>
      <scheme val="minor"/>
    </font>
    <font>
      <b/>
      <sz val="11"/>
      <name val="等线"/>
      <charset val="134"/>
      <scheme val="minor"/>
    </font>
  </fonts>
  <fills count="5">
    <fill>
      <patternFill patternType="none"/>
    </fill>
    <fill>
      <patternFill patternType="gray125"/>
    </fill>
    <fill>
      <patternFill patternType="solid">
        <fgColor rgb="FFFFFF00"/>
        <bgColor indexed="64"/>
      </patternFill>
    </fill>
    <fill>
      <patternFill patternType="solid">
        <fgColor rgb="FFC0FFC0"/>
        <bgColor indexed="64"/>
      </patternFill>
    </fill>
    <fill>
      <patternFill patternType="solid">
        <fgColor theme="0"/>
        <bgColor indexed="64"/>
      </patternFill>
    </fill>
  </fills>
  <borders count="3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diagonalUp="1" diagonalDown="1">
      <left style="thin">
        <color indexed="64"/>
      </left>
      <right style="medium">
        <color indexed="64"/>
      </right>
      <top style="thin">
        <color indexed="64"/>
      </top>
      <bottom style="thin">
        <color indexed="64"/>
      </bottom>
      <diagonal style="thin">
        <color indexed="64"/>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331">
    <xf numFmtId="0" fontId="0" fillId="0" borderId="0" xfId="0">
      <alignment vertical="center"/>
    </xf>
    <xf numFmtId="0" fontId="3" fillId="0" borderId="0" xfId="0" applyFont="1">
      <alignment vertical="center"/>
    </xf>
    <xf numFmtId="0" fontId="3" fillId="0" borderId="0" xfId="0" applyFont="1" applyAlignment="1">
      <alignment horizontal="justify" vertical="center"/>
    </xf>
    <xf numFmtId="0" fontId="0" fillId="0" borderId="0" xfId="0" applyFont="1">
      <alignment vertical="center"/>
    </xf>
    <xf numFmtId="0" fontId="0" fillId="0" borderId="0" xfId="0" applyFont="1" applyAlignment="1">
      <alignment horizontal="right" vertical="center"/>
    </xf>
    <xf numFmtId="0" fontId="3" fillId="0" borderId="0" xfId="0" applyFont="1" applyAlignment="1">
      <alignment vertical="center"/>
    </xf>
    <xf numFmtId="176" fontId="3" fillId="0" borderId="0" xfId="0" applyNumberFormat="1" applyFont="1">
      <alignment vertical="center"/>
    </xf>
    <xf numFmtId="0" fontId="4" fillId="0" borderId="0" xfId="0" applyFont="1" applyAlignment="1">
      <alignment vertical="center"/>
    </xf>
    <xf numFmtId="0" fontId="4" fillId="0" borderId="0" xfId="0" applyFont="1">
      <alignment vertical="center"/>
    </xf>
    <xf numFmtId="0" fontId="6" fillId="0" borderId="0" xfId="0" applyFont="1">
      <alignment vertical="center"/>
    </xf>
    <xf numFmtId="0" fontId="7" fillId="0" borderId="0" xfId="0" applyFont="1" applyBorder="1" applyAlignment="1">
      <alignment horizontal="right" vertical="center"/>
    </xf>
    <xf numFmtId="0" fontId="7" fillId="0" borderId="10" xfId="0" applyFont="1" applyBorder="1" applyAlignment="1">
      <alignment horizontal="right" vertical="center"/>
    </xf>
    <xf numFmtId="0" fontId="7" fillId="0" borderId="11" xfId="0" applyFont="1" applyBorder="1" applyAlignment="1">
      <alignment horizontal="right" vertical="center"/>
    </xf>
    <xf numFmtId="0" fontId="0" fillId="0" borderId="0" xfId="0" applyAlignment="1">
      <alignment vertical="center"/>
    </xf>
    <xf numFmtId="0" fontId="2" fillId="0" borderId="4" xfId="0" applyFont="1" applyFill="1" applyBorder="1" applyAlignment="1">
      <alignment horizontal="justify" vertical="center"/>
    </xf>
    <xf numFmtId="0" fontId="3" fillId="0" borderId="10" xfId="0" applyFont="1" applyFill="1" applyBorder="1" applyAlignment="1">
      <alignment horizontal="justify" vertical="center"/>
    </xf>
    <xf numFmtId="0" fontId="3" fillId="0" borderId="10" xfId="0" applyFont="1" applyFill="1" applyBorder="1" applyAlignment="1">
      <alignment horizontal="right" vertical="center"/>
    </xf>
    <xf numFmtId="0" fontId="3" fillId="0" borderId="5" xfId="0" applyFont="1" applyFill="1" applyBorder="1" applyAlignment="1">
      <alignment horizontal="justify" vertical="center"/>
    </xf>
    <xf numFmtId="0" fontId="2" fillId="0" borderId="6" xfId="0" applyFont="1" applyFill="1" applyBorder="1" applyAlignment="1">
      <alignment horizontal="justify" vertical="center"/>
    </xf>
    <xf numFmtId="0" fontId="3" fillId="0" borderId="0" xfId="0" applyFont="1" applyFill="1" applyBorder="1" applyAlignment="1">
      <alignment horizontal="justify" vertical="center"/>
    </xf>
    <xf numFmtId="0" fontId="3" fillId="0" borderId="0" xfId="0" applyFont="1" applyFill="1" applyBorder="1" applyAlignment="1">
      <alignment horizontal="right" vertical="center"/>
    </xf>
    <xf numFmtId="0" fontId="3" fillId="0" borderId="7" xfId="0" applyFont="1" applyFill="1" applyBorder="1" applyAlignment="1">
      <alignment horizontal="justify" vertical="center"/>
    </xf>
    <xf numFmtId="0" fontId="2" fillId="0" borderId="8" xfId="0" applyFont="1" applyFill="1" applyBorder="1" applyAlignment="1">
      <alignment horizontal="justify" vertical="center"/>
    </xf>
    <xf numFmtId="0" fontId="3" fillId="0" borderId="11" xfId="0" applyFont="1" applyFill="1" applyBorder="1" applyAlignment="1">
      <alignment horizontal="justify" vertical="center"/>
    </xf>
    <xf numFmtId="0" fontId="3" fillId="0" borderId="11" xfId="0" applyFont="1" applyFill="1" applyBorder="1" applyAlignment="1">
      <alignment horizontal="right" vertical="center"/>
    </xf>
    <xf numFmtId="0" fontId="3" fillId="0" borderId="9" xfId="0" applyFont="1" applyFill="1" applyBorder="1" applyAlignment="1">
      <alignment horizontal="justify" vertical="center"/>
    </xf>
    <xf numFmtId="0" fontId="3" fillId="0" borderId="4" xfId="0" applyFont="1" applyBorder="1" applyAlignment="1">
      <alignment horizontal="justify" vertical="center"/>
    </xf>
    <xf numFmtId="0" fontId="3" fillId="0" borderId="10" xfId="0" applyFont="1" applyBorder="1" applyAlignment="1">
      <alignment horizontal="justify" vertical="center"/>
    </xf>
    <xf numFmtId="0" fontId="3" fillId="0" borderId="10" xfId="0" applyFont="1" applyBorder="1" applyAlignment="1">
      <alignment horizontal="right" vertical="center"/>
    </xf>
    <xf numFmtId="0" fontId="3" fillId="0" borderId="6" xfId="0" applyFont="1" applyBorder="1" applyAlignment="1">
      <alignment horizontal="justify" vertical="center"/>
    </xf>
    <xf numFmtId="0" fontId="3" fillId="0" borderId="0" xfId="0" applyFont="1" applyBorder="1" applyAlignment="1">
      <alignment horizontal="justify" vertical="center"/>
    </xf>
    <xf numFmtId="0" fontId="3" fillId="0" borderId="0" xfId="0" applyFont="1" applyBorder="1" applyAlignment="1">
      <alignment horizontal="right" vertical="center"/>
    </xf>
    <xf numFmtId="0" fontId="3" fillId="0" borderId="8" xfId="0" applyFont="1" applyBorder="1" applyAlignment="1">
      <alignment horizontal="justify" vertical="center"/>
    </xf>
    <xf numFmtId="0" fontId="3" fillId="0" borderId="11" xfId="0" applyFont="1" applyBorder="1" applyAlignment="1">
      <alignment horizontal="justify" vertical="center"/>
    </xf>
    <xf numFmtId="0" fontId="3" fillId="0" borderId="11" xfId="0" applyFont="1" applyBorder="1" applyAlignment="1">
      <alignment horizontal="right" vertical="center"/>
    </xf>
    <xf numFmtId="0" fontId="3" fillId="0" borderId="6" xfId="0" applyFont="1" applyBorder="1" applyAlignment="1">
      <alignment horizontal="right" vertical="center"/>
    </xf>
    <xf numFmtId="0" fontId="3" fillId="0" borderId="8" xfId="0" applyFont="1" applyBorder="1" applyAlignment="1">
      <alignment horizontal="right" vertical="center"/>
    </xf>
    <xf numFmtId="0" fontId="2" fillId="0" borderId="10" xfId="0" applyFont="1" applyBorder="1" applyAlignment="1">
      <alignment horizontal="justify" vertical="center"/>
    </xf>
    <xf numFmtId="0" fontId="2" fillId="0" borderId="11" xfId="0" applyFont="1" applyBorder="1" applyAlignment="1">
      <alignment horizontal="justify" vertical="center"/>
    </xf>
    <xf numFmtId="0" fontId="2" fillId="0" borderId="0" xfId="0" applyFont="1" applyBorder="1" applyAlignment="1">
      <alignment horizontal="justify" vertical="center"/>
    </xf>
    <xf numFmtId="0" fontId="0" fillId="0" borderId="0" xfId="0" applyAlignment="1">
      <alignment vertical="center"/>
    </xf>
    <xf numFmtId="0" fontId="0" fillId="0" borderId="0" xfId="0" applyAlignment="1">
      <alignment vertical="center"/>
    </xf>
    <xf numFmtId="0" fontId="0" fillId="0" borderId="0" xfId="0" applyAlignment="1">
      <alignment vertical="center"/>
    </xf>
    <xf numFmtId="177" fontId="0" fillId="0" borderId="0" xfId="0" applyNumberFormat="1" applyAlignment="1">
      <alignment vertical="center"/>
    </xf>
    <xf numFmtId="0" fontId="0" fillId="0" borderId="0" xfId="0" applyAlignment="1">
      <alignment vertical="center"/>
    </xf>
    <xf numFmtId="0" fontId="4" fillId="0" borderId="10" xfId="0" applyFont="1" applyBorder="1">
      <alignment vertical="center"/>
    </xf>
    <xf numFmtId="0" fontId="4" fillId="0" borderId="5" xfId="0" applyFont="1" applyBorder="1">
      <alignment vertical="center"/>
    </xf>
    <xf numFmtId="0" fontId="3" fillId="0" borderId="7" xfId="0" applyFont="1" applyBorder="1">
      <alignment vertical="center"/>
    </xf>
    <xf numFmtId="0" fontId="3" fillId="0" borderId="9" xfId="0" applyFont="1" applyBorder="1">
      <alignment vertical="center"/>
    </xf>
    <xf numFmtId="0" fontId="8" fillId="0" borderId="0" xfId="0" applyFont="1">
      <alignment vertical="center"/>
    </xf>
    <xf numFmtId="0" fontId="7" fillId="0" borderId="0" xfId="0" applyFont="1">
      <alignment vertical="center"/>
    </xf>
    <xf numFmtId="0" fontId="0" fillId="0" borderId="0" xfId="0" applyAlignment="1">
      <alignment vertical="center"/>
    </xf>
    <xf numFmtId="0" fontId="0" fillId="0" borderId="0" xfId="0" applyAlignment="1">
      <alignment horizontal="right" vertical="center"/>
    </xf>
    <xf numFmtId="0" fontId="0" fillId="0" borderId="0" xfId="0" applyAlignment="1">
      <alignment vertical="center"/>
    </xf>
    <xf numFmtId="0" fontId="10" fillId="0" borderId="0" xfId="0" applyFont="1" applyAlignment="1">
      <alignment vertical="center"/>
    </xf>
    <xf numFmtId="0" fontId="8" fillId="0" borderId="7" xfId="0" applyFont="1" applyFill="1" applyBorder="1">
      <alignment vertical="center"/>
    </xf>
    <xf numFmtId="0" fontId="7" fillId="0" borderId="10" xfId="0" applyFont="1" applyFill="1" applyBorder="1" applyAlignment="1">
      <alignment horizontal="justify" vertical="center"/>
    </xf>
    <xf numFmtId="0" fontId="7" fillId="0" borderId="10" xfId="0" applyFont="1" applyFill="1" applyBorder="1" applyAlignment="1">
      <alignment horizontal="right" vertical="center"/>
    </xf>
    <xf numFmtId="0" fontId="7" fillId="0" borderId="4" xfId="0" applyFont="1" applyFill="1" applyBorder="1" applyAlignment="1">
      <alignment horizontal="right" vertical="center"/>
    </xf>
    <xf numFmtId="0" fontId="7" fillId="0" borderId="5" xfId="0" applyFont="1" applyFill="1" applyBorder="1" applyAlignment="1">
      <alignment horizontal="right" vertical="center"/>
    </xf>
    <xf numFmtId="0" fontId="7" fillId="0" borderId="0" xfId="0" applyFont="1" applyFill="1" applyBorder="1" applyAlignment="1">
      <alignment horizontal="justify" vertical="center"/>
    </xf>
    <xf numFmtId="0" fontId="7" fillId="0" borderId="0" xfId="0" applyFont="1" applyFill="1" applyBorder="1" applyAlignment="1">
      <alignment horizontal="right" vertical="center"/>
    </xf>
    <xf numFmtId="0" fontId="7" fillId="0" borderId="6" xfId="0" applyFont="1" applyFill="1" applyBorder="1" applyAlignment="1">
      <alignment horizontal="right" vertical="center"/>
    </xf>
    <xf numFmtId="0" fontId="7" fillId="0" borderId="7" xfId="0" applyFont="1" applyFill="1" applyBorder="1" applyAlignment="1">
      <alignment horizontal="right" vertical="center"/>
    </xf>
    <xf numFmtId="0" fontId="8" fillId="0" borderId="0" xfId="0" applyFont="1" applyFill="1" applyBorder="1" applyAlignment="1">
      <alignment horizontal="right" vertical="center"/>
    </xf>
    <xf numFmtId="0" fontId="8" fillId="0" borderId="7" xfId="0" applyFont="1" applyFill="1" applyBorder="1" applyAlignment="1">
      <alignment horizontal="right" vertical="center"/>
    </xf>
    <xf numFmtId="0" fontId="8" fillId="0" borderId="6" xfId="0" applyFont="1" applyFill="1" applyBorder="1" applyAlignment="1">
      <alignment horizontal="right" vertical="center"/>
    </xf>
    <xf numFmtId="0" fontId="7" fillId="0" borderId="2" xfId="0" applyFont="1" applyFill="1" applyBorder="1" applyAlignment="1">
      <alignment horizontal="justify"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8" fillId="0" borderId="0" xfId="0" applyFont="1" applyFill="1" applyBorder="1" applyAlignment="1">
      <alignment horizontal="justify" vertical="center"/>
    </xf>
    <xf numFmtId="0" fontId="7" fillId="0" borderId="11" xfId="0" applyFont="1" applyFill="1" applyBorder="1" applyAlignment="1">
      <alignment horizontal="justify" vertical="center"/>
    </xf>
    <xf numFmtId="0" fontId="7" fillId="0" borderId="11" xfId="0" applyFont="1" applyFill="1" applyBorder="1" applyAlignment="1">
      <alignment horizontal="right" vertical="center"/>
    </xf>
    <xf numFmtId="0" fontId="8" fillId="0" borderId="8" xfId="0" applyFont="1" applyFill="1" applyBorder="1" applyAlignment="1">
      <alignment horizontal="right" vertical="center"/>
    </xf>
    <xf numFmtId="0" fontId="7" fillId="0" borderId="9" xfId="0" applyFont="1" applyFill="1" applyBorder="1" applyAlignment="1">
      <alignment horizontal="right" vertical="center"/>
    </xf>
    <xf numFmtId="0" fontId="9" fillId="0" borderId="0" xfId="0" applyFont="1">
      <alignment vertical="center"/>
    </xf>
    <xf numFmtId="0" fontId="12" fillId="0" borderId="0" xfId="0" applyFont="1">
      <alignment vertical="center"/>
    </xf>
    <xf numFmtId="0" fontId="0" fillId="0" borderId="0" xfId="0" applyBorder="1" applyAlignment="1">
      <alignment vertical="center"/>
    </xf>
    <xf numFmtId="0" fontId="0" fillId="0" borderId="0" xfId="0" applyAlignment="1">
      <alignment vertical="center"/>
    </xf>
    <xf numFmtId="0" fontId="7" fillId="0" borderId="0" xfId="0" applyFont="1" applyBorder="1" applyAlignment="1">
      <alignment horizontal="justify" vertical="center"/>
    </xf>
    <xf numFmtId="0" fontId="4" fillId="0" borderId="4" xfId="0" applyFont="1" applyBorder="1" applyAlignment="1">
      <alignment vertical="center"/>
    </xf>
    <xf numFmtId="0" fontId="4" fillId="0" borderId="10" xfId="0" applyFont="1" applyBorder="1" applyAlignment="1">
      <alignment vertical="center"/>
    </xf>
    <xf numFmtId="0" fontId="5" fillId="0" borderId="4" xfId="0" applyFont="1" applyFill="1" applyBorder="1" applyAlignment="1">
      <alignment horizontal="justify" vertical="center"/>
    </xf>
    <xf numFmtId="0" fontId="4" fillId="0" borderId="10" xfId="0" applyFont="1" applyFill="1" applyBorder="1">
      <alignment vertical="center"/>
    </xf>
    <xf numFmtId="0" fontId="4" fillId="0" borderId="5" xfId="0" applyFont="1" applyFill="1" applyBorder="1">
      <alignment vertical="center"/>
    </xf>
    <xf numFmtId="0" fontId="8" fillId="0" borderId="0" xfId="0" applyFont="1" applyBorder="1">
      <alignment vertical="center"/>
    </xf>
    <xf numFmtId="0" fontId="8" fillId="0" borderId="0" xfId="0" applyFont="1" applyFill="1" applyBorder="1">
      <alignment vertical="center"/>
    </xf>
    <xf numFmtId="0" fontId="8" fillId="0" borderId="6" xfId="0" applyFont="1" applyFill="1" applyBorder="1">
      <alignment vertical="center"/>
    </xf>
    <xf numFmtId="0" fontId="4" fillId="0" borderId="5" xfId="0" applyFont="1" applyBorder="1" applyAlignment="1">
      <alignment vertical="center"/>
    </xf>
    <xf numFmtId="0" fontId="7" fillId="0" borderId="0" xfId="0" applyFont="1" applyBorder="1">
      <alignment vertical="center"/>
    </xf>
    <xf numFmtId="9" fontId="7" fillId="0" borderId="0" xfId="0" applyNumberFormat="1" applyFont="1" applyBorder="1" applyAlignment="1">
      <alignment horizontal="right" vertical="center"/>
    </xf>
    <xf numFmtId="0" fontId="7" fillId="0" borderId="0" xfId="0" applyNumberFormat="1" applyFont="1" applyBorder="1" applyAlignment="1">
      <alignment horizontal="right" vertical="center"/>
    </xf>
    <xf numFmtId="0" fontId="8" fillId="0" borderId="0" xfId="0" applyFont="1" applyFill="1" applyBorder="1" applyAlignment="1">
      <alignment vertical="center"/>
    </xf>
    <xf numFmtId="0" fontId="4" fillId="0" borderId="4" xfId="0" applyFont="1" applyBorder="1" applyAlignment="1">
      <alignment horizontal="right" vertical="center"/>
    </xf>
    <xf numFmtId="0" fontId="4" fillId="0" borderId="10" xfId="0" applyFont="1" applyBorder="1" applyAlignment="1">
      <alignment horizontal="right" vertical="center"/>
    </xf>
    <xf numFmtId="176" fontId="4" fillId="0" borderId="5" xfId="0" applyNumberFormat="1" applyFont="1" applyBorder="1" applyAlignment="1">
      <alignment horizontal="right" vertical="center"/>
    </xf>
    <xf numFmtId="0" fontId="4" fillId="0" borderId="0" xfId="0" applyFont="1" applyBorder="1" applyAlignment="1">
      <alignment horizontal="right" vertical="center"/>
    </xf>
    <xf numFmtId="176" fontId="4" fillId="0" borderId="7" xfId="0" applyNumberFormat="1" applyFont="1" applyBorder="1" applyAlignment="1">
      <alignment horizontal="right" vertical="center"/>
    </xf>
    <xf numFmtId="176" fontId="3" fillId="0" borderId="7" xfId="0" applyNumberFormat="1" applyFont="1" applyBorder="1" applyAlignment="1">
      <alignment horizontal="right" vertical="center"/>
    </xf>
    <xf numFmtId="176" fontId="3" fillId="0" borderId="9" xfId="0" applyNumberFormat="1" applyFont="1" applyBorder="1" applyAlignment="1">
      <alignment horizontal="right" vertical="center"/>
    </xf>
    <xf numFmtId="0" fontId="0" fillId="0" borderId="0" xfId="0" applyAlignment="1">
      <alignment vertical="center"/>
    </xf>
    <xf numFmtId="0" fontId="7" fillId="0" borderId="11" xfId="0" applyFont="1" applyBorder="1" applyAlignment="1">
      <alignment horizontal="justify" vertical="center"/>
    </xf>
    <xf numFmtId="0" fontId="7" fillId="0" borderId="10" xfId="0" applyFont="1" applyBorder="1" applyAlignment="1">
      <alignment horizontal="justify" vertical="center"/>
    </xf>
    <xf numFmtId="0" fontId="0" fillId="0" borderId="0" xfId="0" applyAlignment="1">
      <alignment vertical="center"/>
    </xf>
    <xf numFmtId="0" fontId="2" fillId="0" borderId="0" xfId="0" applyFont="1" applyFill="1" applyBorder="1" applyAlignment="1">
      <alignment horizontal="justify" vertical="center"/>
    </xf>
    <xf numFmtId="0" fontId="2" fillId="0" borderId="11" xfId="0" applyFont="1" applyFill="1" applyBorder="1" applyAlignment="1">
      <alignment horizontal="justify" vertical="center"/>
    </xf>
    <xf numFmtId="0" fontId="2" fillId="0" borderId="10" xfId="0" applyFont="1" applyFill="1" applyBorder="1" applyAlignment="1">
      <alignment horizontal="justify" vertical="center"/>
    </xf>
    <xf numFmtId="0" fontId="3" fillId="0" borderId="6" xfId="0" applyFont="1" applyBorder="1">
      <alignment vertical="center"/>
    </xf>
    <xf numFmtId="0" fontId="3" fillId="0" borderId="8" xfId="0" applyFont="1" applyBorder="1">
      <alignment vertical="center"/>
    </xf>
    <xf numFmtId="0" fontId="3" fillId="0" borderId="0" xfId="0" applyFont="1" applyBorder="1">
      <alignment vertical="center"/>
    </xf>
    <xf numFmtId="0" fontId="3" fillId="0" borderId="11" xfId="0" applyFont="1" applyBorder="1">
      <alignment vertical="center"/>
    </xf>
    <xf numFmtId="0" fontId="12" fillId="0" borderId="10" xfId="0" applyFont="1" applyFill="1" applyBorder="1" applyAlignment="1">
      <alignment horizontal="justify" vertical="center"/>
    </xf>
    <xf numFmtId="0" fontId="12" fillId="0" borderId="10" xfId="0" applyFont="1" applyFill="1" applyBorder="1" applyAlignment="1">
      <alignment horizontal="right" vertical="center"/>
    </xf>
    <xf numFmtId="0" fontId="12" fillId="0" borderId="4" xfId="0" applyFont="1" applyFill="1" applyBorder="1" applyAlignment="1">
      <alignment horizontal="right" vertical="center"/>
    </xf>
    <xf numFmtId="0" fontId="12" fillId="0" borderId="5" xfId="0" applyFont="1" applyFill="1" applyBorder="1" applyAlignment="1">
      <alignment horizontal="right" vertical="center"/>
    </xf>
    <xf numFmtId="0" fontId="3" fillId="0" borderId="5" xfId="0" applyFont="1" applyBorder="1" applyAlignment="1">
      <alignment horizontal="justify" vertical="center"/>
    </xf>
    <xf numFmtId="0" fontId="3" fillId="0" borderId="9" xfId="0" applyFont="1" applyBorder="1" applyAlignment="1">
      <alignment horizontal="justify" vertical="center"/>
    </xf>
    <xf numFmtId="0" fontId="3" fillId="0" borderId="7" xfId="0" applyFont="1" applyBorder="1" applyAlignment="1">
      <alignment horizontal="justify" vertical="center"/>
    </xf>
    <xf numFmtId="0" fontId="3" fillId="0" borderId="10" xfId="0" applyFont="1" applyBorder="1">
      <alignment vertical="center"/>
    </xf>
    <xf numFmtId="0" fontId="4" fillId="0" borderId="27" xfId="0" applyFont="1" applyBorder="1">
      <alignment vertical="center"/>
    </xf>
    <xf numFmtId="0" fontId="3" fillId="0" borderId="28" xfId="0" applyFont="1" applyBorder="1">
      <alignment vertical="center"/>
    </xf>
    <xf numFmtId="0" fontId="3" fillId="0" borderId="28" xfId="0" applyFont="1" applyBorder="1" applyAlignment="1">
      <alignment horizontal="justify" vertical="center"/>
    </xf>
    <xf numFmtId="0" fontId="3" fillId="0" borderId="29" xfId="0" applyFont="1" applyBorder="1">
      <alignment vertical="center"/>
    </xf>
    <xf numFmtId="0" fontId="3" fillId="0" borderId="27" xfId="0" applyFont="1" applyBorder="1">
      <alignment vertical="center"/>
    </xf>
    <xf numFmtId="0" fontId="3" fillId="0" borderId="27" xfId="0" applyFont="1" applyBorder="1" applyAlignment="1">
      <alignment horizontal="justify" vertical="center"/>
    </xf>
    <xf numFmtId="0" fontId="3" fillId="0" borderId="29" xfId="0" applyFont="1" applyBorder="1" applyAlignment="1">
      <alignment horizontal="justify" vertical="center"/>
    </xf>
    <xf numFmtId="0" fontId="2" fillId="0" borderId="9" xfId="0" applyFont="1" applyBorder="1" applyAlignment="1">
      <alignment horizontal="justify" vertical="center"/>
    </xf>
    <xf numFmtId="0" fontId="3" fillId="0" borderId="4" xfId="0" applyFont="1" applyBorder="1">
      <alignment vertical="center"/>
    </xf>
    <xf numFmtId="0" fontId="3" fillId="0" borderId="5" xfId="0" applyFont="1" applyBorder="1">
      <alignment vertical="center"/>
    </xf>
    <xf numFmtId="0" fontId="3" fillId="0" borderId="0" xfId="0" applyFont="1" applyFill="1" applyBorder="1">
      <alignment vertical="center"/>
    </xf>
    <xf numFmtId="0" fontId="4" fillId="0" borderId="4" xfId="0" applyFont="1" applyBorder="1" applyAlignment="1">
      <alignment horizontal="justify" vertical="center"/>
    </xf>
    <xf numFmtId="0" fontId="7" fillId="0" borderId="7" xfId="0" applyFont="1" applyBorder="1">
      <alignment vertical="center"/>
    </xf>
    <xf numFmtId="0" fontId="7" fillId="0" borderId="11" xfId="0" applyFont="1" applyBorder="1">
      <alignment vertical="center"/>
    </xf>
    <xf numFmtId="0" fontId="7" fillId="0" borderId="9" xfId="0" applyFont="1" applyBorder="1">
      <alignment vertical="center"/>
    </xf>
    <xf numFmtId="0" fontId="7" fillId="0" borderId="10" xfId="0" applyFont="1" applyBorder="1">
      <alignment vertical="center"/>
    </xf>
    <xf numFmtId="0" fontId="7" fillId="0" borderId="5" xfId="0" applyFont="1" applyBorder="1">
      <alignment vertical="center"/>
    </xf>
    <xf numFmtId="0" fontId="7" fillId="0" borderId="5" xfId="0" applyFont="1" applyBorder="1" applyAlignment="1">
      <alignment horizontal="justify" vertical="center"/>
    </xf>
    <xf numFmtId="0" fontId="7" fillId="0" borderId="7" xfId="0" applyFont="1" applyBorder="1" applyAlignment="1">
      <alignment horizontal="justify" vertical="center"/>
    </xf>
    <xf numFmtId="0" fontId="7" fillId="0" borderId="9" xfId="0" applyFont="1" applyBorder="1" applyAlignment="1">
      <alignment horizontal="justify" vertical="center"/>
    </xf>
    <xf numFmtId="0" fontId="3" fillId="0" borderId="4" xfId="0" applyFont="1" applyBorder="1" applyAlignment="1">
      <alignment horizontal="left" vertical="center"/>
    </xf>
    <xf numFmtId="0" fontId="3" fillId="0" borderId="6" xfId="0" applyFont="1" applyBorder="1" applyAlignment="1">
      <alignment horizontal="left" vertical="center"/>
    </xf>
    <xf numFmtId="0" fontId="3" fillId="0" borderId="8" xfId="0" applyFont="1" applyBorder="1" applyAlignment="1">
      <alignment horizontal="left" vertical="center"/>
    </xf>
    <xf numFmtId="0" fontId="3" fillId="0" borderId="0" xfId="0" applyFont="1" applyAlignment="1">
      <alignment vertical="center"/>
    </xf>
    <xf numFmtId="0" fontId="8" fillId="0" borderId="0" xfId="0" applyFont="1" applyFill="1" applyBorder="1" applyAlignment="1">
      <alignment horizontal="left" vertical="center"/>
    </xf>
    <xf numFmtId="0" fontId="3" fillId="0" borderId="0" xfId="0" applyFont="1" applyAlignment="1">
      <alignment vertical="center"/>
    </xf>
    <xf numFmtId="0" fontId="3" fillId="0" borderId="0" xfId="0" applyFont="1" applyAlignment="1">
      <alignment vertical="center"/>
    </xf>
    <xf numFmtId="0" fontId="3" fillId="0" borderId="0" xfId="0" applyFont="1" applyAlignment="1">
      <alignment vertical="center"/>
    </xf>
    <xf numFmtId="0" fontId="7" fillId="0" borderId="8" xfId="0" applyFont="1" applyBorder="1">
      <alignment vertical="center"/>
    </xf>
    <xf numFmtId="0" fontId="3" fillId="0" borderId="0" xfId="0" applyFont="1" applyAlignment="1">
      <alignment vertical="center"/>
    </xf>
    <xf numFmtId="0" fontId="3" fillId="0" borderId="0" xfId="0" applyFont="1" applyAlignment="1">
      <alignment vertical="center"/>
    </xf>
    <xf numFmtId="0" fontId="4" fillId="0" borderId="0" xfId="0" applyFont="1" applyBorder="1">
      <alignment vertical="center"/>
    </xf>
    <xf numFmtId="0" fontId="14" fillId="0" borderId="0" xfId="0" applyFont="1" applyBorder="1" applyAlignment="1">
      <alignment horizontal="justify" vertical="center"/>
    </xf>
    <xf numFmtId="0" fontId="4" fillId="0" borderId="4" xfId="0" applyFont="1" applyBorder="1" applyAlignment="1">
      <alignment horizontal="left" vertical="center"/>
    </xf>
    <xf numFmtId="0" fontId="4" fillId="0" borderId="10" xfId="0" applyFont="1" applyBorder="1" applyAlignment="1">
      <alignment horizontal="left" vertical="center"/>
    </xf>
    <xf numFmtId="0" fontId="4" fillId="0" borderId="5" xfId="0" applyFont="1" applyBorder="1" applyAlignment="1">
      <alignment horizontal="left" vertical="center"/>
    </xf>
    <xf numFmtId="0" fontId="3" fillId="0" borderId="0" xfId="0" applyFont="1" applyBorder="1" applyAlignment="1">
      <alignment horizontal="left" vertical="center"/>
    </xf>
    <xf numFmtId="0" fontId="3" fillId="0" borderId="7" xfId="0" applyFont="1" applyBorder="1" applyAlignment="1">
      <alignment horizontal="left" vertical="center"/>
    </xf>
    <xf numFmtId="0" fontId="3" fillId="0" borderId="11" xfId="0" applyFont="1" applyBorder="1" applyAlignment="1">
      <alignment horizontal="left"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5" xfId="0" applyFont="1" applyBorder="1" applyAlignment="1">
      <alignment horizontal="left" vertical="center"/>
    </xf>
    <xf numFmtId="0" fontId="3" fillId="0" borderId="0" xfId="0" applyFont="1" applyAlignment="1">
      <alignment vertical="center"/>
    </xf>
    <xf numFmtId="0" fontId="8" fillId="0" borderId="1" xfId="0" applyFont="1" applyFill="1" applyBorder="1" applyAlignment="1">
      <alignment horizontal="right" vertical="center"/>
    </xf>
    <xf numFmtId="0" fontId="8" fillId="0" borderId="2" xfId="0" applyFont="1" applyFill="1" applyBorder="1" applyAlignment="1">
      <alignment horizontal="right" vertical="center"/>
    </xf>
    <xf numFmtId="0" fontId="8" fillId="0" borderId="11" xfId="0" applyFont="1" applyFill="1" applyBorder="1" applyAlignment="1">
      <alignment horizontal="justify" vertical="center"/>
    </xf>
    <xf numFmtId="0" fontId="0" fillId="0" borderId="0" xfId="0" applyFont="1" applyBorder="1">
      <alignment vertical="center"/>
    </xf>
    <xf numFmtId="0" fontId="7" fillId="0" borderId="4" xfId="0" applyFont="1" applyBorder="1">
      <alignment vertical="center"/>
    </xf>
    <xf numFmtId="0" fontId="7" fillId="0" borderId="6" xfId="0" applyFont="1" applyBorder="1">
      <alignment vertical="center"/>
    </xf>
    <xf numFmtId="0" fontId="6" fillId="4" borderId="0" xfId="0" applyFont="1" applyFill="1" applyBorder="1" applyAlignment="1">
      <alignment horizontal="justify" vertical="center"/>
    </xf>
    <xf numFmtId="0" fontId="6" fillId="4" borderId="0" xfId="0" applyFont="1" applyFill="1" applyBorder="1" applyAlignment="1">
      <alignment horizontal="right" vertical="center"/>
    </xf>
    <xf numFmtId="0" fontId="6" fillId="4" borderId="6" xfId="0" applyFont="1" applyFill="1" applyBorder="1" applyAlignment="1">
      <alignment horizontal="right" vertical="center"/>
    </xf>
    <xf numFmtId="0" fontId="6" fillId="4" borderId="7" xfId="0" applyFont="1" applyFill="1" applyBorder="1" applyAlignment="1">
      <alignment horizontal="right" vertical="center"/>
    </xf>
    <xf numFmtId="0" fontId="11" fillId="0" borderId="5" xfId="0" applyFont="1" applyBorder="1">
      <alignment vertical="center"/>
    </xf>
    <xf numFmtId="0" fontId="0" fillId="0" borderId="10" xfId="0" applyBorder="1">
      <alignmen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0" borderId="0" xfId="0" applyFont="1" applyFill="1" applyBorder="1" applyAlignment="1">
      <alignment horizontal="left" vertical="center"/>
    </xf>
    <xf numFmtId="0" fontId="2" fillId="0" borderId="10" xfId="0" applyFont="1" applyFill="1" applyBorder="1" applyAlignment="1">
      <alignment horizontal="left" vertical="center"/>
    </xf>
    <xf numFmtId="0" fontId="2" fillId="0" borderId="0" xfId="0" applyFont="1" applyBorder="1" applyAlignment="1">
      <alignment horizontal="left" vertical="center"/>
    </xf>
    <xf numFmtId="0" fontId="3" fillId="0" borderId="0" xfId="0" applyFont="1" applyAlignment="1">
      <alignment horizontal="left" vertical="center"/>
    </xf>
    <xf numFmtId="0" fontId="0" fillId="0" borderId="11" xfId="0" applyBorder="1">
      <alignment vertical="center"/>
    </xf>
    <xf numFmtId="0" fontId="4" fillId="0" borderId="11" xfId="0" applyFont="1" applyBorder="1">
      <alignment vertical="center"/>
    </xf>
    <xf numFmtId="0" fontId="0" fillId="0" borderId="0" xfId="0" applyBorder="1">
      <alignment vertical="center"/>
    </xf>
    <xf numFmtId="0" fontId="10" fillId="0" borderId="0" xfId="0" applyFont="1" applyBorder="1">
      <alignment vertical="center"/>
    </xf>
    <xf numFmtId="0" fontId="4" fillId="0" borderId="12" xfId="0" applyFont="1" applyBorder="1">
      <alignment vertical="center"/>
    </xf>
    <xf numFmtId="0" fontId="4" fillId="0" borderId="13" xfId="0" applyFont="1" applyBorder="1">
      <alignment vertical="center"/>
    </xf>
    <xf numFmtId="0" fontId="4" fillId="0" borderId="17" xfId="0" applyFont="1" applyBorder="1">
      <alignment vertical="center"/>
    </xf>
    <xf numFmtId="0" fontId="10" fillId="0" borderId="26" xfId="0" applyFont="1" applyBorder="1">
      <alignment vertical="center"/>
    </xf>
    <xf numFmtId="0" fontId="3" fillId="0" borderId="0" xfId="0" applyFont="1" applyAlignment="1">
      <alignment vertical="center"/>
    </xf>
    <xf numFmtId="0" fontId="11" fillId="0" borderId="0" xfId="0" applyFont="1">
      <alignment vertical="center"/>
    </xf>
    <xf numFmtId="0" fontId="3" fillId="0" borderId="10" xfId="0" applyFont="1" applyBorder="1" applyAlignment="1">
      <alignment vertical="center"/>
    </xf>
    <xf numFmtId="0" fontId="4" fillId="0" borderId="10" xfId="0" applyFont="1" applyFill="1" applyBorder="1" applyAlignment="1">
      <alignment horizontal="left" vertical="center"/>
    </xf>
    <xf numFmtId="0" fontId="3" fillId="0" borderId="0" xfId="0" applyFont="1" applyFill="1" applyBorder="1" applyAlignment="1">
      <alignment horizontal="left" vertical="center"/>
    </xf>
    <xf numFmtId="0" fontId="3" fillId="0" borderId="11" xfId="0" applyFont="1" applyFill="1" applyBorder="1" applyAlignment="1">
      <alignment horizontal="left" vertical="center"/>
    </xf>
    <xf numFmtId="0" fontId="3" fillId="0" borderId="10" xfId="0" applyFont="1" applyFill="1" applyBorder="1" applyAlignment="1">
      <alignment horizontal="left" vertical="center"/>
    </xf>
    <xf numFmtId="0" fontId="2" fillId="0" borderId="11" xfId="0" applyFont="1" applyFill="1" applyBorder="1" applyAlignment="1">
      <alignment horizontal="left" vertical="center"/>
    </xf>
    <xf numFmtId="0" fontId="16" fillId="0" borderId="0" xfId="0" applyFont="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3" fillId="0" borderId="1" xfId="0" applyFont="1" applyBorder="1">
      <alignment vertical="center"/>
    </xf>
    <xf numFmtId="0" fontId="3" fillId="0" borderId="2" xfId="0" applyFont="1" applyBorder="1">
      <alignment vertical="center"/>
    </xf>
    <xf numFmtId="0" fontId="3" fillId="0" borderId="3" xfId="0" applyFont="1" applyBorder="1">
      <alignment vertical="center"/>
    </xf>
    <xf numFmtId="0" fontId="3" fillId="0" borderId="16" xfId="0" applyFont="1" applyBorder="1">
      <alignment vertical="center"/>
    </xf>
    <xf numFmtId="0" fontId="3" fillId="0" borderId="18" xfId="0" applyFont="1" applyBorder="1">
      <alignment vertical="center"/>
    </xf>
    <xf numFmtId="0" fontId="3" fillId="0" borderId="20" xfId="0" applyFont="1" applyBorder="1">
      <alignment vertical="center"/>
    </xf>
    <xf numFmtId="0" fontId="3" fillId="0" borderId="21" xfId="0" applyFont="1" applyBorder="1">
      <alignment vertical="center"/>
    </xf>
    <xf numFmtId="0" fontId="3" fillId="0" borderId="22" xfId="0" applyFont="1" applyBorder="1">
      <alignment vertical="center"/>
    </xf>
    <xf numFmtId="0" fontId="3" fillId="2" borderId="2" xfId="0" applyFont="1" applyFill="1" applyBorder="1">
      <alignment vertical="center"/>
    </xf>
    <xf numFmtId="0" fontId="11" fillId="2" borderId="0" xfId="0" applyFont="1" applyFill="1">
      <alignment vertical="center"/>
    </xf>
    <xf numFmtId="0" fontId="3" fillId="0" borderId="3" xfId="0" applyFont="1" applyBorder="1" applyAlignment="1">
      <alignment horizontal="justify" vertical="center"/>
    </xf>
    <xf numFmtId="0" fontId="9" fillId="0" borderId="0" xfId="0" applyFont="1" applyAlignment="1">
      <alignment horizontal="right" vertical="center"/>
    </xf>
    <xf numFmtId="0" fontId="9" fillId="0" borderId="7" xfId="0" applyFont="1" applyFill="1" applyBorder="1" applyAlignment="1">
      <alignment horizontal="justify" vertical="center"/>
    </xf>
    <xf numFmtId="0" fontId="15" fillId="0" borderId="0" xfId="0" applyFont="1" applyAlignment="1">
      <alignment horizontal="center" vertical="center"/>
    </xf>
    <xf numFmtId="0" fontId="10" fillId="0" borderId="0" xfId="0" applyFont="1">
      <alignment vertical="center"/>
    </xf>
    <xf numFmtId="0" fontId="3" fillId="0" borderId="0" xfId="0" applyFont="1" applyAlignment="1">
      <alignment vertical="center"/>
    </xf>
    <xf numFmtId="0" fontId="3" fillId="0" borderId="0" xfId="0" applyFont="1" applyAlignment="1">
      <alignment vertical="center"/>
    </xf>
    <xf numFmtId="0" fontId="7" fillId="0" borderId="0" xfId="0" applyFont="1" applyAlignment="1">
      <alignment horizontal="justify" vertical="center"/>
    </xf>
    <xf numFmtId="0" fontId="7" fillId="0" borderId="0" xfId="0" applyFont="1" applyAlignment="1">
      <alignment horizontal="right" vertical="center"/>
    </xf>
    <xf numFmtId="0" fontId="7" fillId="0" borderId="0" xfId="0" applyNumberFormat="1" applyFont="1" applyAlignment="1">
      <alignment horizontal="right" vertical="center"/>
    </xf>
    <xf numFmtId="0" fontId="3" fillId="0" borderId="0" xfId="0" applyFont="1" applyAlignment="1">
      <alignment vertical="center"/>
    </xf>
    <xf numFmtId="0" fontId="0" fillId="0" borderId="0" xfId="0" applyFill="1" applyBorder="1">
      <alignment vertical="center"/>
    </xf>
    <xf numFmtId="0" fontId="8" fillId="0" borderId="11" xfId="0" applyFont="1" applyFill="1" applyBorder="1" applyAlignment="1">
      <alignment horizontal="right" vertical="center"/>
    </xf>
    <xf numFmtId="0" fontId="3" fillId="0" borderId="1" xfId="0" applyFont="1" applyFill="1" applyBorder="1" applyAlignment="1">
      <alignment horizontal="justify" vertical="center"/>
    </xf>
    <xf numFmtId="0" fontId="2" fillId="0" borderId="2" xfId="0" applyFont="1" applyFill="1" applyBorder="1" applyAlignment="1">
      <alignment horizontal="left" vertical="center"/>
    </xf>
    <xf numFmtId="0" fontId="2" fillId="0" borderId="2" xfId="0" applyFont="1" applyFill="1" applyBorder="1" applyAlignment="1">
      <alignment horizontal="justify" vertical="center"/>
    </xf>
    <xf numFmtId="0" fontId="3" fillId="0" borderId="1" xfId="0" applyFont="1" applyBorder="1" applyAlignment="1">
      <alignment horizontal="justify" vertical="center"/>
    </xf>
    <xf numFmtId="0" fontId="2" fillId="0" borderId="2" xfId="0" applyFont="1" applyBorder="1" applyAlignment="1">
      <alignment horizontal="left" vertical="center"/>
    </xf>
    <xf numFmtId="0" fontId="2" fillId="0" borderId="2" xfId="0" applyFont="1" applyBorder="1" applyAlignment="1">
      <alignment horizontal="justify" vertical="center"/>
    </xf>
    <xf numFmtId="0" fontId="3" fillId="3" borderId="1" xfId="0" applyFont="1" applyFill="1" applyBorder="1" applyAlignment="1">
      <alignment horizontal="justify" vertical="center"/>
    </xf>
    <xf numFmtId="0" fontId="3" fillId="2" borderId="4" xfId="0" applyFont="1" applyFill="1" applyBorder="1" applyAlignment="1">
      <alignment horizontal="justify" vertical="center"/>
    </xf>
    <xf numFmtId="0" fontId="3" fillId="0" borderId="11" xfId="0" applyFont="1" applyFill="1" applyBorder="1">
      <alignment vertical="center"/>
    </xf>
    <xf numFmtId="0" fontId="3" fillId="3" borderId="6" xfId="0" applyFont="1" applyFill="1" applyBorder="1" applyAlignment="1">
      <alignment horizontal="justify" vertical="center"/>
    </xf>
    <xf numFmtId="0" fontId="3" fillId="0" borderId="6" xfId="0" applyFont="1" applyFill="1" applyBorder="1" applyAlignment="1">
      <alignment horizontal="justify" vertical="center"/>
    </xf>
    <xf numFmtId="0" fontId="3" fillId="2" borderId="6" xfId="0" applyFont="1" applyFill="1" applyBorder="1" applyAlignment="1">
      <alignment horizontal="justify" vertical="center"/>
    </xf>
    <xf numFmtId="0" fontId="3" fillId="0" borderId="8" xfId="0" applyFont="1" applyFill="1" applyBorder="1" applyAlignment="1">
      <alignment horizontal="justify" vertical="center"/>
    </xf>
    <xf numFmtId="0" fontId="3" fillId="2" borderId="8" xfId="0" applyFont="1" applyFill="1" applyBorder="1" applyAlignment="1">
      <alignment horizontal="justify"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4" fillId="0" borderId="4" xfId="0" applyFont="1" applyBorder="1">
      <alignment vertical="center"/>
    </xf>
    <xf numFmtId="0" fontId="0" fillId="0" borderId="7" xfId="0" applyFill="1" applyBorder="1">
      <alignment vertical="center"/>
    </xf>
    <xf numFmtId="0" fontId="14" fillId="0" borderId="4" xfId="0" applyFont="1" applyBorder="1" applyAlignment="1">
      <alignment horizontal="justify" vertical="center"/>
    </xf>
    <xf numFmtId="0" fontId="14" fillId="0" borderId="6" xfId="0" applyFont="1" applyBorder="1" applyAlignment="1">
      <alignment horizontal="justify" vertical="center"/>
    </xf>
    <xf numFmtId="0" fontId="14" fillId="0" borderId="8" xfId="0" applyFont="1" applyBorder="1" applyAlignment="1">
      <alignment horizontal="justify" vertical="center"/>
    </xf>
    <xf numFmtId="0" fontId="14" fillId="0" borderId="1" xfId="0" applyFont="1" applyBorder="1" applyAlignment="1">
      <alignment horizontal="justify" vertical="center"/>
    </xf>
    <xf numFmtId="0" fontId="9" fillId="0" borderId="0" xfId="0" applyFont="1" applyAlignment="1">
      <alignment horizontal="justify" vertical="center"/>
    </xf>
    <xf numFmtId="0" fontId="3" fillId="0" borderId="2" xfId="0" applyFont="1" applyBorder="1" applyAlignment="1">
      <alignment horizontal="justify" vertical="center"/>
    </xf>
    <xf numFmtId="0" fontId="5" fillId="0" borderId="10" xfId="0" applyFont="1" applyBorder="1" applyAlignment="1">
      <alignment horizontal="justify" vertical="center"/>
    </xf>
    <xf numFmtId="0" fontId="3" fillId="3" borderId="8" xfId="0" applyFont="1" applyFill="1" applyBorder="1" applyAlignment="1">
      <alignment horizontal="justify" vertical="center"/>
    </xf>
    <xf numFmtId="0" fontId="3" fillId="0" borderId="4" xfId="0" applyFont="1" applyFill="1" applyBorder="1" applyAlignment="1">
      <alignment horizontal="justify" vertical="center"/>
    </xf>
    <xf numFmtId="0" fontId="17" fillId="0" borderId="4" xfId="0" applyFont="1" applyFill="1" applyBorder="1" applyAlignment="1">
      <alignment vertical="center"/>
    </xf>
    <xf numFmtId="0" fontId="17" fillId="0" borderId="10" xfId="0" applyFont="1" applyFill="1" applyBorder="1" applyAlignment="1">
      <alignment vertical="center"/>
    </xf>
    <xf numFmtId="0" fontId="17" fillId="0" borderId="5" xfId="0" applyFont="1" applyFill="1" applyBorder="1" applyAlignment="1">
      <alignment vertical="center"/>
    </xf>
    <xf numFmtId="0" fontId="18" fillId="0" borderId="8" xfId="0" applyFont="1" applyFill="1" applyBorder="1" applyAlignment="1">
      <alignment horizontal="right" vertical="center"/>
    </xf>
    <xf numFmtId="0" fontId="18" fillId="0" borderId="11" xfId="0" applyFont="1" applyFill="1" applyBorder="1" applyAlignment="1">
      <alignment horizontal="right" vertical="center"/>
    </xf>
    <xf numFmtId="0" fontId="18" fillId="0" borderId="9" xfId="0" applyFont="1" applyFill="1" applyBorder="1" applyAlignment="1">
      <alignment horizontal="right" vertical="center"/>
    </xf>
    <xf numFmtId="0" fontId="18" fillId="0" borderId="11" xfId="0" applyFont="1" applyFill="1" applyBorder="1" applyAlignment="1">
      <alignment horizontal="justify" vertical="center"/>
    </xf>
    <xf numFmtId="0" fontId="18" fillId="0" borderId="8" xfId="0" applyFont="1" applyFill="1" applyBorder="1" applyAlignment="1">
      <alignment horizontal="justify" vertical="center"/>
    </xf>
    <xf numFmtId="0" fontId="18" fillId="0" borderId="9" xfId="0" applyFont="1" applyFill="1" applyBorder="1" applyAlignment="1">
      <alignment horizontal="justify" vertical="center"/>
    </xf>
    <xf numFmtId="0" fontId="18" fillId="0" borderId="4" xfId="0" applyFont="1" applyFill="1" applyBorder="1" applyAlignment="1">
      <alignment horizontal="right" vertical="center"/>
    </xf>
    <xf numFmtId="0" fontId="18" fillId="0" borderId="10" xfId="0" applyFont="1" applyFill="1" applyBorder="1" applyAlignment="1">
      <alignment horizontal="right" vertical="center"/>
    </xf>
    <xf numFmtId="0" fontId="18" fillId="0" borderId="5" xfId="0" applyFont="1" applyFill="1" applyBorder="1" applyAlignment="1">
      <alignment horizontal="right" vertical="center"/>
    </xf>
    <xf numFmtId="0" fontId="18" fillId="0" borderId="6" xfId="0" applyFont="1" applyFill="1" applyBorder="1" applyAlignment="1">
      <alignment horizontal="right" vertical="center"/>
    </xf>
    <xf numFmtId="0" fontId="18" fillId="0" borderId="0" xfId="0" applyFont="1" applyFill="1" applyBorder="1" applyAlignment="1">
      <alignment horizontal="right" vertical="center"/>
    </xf>
    <xf numFmtId="0" fontId="18" fillId="0" borderId="7" xfId="0" applyFont="1" applyFill="1" applyBorder="1" applyAlignment="1">
      <alignment horizontal="right" vertical="center"/>
    </xf>
    <xf numFmtId="0" fontId="8" fillId="0" borderId="5" xfId="0" applyFont="1" applyBorder="1">
      <alignment vertical="center"/>
    </xf>
    <xf numFmtId="0" fontId="7" fillId="0" borderId="3" xfId="0" applyFont="1" applyBorder="1">
      <alignment vertical="center"/>
    </xf>
    <xf numFmtId="0" fontId="19" fillId="0" borderId="0" xfId="0" applyFont="1" applyAlignment="1">
      <alignment horizontal="justify" vertical="center"/>
    </xf>
    <xf numFmtId="0" fontId="0" fillId="2" borderId="0" xfId="0" applyFill="1">
      <alignment vertical="center"/>
    </xf>
    <xf numFmtId="0" fontId="3" fillId="0" borderId="0" xfId="0" applyFont="1" applyAlignment="1">
      <alignment vertical="center"/>
    </xf>
    <xf numFmtId="0" fontId="3" fillId="0" borderId="0" xfId="0" applyFont="1" applyAlignment="1">
      <alignment vertical="center"/>
    </xf>
    <xf numFmtId="0" fontId="0" fillId="0" borderId="0" xfId="0" applyFont="1" applyAlignment="1">
      <alignment horizontal="left" vertical="center"/>
    </xf>
    <xf numFmtId="0" fontId="10" fillId="0" borderId="0" xfId="0" applyFont="1" applyAlignment="1">
      <alignment horizontal="left" vertical="center"/>
    </xf>
    <xf numFmtId="0" fontId="3" fillId="0" borderId="0" xfId="0" applyFont="1" applyAlignment="1">
      <alignment vertical="center"/>
    </xf>
    <xf numFmtId="0" fontId="0" fillId="0" borderId="0" xfId="0" applyNumberFormat="1" applyAlignment="1">
      <alignment horizontal="left" vertical="center"/>
    </xf>
    <xf numFmtId="0" fontId="0" fillId="0" borderId="0" xfId="0" applyAlignment="1">
      <alignment horizontal="left" vertical="center"/>
    </xf>
    <xf numFmtId="49" fontId="0" fillId="0" borderId="0" xfId="0" applyNumberFormat="1" applyAlignment="1">
      <alignment horizontal="left" vertical="center"/>
    </xf>
    <xf numFmtId="0" fontId="7" fillId="0" borderId="2" xfId="0" applyFont="1" applyBorder="1">
      <alignment vertical="center"/>
    </xf>
    <xf numFmtId="0" fontId="4" fillId="0" borderId="14" xfId="0" applyFont="1" applyBorder="1">
      <alignment vertical="center"/>
    </xf>
    <xf numFmtId="0" fontId="7" fillId="0" borderId="15" xfId="0" applyFont="1" applyBorder="1">
      <alignment vertical="center"/>
    </xf>
    <xf numFmtId="0" fontId="10" fillId="2" borderId="10" xfId="0" applyFont="1" applyFill="1" applyBorder="1" applyAlignment="1">
      <alignment vertical="center"/>
    </xf>
    <xf numFmtId="0" fontId="4" fillId="0" borderId="22" xfId="0" applyFont="1" applyBorder="1">
      <alignment vertical="center"/>
    </xf>
    <xf numFmtId="0" fontId="3" fillId="0" borderId="25" xfId="0" applyFont="1" applyBorder="1">
      <alignment vertical="center"/>
    </xf>
    <xf numFmtId="0" fontId="7" fillId="2" borderId="2" xfId="0" applyFont="1" applyFill="1" applyBorder="1" applyAlignment="1">
      <alignment horizontal="center" vertical="center"/>
    </xf>
    <xf numFmtId="0" fontId="4" fillId="0" borderId="18" xfId="0" applyFont="1" applyBorder="1" applyAlignment="1">
      <alignment vertical="center"/>
    </xf>
    <xf numFmtId="0" fontId="3" fillId="0" borderId="22" xfId="0" applyFont="1" applyBorder="1" applyAlignment="1">
      <alignment vertical="center"/>
    </xf>
    <xf numFmtId="0" fontId="3" fillId="0" borderId="23" xfId="0" applyFont="1" applyBorder="1" applyAlignment="1">
      <alignment vertical="center"/>
    </xf>
    <xf numFmtId="0" fontId="3" fillId="0" borderId="0" xfId="0" applyFont="1" applyAlignment="1">
      <alignment vertical="center"/>
    </xf>
    <xf numFmtId="0" fontId="0" fillId="0" borderId="0" xfId="0" quotePrefix="1" applyNumberFormat="1" applyAlignment="1">
      <alignment horizontal="left" vertical="center"/>
    </xf>
    <xf numFmtId="0" fontId="3" fillId="0" borderId="0" xfId="0" applyFont="1" applyAlignment="1">
      <alignment vertical="center"/>
    </xf>
    <xf numFmtId="0" fontId="3" fillId="3" borderId="4" xfId="0" applyFont="1" applyFill="1" applyBorder="1" applyAlignment="1">
      <alignment horizontal="justify" vertical="center"/>
    </xf>
    <xf numFmtId="0" fontId="21" fillId="0" borderId="0" xfId="0" applyFont="1">
      <alignment vertical="center"/>
    </xf>
    <xf numFmtId="0" fontId="21" fillId="0" borderId="7" xfId="0" applyFont="1" applyBorder="1" applyAlignment="1">
      <alignment horizontal="justify" vertical="center"/>
    </xf>
    <xf numFmtId="0" fontId="21" fillId="0" borderId="0" xfId="0" applyFont="1" applyBorder="1" applyAlignment="1">
      <alignment horizontal="justify" vertical="center"/>
    </xf>
    <xf numFmtId="0" fontId="21" fillId="0" borderId="0" xfId="0" applyFont="1" applyBorder="1">
      <alignment vertical="center"/>
    </xf>
    <xf numFmtId="0" fontId="21" fillId="0" borderId="0" xfId="0" applyFont="1" applyBorder="1" applyAlignment="1">
      <alignment horizontal="right" vertical="center"/>
    </xf>
    <xf numFmtId="0" fontId="21" fillId="0" borderId="6" xfId="0" applyFont="1" applyBorder="1">
      <alignment vertical="center"/>
    </xf>
    <xf numFmtId="0" fontId="21" fillId="0" borderId="6" xfId="0" applyFont="1" applyBorder="1" applyAlignment="1">
      <alignment vertical="center"/>
    </xf>
    <xf numFmtId="0" fontId="21" fillId="0" borderId="11" xfId="0" applyFont="1" applyFill="1" applyBorder="1" applyAlignment="1">
      <alignment horizontal="justify" vertical="center"/>
    </xf>
    <xf numFmtId="0" fontId="21" fillId="0" borderId="11" xfId="0" applyFont="1" applyFill="1" applyBorder="1" applyAlignment="1">
      <alignment horizontal="right" vertical="center"/>
    </xf>
    <xf numFmtId="0" fontId="22" fillId="0" borderId="8" xfId="0" applyFont="1" applyFill="1" applyBorder="1" applyAlignment="1">
      <alignment horizontal="right" vertical="center"/>
    </xf>
    <xf numFmtId="0" fontId="21" fillId="0" borderId="9" xfId="0" applyFont="1" applyFill="1" applyBorder="1" applyAlignment="1">
      <alignment horizontal="right" vertical="center"/>
    </xf>
    <xf numFmtId="0" fontId="21" fillId="0" borderId="0" xfId="0" applyFont="1" applyFill="1" applyBorder="1" applyAlignment="1">
      <alignment horizontal="justify" vertical="center"/>
    </xf>
    <xf numFmtId="0" fontId="21" fillId="0" borderId="7" xfId="0" applyFont="1" applyFill="1" applyBorder="1" applyAlignment="1">
      <alignment horizontal="justify" vertical="center"/>
    </xf>
    <xf numFmtId="0" fontId="22" fillId="0" borderId="11" xfId="0" applyFont="1" applyFill="1" applyBorder="1" applyAlignment="1">
      <alignment horizontal="right" vertical="center"/>
    </xf>
    <xf numFmtId="0" fontId="21" fillId="0" borderId="0" xfId="0" applyFont="1" applyFill="1" applyBorder="1" applyAlignment="1">
      <alignment horizontal="right" vertical="center"/>
    </xf>
    <xf numFmtId="0" fontId="21" fillId="0" borderId="7" xfId="0" applyFont="1" applyFill="1" applyBorder="1" applyAlignment="1">
      <alignment horizontal="right" vertical="center"/>
    </xf>
    <xf numFmtId="0" fontId="10" fillId="2" borderId="2" xfId="0" applyFont="1" applyFill="1" applyBorder="1" applyAlignment="1">
      <alignment horizontal="right" vertical="center"/>
    </xf>
    <xf numFmtId="0" fontId="4" fillId="0" borderId="24" xfId="0" applyFont="1" applyBorder="1" applyAlignment="1">
      <alignment horizontal="left" vertical="center"/>
    </xf>
    <xf numFmtId="0" fontId="4" fillId="0" borderId="12" xfId="0" applyFont="1" applyBorder="1" applyAlignment="1">
      <alignment horizontal="left" vertical="center"/>
    </xf>
    <xf numFmtId="0" fontId="4" fillId="0" borderId="14" xfId="0" applyFont="1" applyBorder="1" applyAlignment="1">
      <alignment horizontal="left" vertical="center"/>
    </xf>
    <xf numFmtId="0" fontId="4" fillId="0" borderId="2" xfId="0" applyFont="1" applyBorder="1" applyAlignment="1">
      <alignment horizontal="left" vertical="center"/>
    </xf>
    <xf numFmtId="0" fontId="4" fillId="0" borderId="17" xfId="0" applyFont="1" applyBorder="1" applyAlignment="1">
      <alignment horizontal="left" vertical="center"/>
    </xf>
    <xf numFmtId="0" fontId="4" fillId="0" borderId="19" xfId="0" applyFont="1" applyBorder="1" applyAlignment="1">
      <alignment horizontal="left" vertical="center"/>
    </xf>
    <xf numFmtId="0" fontId="10" fillId="2" borderId="10" xfId="0" applyFont="1" applyFill="1" applyBorder="1" applyAlignment="1">
      <alignment horizontal="right" vertical="center"/>
    </xf>
    <xf numFmtId="0" fontId="10" fillId="2" borderId="11" xfId="0" applyFont="1" applyFill="1" applyBorder="1" applyAlignment="1">
      <alignment horizontal="right" vertical="center"/>
    </xf>
    <xf numFmtId="0" fontId="9" fillId="0" borderId="0" xfId="0" applyFont="1" applyFill="1" applyAlignment="1">
      <alignment horizontal="left" vertical="center"/>
    </xf>
    <xf numFmtId="0" fontId="4" fillId="0" borderId="24" xfId="0" applyFont="1" applyBorder="1" applyAlignment="1">
      <alignment horizontal="center" vertical="center"/>
    </xf>
    <xf numFmtId="0" fontId="4" fillId="0" borderId="12" xfId="0" applyFont="1" applyBorder="1" applyAlignment="1">
      <alignment horizontal="center" vertical="center"/>
    </xf>
    <xf numFmtId="0" fontId="20" fillId="0" borderId="0" xfId="0" applyFont="1" applyAlignment="1">
      <alignment horizontal="center" vertical="center"/>
    </xf>
    <xf numFmtId="0" fontId="0" fillId="0" borderId="0" xfId="0" applyAlignment="1">
      <alignment horizontal="center" vertical="center"/>
    </xf>
    <xf numFmtId="0" fontId="3" fillId="0" borderId="0" xfId="0" applyFont="1" applyAlignment="1">
      <alignment vertical="center"/>
    </xf>
    <xf numFmtId="0" fontId="4" fillId="0" borderId="0" xfId="0" applyFont="1" applyAlignment="1">
      <alignment horizontal="left" vertical="center"/>
    </xf>
    <xf numFmtId="0" fontId="0" fillId="0" borderId="0" xfId="0" applyFont="1" applyAlignment="1">
      <alignment horizontal="left" vertical="center"/>
    </xf>
    <xf numFmtId="0" fontId="3" fillId="0" borderId="0" xfId="0" applyFont="1" applyAlignment="1">
      <alignment horizontal="left" vertical="center"/>
    </xf>
    <xf numFmtId="0" fontId="20" fillId="0" borderId="0" xfId="0" applyFont="1" applyAlignment="1">
      <alignment horizontal="center" vertical="center" wrapText="1"/>
    </xf>
    <xf numFmtId="0" fontId="11" fillId="0" borderId="0" xfId="0" applyFont="1" applyAlignment="1">
      <alignment vertical="center" wrapText="1"/>
    </xf>
  </cellXfs>
  <cellStyles count="1">
    <cellStyle name="常规" xfId="0" builtinId="0"/>
  </cellStyles>
  <dxfs count="182">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b val="0"/>
        <i val="0"/>
        <strike val="0"/>
        <condense val="0"/>
        <extend val="0"/>
        <outline val="0"/>
        <shadow val="0"/>
        <u val="none"/>
        <vertAlign val="baseline"/>
        <sz val="11"/>
        <color auto="1"/>
        <name val="等线"/>
        <scheme val="minor"/>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等线"/>
        <scheme val="minor"/>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等线"/>
        <scheme val="minor"/>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等线"/>
        <scheme val="minor"/>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auto="1"/>
        <name val="等线"/>
        <scheme val="minor"/>
      </font>
      <fill>
        <patternFill patternType="none">
          <fgColor indexed="64"/>
          <bgColor indexed="65"/>
        </patternFill>
      </fill>
      <alignment horizontal="justify" vertical="center" textRotation="0" wrapText="0" indent="0" justifyLastLine="0" shrinkToFit="0" readingOrder="0"/>
    </dxf>
    <dxf>
      <font>
        <b val="0"/>
        <i val="0"/>
        <strike val="0"/>
        <condense val="0"/>
        <extend val="0"/>
        <outline val="0"/>
        <shadow val="0"/>
        <u val="none"/>
        <vertAlign val="baseline"/>
        <sz val="11"/>
        <color auto="1"/>
        <name val="等线"/>
        <scheme val="minor"/>
      </font>
      <fill>
        <patternFill patternType="none">
          <fgColor indexed="64"/>
          <bgColor indexed="65"/>
        </patternFill>
      </fill>
      <alignment horizontal="justify" vertical="center"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等线"/>
        <scheme val="minor"/>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1"/>
        <color auto="1"/>
        <name val="等线"/>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等线"/>
        <scheme val="minor"/>
      </font>
      <alignment horizontal="justify" vertical="center" textRotation="0" wrapText="0" indent="0" justifyLastLine="0" shrinkToFit="0" readingOrder="0"/>
    </dxf>
    <dxf>
      <font>
        <b val="0"/>
        <i val="0"/>
        <strike val="0"/>
        <condense val="0"/>
        <extend val="0"/>
        <outline val="0"/>
        <shadow val="0"/>
        <u val="none"/>
        <vertAlign val="baseline"/>
        <sz val="11"/>
        <color auto="1"/>
        <name val="等线"/>
        <scheme val="minor"/>
      </font>
    </dxf>
    <dxf>
      <font>
        <b val="0"/>
        <i val="0"/>
        <strike val="0"/>
        <condense val="0"/>
        <extend val="0"/>
        <outline val="0"/>
        <shadow val="0"/>
        <u val="none"/>
        <vertAlign val="baseline"/>
        <sz val="11"/>
        <color auto="1"/>
        <name val="等线"/>
        <scheme val="minor"/>
      </font>
      <alignment horizontal="justify" vertical="center" textRotation="0" wrapText="0" indent="0" justifyLastLine="0" shrinkToFit="0" readingOrder="0"/>
    </dxf>
    <dxf>
      <font>
        <b val="0"/>
        <i val="0"/>
        <strike val="0"/>
        <condense val="0"/>
        <extend val="0"/>
        <outline val="0"/>
        <shadow val="0"/>
        <u val="none"/>
        <vertAlign val="baseline"/>
        <sz val="11"/>
        <color auto="1"/>
        <name val="等线"/>
        <scheme val="minor"/>
      </font>
      <alignment horizontal="justify"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auto="1"/>
        <name val="等线"/>
        <scheme val="minor"/>
      </font>
    </dxf>
    <dxf>
      <font>
        <b val="0"/>
        <i val="0"/>
        <strike val="0"/>
        <condense val="0"/>
        <extend val="0"/>
        <outline val="0"/>
        <shadow val="0"/>
        <u val="none"/>
        <vertAlign val="baseline"/>
        <sz val="11"/>
        <color auto="1"/>
        <name val="等线"/>
        <scheme val="minor"/>
      </font>
      <alignment horizontal="justify" vertical="center" textRotation="0" wrapText="0" indent="0" justifyLastLine="0" shrinkToFit="0" readingOrder="0"/>
    </dxf>
    <dxf>
      <font>
        <b val="0"/>
        <i val="0"/>
        <strike val="0"/>
        <condense val="0"/>
        <extend val="0"/>
        <outline val="0"/>
        <shadow val="0"/>
        <u val="none"/>
        <vertAlign val="baseline"/>
        <sz val="11"/>
        <color auto="1"/>
        <name val="等线"/>
        <scheme val="minor"/>
      </font>
      <border diagonalUp="0" diagonalDown="0">
        <left style="thin">
          <color indexed="64"/>
        </left>
        <right/>
        <top/>
        <bottom/>
        <vertical/>
        <horizontal/>
      </border>
    </dxf>
    <dxf>
      <font>
        <b val="0"/>
        <i val="0"/>
        <strike val="0"/>
        <condense val="0"/>
        <extend val="0"/>
        <outline val="0"/>
        <shadow val="0"/>
        <u val="none"/>
        <vertAlign val="baseline"/>
        <sz val="11"/>
        <color auto="1"/>
        <name val="等线"/>
        <scheme val="minor"/>
      </font>
      <alignment horizontal="right" vertical="center" textRotation="0" wrapText="0" indent="0" justifyLastLine="0" shrinkToFit="0" readingOrder="0"/>
    </dxf>
    <dxf>
      <font>
        <b val="0"/>
        <i val="0"/>
        <strike val="0"/>
        <condense val="0"/>
        <extend val="0"/>
        <outline val="0"/>
        <shadow val="0"/>
        <u val="none"/>
        <vertAlign val="baseline"/>
        <sz val="11"/>
        <color auto="1"/>
        <name val="等线"/>
        <scheme val="minor"/>
      </font>
      <alignment horizontal="right" vertical="center" textRotation="0" wrapText="0" indent="0" justifyLastLine="0" shrinkToFit="0" readingOrder="0"/>
    </dxf>
    <dxf>
      <font>
        <b val="0"/>
        <i val="0"/>
        <strike val="0"/>
        <condense val="0"/>
        <extend val="0"/>
        <outline val="0"/>
        <shadow val="0"/>
        <u val="none"/>
        <vertAlign val="baseline"/>
        <sz val="11"/>
        <color auto="1"/>
        <name val="等线"/>
        <scheme val="minor"/>
      </font>
      <alignment horizontal="right" vertical="center" textRotation="0" wrapText="0" indent="0" justifyLastLine="0" shrinkToFit="0" readingOrder="0"/>
    </dxf>
    <dxf>
      <font>
        <b val="0"/>
        <i val="0"/>
        <strike val="0"/>
        <condense val="0"/>
        <extend val="0"/>
        <outline val="0"/>
        <shadow val="0"/>
        <u val="none"/>
        <vertAlign val="baseline"/>
        <sz val="11"/>
        <color auto="1"/>
        <name val="等线"/>
        <scheme val="minor"/>
      </font>
      <alignment horizontal="right" vertical="center" textRotation="0" wrapText="0" indent="0" justifyLastLine="0" shrinkToFit="0" readingOrder="0"/>
    </dxf>
    <dxf>
      <font>
        <b val="0"/>
        <i val="0"/>
        <strike val="0"/>
        <condense val="0"/>
        <extend val="0"/>
        <outline val="0"/>
        <shadow val="0"/>
        <u val="none"/>
        <vertAlign val="baseline"/>
        <sz val="11"/>
        <color auto="1"/>
        <name val="等线"/>
        <scheme val="minor"/>
      </font>
    </dxf>
    <dxf>
      <font>
        <b val="0"/>
        <i val="0"/>
        <strike val="0"/>
        <condense val="0"/>
        <extend val="0"/>
        <outline val="0"/>
        <shadow val="0"/>
        <u val="none"/>
        <vertAlign val="baseline"/>
        <sz val="11"/>
        <color auto="1"/>
        <name val="等线"/>
        <scheme val="minor"/>
      </font>
      <alignment horizontal="justify" vertical="center" textRotation="0" wrapText="0" indent="0" justifyLastLine="0" shrinkToFit="0" readingOrder="0"/>
    </dxf>
    <dxf>
      <font>
        <b val="0"/>
        <i val="0"/>
        <strike val="0"/>
        <condense val="0"/>
        <extend val="0"/>
        <outline val="0"/>
        <shadow val="0"/>
        <u val="none"/>
        <vertAlign val="baseline"/>
        <sz val="11"/>
        <color auto="1"/>
        <name val="等线"/>
        <scheme val="minor"/>
      </font>
    </dxf>
    <dxf>
      <font>
        <b val="0"/>
        <i val="0"/>
        <strike val="0"/>
        <condense val="0"/>
        <extend val="0"/>
        <outline val="0"/>
        <shadow val="0"/>
        <u val="none"/>
        <vertAlign val="baseline"/>
        <sz val="11"/>
        <color auto="1"/>
        <name val="等线"/>
        <scheme val="minor"/>
      </font>
      <alignment horizontal="justify"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auto="1"/>
        <name val="等线"/>
        <scheme val="minor"/>
      </font>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等线"/>
        <scheme val="minor"/>
      </font>
    </dxf>
    <dxf>
      <font>
        <strike val="0"/>
        <outline val="0"/>
        <shadow val="0"/>
        <u val="none"/>
        <vertAlign val="baseline"/>
        <sz val="11"/>
        <color auto="1"/>
        <name val="等线"/>
        <scheme val="minor"/>
      </font>
    </dxf>
    <dxf>
      <font>
        <b val="0"/>
        <i val="0"/>
        <strike val="0"/>
        <condense val="0"/>
        <extend val="0"/>
        <outline val="0"/>
        <shadow val="0"/>
        <u val="none"/>
        <vertAlign val="baseline"/>
        <sz val="11"/>
        <color auto="1"/>
        <name val="等线"/>
        <scheme val="minor"/>
      </font>
      <alignment horizontal="justify" vertical="center" textRotation="0" wrapText="0" indent="0" justifyLastLine="0" shrinkToFit="0" readingOrder="0"/>
    </dxf>
    <dxf>
      <font>
        <b val="0"/>
        <i val="0"/>
        <strike val="0"/>
        <condense val="0"/>
        <extend val="0"/>
        <outline val="0"/>
        <shadow val="0"/>
        <u val="none"/>
        <vertAlign val="baseline"/>
        <sz val="11"/>
        <color auto="1"/>
        <name val="等线"/>
        <scheme val="minor"/>
      </font>
      <alignment horizontal="justify" vertical="center" textRotation="0" wrapText="0" indent="0" justifyLastLine="0" shrinkToFit="0" readingOrder="0"/>
    </dxf>
    <dxf>
      <font>
        <b val="0"/>
        <i val="0"/>
        <strike val="0"/>
        <condense val="0"/>
        <extend val="0"/>
        <outline val="0"/>
        <shadow val="0"/>
        <u val="none"/>
        <vertAlign val="baseline"/>
        <sz val="11"/>
        <color auto="1"/>
        <name val="等线"/>
        <scheme val="minor"/>
      </font>
      <alignment horizontal="justify" vertical="center" textRotation="0" wrapText="0" indent="0" justifyLastLine="0" shrinkToFit="0" readingOrder="0"/>
    </dxf>
    <dxf>
      <font>
        <b val="0"/>
        <i val="0"/>
        <strike val="0"/>
        <condense val="0"/>
        <extend val="0"/>
        <outline val="0"/>
        <shadow val="0"/>
        <u val="none"/>
        <vertAlign val="baseline"/>
        <sz val="11"/>
        <color auto="1"/>
        <name val="等线"/>
        <scheme val="minor"/>
      </font>
      <alignment horizontal="justify" vertical="center" textRotation="0" wrapText="0" indent="0" justifyLastLine="0" shrinkToFit="0" readingOrder="0"/>
    </dxf>
    <dxf>
      <font>
        <b val="0"/>
        <i val="0"/>
        <strike val="0"/>
        <condense val="0"/>
        <extend val="0"/>
        <outline val="0"/>
        <shadow val="0"/>
        <u val="none"/>
        <vertAlign val="baseline"/>
        <sz val="11"/>
        <color auto="1"/>
        <name val="等线"/>
        <scheme val="minor"/>
      </font>
      <alignment horizontal="justify" vertical="center" textRotation="0" wrapText="0" indent="0" justifyLastLine="0" shrinkToFit="0" readingOrder="0"/>
    </dxf>
    <dxf>
      <font>
        <b val="0"/>
        <i val="0"/>
        <strike val="0"/>
        <condense val="0"/>
        <extend val="0"/>
        <outline val="0"/>
        <shadow val="0"/>
        <u val="none"/>
        <vertAlign val="baseline"/>
        <sz val="11"/>
        <color auto="1"/>
        <name val="等线"/>
        <scheme val="minor"/>
      </font>
      <numFmt numFmtId="0" formatCode="General"/>
      <alignment horizontal="right" vertical="center" textRotation="0" wrapText="0" indent="0" justifyLastLine="0" shrinkToFit="0" readingOrder="0"/>
    </dxf>
    <dxf>
      <font>
        <b val="0"/>
        <i val="0"/>
        <strike val="0"/>
        <condense val="0"/>
        <extend val="0"/>
        <outline val="0"/>
        <shadow val="0"/>
        <u val="none"/>
        <vertAlign val="baseline"/>
        <sz val="11"/>
        <color auto="1"/>
        <name val="等线"/>
        <scheme val="minor"/>
      </font>
      <alignment horizontal="right" vertical="center" textRotation="0" wrapText="0" indent="0" justifyLastLine="0" shrinkToFit="0" readingOrder="0"/>
    </dxf>
    <dxf>
      <font>
        <b val="0"/>
        <i val="0"/>
        <strike val="0"/>
        <condense val="0"/>
        <extend val="0"/>
        <outline val="0"/>
        <shadow val="0"/>
        <u val="none"/>
        <vertAlign val="baseline"/>
        <sz val="11"/>
        <color auto="1"/>
        <name val="等线"/>
        <scheme val="minor"/>
      </font>
      <alignment horizontal="justify" vertical="center" textRotation="0" wrapText="0" indent="0" justifyLastLine="0" shrinkToFit="0" readingOrder="0"/>
    </dxf>
    <dxf>
      <font>
        <b val="0"/>
        <i val="0"/>
        <strike val="0"/>
        <condense val="0"/>
        <extend val="0"/>
        <outline val="0"/>
        <shadow val="0"/>
        <u val="none"/>
        <vertAlign val="baseline"/>
        <sz val="11"/>
        <color auto="1"/>
        <name val="等线"/>
        <scheme val="minor"/>
      </font>
      <alignment horizontal="right" vertical="center" textRotation="0" wrapText="0" indent="0" justifyLastLine="0" shrinkToFit="0" readingOrder="0"/>
    </dxf>
    <dxf>
      <font>
        <b val="0"/>
        <i val="0"/>
        <strike val="0"/>
        <condense val="0"/>
        <extend val="0"/>
        <outline val="0"/>
        <shadow val="0"/>
        <u val="none"/>
        <vertAlign val="baseline"/>
        <sz val="11"/>
        <color auto="1"/>
        <name val="等线"/>
        <scheme val="minor"/>
      </font>
      <alignment horizontal="right" vertical="center" textRotation="0" wrapText="0" indent="0" justifyLastLine="0" shrinkToFit="0" readingOrder="0"/>
    </dxf>
    <dxf>
      <font>
        <b val="0"/>
        <i val="0"/>
        <strike val="0"/>
        <condense val="0"/>
        <extend val="0"/>
        <outline val="0"/>
        <shadow val="0"/>
        <u val="none"/>
        <vertAlign val="baseline"/>
        <sz val="11"/>
        <color auto="1"/>
        <name val="等线"/>
        <scheme val="minor"/>
      </font>
      <alignment horizontal="right" vertical="center" textRotation="0" wrapText="0" indent="0" justifyLastLine="0" shrinkToFit="0" readingOrder="0"/>
    </dxf>
    <dxf>
      <font>
        <b val="0"/>
        <i val="0"/>
        <strike val="0"/>
        <condense val="0"/>
        <extend val="0"/>
        <outline val="0"/>
        <shadow val="0"/>
        <u val="none"/>
        <vertAlign val="baseline"/>
        <sz val="11"/>
        <color auto="1"/>
        <name val="等线"/>
        <scheme val="minor"/>
      </font>
      <alignment horizontal="justify" vertical="center" textRotation="0" wrapText="0" indent="0" justifyLastLine="0" shrinkToFit="0" readingOrder="0"/>
    </dxf>
    <dxf>
      <font>
        <b val="0"/>
        <i val="0"/>
        <strike val="0"/>
        <condense val="0"/>
        <extend val="0"/>
        <outline val="0"/>
        <shadow val="0"/>
        <u val="none"/>
        <vertAlign val="baseline"/>
        <sz val="11"/>
        <color auto="1"/>
        <name val="等线"/>
        <scheme val="minor"/>
      </font>
      <alignment horizontal="justify" vertical="center" textRotation="0" wrapText="0" indent="0" justifyLastLine="0" shrinkToFit="0" readingOrder="0"/>
    </dxf>
    <dxf>
      <font>
        <b val="0"/>
        <i val="0"/>
        <strike val="0"/>
        <condense val="0"/>
        <extend val="0"/>
        <outline val="0"/>
        <shadow val="0"/>
        <u val="none"/>
        <vertAlign val="baseline"/>
        <sz val="11"/>
        <color auto="1"/>
        <name val="等线"/>
        <scheme val="minor"/>
      </font>
      <alignment horizontal="justify" vertical="center"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等线"/>
        <scheme val="minor"/>
      </font>
      <alignment horizontal="justify" vertical="center" textRotation="0" wrapText="0" indent="0" justifyLastLine="0" shrinkToFit="0" readingOrder="0"/>
    </dxf>
    <dxf>
      <font>
        <b/>
        <i val="0"/>
        <strike val="0"/>
        <condense val="0"/>
        <extend val="0"/>
        <outline val="0"/>
        <shadow val="0"/>
        <u val="none"/>
        <vertAlign val="baseline"/>
        <sz val="11"/>
        <color auto="1"/>
        <name val="等线"/>
        <scheme val="minor"/>
      </font>
    </dxf>
    <dxf>
      <font>
        <b val="0"/>
        <i val="0"/>
        <strike val="0"/>
        <condense val="0"/>
        <extend val="0"/>
        <outline val="0"/>
        <shadow val="0"/>
        <u val="none"/>
        <vertAlign val="baseline"/>
        <sz val="11"/>
        <color auto="1"/>
        <name val="等线"/>
        <scheme val="minor"/>
      </font>
      <alignment horizontal="justify" vertical="center" textRotation="0" wrapText="0" indent="0" justifyLastLine="0" shrinkToFit="0" readingOrder="0"/>
    </dxf>
    <dxf>
      <font>
        <b val="0"/>
        <i val="0"/>
        <strike val="0"/>
        <condense val="0"/>
        <extend val="0"/>
        <outline val="0"/>
        <shadow val="0"/>
        <u val="none"/>
        <vertAlign val="baseline"/>
        <sz val="11"/>
        <color auto="1"/>
        <name val="等线"/>
        <scheme val="minor"/>
      </font>
      <alignment horizontal="right" vertical="center" textRotation="0" wrapText="0" indent="0" justifyLastLine="0" shrinkToFit="0" readingOrder="0"/>
    </dxf>
    <dxf>
      <font>
        <b val="0"/>
        <i val="0"/>
        <strike val="0"/>
        <condense val="0"/>
        <extend val="0"/>
        <outline val="0"/>
        <shadow val="0"/>
        <u val="none"/>
        <vertAlign val="baseline"/>
        <sz val="11"/>
        <color auto="1"/>
        <name val="等线"/>
        <scheme val="minor"/>
      </font>
      <alignment horizontal="right" vertical="center" textRotation="0" wrapText="0" indent="0" justifyLastLine="0" shrinkToFit="0" readingOrder="0"/>
    </dxf>
    <dxf>
      <font>
        <b val="0"/>
        <i val="0"/>
        <strike val="0"/>
        <condense val="0"/>
        <extend val="0"/>
        <outline val="0"/>
        <shadow val="0"/>
        <u val="none"/>
        <vertAlign val="baseline"/>
        <sz val="11"/>
        <color auto="1"/>
        <name val="等线"/>
        <scheme val="minor"/>
      </font>
      <alignment horizontal="justify" vertical="center" textRotation="0" wrapText="0" indent="0" justifyLastLine="0" shrinkToFit="0" readingOrder="0"/>
    </dxf>
    <dxf>
      <font>
        <b val="0"/>
        <i val="0"/>
        <strike val="0"/>
        <condense val="0"/>
        <extend val="0"/>
        <outline val="0"/>
        <shadow val="0"/>
        <u val="none"/>
        <vertAlign val="baseline"/>
        <sz val="11"/>
        <color auto="1"/>
        <name val="等线"/>
        <scheme val="minor"/>
      </font>
      <alignment horizontal="justify" vertical="center"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等线"/>
        <scheme val="minor"/>
      </font>
      <alignment horizontal="justify" vertical="center" textRotation="0" wrapText="0" indent="0" justifyLastLine="0" shrinkToFit="0" readingOrder="0"/>
    </dxf>
    <dxf>
      <font>
        <b/>
        <i val="0"/>
        <strike val="0"/>
        <condense val="0"/>
        <extend val="0"/>
        <outline val="0"/>
        <shadow val="0"/>
        <u val="none"/>
        <vertAlign val="baseline"/>
        <sz val="11"/>
        <color auto="1"/>
        <name val="等线"/>
        <scheme val="minor"/>
      </font>
    </dxf>
    <dxf>
      <font>
        <b val="0"/>
        <i val="0"/>
        <strike val="0"/>
        <condense val="0"/>
        <extend val="0"/>
        <outline val="0"/>
        <shadow val="0"/>
        <u val="none"/>
        <vertAlign val="baseline"/>
        <sz val="11"/>
        <color auto="1"/>
        <name val="等线"/>
        <scheme val="minor"/>
      </font>
      <fill>
        <patternFill patternType="none">
          <fgColor indexed="64"/>
          <bgColor indexed="65"/>
        </patternFill>
      </fill>
      <alignment horizontal="justify"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1"/>
        <color auto="1"/>
        <name val="等线"/>
        <scheme val="minor"/>
      </font>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1"/>
        <color auto="1"/>
        <name val="等线"/>
        <scheme val="minor"/>
      </font>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1"/>
        <color auto="1"/>
        <name val="等线"/>
        <scheme val="minor"/>
      </font>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1"/>
        <color auto="1"/>
        <name val="等线"/>
        <scheme val="minor"/>
      </font>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1"/>
        <color auto="1"/>
        <name val="等线"/>
        <scheme val="minor"/>
      </font>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1"/>
        <color auto="1"/>
        <name val="等线"/>
        <scheme val="minor"/>
      </font>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1"/>
        <color auto="1"/>
        <name val="等线"/>
        <scheme val="minor"/>
      </font>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1"/>
        <color auto="1"/>
        <name val="等线"/>
        <scheme val="minor"/>
      </font>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i val="0"/>
        <strike val="0"/>
        <condense val="0"/>
        <extend val="0"/>
        <outline val="0"/>
        <shadow val="0"/>
        <u val="none"/>
        <vertAlign val="baseline"/>
        <sz val="11"/>
        <color auto="1"/>
        <name val="等线"/>
        <scheme val="minor"/>
      </font>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bottom style="thin">
          <color indexed="64"/>
        </bottom>
      </border>
    </dxf>
    <dxf>
      <font>
        <b val="0"/>
        <i val="0"/>
        <strike val="0"/>
        <condense val="0"/>
        <extend val="0"/>
        <outline val="0"/>
        <shadow val="0"/>
        <u val="none"/>
        <vertAlign val="baseline"/>
        <sz val="11"/>
        <color auto="1"/>
        <name val="等线"/>
        <scheme val="minor"/>
      </font>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1"/>
        <color auto="1"/>
        <name val="等线"/>
        <scheme val="minor"/>
      </font>
      <fill>
        <patternFill patternType="none">
          <fgColor indexed="64"/>
          <bgColor indexed="65"/>
        </patternFill>
      </fill>
      <alignment horizontal="right"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1"/>
        <color auto="1"/>
        <name val="等线"/>
        <scheme val="minor"/>
      </font>
      <fill>
        <patternFill patternType="none">
          <fgColor indexed="64"/>
          <bgColor indexed="65"/>
        </patternFill>
      </fill>
      <alignment horizontal="justify" vertical="center" textRotation="0" wrapText="0" indent="0" justifyLastLine="0" shrinkToFit="0" readingOrder="0"/>
      <border diagonalUp="0" diagonalDown="0" outline="0">
        <left/>
        <right/>
        <top/>
        <bottom style="thin">
          <color indexed="64"/>
        </bottom>
      </border>
    </dxf>
    <dxf>
      <font>
        <b/>
        <i val="0"/>
        <strike val="0"/>
        <condense val="0"/>
        <extend val="0"/>
        <outline val="0"/>
        <shadow val="0"/>
        <u val="none"/>
        <vertAlign val="baseline"/>
        <sz val="11"/>
        <color auto="1"/>
        <name val="等线"/>
        <scheme val="minor"/>
      </font>
      <fill>
        <patternFill patternType="none">
          <fgColor indexed="64"/>
          <bgColor indexed="65"/>
        </patternFill>
      </fill>
      <alignment horizontal="justify"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1"/>
        <color auto="1"/>
        <name val="等线"/>
        <scheme val="minor"/>
      </font>
      <fill>
        <patternFill patternType="none">
          <fgColor indexed="64"/>
          <bgColor indexed="65"/>
        </patternFill>
      </fill>
      <alignment horizontal="justify" vertical="center" textRotation="0" wrapText="0" indent="0" justifyLastLine="0" shrinkToFit="0" readingOrder="0"/>
      <border diagonalUp="0" diagonalDown="0" outline="0">
        <left/>
        <right/>
        <top/>
        <bottom style="thin">
          <color indexed="64"/>
        </bottom>
      </border>
    </dxf>
    <dxf>
      <font>
        <b val="0"/>
        <i val="0"/>
        <strike val="0"/>
        <condense val="0"/>
        <extend val="0"/>
        <outline val="0"/>
        <shadow val="0"/>
        <u val="none"/>
        <vertAlign val="baseline"/>
        <sz val="11"/>
        <color auto="1"/>
        <name val="等线"/>
        <scheme val="minor"/>
      </font>
      <fill>
        <patternFill patternType="none">
          <fgColor indexed="64"/>
          <bgColor indexed="65"/>
        </patternFill>
      </fill>
      <alignment horizontal="justify" vertical="center" textRotation="0" wrapText="0" indent="0" justifyLastLine="0" shrinkToFit="0" readingOrder="0"/>
      <border diagonalUp="0" diagonalDown="0" outline="0">
        <left/>
        <right/>
        <top/>
        <bottom style="thin">
          <color indexed="64"/>
        </bottom>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等线"/>
        <scheme val="minor"/>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1"/>
        <color auto="1"/>
        <name val="等线"/>
        <scheme val="minor"/>
      </font>
      <fill>
        <patternFill patternType="none">
          <fgColor indexed="64"/>
          <bgColor indexed="65"/>
        </patternFill>
      </fill>
    </dxf>
  </dxfs>
  <tableStyles count="0" defaultTableStyle="TableStyleMedium2" defaultPivotStyle="PivotStyleLight16"/>
  <colors>
    <mruColors>
      <color rgb="FFC0FFC0"/>
      <color rgb="FFFFC0C0"/>
      <color rgb="FFC0C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45</xdr:row>
      <xdr:rowOff>0</xdr:rowOff>
    </xdr:from>
    <xdr:to>
      <xdr:col>17</xdr:col>
      <xdr:colOff>19050</xdr:colOff>
      <xdr:row>54</xdr:row>
      <xdr:rowOff>19050</xdr:rowOff>
    </xdr:to>
    <xdr:pic>
      <xdr:nvPicPr>
        <xdr:cNvPr id="8" name="图片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8143875"/>
          <a:ext cx="10991850" cy="1647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5</xdr:col>
      <xdr:colOff>57150</xdr:colOff>
      <xdr:row>71</xdr:row>
      <xdr:rowOff>9525</xdr:rowOff>
    </xdr:to>
    <xdr:pic>
      <xdr:nvPicPr>
        <xdr:cNvPr id="10" name="图片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11401425"/>
          <a:ext cx="2800350" cy="1276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12</xdr:col>
      <xdr:colOff>419100</xdr:colOff>
      <xdr:row>124</xdr:row>
      <xdr:rowOff>95250</xdr:rowOff>
    </xdr:to>
    <xdr:pic>
      <xdr:nvPicPr>
        <xdr:cNvPr id="11" name="图片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5800" y="13392150"/>
          <a:ext cx="7962900" cy="896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3" name="表3" displayName="表3" ref="A1:P95" totalsRowShown="0" headerRowDxfId="181" dataDxfId="180" tableBorderDxfId="179">
  <autoFilter ref="A1:P95"/>
  <sortState ref="A2:P89">
    <sortCondition ref="A1:A89"/>
  </sortState>
  <tableColumns count="16">
    <tableColumn id="1" name="编号" dataDxfId="178"/>
    <tableColumn id="2" name="名称" dataDxfId="177"/>
    <tableColumn id="3" name="种类" dataDxfId="176"/>
    <tableColumn id="4" name="来源" dataDxfId="175"/>
    <tableColumn id="5" name="等级" dataDxfId="174"/>
    <tableColumn id="6" name="价格" dataDxfId="173"/>
    <tableColumn id="7" name="生命" dataDxfId="172"/>
    <tableColumn id="8" name="力量" dataDxfId="171"/>
    <tableColumn id="9" name="灵力" dataDxfId="170"/>
    <tableColumn id="10" name="命中" dataDxfId="169"/>
    <tableColumn id="11" name="暴击" dataDxfId="168"/>
    <tableColumn id="12" name="回避" dataDxfId="167"/>
    <tableColumn id="13" name="防御" dataDxfId="166"/>
    <tableColumn id="14" name="幸运" dataDxfId="165"/>
    <tableColumn id="15" name="格挡" dataDxfId="164"/>
    <tableColumn id="16" name="描述" dataDxfId="163"/>
  </tableColumns>
  <tableStyleInfo name="TableStyleLight2" showFirstColumn="0" showLastColumn="0" showRowStripes="1" showColumnStripes="0"/>
</table>
</file>

<file path=xl/tables/table2.xml><?xml version="1.0" encoding="utf-8"?>
<table xmlns="http://schemas.openxmlformats.org/spreadsheetml/2006/main" id="2" name="表2" displayName="表2" ref="A1:E80" totalsRowShown="0" headerRowDxfId="162" dataDxfId="161" tableBorderDxfId="160">
  <autoFilter ref="A1:E80"/>
  <tableColumns count="5">
    <tableColumn id="1" name="编号" dataDxfId="159"/>
    <tableColumn id="2" name="名称" dataDxfId="158"/>
    <tableColumn id="3" name="种类" dataDxfId="157"/>
    <tableColumn id="4" name="价格" dataDxfId="156"/>
    <tableColumn id="5" name="描述" dataDxfId="155"/>
  </tableColumns>
  <tableStyleInfo name="TableStyleLight2" showFirstColumn="0" showLastColumn="0" showRowStripes="1" showColumnStripes="0"/>
</table>
</file>

<file path=xl/tables/table3.xml><?xml version="1.0" encoding="utf-8"?>
<table xmlns="http://schemas.openxmlformats.org/spreadsheetml/2006/main" id="4" name="表4" displayName="表4" ref="A1:N26" totalsRowShown="0" headerRowDxfId="154" dataDxfId="153" tableBorderDxfId="152">
  <autoFilter ref="A1:N26"/>
  <tableColumns count="14">
    <tableColumn id="1" name="编号" dataDxfId="151"/>
    <tableColumn id="2" name="名称" dataDxfId="150"/>
    <tableColumn id="3" name="种类" dataDxfId="149"/>
    <tableColumn id="4" name="价格" dataDxfId="148"/>
    <tableColumn id="5" name="功能1" dataDxfId="147"/>
    <tableColumn id="6" name="值" dataDxfId="146"/>
    <tableColumn id="7" name="有效期" dataDxfId="145"/>
    <tableColumn id="8" name="功能2" dataDxfId="144"/>
    <tableColumn id="9" name="值2" dataDxfId="143"/>
    <tableColumn id="10" name="有效期2" dataDxfId="142"/>
    <tableColumn id="15" name="功能3" dataDxfId="141"/>
    <tableColumn id="16" name="值3" dataDxfId="140"/>
    <tableColumn id="17" name="有效期3" dataDxfId="139"/>
    <tableColumn id="11" name="描述" dataDxfId="138"/>
  </tableColumns>
  <tableStyleInfo name="TableStyleLight2" showFirstColumn="0" showLastColumn="0" showRowStripes="1" showColumnStripes="0"/>
</table>
</file>

<file path=xl/tables/table4.xml><?xml version="1.0" encoding="utf-8"?>
<table xmlns="http://schemas.openxmlformats.org/spreadsheetml/2006/main" id="5" name="表5" displayName="表5" ref="A1:P224" totalsRowShown="0" headerRowDxfId="137" dataDxfId="136" tableBorderDxfId="135">
  <tableColumns count="16">
    <tableColumn id="2" name="任务名称" dataDxfId="134"/>
    <tableColumn id="1" name="编号" dataDxfId="133"/>
    <tableColumn id="3" name="任务状态" dataDxfId="132"/>
    <tableColumn id="4" name="种" dataDxfId="131"/>
    <tableColumn id="5" name="类" dataDxfId="130"/>
    <tableColumn id="6" name="经验" dataDxfId="129"/>
    <tableColumn id="7" name="金钱" dataDxfId="128"/>
    <tableColumn id="8" name="信仰" dataDxfId="127"/>
    <tableColumn id="9" name="食物" dataDxfId="126"/>
    <tableColumn id="10" name="简介" dataDxfId="125"/>
    <tableColumn id="16" name="开启条件" dataDxfId="124"/>
    <tableColumn id="14" name="获得角色" dataDxfId="123"/>
    <tableColumn id="15" name="获得道具" dataDxfId="122"/>
    <tableColumn id="12" name="详情" dataDxfId="121"/>
    <tableColumn id="11" name="申请人" dataDxfId="120"/>
    <tableColumn id="13" name="提示" dataDxfId="119"/>
  </tableColumns>
  <tableStyleInfo name="TableStyleLight2" showFirstColumn="0" showLastColumn="0" showRowStripes="1" showColumnStripes="0"/>
</table>
</file>

<file path=xl/tables/table5.xml><?xml version="1.0" encoding="utf-8"?>
<table xmlns="http://schemas.openxmlformats.org/spreadsheetml/2006/main" id="6" name="表6" displayName="表6" ref="A1:F52" totalsRowShown="0" headerRowDxfId="118" dataDxfId="117" tableBorderDxfId="116">
  <autoFilter ref="A1:F52"/>
  <tableColumns count="6">
    <tableColumn id="1" name="任务名称" dataDxfId="115"/>
    <tableColumn id="2" name="内容" dataDxfId="114"/>
    <tableColumn id="3" name="金钱" dataDxfId="113"/>
    <tableColumn id="4" name="信仰" dataDxfId="112"/>
    <tableColumn id="5" name="食物" dataDxfId="111"/>
    <tableColumn id="6" name="其他" dataDxfId="110"/>
  </tableColumns>
  <tableStyleInfo name="TableStyleLight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125"/>
  <sheetViews>
    <sheetView workbookViewId="0">
      <pane xSplit="1" ySplit="1" topLeftCell="B2" activePane="bottomRight" state="frozen"/>
      <selection pane="topRight" activeCell="B1" sqref="B1"/>
      <selection pane="bottomLeft" activeCell="A2" sqref="A2"/>
      <selection pane="bottomRight" activeCell="A5" sqref="A5"/>
    </sheetView>
  </sheetViews>
  <sheetFormatPr defaultColWidth="9" defaultRowHeight="14.25"/>
  <cols>
    <col min="1" max="1" width="21.75" style="1" customWidth="1"/>
    <col min="2" max="2" width="9.125" style="1" customWidth="1"/>
    <col min="3" max="3" width="6.25" style="1" customWidth="1"/>
    <col min="4" max="13" width="7.625" style="1" bestFit="1" customWidth="1"/>
    <col min="14" max="16" width="21.875" style="1" customWidth="1"/>
    <col min="17" max="17" width="17.75" style="1" bestFit="1" customWidth="1"/>
    <col min="18" max="18" width="9.375" style="1" bestFit="1" customWidth="1"/>
    <col min="19" max="19" width="22.25" style="1" bestFit="1" customWidth="1"/>
    <col min="20" max="21" width="21.875" style="1" bestFit="1" customWidth="1"/>
    <col min="22" max="22" width="17.75" style="1" bestFit="1" customWidth="1"/>
    <col min="23" max="23" width="9.375" style="1" bestFit="1" customWidth="1"/>
    <col min="24" max="24" width="22.25" style="1" bestFit="1" customWidth="1"/>
    <col min="25" max="27" width="21.875" style="1" bestFit="1" customWidth="1"/>
    <col min="28" max="28" width="17.75" style="1" bestFit="1" customWidth="1"/>
    <col min="29" max="16384" width="9" style="1"/>
  </cols>
  <sheetData>
    <row r="1" spans="1:28" s="8" customFormat="1">
      <c r="A1" s="80" t="s">
        <v>357</v>
      </c>
      <c r="B1" s="80" t="s">
        <v>356</v>
      </c>
      <c r="C1" s="45" t="s">
        <v>2117</v>
      </c>
      <c r="D1" s="45" t="s">
        <v>2162</v>
      </c>
      <c r="E1" s="80" t="s">
        <v>365</v>
      </c>
      <c r="F1" s="81" t="s">
        <v>358</v>
      </c>
      <c r="G1" s="81" t="s">
        <v>359</v>
      </c>
      <c r="H1" s="81" t="s">
        <v>364</v>
      </c>
      <c r="I1" s="81" t="s">
        <v>362</v>
      </c>
      <c r="J1" s="81" t="s">
        <v>360</v>
      </c>
      <c r="K1" s="81" t="s">
        <v>363</v>
      </c>
      <c r="L1" s="81" t="s">
        <v>366</v>
      </c>
      <c r="M1" s="88" t="s">
        <v>361</v>
      </c>
      <c r="N1" s="130" t="s">
        <v>3490</v>
      </c>
      <c r="O1" s="45"/>
      <c r="P1" s="45"/>
      <c r="Q1" s="45"/>
      <c r="R1" s="46"/>
      <c r="S1" s="130" t="s">
        <v>2816</v>
      </c>
      <c r="T1" s="45"/>
      <c r="U1" s="45"/>
      <c r="V1" s="45"/>
      <c r="W1" s="46"/>
      <c r="X1" s="251" t="s">
        <v>2817</v>
      </c>
      <c r="Y1" s="45"/>
      <c r="Z1" s="45"/>
      <c r="AA1" s="45"/>
      <c r="AB1" s="46"/>
    </row>
    <row r="2" spans="1:28">
      <c r="A2" s="294" t="s">
        <v>367</v>
      </c>
      <c r="B2" s="174" t="s">
        <v>4231</v>
      </c>
      <c r="C2" s="37" t="s">
        <v>2118</v>
      </c>
      <c r="D2" s="37" t="s">
        <v>2163</v>
      </c>
      <c r="E2" s="127">
        <v>310</v>
      </c>
      <c r="F2" s="118">
        <v>55</v>
      </c>
      <c r="G2" s="118">
        <v>65</v>
      </c>
      <c r="H2" s="118">
        <v>54</v>
      </c>
      <c r="I2" s="118">
        <v>34</v>
      </c>
      <c r="J2" s="118">
        <v>50</v>
      </c>
      <c r="K2" s="118">
        <v>50</v>
      </c>
      <c r="L2" s="118">
        <v>32</v>
      </c>
      <c r="M2" s="128">
        <v>20</v>
      </c>
      <c r="N2" s="26"/>
      <c r="O2" s="27"/>
      <c r="P2" s="27"/>
      <c r="Q2" s="118"/>
      <c r="R2" s="128"/>
      <c r="S2" s="127"/>
      <c r="T2" s="118"/>
      <c r="U2" s="118"/>
      <c r="V2" s="118"/>
      <c r="W2" s="128"/>
      <c r="X2" s="118" t="s">
        <v>2764</v>
      </c>
      <c r="Y2" s="118"/>
      <c r="Z2" s="118"/>
      <c r="AA2" s="118"/>
      <c r="AB2" s="128"/>
    </row>
    <row r="3" spans="1:28">
      <c r="A3" s="252" t="s">
        <v>3843</v>
      </c>
      <c r="B3" s="175" t="s">
        <v>4232</v>
      </c>
      <c r="C3" s="38" t="s">
        <v>2118</v>
      </c>
      <c r="D3" s="38" t="s">
        <v>2164</v>
      </c>
      <c r="E3" s="108">
        <v>300</v>
      </c>
      <c r="F3" s="110">
        <v>55</v>
      </c>
      <c r="G3" s="110">
        <v>60</v>
      </c>
      <c r="H3" s="110">
        <v>57</v>
      </c>
      <c r="I3" s="110">
        <v>45</v>
      </c>
      <c r="J3" s="110">
        <v>55</v>
      </c>
      <c r="K3" s="110">
        <v>41</v>
      </c>
      <c r="L3" s="110">
        <v>35</v>
      </c>
      <c r="M3" s="48">
        <v>20</v>
      </c>
      <c r="N3" s="32" t="s">
        <v>2765</v>
      </c>
      <c r="O3" s="33"/>
      <c r="P3" s="33"/>
      <c r="Q3" s="110"/>
      <c r="R3" s="48"/>
      <c r="S3" s="108" t="s">
        <v>3281</v>
      </c>
      <c r="T3" s="110" t="s">
        <v>3276</v>
      </c>
      <c r="U3" s="110" t="s">
        <v>2765</v>
      </c>
      <c r="V3" s="110"/>
      <c r="W3" s="48"/>
      <c r="X3" s="110" t="s">
        <v>2766</v>
      </c>
      <c r="Y3" s="110" t="s">
        <v>3281</v>
      </c>
      <c r="Z3" s="110" t="s">
        <v>3276</v>
      </c>
      <c r="AA3" s="110"/>
      <c r="AB3" s="48"/>
    </row>
    <row r="4" spans="1:28">
      <c r="A4" s="233" t="s">
        <v>3398</v>
      </c>
      <c r="B4" s="177" t="s">
        <v>4233</v>
      </c>
      <c r="C4" s="37" t="s">
        <v>2118</v>
      </c>
      <c r="D4" s="37" t="s">
        <v>2165</v>
      </c>
      <c r="E4" s="127">
        <v>240</v>
      </c>
      <c r="F4" s="118">
        <v>40</v>
      </c>
      <c r="G4" s="118">
        <v>40</v>
      </c>
      <c r="H4" s="118">
        <v>55</v>
      </c>
      <c r="I4" s="118">
        <v>35</v>
      </c>
      <c r="J4" s="118">
        <v>58</v>
      </c>
      <c r="K4" s="118">
        <v>40</v>
      </c>
      <c r="L4" s="118">
        <v>25</v>
      </c>
      <c r="M4" s="128">
        <v>20</v>
      </c>
      <c r="N4" s="26" t="s">
        <v>2767</v>
      </c>
      <c r="O4" s="27" t="s">
        <v>2768</v>
      </c>
      <c r="P4" s="27" t="s">
        <v>3286</v>
      </c>
      <c r="Q4" s="118"/>
      <c r="R4" s="128"/>
      <c r="S4" s="127" t="s">
        <v>2767</v>
      </c>
      <c r="T4" s="118" t="s">
        <v>2768</v>
      </c>
      <c r="U4" s="118" t="s">
        <v>3286</v>
      </c>
      <c r="V4" s="118"/>
      <c r="W4" s="128"/>
      <c r="X4" s="118" t="s">
        <v>2768</v>
      </c>
      <c r="Y4" s="118"/>
      <c r="Z4" s="118"/>
      <c r="AA4" s="118"/>
      <c r="AB4" s="128"/>
    </row>
    <row r="5" spans="1:28">
      <c r="A5" s="235" t="s">
        <v>4159</v>
      </c>
      <c r="B5" s="176" t="s">
        <v>4234</v>
      </c>
      <c r="C5" s="104" t="s">
        <v>2118</v>
      </c>
      <c r="D5" s="104" t="s">
        <v>2163</v>
      </c>
      <c r="E5" s="107">
        <v>200</v>
      </c>
      <c r="F5" s="109">
        <v>29</v>
      </c>
      <c r="G5" s="109">
        <v>45</v>
      </c>
      <c r="H5" s="109">
        <v>45</v>
      </c>
      <c r="I5" s="109">
        <v>23</v>
      </c>
      <c r="J5" s="109">
        <v>20</v>
      </c>
      <c r="K5" s="109">
        <v>25</v>
      </c>
      <c r="L5" s="109">
        <v>17</v>
      </c>
      <c r="M5" s="47">
        <v>20</v>
      </c>
      <c r="N5" s="29" t="s">
        <v>2767</v>
      </c>
      <c r="O5" s="30" t="s">
        <v>2768</v>
      </c>
      <c r="P5" s="30" t="s">
        <v>3286</v>
      </c>
      <c r="Q5" s="109"/>
      <c r="R5" s="47"/>
      <c r="S5" s="107" t="s">
        <v>2767</v>
      </c>
      <c r="T5" s="109" t="s">
        <v>2768</v>
      </c>
      <c r="U5" s="109" t="s">
        <v>3286</v>
      </c>
      <c r="V5" s="109"/>
      <c r="W5" s="47"/>
      <c r="X5" s="109" t="s">
        <v>2768</v>
      </c>
      <c r="Y5" s="109"/>
      <c r="Z5" s="109"/>
      <c r="AA5" s="109"/>
      <c r="AB5" s="47"/>
    </row>
    <row r="6" spans="1:28">
      <c r="A6" s="237" t="s">
        <v>372</v>
      </c>
      <c r="B6" s="176" t="s">
        <v>4235</v>
      </c>
      <c r="C6" s="104" t="s">
        <v>2120</v>
      </c>
      <c r="D6" s="104" t="s">
        <v>2165</v>
      </c>
      <c r="E6" s="107">
        <v>250</v>
      </c>
      <c r="F6" s="109">
        <v>45</v>
      </c>
      <c r="G6" s="109">
        <v>39</v>
      </c>
      <c r="H6" s="109">
        <v>39</v>
      </c>
      <c r="I6" s="109">
        <v>49</v>
      </c>
      <c r="J6" s="109">
        <v>30</v>
      </c>
      <c r="K6" s="109">
        <v>55</v>
      </c>
      <c r="L6" s="109">
        <v>65</v>
      </c>
      <c r="M6" s="47">
        <v>20</v>
      </c>
      <c r="N6" s="29" t="s">
        <v>2767</v>
      </c>
      <c r="O6" s="30" t="s">
        <v>3286</v>
      </c>
      <c r="P6" s="30" t="s">
        <v>2769</v>
      </c>
      <c r="Q6" s="109" t="s">
        <v>3280</v>
      </c>
      <c r="R6" s="47" t="s">
        <v>2770</v>
      </c>
      <c r="S6" s="107" t="s">
        <v>2767</v>
      </c>
      <c r="T6" s="109" t="s">
        <v>3286</v>
      </c>
      <c r="U6" s="109" t="s">
        <v>2769</v>
      </c>
      <c r="V6" s="109" t="s">
        <v>3280</v>
      </c>
      <c r="W6" s="47" t="s">
        <v>2770</v>
      </c>
      <c r="X6" s="109" t="s">
        <v>2770</v>
      </c>
      <c r="Y6" s="109"/>
      <c r="Z6" s="109"/>
      <c r="AA6" s="109"/>
      <c r="AB6" s="47"/>
    </row>
    <row r="7" spans="1:28">
      <c r="A7" s="237" t="s">
        <v>373</v>
      </c>
      <c r="B7" s="176" t="s">
        <v>4236</v>
      </c>
      <c r="C7" s="104" t="s">
        <v>2120</v>
      </c>
      <c r="D7" s="104" t="s">
        <v>2165</v>
      </c>
      <c r="E7" s="107">
        <v>330</v>
      </c>
      <c r="F7" s="109">
        <v>70</v>
      </c>
      <c r="G7" s="109">
        <v>35</v>
      </c>
      <c r="H7" s="109">
        <v>55</v>
      </c>
      <c r="I7" s="109">
        <v>60</v>
      </c>
      <c r="J7" s="109">
        <v>20</v>
      </c>
      <c r="K7" s="109">
        <v>60</v>
      </c>
      <c r="L7" s="109">
        <v>0</v>
      </c>
      <c r="M7" s="47">
        <v>60</v>
      </c>
      <c r="N7" s="29"/>
      <c r="O7" s="30"/>
      <c r="P7" s="30"/>
      <c r="Q7" s="109"/>
      <c r="R7" s="47"/>
      <c r="S7" s="107" t="s">
        <v>2771</v>
      </c>
      <c r="T7" s="109"/>
      <c r="U7" s="109"/>
      <c r="V7" s="109"/>
      <c r="W7" s="47"/>
      <c r="X7" s="109" t="s">
        <v>2771</v>
      </c>
      <c r="Y7" s="109" t="s">
        <v>3278</v>
      </c>
      <c r="Z7" s="109"/>
      <c r="AA7" s="109"/>
      <c r="AB7" s="47"/>
    </row>
    <row r="8" spans="1:28">
      <c r="A8" s="236" t="s">
        <v>374</v>
      </c>
      <c r="B8" s="176" t="s">
        <v>4237</v>
      </c>
      <c r="C8" s="104" t="s">
        <v>2118</v>
      </c>
      <c r="D8" s="104" t="s">
        <v>2164</v>
      </c>
      <c r="E8" s="107">
        <v>230</v>
      </c>
      <c r="F8" s="109">
        <v>30</v>
      </c>
      <c r="G8" s="109">
        <v>45</v>
      </c>
      <c r="H8" s="109">
        <v>65</v>
      </c>
      <c r="I8" s="109">
        <v>50</v>
      </c>
      <c r="J8" s="109">
        <v>50</v>
      </c>
      <c r="K8" s="109">
        <v>30</v>
      </c>
      <c r="L8" s="109">
        <v>20</v>
      </c>
      <c r="M8" s="47">
        <v>20</v>
      </c>
      <c r="N8" s="29"/>
      <c r="O8" s="30"/>
      <c r="P8" s="30"/>
      <c r="Q8" s="109"/>
      <c r="R8" s="47"/>
      <c r="S8" s="107" t="s">
        <v>3276</v>
      </c>
      <c r="T8" s="109"/>
      <c r="U8" s="109"/>
      <c r="V8" s="109"/>
      <c r="W8" s="47"/>
      <c r="X8" s="109" t="s">
        <v>3276</v>
      </c>
      <c r="Y8" s="109"/>
      <c r="Z8" s="109"/>
      <c r="AA8" s="109"/>
      <c r="AB8" s="47"/>
    </row>
    <row r="9" spans="1:28">
      <c r="A9" s="237" t="s">
        <v>376</v>
      </c>
      <c r="B9" s="176" t="s">
        <v>3129</v>
      </c>
      <c r="C9" s="104" t="s">
        <v>2118</v>
      </c>
      <c r="D9" s="104" t="s">
        <v>2164</v>
      </c>
      <c r="E9" s="107">
        <v>80</v>
      </c>
      <c r="F9" s="109">
        <v>8</v>
      </c>
      <c r="G9" s="109">
        <v>80</v>
      </c>
      <c r="H9" s="109">
        <v>55</v>
      </c>
      <c r="I9" s="109">
        <v>75</v>
      </c>
      <c r="J9" s="109">
        <v>8</v>
      </c>
      <c r="K9" s="109">
        <v>8</v>
      </c>
      <c r="L9" s="109">
        <v>45</v>
      </c>
      <c r="M9" s="47">
        <v>0</v>
      </c>
      <c r="N9" s="29" t="s">
        <v>2772</v>
      </c>
      <c r="O9" s="30"/>
      <c r="P9" s="30"/>
      <c r="Q9" s="109"/>
      <c r="R9" s="47"/>
      <c r="S9" s="107" t="s">
        <v>2772</v>
      </c>
      <c r="T9" s="109"/>
      <c r="U9" s="109"/>
      <c r="V9" s="109"/>
      <c r="W9" s="47"/>
      <c r="X9" s="109"/>
      <c r="Y9" s="109"/>
      <c r="Z9" s="109"/>
      <c r="AA9" s="109"/>
      <c r="AB9" s="47"/>
    </row>
    <row r="10" spans="1:28">
      <c r="A10" s="237" t="s">
        <v>378</v>
      </c>
      <c r="B10" s="176" t="s">
        <v>3130</v>
      </c>
      <c r="C10" s="104" t="s">
        <v>2119</v>
      </c>
      <c r="D10" s="104" t="s">
        <v>2163</v>
      </c>
      <c r="E10" s="107">
        <v>310</v>
      </c>
      <c r="F10" s="109">
        <v>60</v>
      </c>
      <c r="G10" s="109">
        <v>55</v>
      </c>
      <c r="H10" s="109">
        <v>54</v>
      </c>
      <c r="I10" s="109">
        <v>55</v>
      </c>
      <c r="J10" s="109">
        <v>60</v>
      </c>
      <c r="K10" s="109">
        <v>40</v>
      </c>
      <c r="L10" s="109">
        <v>30</v>
      </c>
      <c r="M10" s="47">
        <v>20</v>
      </c>
      <c r="N10" s="29"/>
      <c r="O10" s="30"/>
      <c r="P10" s="30"/>
      <c r="Q10" s="109"/>
      <c r="R10" s="47"/>
      <c r="S10" s="107"/>
      <c r="T10" s="109"/>
      <c r="U10" s="109"/>
      <c r="V10" s="109"/>
      <c r="W10" s="47"/>
      <c r="X10" s="109" t="s">
        <v>3277</v>
      </c>
      <c r="Y10" s="109"/>
      <c r="Z10" s="109"/>
      <c r="AA10" s="109"/>
      <c r="AB10" s="47"/>
    </row>
    <row r="11" spans="1:28">
      <c r="A11" s="235" t="s">
        <v>3844</v>
      </c>
      <c r="B11" s="176" t="s">
        <v>3126</v>
      </c>
      <c r="C11" s="104" t="s">
        <v>2119</v>
      </c>
      <c r="D11" s="104" t="s">
        <v>2163</v>
      </c>
      <c r="E11" s="107">
        <v>360</v>
      </c>
      <c r="F11" s="109">
        <v>78</v>
      </c>
      <c r="G11" s="109">
        <v>70</v>
      </c>
      <c r="H11" s="109">
        <v>99</v>
      </c>
      <c r="I11" s="109">
        <v>50</v>
      </c>
      <c r="J11" s="109">
        <v>65</v>
      </c>
      <c r="K11" s="109">
        <v>55</v>
      </c>
      <c r="L11" s="109">
        <v>24</v>
      </c>
      <c r="M11" s="47">
        <v>20</v>
      </c>
      <c r="N11" s="29"/>
      <c r="O11" s="30"/>
      <c r="P11" s="30"/>
      <c r="Q11" s="109"/>
      <c r="R11" s="47"/>
      <c r="S11" s="107" t="s">
        <v>2771</v>
      </c>
      <c r="T11" s="109" t="s">
        <v>3276</v>
      </c>
      <c r="U11" s="109"/>
      <c r="V11" s="109"/>
      <c r="W11" s="47"/>
      <c r="X11" s="109" t="s">
        <v>2771</v>
      </c>
      <c r="Y11" s="109" t="s">
        <v>3276</v>
      </c>
      <c r="Z11" s="109" t="s">
        <v>3278</v>
      </c>
      <c r="AA11" s="109" t="s">
        <v>3500</v>
      </c>
      <c r="AB11" s="47"/>
    </row>
    <row r="12" spans="1:28">
      <c r="A12" s="235" t="s">
        <v>3845</v>
      </c>
      <c r="B12" s="176" t="s">
        <v>4238</v>
      </c>
      <c r="C12" s="104" t="s">
        <v>2119</v>
      </c>
      <c r="D12" s="104" t="s">
        <v>2165</v>
      </c>
      <c r="E12" s="107">
        <v>340</v>
      </c>
      <c r="F12" s="109">
        <v>87</v>
      </c>
      <c r="G12" s="109">
        <v>70</v>
      </c>
      <c r="H12" s="109">
        <v>55</v>
      </c>
      <c r="I12" s="109">
        <v>80</v>
      </c>
      <c r="J12" s="109">
        <v>0</v>
      </c>
      <c r="K12" s="109">
        <v>40</v>
      </c>
      <c r="L12" s="109">
        <v>25</v>
      </c>
      <c r="M12" s="47">
        <v>20</v>
      </c>
      <c r="N12" s="29" t="s">
        <v>2773</v>
      </c>
      <c r="O12" s="30"/>
      <c r="P12" s="30"/>
      <c r="Q12" s="109"/>
      <c r="R12" s="47"/>
      <c r="S12" s="107" t="s">
        <v>2773</v>
      </c>
      <c r="T12" s="109"/>
      <c r="U12" s="109"/>
      <c r="V12" s="109"/>
      <c r="W12" s="47"/>
      <c r="X12" s="109" t="s">
        <v>3277</v>
      </c>
      <c r="Y12" s="109" t="s">
        <v>3501</v>
      </c>
      <c r="Z12" s="109"/>
      <c r="AA12" s="109"/>
      <c r="AB12" s="47"/>
    </row>
    <row r="13" spans="1:28">
      <c r="A13" s="238" t="s">
        <v>4160</v>
      </c>
      <c r="B13" s="195" t="s">
        <v>4239</v>
      </c>
      <c r="C13" s="105" t="s">
        <v>2118</v>
      </c>
      <c r="D13" s="105" t="s">
        <v>2163</v>
      </c>
      <c r="E13" s="108">
        <v>300</v>
      </c>
      <c r="F13" s="110">
        <v>55</v>
      </c>
      <c r="G13" s="110">
        <v>65</v>
      </c>
      <c r="H13" s="110">
        <v>60</v>
      </c>
      <c r="I13" s="110">
        <v>50</v>
      </c>
      <c r="J13" s="110">
        <v>55</v>
      </c>
      <c r="K13" s="110">
        <v>41</v>
      </c>
      <c r="L13" s="110">
        <v>1</v>
      </c>
      <c r="M13" s="48">
        <v>20</v>
      </c>
      <c r="N13" s="32"/>
      <c r="O13" s="33"/>
      <c r="P13" s="33"/>
      <c r="Q13" s="110"/>
      <c r="R13" s="48"/>
      <c r="S13" s="108"/>
      <c r="T13" s="110"/>
      <c r="U13" s="110"/>
      <c r="V13" s="110"/>
      <c r="W13" s="48"/>
      <c r="X13" s="110"/>
      <c r="Y13" s="110"/>
      <c r="Z13" s="110"/>
      <c r="AA13" s="110"/>
      <c r="AB13" s="48"/>
    </row>
    <row r="14" spans="1:28">
      <c r="A14" s="253" t="s">
        <v>4161</v>
      </c>
      <c r="B14" s="177" t="s">
        <v>4240</v>
      </c>
      <c r="C14" s="106" t="s">
        <v>2118</v>
      </c>
      <c r="D14" s="106" t="s">
        <v>2164</v>
      </c>
      <c r="E14" s="127">
        <v>280</v>
      </c>
      <c r="F14" s="118">
        <v>45</v>
      </c>
      <c r="G14" s="118">
        <v>58</v>
      </c>
      <c r="H14" s="118">
        <v>39</v>
      </c>
      <c r="I14" s="118">
        <v>49</v>
      </c>
      <c r="J14" s="118">
        <v>33</v>
      </c>
      <c r="K14" s="118">
        <v>35</v>
      </c>
      <c r="L14" s="118">
        <v>37</v>
      </c>
      <c r="M14" s="128">
        <v>20</v>
      </c>
      <c r="N14" s="26" t="s">
        <v>2768</v>
      </c>
      <c r="O14" s="27"/>
      <c r="P14" s="27"/>
      <c r="Q14" s="118"/>
      <c r="R14" s="128"/>
      <c r="S14" s="127" t="s">
        <v>2768</v>
      </c>
      <c r="T14" s="118"/>
      <c r="U14" s="118"/>
      <c r="V14" s="118"/>
      <c r="W14" s="128"/>
      <c r="X14" s="118" t="s">
        <v>2768</v>
      </c>
      <c r="Y14" s="118"/>
      <c r="Z14" s="118"/>
      <c r="AA14" s="118"/>
      <c r="AB14" s="128"/>
    </row>
    <row r="15" spans="1:28">
      <c r="A15" s="236" t="s">
        <v>4162</v>
      </c>
      <c r="B15" s="176" t="s">
        <v>4241</v>
      </c>
      <c r="C15" s="104" t="s">
        <v>2120</v>
      </c>
      <c r="D15" s="104" t="s">
        <v>2165</v>
      </c>
      <c r="E15" s="107">
        <v>230</v>
      </c>
      <c r="F15" s="109">
        <v>45</v>
      </c>
      <c r="G15" s="109">
        <v>45</v>
      </c>
      <c r="H15" s="109">
        <v>54</v>
      </c>
      <c r="I15" s="109">
        <v>50</v>
      </c>
      <c r="J15" s="109">
        <v>64</v>
      </c>
      <c r="K15" s="109">
        <v>35</v>
      </c>
      <c r="L15" s="109">
        <v>30</v>
      </c>
      <c r="M15" s="47">
        <v>20</v>
      </c>
      <c r="N15" s="29"/>
      <c r="O15" s="30"/>
      <c r="P15" s="30"/>
      <c r="Q15" s="109"/>
      <c r="R15" s="47"/>
      <c r="S15" s="107" t="s">
        <v>2774</v>
      </c>
      <c r="T15" s="109"/>
      <c r="U15" s="109"/>
      <c r="V15" s="109"/>
      <c r="W15" s="47"/>
      <c r="X15" s="109" t="s">
        <v>2774</v>
      </c>
      <c r="Y15" s="109"/>
      <c r="Z15" s="109"/>
      <c r="AA15" s="109"/>
      <c r="AB15" s="47"/>
    </row>
    <row r="16" spans="1:28">
      <c r="A16" s="237" t="s">
        <v>382</v>
      </c>
      <c r="B16" s="176" t="s">
        <v>3115</v>
      </c>
      <c r="C16" s="104" t="s">
        <v>2118</v>
      </c>
      <c r="D16" s="104" t="s">
        <v>2164</v>
      </c>
      <c r="E16" s="107">
        <v>290</v>
      </c>
      <c r="F16" s="109">
        <v>55</v>
      </c>
      <c r="G16" s="109">
        <v>67</v>
      </c>
      <c r="H16" s="109">
        <v>70</v>
      </c>
      <c r="I16" s="109">
        <v>42</v>
      </c>
      <c r="J16" s="109">
        <v>25</v>
      </c>
      <c r="K16" s="109">
        <v>30</v>
      </c>
      <c r="L16" s="109">
        <v>15</v>
      </c>
      <c r="M16" s="47">
        <v>30</v>
      </c>
      <c r="N16" s="29"/>
      <c r="O16" s="30"/>
      <c r="P16" s="30"/>
      <c r="Q16" s="109"/>
      <c r="R16" s="47"/>
      <c r="S16" s="107" t="s">
        <v>3869</v>
      </c>
      <c r="T16" s="109"/>
      <c r="U16" s="109"/>
      <c r="V16" s="109"/>
      <c r="W16" s="47"/>
      <c r="X16" s="109" t="s">
        <v>3869</v>
      </c>
      <c r="Y16" s="109" t="s">
        <v>3491</v>
      </c>
      <c r="Z16" s="109" t="s">
        <v>3492</v>
      </c>
      <c r="AA16" s="109"/>
      <c r="AB16" s="47"/>
    </row>
    <row r="17" spans="1:28">
      <c r="A17" s="236" t="s">
        <v>4163</v>
      </c>
      <c r="B17" s="176" t="s">
        <v>4242</v>
      </c>
      <c r="C17" s="104" t="s">
        <v>2118</v>
      </c>
      <c r="D17" s="104" t="s">
        <v>2163</v>
      </c>
      <c r="E17" s="107">
        <v>200</v>
      </c>
      <c r="F17" s="109">
        <v>30</v>
      </c>
      <c r="G17" s="109">
        <v>33</v>
      </c>
      <c r="H17" s="109">
        <v>39</v>
      </c>
      <c r="I17" s="109">
        <v>49</v>
      </c>
      <c r="J17" s="109">
        <v>40</v>
      </c>
      <c r="K17" s="109">
        <v>35</v>
      </c>
      <c r="L17" s="109">
        <v>37</v>
      </c>
      <c r="M17" s="47">
        <v>20</v>
      </c>
      <c r="N17" s="29"/>
      <c r="O17" s="30"/>
      <c r="P17" s="30"/>
      <c r="Q17" s="109"/>
      <c r="R17" s="47"/>
      <c r="S17" s="107"/>
      <c r="T17" s="109"/>
      <c r="U17" s="109"/>
      <c r="V17" s="109"/>
      <c r="W17" s="47"/>
      <c r="X17" s="109"/>
      <c r="Y17" s="109"/>
      <c r="Z17" s="109"/>
      <c r="AA17" s="109"/>
      <c r="AB17" s="47"/>
    </row>
    <row r="18" spans="1:28">
      <c r="A18" s="236" t="s">
        <v>4164</v>
      </c>
      <c r="B18" s="176" t="s">
        <v>4243</v>
      </c>
      <c r="C18" s="104" t="s">
        <v>2118</v>
      </c>
      <c r="D18" s="104" t="s">
        <v>2163</v>
      </c>
      <c r="E18" s="107">
        <v>250</v>
      </c>
      <c r="F18" s="109">
        <v>45</v>
      </c>
      <c r="G18" s="109">
        <v>55</v>
      </c>
      <c r="H18" s="109">
        <v>54</v>
      </c>
      <c r="I18" s="109">
        <v>27</v>
      </c>
      <c r="J18" s="109">
        <v>64</v>
      </c>
      <c r="K18" s="109">
        <v>35</v>
      </c>
      <c r="L18" s="109">
        <v>30</v>
      </c>
      <c r="M18" s="47">
        <v>20</v>
      </c>
      <c r="N18" s="29" t="s">
        <v>3287</v>
      </c>
      <c r="O18" s="30" t="s">
        <v>3284</v>
      </c>
      <c r="P18" s="30" t="s">
        <v>3285</v>
      </c>
      <c r="Q18" s="109"/>
      <c r="R18" s="47"/>
      <c r="S18" s="107" t="s">
        <v>3287</v>
      </c>
      <c r="T18" s="109" t="s">
        <v>3284</v>
      </c>
      <c r="U18" s="109" t="s">
        <v>3285</v>
      </c>
      <c r="V18" s="109"/>
      <c r="W18" s="47"/>
      <c r="X18" s="109" t="s">
        <v>3287</v>
      </c>
      <c r="Y18" s="109" t="s">
        <v>3284</v>
      </c>
      <c r="Z18" s="109" t="s">
        <v>3285</v>
      </c>
      <c r="AA18" s="109"/>
      <c r="AB18" s="47"/>
    </row>
    <row r="19" spans="1:28">
      <c r="A19" s="236" t="s">
        <v>4165</v>
      </c>
      <c r="B19" s="176" t="s">
        <v>4244</v>
      </c>
      <c r="C19" s="104" t="s">
        <v>2118</v>
      </c>
      <c r="D19" s="104" t="s">
        <v>2163</v>
      </c>
      <c r="E19" s="107">
        <v>250</v>
      </c>
      <c r="F19" s="109">
        <v>45</v>
      </c>
      <c r="G19" s="109">
        <v>55</v>
      </c>
      <c r="H19" s="109">
        <v>54</v>
      </c>
      <c r="I19" s="109">
        <v>27</v>
      </c>
      <c r="J19" s="109">
        <v>64</v>
      </c>
      <c r="K19" s="109">
        <v>35</v>
      </c>
      <c r="L19" s="109">
        <v>30</v>
      </c>
      <c r="M19" s="47">
        <v>20</v>
      </c>
      <c r="N19" s="29" t="s">
        <v>3287</v>
      </c>
      <c r="O19" s="30" t="s">
        <v>3283</v>
      </c>
      <c r="P19" s="30" t="s">
        <v>3285</v>
      </c>
      <c r="Q19" s="109"/>
      <c r="R19" s="47"/>
      <c r="S19" s="107" t="s">
        <v>3287</v>
      </c>
      <c r="T19" s="109" t="s">
        <v>3283</v>
      </c>
      <c r="U19" s="109" t="s">
        <v>3285</v>
      </c>
      <c r="V19" s="109"/>
      <c r="W19" s="47"/>
      <c r="X19" s="109" t="s">
        <v>3287</v>
      </c>
      <c r="Y19" s="109" t="s">
        <v>3283</v>
      </c>
      <c r="Z19" s="109" t="s">
        <v>3285</v>
      </c>
      <c r="AA19" s="109"/>
      <c r="AB19" s="47"/>
    </row>
    <row r="20" spans="1:28">
      <c r="A20" s="236" t="s">
        <v>4166</v>
      </c>
      <c r="B20" s="176" t="s">
        <v>4245</v>
      </c>
      <c r="C20" s="104" t="s">
        <v>2118</v>
      </c>
      <c r="D20" s="104" t="s">
        <v>2163</v>
      </c>
      <c r="E20" s="107">
        <v>250</v>
      </c>
      <c r="F20" s="109">
        <v>45</v>
      </c>
      <c r="G20" s="109">
        <v>55</v>
      </c>
      <c r="H20" s="109">
        <v>54</v>
      </c>
      <c r="I20" s="109">
        <v>27</v>
      </c>
      <c r="J20" s="109">
        <v>64</v>
      </c>
      <c r="K20" s="109">
        <v>35</v>
      </c>
      <c r="L20" s="109">
        <v>30</v>
      </c>
      <c r="M20" s="47">
        <v>20</v>
      </c>
      <c r="N20" s="29" t="s">
        <v>3287</v>
      </c>
      <c r="O20" s="30" t="s">
        <v>3283</v>
      </c>
      <c r="P20" s="30" t="s">
        <v>3284</v>
      </c>
      <c r="Q20" s="109"/>
      <c r="R20" s="47"/>
      <c r="S20" s="107" t="s">
        <v>3287</v>
      </c>
      <c r="T20" s="109" t="s">
        <v>3283</v>
      </c>
      <c r="U20" s="109" t="s">
        <v>3284</v>
      </c>
      <c r="V20" s="109"/>
      <c r="W20" s="47"/>
      <c r="X20" s="109" t="s">
        <v>3287</v>
      </c>
      <c r="Y20" s="109" t="s">
        <v>3283</v>
      </c>
      <c r="Z20" s="109" t="s">
        <v>3284</v>
      </c>
      <c r="AA20" s="109"/>
      <c r="AB20" s="47"/>
    </row>
    <row r="21" spans="1:28">
      <c r="A21" s="237" t="s">
        <v>384</v>
      </c>
      <c r="B21" s="176" t="s">
        <v>4246</v>
      </c>
      <c r="C21" s="104" t="s">
        <v>2119</v>
      </c>
      <c r="D21" s="104" t="s">
        <v>2165</v>
      </c>
      <c r="E21" s="107">
        <v>310</v>
      </c>
      <c r="F21" s="109">
        <v>65</v>
      </c>
      <c r="G21" s="109">
        <v>50</v>
      </c>
      <c r="H21" s="109">
        <v>55</v>
      </c>
      <c r="I21" s="109">
        <v>70</v>
      </c>
      <c r="J21" s="109">
        <v>60</v>
      </c>
      <c r="K21" s="109">
        <v>35</v>
      </c>
      <c r="L21" s="109">
        <v>30</v>
      </c>
      <c r="M21" s="47">
        <v>20</v>
      </c>
      <c r="N21" s="29"/>
      <c r="O21" s="30"/>
      <c r="P21" s="30"/>
      <c r="Q21" s="109"/>
      <c r="R21" s="47"/>
      <c r="S21" s="107"/>
      <c r="T21" s="109"/>
      <c r="U21" s="109"/>
      <c r="V21" s="109"/>
      <c r="W21" s="47"/>
      <c r="X21" s="109" t="s">
        <v>2775</v>
      </c>
      <c r="Y21" s="109"/>
      <c r="Z21" s="109"/>
      <c r="AA21" s="109"/>
      <c r="AB21" s="47"/>
    </row>
    <row r="22" spans="1:28">
      <c r="A22" s="237" t="s">
        <v>386</v>
      </c>
      <c r="B22" s="176" t="s">
        <v>3131</v>
      </c>
      <c r="C22" s="104" t="s">
        <v>2118</v>
      </c>
      <c r="D22" s="104" t="s">
        <v>2164</v>
      </c>
      <c r="E22" s="107">
        <v>350</v>
      </c>
      <c r="F22" s="109">
        <v>65</v>
      </c>
      <c r="G22" s="109">
        <v>80</v>
      </c>
      <c r="H22" s="109">
        <v>60</v>
      </c>
      <c r="I22" s="109">
        <v>54</v>
      </c>
      <c r="J22" s="109">
        <v>60</v>
      </c>
      <c r="K22" s="109">
        <v>33</v>
      </c>
      <c r="L22" s="109">
        <v>30</v>
      </c>
      <c r="M22" s="47">
        <v>20</v>
      </c>
      <c r="N22" s="29" t="s">
        <v>3287</v>
      </c>
      <c r="O22" s="30"/>
      <c r="P22" s="30"/>
      <c r="Q22" s="109"/>
      <c r="R22" s="47"/>
      <c r="S22" s="107" t="s">
        <v>2776</v>
      </c>
      <c r="T22" s="109" t="s">
        <v>3287</v>
      </c>
      <c r="U22" s="109"/>
      <c r="V22" s="109"/>
      <c r="W22" s="47"/>
      <c r="X22" s="109" t="s">
        <v>2776</v>
      </c>
      <c r="Y22" s="109" t="s">
        <v>3287</v>
      </c>
      <c r="Z22" s="109"/>
      <c r="AA22" s="109"/>
      <c r="AB22" s="47"/>
    </row>
    <row r="23" spans="1:28">
      <c r="A23" s="236" t="s">
        <v>4167</v>
      </c>
      <c r="B23" s="176" t="s">
        <v>4247</v>
      </c>
      <c r="C23" s="104" t="s">
        <v>2118</v>
      </c>
      <c r="D23" s="104" t="s">
        <v>2163</v>
      </c>
      <c r="E23" s="107">
        <v>360</v>
      </c>
      <c r="F23" s="109">
        <v>70</v>
      </c>
      <c r="G23" s="109">
        <v>75</v>
      </c>
      <c r="H23" s="109">
        <v>62</v>
      </c>
      <c r="I23" s="109">
        <v>34</v>
      </c>
      <c r="J23" s="109">
        <v>55</v>
      </c>
      <c r="K23" s="109">
        <v>60</v>
      </c>
      <c r="L23" s="109">
        <v>24</v>
      </c>
      <c r="M23" s="47">
        <v>20</v>
      </c>
      <c r="N23" s="29" t="s">
        <v>2777</v>
      </c>
      <c r="O23" s="30"/>
      <c r="P23" s="30"/>
      <c r="Q23" s="109"/>
      <c r="R23" s="47"/>
      <c r="S23" s="107" t="s">
        <v>2777</v>
      </c>
      <c r="T23" s="109"/>
      <c r="U23" s="109"/>
      <c r="V23" s="109"/>
      <c r="W23" s="47"/>
      <c r="X23" s="109" t="s">
        <v>2778</v>
      </c>
      <c r="Y23" s="109"/>
      <c r="Z23" s="109"/>
      <c r="AA23" s="109"/>
      <c r="AB23" s="47"/>
    </row>
    <row r="24" spans="1:28">
      <c r="A24" s="252" t="s">
        <v>3846</v>
      </c>
      <c r="B24" s="195" t="s">
        <v>4248</v>
      </c>
      <c r="C24" s="105" t="s">
        <v>2118</v>
      </c>
      <c r="D24" s="105" t="s">
        <v>2164</v>
      </c>
      <c r="E24" s="108">
        <v>370</v>
      </c>
      <c r="F24" s="110">
        <v>70</v>
      </c>
      <c r="G24" s="110">
        <v>90</v>
      </c>
      <c r="H24" s="110">
        <v>66</v>
      </c>
      <c r="I24" s="110">
        <v>54</v>
      </c>
      <c r="J24" s="110">
        <v>60</v>
      </c>
      <c r="K24" s="110">
        <v>40</v>
      </c>
      <c r="L24" s="110">
        <v>32</v>
      </c>
      <c r="M24" s="48">
        <v>20</v>
      </c>
      <c r="N24" s="32" t="s">
        <v>2777</v>
      </c>
      <c r="O24" s="33"/>
      <c r="P24" s="33"/>
      <c r="Q24" s="110"/>
      <c r="R24" s="48"/>
      <c r="S24" s="108" t="s">
        <v>2774</v>
      </c>
      <c r="T24" s="110" t="s">
        <v>2777</v>
      </c>
      <c r="U24" s="110"/>
      <c r="V24" s="110"/>
      <c r="W24" s="48"/>
      <c r="X24" s="110" t="s">
        <v>2775</v>
      </c>
      <c r="Y24" s="110" t="s">
        <v>2774</v>
      </c>
      <c r="Z24" s="110"/>
      <c r="AA24" s="110"/>
      <c r="AB24" s="48"/>
    </row>
    <row r="25" spans="1:28">
      <c r="A25" s="226" t="s">
        <v>389</v>
      </c>
      <c r="B25" s="227" t="s">
        <v>3132</v>
      </c>
      <c r="C25" s="228" t="s">
        <v>2120</v>
      </c>
      <c r="D25" s="228" t="s">
        <v>2165</v>
      </c>
      <c r="E25" s="203">
        <v>380</v>
      </c>
      <c r="F25" s="204">
        <v>90</v>
      </c>
      <c r="G25" s="204">
        <v>65</v>
      </c>
      <c r="H25" s="204">
        <v>55</v>
      </c>
      <c r="I25" s="204">
        <v>60</v>
      </c>
      <c r="J25" s="204">
        <v>30</v>
      </c>
      <c r="K25" s="204">
        <v>70</v>
      </c>
      <c r="L25" s="204">
        <v>25</v>
      </c>
      <c r="M25" s="205">
        <v>20</v>
      </c>
      <c r="N25" s="229"/>
      <c r="O25" s="250"/>
      <c r="P25" s="250"/>
      <c r="Q25" s="204"/>
      <c r="R25" s="205"/>
      <c r="S25" s="203"/>
      <c r="T25" s="204"/>
      <c r="U25" s="204"/>
      <c r="V25" s="204"/>
      <c r="W25" s="205"/>
      <c r="X25" s="204" t="s">
        <v>2779</v>
      </c>
      <c r="Y25" s="204"/>
      <c r="Z25" s="204"/>
      <c r="AA25" s="204"/>
      <c r="AB25" s="205"/>
    </row>
    <row r="26" spans="1:28">
      <c r="A26" s="253" t="s">
        <v>4168</v>
      </c>
      <c r="B26" s="177" t="s">
        <v>4249</v>
      </c>
      <c r="C26" s="106" t="s">
        <v>2118</v>
      </c>
      <c r="D26" s="106" t="s">
        <v>2163</v>
      </c>
      <c r="E26" s="127">
        <v>230</v>
      </c>
      <c r="F26" s="118">
        <v>35</v>
      </c>
      <c r="G26" s="118">
        <v>46</v>
      </c>
      <c r="H26" s="118">
        <v>44</v>
      </c>
      <c r="I26" s="118">
        <v>35</v>
      </c>
      <c r="J26" s="118">
        <v>43</v>
      </c>
      <c r="K26" s="118">
        <v>40</v>
      </c>
      <c r="L26" s="118">
        <v>25</v>
      </c>
      <c r="M26" s="128">
        <v>20</v>
      </c>
      <c r="N26" s="26" t="s">
        <v>2767</v>
      </c>
      <c r="O26" s="27" t="s">
        <v>2768</v>
      </c>
      <c r="P26" s="27" t="s">
        <v>2769</v>
      </c>
      <c r="Q26" s="118"/>
      <c r="R26" s="128"/>
      <c r="S26" s="127" t="s">
        <v>2767</v>
      </c>
      <c r="T26" s="118" t="s">
        <v>2768</v>
      </c>
      <c r="U26" s="118" t="s">
        <v>2769</v>
      </c>
      <c r="V26" s="118"/>
      <c r="W26" s="128"/>
      <c r="X26" s="118" t="s">
        <v>2768</v>
      </c>
      <c r="Y26" s="118"/>
      <c r="Z26" s="118"/>
      <c r="AA26" s="118"/>
      <c r="AB26" s="128"/>
    </row>
    <row r="27" spans="1:28">
      <c r="A27" s="237" t="s">
        <v>391</v>
      </c>
      <c r="B27" s="178" t="s">
        <v>3133</v>
      </c>
      <c r="C27" s="104" t="s">
        <v>2118</v>
      </c>
      <c r="D27" s="104" t="s">
        <v>2163</v>
      </c>
      <c r="E27" s="107">
        <v>230</v>
      </c>
      <c r="F27" s="109">
        <v>45</v>
      </c>
      <c r="G27" s="109">
        <v>46</v>
      </c>
      <c r="H27" s="109">
        <v>45</v>
      </c>
      <c r="I27" s="109">
        <v>35</v>
      </c>
      <c r="J27" s="109">
        <v>44</v>
      </c>
      <c r="K27" s="109">
        <v>40</v>
      </c>
      <c r="L27" s="109">
        <v>25</v>
      </c>
      <c r="M27" s="47">
        <v>20</v>
      </c>
      <c r="N27" s="29" t="s">
        <v>3283</v>
      </c>
      <c r="O27" s="30" t="s">
        <v>3284</v>
      </c>
      <c r="P27" s="30" t="s">
        <v>3285</v>
      </c>
      <c r="Q27" s="109" t="s">
        <v>3508</v>
      </c>
      <c r="R27" s="47"/>
      <c r="S27" s="107" t="s">
        <v>3283</v>
      </c>
      <c r="T27" s="109" t="s">
        <v>3284</v>
      </c>
      <c r="U27" s="109" t="s">
        <v>3285</v>
      </c>
      <c r="V27" s="109" t="s">
        <v>3508</v>
      </c>
      <c r="W27" s="47"/>
      <c r="X27" s="109" t="s">
        <v>2775</v>
      </c>
      <c r="Y27" s="109" t="s">
        <v>3283</v>
      </c>
      <c r="Z27" s="109" t="s">
        <v>3284</v>
      </c>
      <c r="AA27" s="109" t="s">
        <v>3285</v>
      </c>
      <c r="AB27" s="47" t="s">
        <v>3508</v>
      </c>
    </row>
    <row r="28" spans="1:28">
      <c r="A28" s="237" t="s">
        <v>392</v>
      </c>
      <c r="B28" s="178" t="s">
        <v>3122</v>
      </c>
      <c r="C28" s="104" t="s">
        <v>2720</v>
      </c>
      <c r="D28" s="104" t="s">
        <v>2163</v>
      </c>
      <c r="E28" s="107">
        <v>320</v>
      </c>
      <c r="F28" s="129">
        <v>60</v>
      </c>
      <c r="G28" s="129">
        <v>62</v>
      </c>
      <c r="H28" s="109">
        <v>51</v>
      </c>
      <c r="I28" s="109">
        <v>29</v>
      </c>
      <c r="J28" s="129">
        <v>33</v>
      </c>
      <c r="K28" s="129">
        <v>45</v>
      </c>
      <c r="L28" s="109">
        <v>17</v>
      </c>
      <c r="M28" s="47">
        <v>20</v>
      </c>
      <c r="N28" s="29"/>
      <c r="O28" s="30"/>
      <c r="P28" s="30"/>
      <c r="Q28" s="109"/>
      <c r="R28" s="47"/>
      <c r="S28" s="107" t="s">
        <v>2780</v>
      </c>
      <c r="T28" s="109"/>
      <c r="U28" s="109"/>
      <c r="V28" s="109"/>
      <c r="W28" s="47"/>
      <c r="X28" s="109" t="s">
        <v>2780</v>
      </c>
      <c r="Y28" s="109"/>
      <c r="Z28" s="109"/>
      <c r="AA28" s="109"/>
      <c r="AB28" s="47"/>
    </row>
    <row r="29" spans="1:28">
      <c r="A29" s="236" t="s">
        <v>394</v>
      </c>
      <c r="B29" s="178" t="s">
        <v>3134</v>
      </c>
      <c r="C29" s="104" t="s">
        <v>2120</v>
      </c>
      <c r="D29" s="104" t="s">
        <v>2163</v>
      </c>
      <c r="E29" s="107">
        <v>215</v>
      </c>
      <c r="F29" s="109">
        <v>45</v>
      </c>
      <c r="G29" s="109">
        <v>50</v>
      </c>
      <c r="H29" s="109">
        <v>74</v>
      </c>
      <c r="I29" s="109">
        <v>70</v>
      </c>
      <c r="J29" s="109">
        <v>50</v>
      </c>
      <c r="K29" s="109">
        <v>35</v>
      </c>
      <c r="L29" s="109">
        <v>100</v>
      </c>
      <c r="M29" s="47">
        <v>20</v>
      </c>
      <c r="N29" s="29"/>
      <c r="O29" s="30"/>
      <c r="P29" s="30"/>
      <c r="Q29" s="109"/>
      <c r="R29" s="47"/>
      <c r="S29" s="107" t="s">
        <v>3288</v>
      </c>
      <c r="T29" s="109"/>
      <c r="U29" s="109"/>
      <c r="V29" s="109"/>
      <c r="W29" s="47"/>
      <c r="X29" s="109" t="s">
        <v>3288</v>
      </c>
      <c r="Y29" s="109"/>
      <c r="Z29" s="109"/>
      <c r="AA29" s="109"/>
      <c r="AB29" s="47"/>
    </row>
    <row r="30" spans="1:28">
      <c r="A30" s="236" t="s">
        <v>395</v>
      </c>
      <c r="B30" s="178" t="s">
        <v>3135</v>
      </c>
      <c r="C30" s="104" t="s">
        <v>2118</v>
      </c>
      <c r="D30" s="104" t="s">
        <v>2164</v>
      </c>
      <c r="E30" s="107">
        <v>300</v>
      </c>
      <c r="F30" s="109">
        <v>45</v>
      </c>
      <c r="G30" s="109">
        <v>65</v>
      </c>
      <c r="H30" s="109">
        <v>57</v>
      </c>
      <c r="I30" s="109">
        <v>34</v>
      </c>
      <c r="J30" s="109">
        <v>55</v>
      </c>
      <c r="K30" s="109">
        <v>39</v>
      </c>
      <c r="L30" s="109">
        <v>24</v>
      </c>
      <c r="M30" s="47">
        <v>20</v>
      </c>
      <c r="N30" s="29" t="s">
        <v>2781</v>
      </c>
      <c r="O30" s="30"/>
      <c r="P30" s="30"/>
      <c r="Q30" s="109"/>
      <c r="R30" s="47"/>
      <c r="S30" s="107" t="s">
        <v>2781</v>
      </c>
      <c r="T30" s="109"/>
      <c r="U30" s="109"/>
      <c r="V30" s="109"/>
      <c r="W30" s="47"/>
      <c r="X30" s="109"/>
      <c r="Y30" s="109"/>
      <c r="Z30" s="109"/>
      <c r="AA30" s="109"/>
      <c r="AB30" s="47"/>
    </row>
    <row r="31" spans="1:28">
      <c r="A31" s="29" t="s">
        <v>397</v>
      </c>
      <c r="B31" s="178" t="s">
        <v>3124</v>
      </c>
      <c r="C31" s="39" t="s">
        <v>2118</v>
      </c>
      <c r="D31" s="39" t="s">
        <v>2164</v>
      </c>
      <c r="E31" s="107">
        <v>350</v>
      </c>
      <c r="F31" s="109">
        <v>80</v>
      </c>
      <c r="G31" s="109">
        <v>90</v>
      </c>
      <c r="H31" s="109">
        <v>55</v>
      </c>
      <c r="I31" s="109">
        <v>65</v>
      </c>
      <c r="J31" s="109">
        <v>70</v>
      </c>
      <c r="K31" s="109">
        <v>63</v>
      </c>
      <c r="L31" s="109">
        <v>30</v>
      </c>
      <c r="M31" s="47">
        <v>20</v>
      </c>
      <c r="N31" s="29"/>
      <c r="O31" s="30"/>
      <c r="P31" s="30"/>
      <c r="Q31" s="109"/>
      <c r="R31" s="47"/>
      <c r="S31" s="107" t="s">
        <v>2782</v>
      </c>
      <c r="T31" s="109" t="s">
        <v>3288</v>
      </c>
      <c r="U31" s="109"/>
      <c r="V31" s="109"/>
      <c r="W31" s="47"/>
      <c r="X31" s="109" t="s">
        <v>2782</v>
      </c>
      <c r="Y31" s="109" t="s">
        <v>3288</v>
      </c>
      <c r="Z31" s="109"/>
      <c r="AA31" s="109"/>
      <c r="AB31" s="47"/>
    </row>
    <row r="32" spans="1:28">
      <c r="A32" s="29" t="s">
        <v>399</v>
      </c>
      <c r="B32" s="178" t="s">
        <v>3136</v>
      </c>
      <c r="C32" s="39" t="s">
        <v>2118</v>
      </c>
      <c r="D32" s="39" t="s">
        <v>2163</v>
      </c>
      <c r="E32" s="107">
        <v>390</v>
      </c>
      <c r="F32" s="109">
        <v>35</v>
      </c>
      <c r="G32" s="109">
        <v>80</v>
      </c>
      <c r="H32" s="109">
        <v>63</v>
      </c>
      <c r="I32" s="109">
        <v>64</v>
      </c>
      <c r="J32" s="109">
        <v>1</v>
      </c>
      <c r="K32" s="109">
        <v>62</v>
      </c>
      <c r="L32" s="109">
        <v>33</v>
      </c>
      <c r="M32" s="47">
        <v>20</v>
      </c>
      <c r="N32" s="29"/>
      <c r="O32" s="30"/>
      <c r="P32" s="30"/>
      <c r="Q32" s="109"/>
      <c r="R32" s="47"/>
      <c r="S32" s="107" t="s">
        <v>2780</v>
      </c>
      <c r="T32" s="109"/>
      <c r="U32" s="109"/>
      <c r="V32" s="109"/>
      <c r="W32" s="47"/>
      <c r="X32" s="109" t="s">
        <v>2780</v>
      </c>
      <c r="Y32" s="109" t="s">
        <v>2783</v>
      </c>
      <c r="Z32" s="109"/>
      <c r="AA32" s="109"/>
      <c r="AB32" s="47"/>
    </row>
    <row r="33" spans="1:28">
      <c r="A33" s="32" t="s">
        <v>400</v>
      </c>
      <c r="B33" s="175" t="s">
        <v>3137</v>
      </c>
      <c r="C33" s="38" t="s">
        <v>2120</v>
      </c>
      <c r="D33" s="38" t="s">
        <v>2165</v>
      </c>
      <c r="E33" s="108">
        <v>350</v>
      </c>
      <c r="F33" s="110">
        <v>75</v>
      </c>
      <c r="G33" s="110">
        <v>40</v>
      </c>
      <c r="H33" s="110">
        <v>50</v>
      </c>
      <c r="I33" s="110">
        <v>70</v>
      </c>
      <c r="J33" s="110">
        <v>63</v>
      </c>
      <c r="K33" s="110">
        <v>55</v>
      </c>
      <c r="L33" s="110">
        <v>20</v>
      </c>
      <c r="M33" s="48">
        <v>20</v>
      </c>
      <c r="N33" s="32"/>
      <c r="O33" s="33"/>
      <c r="P33" s="33"/>
      <c r="Q33" s="110"/>
      <c r="R33" s="48"/>
      <c r="S33" s="108" t="s">
        <v>2784</v>
      </c>
      <c r="T33" s="110" t="s">
        <v>2780</v>
      </c>
      <c r="U33" s="110"/>
      <c r="V33" s="110"/>
      <c r="W33" s="48"/>
      <c r="X33" s="110" t="s">
        <v>2784</v>
      </c>
      <c r="Y33" s="110" t="s">
        <v>2780</v>
      </c>
      <c r="Z33" s="110"/>
      <c r="AA33" s="110"/>
      <c r="AB33" s="48"/>
    </row>
    <row r="34" spans="1:28">
      <c r="A34" s="26" t="s">
        <v>401</v>
      </c>
      <c r="B34" s="174" t="s">
        <v>3138</v>
      </c>
      <c r="C34" s="37" t="s">
        <v>2120</v>
      </c>
      <c r="D34" s="37" t="s">
        <v>2163</v>
      </c>
      <c r="E34" s="127">
        <v>300</v>
      </c>
      <c r="F34" s="118">
        <v>70</v>
      </c>
      <c r="G34" s="118">
        <v>70</v>
      </c>
      <c r="H34" s="118">
        <v>57</v>
      </c>
      <c r="I34" s="118">
        <v>19</v>
      </c>
      <c r="J34" s="118">
        <v>85</v>
      </c>
      <c r="K34" s="118">
        <v>38</v>
      </c>
      <c r="L34" s="118">
        <v>20</v>
      </c>
      <c r="M34" s="128">
        <v>20</v>
      </c>
      <c r="N34" s="26" t="s">
        <v>2785</v>
      </c>
      <c r="O34" s="27"/>
      <c r="P34" s="27"/>
      <c r="Q34" s="118"/>
      <c r="R34" s="128"/>
      <c r="S34" s="127" t="s">
        <v>2785</v>
      </c>
      <c r="T34" s="118" t="s">
        <v>2786</v>
      </c>
      <c r="U34" s="118"/>
      <c r="V34" s="118"/>
      <c r="W34" s="128"/>
      <c r="X34" s="118"/>
      <c r="Y34" s="118"/>
      <c r="Z34" s="118"/>
      <c r="AA34" s="118"/>
      <c r="AB34" s="128"/>
    </row>
    <row r="35" spans="1:28">
      <c r="A35" s="29" t="s">
        <v>3386</v>
      </c>
      <c r="B35" s="178" t="s">
        <v>4250</v>
      </c>
      <c r="C35" s="39" t="s">
        <v>2118</v>
      </c>
      <c r="D35" s="39" t="s">
        <v>2163</v>
      </c>
      <c r="E35" s="107">
        <v>260</v>
      </c>
      <c r="F35" s="109">
        <v>45</v>
      </c>
      <c r="G35" s="109">
        <v>60</v>
      </c>
      <c r="H35" s="109">
        <v>55</v>
      </c>
      <c r="I35" s="109">
        <v>21</v>
      </c>
      <c r="J35" s="109">
        <v>32</v>
      </c>
      <c r="K35" s="109">
        <v>40</v>
      </c>
      <c r="L35" s="109">
        <v>25</v>
      </c>
      <c r="M35" s="47">
        <v>20</v>
      </c>
      <c r="N35" s="29"/>
      <c r="O35" s="30"/>
      <c r="P35" s="30"/>
      <c r="Q35" s="109"/>
      <c r="R35" s="47"/>
      <c r="S35" s="107"/>
      <c r="T35" s="109"/>
      <c r="U35" s="109"/>
      <c r="V35" s="109"/>
      <c r="W35" s="47"/>
      <c r="X35" s="109"/>
      <c r="Y35" s="109"/>
      <c r="Z35" s="109"/>
      <c r="AA35" s="109"/>
      <c r="AB35" s="47"/>
    </row>
    <row r="36" spans="1:28">
      <c r="A36" s="29" t="s">
        <v>3385</v>
      </c>
      <c r="B36" s="178" t="s">
        <v>4251</v>
      </c>
      <c r="C36" s="39" t="s">
        <v>2120</v>
      </c>
      <c r="D36" s="39" t="s">
        <v>2165</v>
      </c>
      <c r="E36" s="107">
        <v>380</v>
      </c>
      <c r="F36" s="109">
        <v>95</v>
      </c>
      <c r="G36" s="109">
        <v>85</v>
      </c>
      <c r="H36" s="109">
        <v>60</v>
      </c>
      <c r="I36" s="109">
        <v>75</v>
      </c>
      <c r="J36" s="109">
        <v>30</v>
      </c>
      <c r="K36" s="109">
        <v>55</v>
      </c>
      <c r="L36" s="109">
        <v>25</v>
      </c>
      <c r="M36" s="47">
        <v>20</v>
      </c>
      <c r="N36" s="29"/>
      <c r="O36" s="30"/>
      <c r="P36" s="30"/>
      <c r="Q36" s="109"/>
      <c r="R36" s="47"/>
      <c r="S36" s="107"/>
      <c r="T36" s="109"/>
      <c r="U36" s="109"/>
      <c r="V36" s="109"/>
      <c r="W36" s="47"/>
      <c r="X36" s="109"/>
      <c r="Y36" s="109"/>
      <c r="Z36" s="109"/>
      <c r="AA36" s="109"/>
      <c r="AB36" s="47"/>
    </row>
    <row r="37" spans="1:28">
      <c r="A37" s="29" t="s">
        <v>4169</v>
      </c>
      <c r="B37" s="178" t="s">
        <v>4252</v>
      </c>
      <c r="C37" s="39" t="s">
        <v>2119</v>
      </c>
      <c r="D37" s="39" t="s">
        <v>2165</v>
      </c>
      <c r="E37" s="107">
        <v>340</v>
      </c>
      <c r="F37" s="109">
        <v>70</v>
      </c>
      <c r="G37" s="109">
        <v>70</v>
      </c>
      <c r="H37" s="109">
        <v>60</v>
      </c>
      <c r="I37" s="109">
        <v>50</v>
      </c>
      <c r="J37" s="109">
        <v>60</v>
      </c>
      <c r="K37" s="109">
        <v>60</v>
      </c>
      <c r="L37" s="109">
        <v>30</v>
      </c>
      <c r="M37" s="47">
        <v>20</v>
      </c>
      <c r="N37" s="29"/>
      <c r="O37" s="30"/>
      <c r="P37" s="30"/>
      <c r="Q37" s="109"/>
      <c r="R37" s="47"/>
      <c r="S37" s="107"/>
      <c r="T37" s="109"/>
      <c r="U37" s="109"/>
      <c r="V37" s="109"/>
      <c r="W37" s="47"/>
      <c r="X37" s="109" t="s">
        <v>3291</v>
      </c>
      <c r="Y37" s="109"/>
      <c r="Z37" s="109"/>
      <c r="AA37" s="109"/>
      <c r="AB37" s="47"/>
    </row>
    <row r="38" spans="1:28">
      <c r="A38" s="32" t="s">
        <v>4170</v>
      </c>
      <c r="B38" s="175" t="s">
        <v>4253</v>
      </c>
      <c r="C38" s="38" t="s">
        <v>2118</v>
      </c>
      <c r="D38" s="38" t="s">
        <v>2164</v>
      </c>
      <c r="E38" s="108">
        <v>350</v>
      </c>
      <c r="F38" s="110">
        <v>65</v>
      </c>
      <c r="G38" s="110">
        <v>95</v>
      </c>
      <c r="H38" s="110">
        <v>70</v>
      </c>
      <c r="I38" s="110">
        <v>50</v>
      </c>
      <c r="J38" s="110">
        <v>35</v>
      </c>
      <c r="K38" s="110">
        <v>40</v>
      </c>
      <c r="L38" s="110">
        <v>40</v>
      </c>
      <c r="M38" s="48">
        <v>20</v>
      </c>
      <c r="N38" s="32"/>
      <c r="O38" s="33"/>
      <c r="P38" s="33"/>
      <c r="Q38" s="110"/>
      <c r="R38" s="48"/>
      <c r="S38" s="108"/>
      <c r="T38" s="110"/>
      <c r="U38" s="110"/>
      <c r="V38" s="110"/>
      <c r="W38" s="48"/>
      <c r="X38" s="110"/>
      <c r="Y38" s="110"/>
      <c r="Z38" s="110"/>
      <c r="AA38" s="110"/>
      <c r="AB38" s="48"/>
    </row>
    <row r="39" spans="1:28">
      <c r="A39" s="26" t="s">
        <v>4171</v>
      </c>
      <c r="B39" s="174" t="s">
        <v>4254</v>
      </c>
      <c r="C39" s="37" t="s">
        <v>2118</v>
      </c>
      <c r="D39" s="37" t="s">
        <v>2165</v>
      </c>
      <c r="E39" s="127">
        <v>260</v>
      </c>
      <c r="F39" s="118">
        <v>45</v>
      </c>
      <c r="G39" s="118">
        <v>60</v>
      </c>
      <c r="H39" s="118">
        <v>55</v>
      </c>
      <c r="I39" s="118">
        <v>30</v>
      </c>
      <c r="J39" s="118">
        <v>32</v>
      </c>
      <c r="K39" s="118">
        <v>37</v>
      </c>
      <c r="L39" s="118">
        <v>25</v>
      </c>
      <c r="M39" s="128">
        <v>20</v>
      </c>
      <c r="N39" s="26" t="s">
        <v>2785</v>
      </c>
      <c r="O39" s="27"/>
      <c r="P39" s="27"/>
      <c r="Q39" s="118"/>
      <c r="R39" s="128"/>
      <c r="S39" s="127" t="s">
        <v>2785</v>
      </c>
      <c r="T39" s="118"/>
      <c r="U39" s="118"/>
      <c r="V39" s="118"/>
      <c r="W39" s="128"/>
      <c r="X39" s="118"/>
      <c r="Y39" s="118"/>
      <c r="Z39" s="118"/>
      <c r="AA39" s="118"/>
      <c r="AB39" s="128"/>
    </row>
    <row r="40" spans="1:28">
      <c r="A40" s="29" t="s">
        <v>4172</v>
      </c>
      <c r="B40" s="178" t="s">
        <v>4255</v>
      </c>
      <c r="C40" s="39" t="s">
        <v>2118</v>
      </c>
      <c r="D40" s="39" t="s">
        <v>2163</v>
      </c>
      <c r="E40" s="107">
        <v>260</v>
      </c>
      <c r="F40" s="109">
        <v>45</v>
      </c>
      <c r="G40" s="109">
        <v>60</v>
      </c>
      <c r="H40" s="109">
        <v>55</v>
      </c>
      <c r="I40" s="109">
        <v>21</v>
      </c>
      <c r="J40" s="109">
        <v>32</v>
      </c>
      <c r="K40" s="109">
        <v>40</v>
      </c>
      <c r="L40" s="109">
        <v>25</v>
      </c>
      <c r="M40" s="47">
        <v>20</v>
      </c>
      <c r="N40" s="29" t="s">
        <v>2765</v>
      </c>
      <c r="O40" s="30"/>
      <c r="P40" s="30"/>
      <c r="Q40" s="109"/>
      <c r="R40" s="47"/>
      <c r="S40" s="107" t="s">
        <v>2765</v>
      </c>
      <c r="T40" s="109"/>
      <c r="U40" s="109"/>
      <c r="V40" s="109"/>
      <c r="W40" s="47"/>
      <c r="X40" s="109"/>
      <c r="Y40" s="109"/>
      <c r="Z40" s="109"/>
      <c r="AA40" s="109"/>
      <c r="AB40" s="47"/>
    </row>
    <row r="41" spans="1:28">
      <c r="A41" s="29" t="s">
        <v>407</v>
      </c>
      <c r="B41" s="178" t="s">
        <v>4256</v>
      </c>
      <c r="C41" s="39" t="s">
        <v>2118</v>
      </c>
      <c r="D41" s="39" t="s">
        <v>2163</v>
      </c>
      <c r="E41" s="107">
        <v>300</v>
      </c>
      <c r="F41" s="109">
        <v>45</v>
      </c>
      <c r="G41" s="109">
        <v>60</v>
      </c>
      <c r="H41" s="109">
        <v>55</v>
      </c>
      <c r="I41" s="109">
        <v>99</v>
      </c>
      <c r="J41" s="109">
        <v>30</v>
      </c>
      <c r="K41" s="109">
        <v>42</v>
      </c>
      <c r="L41" s="109">
        <v>64</v>
      </c>
      <c r="M41" s="47">
        <v>20</v>
      </c>
      <c r="N41" s="29" t="s">
        <v>2765</v>
      </c>
      <c r="O41" s="30"/>
      <c r="P41" s="30"/>
      <c r="Q41" s="109"/>
      <c r="R41" s="47"/>
      <c r="S41" s="107" t="s">
        <v>2765</v>
      </c>
      <c r="T41" s="109"/>
      <c r="U41" s="109"/>
      <c r="V41" s="109"/>
      <c r="W41" s="47"/>
      <c r="X41" s="109"/>
      <c r="Y41" s="109"/>
      <c r="Z41" s="109"/>
      <c r="AA41" s="109"/>
      <c r="AB41" s="47"/>
    </row>
    <row r="42" spans="1:28">
      <c r="A42" s="29" t="s">
        <v>409</v>
      </c>
      <c r="B42" s="178" t="s">
        <v>3139</v>
      </c>
      <c r="C42" s="39" t="s">
        <v>2120</v>
      </c>
      <c r="D42" s="39" t="s">
        <v>2163</v>
      </c>
      <c r="E42" s="107">
        <v>290</v>
      </c>
      <c r="F42" s="109">
        <v>50</v>
      </c>
      <c r="G42" s="109">
        <v>50</v>
      </c>
      <c r="H42" s="109">
        <v>45</v>
      </c>
      <c r="I42" s="109">
        <v>23</v>
      </c>
      <c r="J42" s="109">
        <v>32</v>
      </c>
      <c r="K42" s="109">
        <v>37</v>
      </c>
      <c r="L42" s="109">
        <v>21</v>
      </c>
      <c r="M42" s="47">
        <v>20</v>
      </c>
      <c r="N42" s="29" t="s">
        <v>2787</v>
      </c>
      <c r="O42" s="30" t="s">
        <v>2785</v>
      </c>
      <c r="P42" s="30"/>
      <c r="Q42" s="109"/>
      <c r="R42" s="47"/>
      <c r="S42" s="107" t="s">
        <v>2787</v>
      </c>
      <c r="T42" s="109" t="s">
        <v>2785</v>
      </c>
      <c r="U42" s="109"/>
      <c r="V42" s="109"/>
      <c r="W42" s="47"/>
      <c r="X42" s="109"/>
      <c r="Y42" s="109"/>
      <c r="Z42" s="109"/>
      <c r="AA42" s="109"/>
      <c r="AB42" s="47"/>
    </row>
    <row r="43" spans="1:28">
      <c r="A43" s="29" t="s">
        <v>411</v>
      </c>
      <c r="B43" s="178" t="s">
        <v>3140</v>
      </c>
      <c r="C43" s="39" t="s">
        <v>2119</v>
      </c>
      <c r="D43" s="39" t="s">
        <v>2165</v>
      </c>
      <c r="E43" s="107">
        <v>330</v>
      </c>
      <c r="F43" s="109">
        <v>55</v>
      </c>
      <c r="G43" s="109">
        <v>45</v>
      </c>
      <c r="H43" s="109">
        <v>69</v>
      </c>
      <c r="I43" s="109">
        <v>20</v>
      </c>
      <c r="J43" s="109">
        <v>10</v>
      </c>
      <c r="K43" s="109">
        <v>64</v>
      </c>
      <c r="L43" s="109">
        <v>10</v>
      </c>
      <c r="M43" s="47">
        <v>60</v>
      </c>
      <c r="N43" s="29" t="s">
        <v>2765</v>
      </c>
      <c r="O43" s="30"/>
      <c r="P43" s="30"/>
      <c r="Q43" s="109"/>
      <c r="R43" s="47"/>
      <c r="S43" s="107" t="s">
        <v>2765</v>
      </c>
      <c r="T43" s="109" t="s">
        <v>2788</v>
      </c>
      <c r="U43" s="109"/>
      <c r="V43" s="109"/>
      <c r="W43" s="47"/>
      <c r="X43" s="109" t="s">
        <v>2788</v>
      </c>
      <c r="Y43" s="109"/>
      <c r="Z43" s="109"/>
      <c r="AA43" s="109"/>
      <c r="AB43" s="47"/>
    </row>
    <row r="44" spans="1:28">
      <c r="A44" s="29" t="s">
        <v>4173</v>
      </c>
      <c r="B44" s="178" t="s">
        <v>4257</v>
      </c>
      <c r="C44" s="39" t="s">
        <v>2118</v>
      </c>
      <c r="D44" s="39" t="s">
        <v>2163</v>
      </c>
      <c r="E44" s="107">
        <v>270</v>
      </c>
      <c r="F44" s="109">
        <v>35</v>
      </c>
      <c r="G44" s="109">
        <v>65</v>
      </c>
      <c r="H44" s="109">
        <v>48</v>
      </c>
      <c r="I44" s="109">
        <v>29</v>
      </c>
      <c r="J44" s="109">
        <v>32</v>
      </c>
      <c r="K44" s="109">
        <v>27</v>
      </c>
      <c r="L44" s="109">
        <v>80</v>
      </c>
      <c r="M44" s="47">
        <v>20</v>
      </c>
      <c r="N44" s="29"/>
      <c r="O44" s="30"/>
      <c r="P44" s="30"/>
      <c r="Q44" s="109"/>
      <c r="R44" s="47"/>
      <c r="S44" s="107" t="s">
        <v>2789</v>
      </c>
      <c r="T44" s="109"/>
      <c r="U44" s="109"/>
      <c r="V44" s="109"/>
      <c r="W44" s="47"/>
      <c r="X44" s="109" t="s">
        <v>2790</v>
      </c>
      <c r="Y44" s="109" t="s">
        <v>2789</v>
      </c>
      <c r="Z44" s="109"/>
      <c r="AA44" s="109"/>
      <c r="AB44" s="47"/>
    </row>
    <row r="45" spans="1:28">
      <c r="A45" s="29" t="s">
        <v>3471</v>
      </c>
      <c r="B45" s="178" t="s">
        <v>4258</v>
      </c>
      <c r="C45" s="39" t="s">
        <v>2120</v>
      </c>
      <c r="D45" s="39" t="s">
        <v>2163</v>
      </c>
      <c r="E45" s="107">
        <v>400</v>
      </c>
      <c r="F45" s="109">
        <v>90</v>
      </c>
      <c r="G45" s="109">
        <v>80</v>
      </c>
      <c r="H45" s="109">
        <v>55</v>
      </c>
      <c r="I45" s="109">
        <v>46</v>
      </c>
      <c r="J45" s="109">
        <v>0</v>
      </c>
      <c r="K45" s="109">
        <v>93</v>
      </c>
      <c r="L45" s="109">
        <v>37</v>
      </c>
      <c r="M45" s="47">
        <v>60</v>
      </c>
      <c r="N45" s="29" t="s">
        <v>2787</v>
      </c>
      <c r="O45" s="30"/>
      <c r="P45" s="30"/>
      <c r="Q45" s="109"/>
      <c r="R45" s="47"/>
      <c r="S45" s="107" t="s">
        <v>2787</v>
      </c>
      <c r="T45" s="109"/>
      <c r="U45" s="109"/>
      <c r="V45" s="109"/>
      <c r="W45" s="47"/>
      <c r="X45" s="109" t="s">
        <v>2790</v>
      </c>
      <c r="Y45" s="109"/>
      <c r="Z45" s="109"/>
      <c r="AA45" s="109"/>
      <c r="AB45" s="47"/>
    </row>
    <row r="46" spans="1:28">
      <c r="A46" s="239" t="s">
        <v>4174</v>
      </c>
      <c r="B46" s="175" t="s">
        <v>4259</v>
      </c>
      <c r="C46" s="38" t="s">
        <v>2118</v>
      </c>
      <c r="D46" s="38" t="s">
        <v>2163</v>
      </c>
      <c r="E46" s="108">
        <v>325</v>
      </c>
      <c r="F46" s="110">
        <v>55</v>
      </c>
      <c r="G46" s="110">
        <v>85</v>
      </c>
      <c r="H46" s="110">
        <v>58</v>
      </c>
      <c r="I46" s="110">
        <v>33</v>
      </c>
      <c r="J46" s="110">
        <v>55</v>
      </c>
      <c r="K46" s="110">
        <v>47</v>
      </c>
      <c r="L46" s="110">
        <v>44</v>
      </c>
      <c r="M46" s="48">
        <v>40</v>
      </c>
      <c r="N46" s="32" t="s">
        <v>2787</v>
      </c>
      <c r="O46" s="33"/>
      <c r="P46" s="33"/>
      <c r="Q46" s="110"/>
      <c r="R46" s="48"/>
      <c r="S46" s="108" t="s">
        <v>2787</v>
      </c>
      <c r="T46" s="110" t="s">
        <v>2789</v>
      </c>
      <c r="U46" s="110"/>
      <c r="V46" s="110"/>
      <c r="W46" s="48"/>
      <c r="X46" s="110" t="s">
        <v>2787</v>
      </c>
      <c r="Y46" s="110" t="s">
        <v>2789</v>
      </c>
      <c r="Z46" s="110" t="s">
        <v>2791</v>
      </c>
      <c r="AA46" s="110"/>
      <c r="AB46" s="48"/>
    </row>
    <row r="47" spans="1:28">
      <c r="A47" s="26" t="s">
        <v>4175</v>
      </c>
      <c r="B47" s="174" t="s">
        <v>4260</v>
      </c>
      <c r="C47" s="37" t="s">
        <v>2118</v>
      </c>
      <c r="D47" s="37" t="s">
        <v>2164</v>
      </c>
      <c r="E47" s="127">
        <v>320</v>
      </c>
      <c r="F47" s="118">
        <v>60</v>
      </c>
      <c r="G47" s="118">
        <v>70</v>
      </c>
      <c r="H47" s="118">
        <v>60</v>
      </c>
      <c r="I47" s="118">
        <v>70</v>
      </c>
      <c r="J47" s="118">
        <v>50</v>
      </c>
      <c r="K47" s="118">
        <v>50</v>
      </c>
      <c r="L47" s="118">
        <v>20</v>
      </c>
      <c r="M47" s="128">
        <v>20</v>
      </c>
      <c r="N47" s="26"/>
      <c r="O47" s="27"/>
      <c r="P47" s="27"/>
      <c r="Q47" s="118"/>
      <c r="R47" s="128"/>
      <c r="S47" s="127"/>
      <c r="T47" s="118"/>
      <c r="U47" s="118"/>
      <c r="V47" s="118"/>
      <c r="W47" s="128"/>
      <c r="X47" s="118" t="s">
        <v>2792</v>
      </c>
      <c r="Y47" s="118"/>
      <c r="Z47" s="118"/>
      <c r="AA47" s="118"/>
      <c r="AB47" s="128"/>
    </row>
    <row r="48" spans="1:28">
      <c r="A48" s="32" t="s">
        <v>4176</v>
      </c>
      <c r="B48" s="175" t="s">
        <v>4261</v>
      </c>
      <c r="C48" s="38" t="s">
        <v>2119</v>
      </c>
      <c r="D48" s="38" t="s">
        <v>2165</v>
      </c>
      <c r="E48" s="108">
        <v>380</v>
      </c>
      <c r="F48" s="110">
        <v>75</v>
      </c>
      <c r="G48" s="110">
        <v>70</v>
      </c>
      <c r="H48" s="110">
        <v>50</v>
      </c>
      <c r="I48" s="110">
        <v>20</v>
      </c>
      <c r="J48" s="110">
        <v>0</v>
      </c>
      <c r="K48" s="110">
        <v>70</v>
      </c>
      <c r="L48" s="110">
        <v>60</v>
      </c>
      <c r="M48" s="48">
        <v>20</v>
      </c>
      <c r="N48" s="32"/>
      <c r="O48" s="33"/>
      <c r="P48" s="33"/>
      <c r="Q48" s="110"/>
      <c r="R48" s="48"/>
      <c r="S48" s="108" t="s">
        <v>2793</v>
      </c>
      <c r="T48" s="110"/>
      <c r="U48" s="110"/>
      <c r="V48" s="110"/>
      <c r="W48" s="48"/>
      <c r="X48" s="110" t="s">
        <v>2793</v>
      </c>
      <c r="Y48" s="110"/>
      <c r="Z48" s="110"/>
      <c r="AA48" s="110"/>
      <c r="AB48" s="48"/>
    </row>
    <row r="49" spans="1:28">
      <c r="A49" s="26" t="s">
        <v>4177</v>
      </c>
      <c r="B49" s="174" t="s">
        <v>4262</v>
      </c>
      <c r="C49" s="37" t="s">
        <v>2120</v>
      </c>
      <c r="D49" s="37" t="s">
        <v>2165</v>
      </c>
      <c r="E49" s="127">
        <v>250</v>
      </c>
      <c r="F49" s="118">
        <v>45</v>
      </c>
      <c r="G49" s="118">
        <v>39</v>
      </c>
      <c r="H49" s="118">
        <v>39</v>
      </c>
      <c r="I49" s="118">
        <v>49</v>
      </c>
      <c r="J49" s="118">
        <v>30</v>
      </c>
      <c r="K49" s="118">
        <v>55</v>
      </c>
      <c r="L49" s="118">
        <v>65</v>
      </c>
      <c r="M49" s="128">
        <v>20</v>
      </c>
      <c r="N49" s="26" t="s">
        <v>2794</v>
      </c>
      <c r="O49" s="27"/>
      <c r="P49" s="27"/>
      <c r="Q49" s="118"/>
      <c r="R49" s="128"/>
      <c r="S49" s="127"/>
      <c r="T49" s="118"/>
      <c r="U49" s="118"/>
      <c r="V49" s="118"/>
      <c r="W49" s="128"/>
      <c r="X49" s="118"/>
      <c r="Y49" s="118"/>
      <c r="Z49" s="118"/>
      <c r="AA49" s="118"/>
      <c r="AB49" s="128"/>
    </row>
    <row r="50" spans="1:28">
      <c r="A50" s="29" t="s">
        <v>4178</v>
      </c>
      <c r="B50" s="178" t="s">
        <v>4263</v>
      </c>
      <c r="C50" s="39" t="s">
        <v>2118</v>
      </c>
      <c r="D50" s="39" t="s">
        <v>2163</v>
      </c>
      <c r="E50" s="107">
        <v>240</v>
      </c>
      <c r="F50" s="109">
        <v>40</v>
      </c>
      <c r="G50" s="109">
        <v>40</v>
      </c>
      <c r="H50" s="109">
        <v>55</v>
      </c>
      <c r="I50" s="109">
        <v>35</v>
      </c>
      <c r="J50" s="109">
        <v>58</v>
      </c>
      <c r="K50" s="109">
        <v>40</v>
      </c>
      <c r="L50" s="109">
        <v>25</v>
      </c>
      <c r="M50" s="47">
        <v>20</v>
      </c>
      <c r="N50" s="29" t="s">
        <v>2795</v>
      </c>
      <c r="O50" s="30"/>
      <c r="P50" s="30"/>
      <c r="Q50" s="109"/>
      <c r="R50" s="47"/>
      <c r="S50" s="107"/>
      <c r="T50" s="109"/>
      <c r="U50" s="109"/>
      <c r="V50" s="109"/>
      <c r="W50" s="47"/>
      <c r="X50" s="109"/>
      <c r="Y50" s="109"/>
      <c r="Z50" s="109"/>
      <c r="AA50" s="109"/>
      <c r="AB50" s="47"/>
    </row>
    <row r="51" spans="1:28">
      <c r="A51" s="29" t="s">
        <v>4179</v>
      </c>
      <c r="B51" s="178" t="s">
        <v>4264</v>
      </c>
      <c r="C51" s="39" t="s">
        <v>2118</v>
      </c>
      <c r="D51" s="39" t="s">
        <v>2163</v>
      </c>
      <c r="E51" s="107">
        <v>280</v>
      </c>
      <c r="F51" s="109">
        <v>45</v>
      </c>
      <c r="G51" s="109">
        <v>58</v>
      </c>
      <c r="H51" s="109">
        <v>39</v>
      </c>
      <c r="I51" s="109">
        <v>49</v>
      </c>
      <c r="J51" s="109">
        <v>33</v>
      </c>
      <c r="K51" s="109">
        <v>35</v>
      </c>
      <c r="L51" s="109">
        <v>37</v>
      </c>
      <c r="M51" s="47">
        <v>20</v>
      </c>
      <c r="N51" s="29"/>
      <c r="O51" s="30"/>
      <c r="P51" s="30"/>
      <c r="Q51" s="109"/>
      <c r="R51" s="47"/>
      <c r="S51" s="107"/>
      <c r="T51" s="109"/>
      <c r="U51" s="109"/>
      <c r="V51" s="109"/>
      <c r="W51" s="47"/>
      <c r="X51" s="109" t="s">
        <v>2779</v>
      </c>
      <c r="Y51" s="109"/>
      <c r="Z51" s="109"/>
      <c r="AA51" s="109"/>
      <c r="AB51" s="47"/>
    </row>
    <row r="52" spans="1:28">
      <c r="A52" s="29" t="s">
        <v>4180</v>
      </c>
      <c r="B52" s="178" t="s">
        <v>4265</v>
      </c>
      <c r="C52" s="39" t="s">
        <v>2120</v>
      </c>
      <c r="D52" s="39" t="s">
        <v>2165</v>
      </c>
      <c r="E52" s="107">
        <v>400</v>
      </c>
      <c r="F52" s="109">
        <v>93</v>
      </c>
      <c r="G52" s="109">
        <v>60</v>
      </c>
      <c r="H52" s="109">
        <v>55</v>
      </c>
      <c r="I52" s="109">
        <v>65</v>
      </c>
      <c r="J52" s="109">
        <v>20</v>
      </c>
      <c r="K52" s="109">
        <v>60</v>
      </c>
      <c r="L52" s="109">
        <v>30</v>
      </c>
      <c r="M52" s="47">
        <v>20</v>
      </c>
      <c r="N52" s="29"/>
      <c r="O52" s="30"/>
      <c r="P52" s="30"/>
      <c r="Q52" s="109"/>
      <c r="R52" s="47"/>
      <c r="S52" s="107" t="s">
        <v>2796</v>
      </c>
      <c r="T52" s="109" t="s">
        <v>2797</v>
      </c>
      <c r="U52" s="109"/>
      <c r="V52" s="109"/>
      <c r="W52" s="47"/>
      <c r="X52" s="109" t="s">
        <v>2796</v>
      </c>
      <c r="Y52" s="109" t="s">
        <v>2797</v>
      </c>
      <c r="Z52" s="109"/>
      <c r="AA52" s="109"/>
      <c r="AB52" s="47"/>
    </row>
    <row r="53" spans="1:28">
      <c r="A53" s="235" t="s">
        <v>3847</v>
      </c>
      <c r="B53" s="178" t="s">
        <v>3121</v>
      </c>
      <c r="C53" s="39" t="s">
        <v>2118</v>
      </c>
      <c r="D53" s="39" t="s">
        <v>2164</v>
      </c>
      <c r="E53" s="107">
        <v>330</v>
      </c>
      <c r="F53" s="109">
        <v>60</v>
      </c>
      <c r="G53" s="109">
        <v>80</v>
      </c>
      <c r="H53" s="109">
        <v>92</v>
      </c>
      <c r="I53" s="109">
        <v>54</v>
      </c>
      <c r="J53" s="109">
        <v>81</v>
      </c>
      <c r="K53" s="109">
        <v>29</v>
      </c>
      <c r="L53" s="109">
        <v>16</v>
      </c>
      <c r="M53" s="47">
        <v>20</v>
      </c>
      <c r="N53" s="29" t="s">
        <v>2798</v>
      </c>
      <c r="O53" s="30"/>
      <c r="P53" s="30"/>
      <c r="Q53" s="109"/>
      <c r="R53" s="47"/>
      <c r="S53" s="107" t="s">
        <v>2798</v>
      </c>
      <c r="T53" s="109"/>
      <c r="U53" s="109"/>
      <c r="V53" s="109"/>
      <c r="W53" s="47"/>
      <c r="X53" s="109" t="s">
        <v>2799</v>
      </c>
      <c r="Y53" s="109" t="s">
        <v>2798</v>
      </c>
      <c r="Z53" s="109" t="s">
        <v>2800</v>
      </c>
      <c r="AA53" s="109"/>
      <c r="AB53" s="47"/>
    </row>
    <row r="54" spans="1:28">
      <c r="A54" s="237" t="s">
        <v>4181</v>
      </c>
      <c r="B54" s="178" t="s">
        <v>4266</v>
      </c>
      <c r="C54" s="39" t="s">
        <v>2120</v>
      </c>
      <c r="D54" s="39" t="s">
        <v>2165</v>
      </c>
      <c r="E54" s="107">
        <v>310</v>
      </c>
      <c r="F54" s="109">
        <v>65</v>
      </c>
      <c r="G54" s="109">
        <v>50</v>
      </c>
      <c r="H54" s="109">
        <v>55</v>
      </c>
      <c r="I54" s="109">
        <v>70</v>
      </c>
      <c r="J54" s="109">
        <v>60</v>
      </c>
      <c r="K54" s="109">
        <v>35</v>
      </c>
      <c r="L54" s="109">
        <v>30</v>
      </c>
      <c r="M54" s="47">
        <v>20</v>
      </c>
      <c r="N54" s="29"/>
      <c r="O54" s="30"/>
      <c r="P54" s="30"/>
      <c r="Q54" s="109"/>
      <c r="R54" s="47"/>
      <c r="S54" s="107" t="s">
        <v>2801</v>
      </c>
      <c r="T54" s="109"/>
      <c r="U54" s="109"/>
      <c r="V54" s="109"/>
      <c r="W54" s="47"/>
      <c r="X54" s="109" t="s">
        <v>2802</v>
      </c>
      <c r="Y54" s="109" t="s">
        <v>2800</v>
      </c>
      <c r="Z54" s="109" t="s">
        <v>2801</v>
      </c>
      <c r="AA54" s="109"/>
      <c r="AB54" s="47"/>
    </row>
    <row r="55" spans="1:28">
      <c r="A55" s="29" t="s">
        <v>421</v>
      </c>
      <c r="B55" s="178" t="s">
        <v>4267</v>
      </c>
      <c r="C55" s="39" t="s">
        <v>2118</v>
      </c>
      <c r="D55" s="39" t="s">
        <v>2164</v>
      </c>
      <c r="E55" s="107">
        <v>350</v>
      </c>
      <c r="F55" s="109">
        <v>70</v>
      </c>
      <c r="G55" s="109">
        <v>80</v>
      </c>
      <c r="H55" s="109">
        <v>55</v>
      </c>
      <c r="I55" s="109">
        <v>45</v>
      </c>
      <c r="J55" s="109">
        <v>55</v>
      </c>
      <c r="K55" s="109">
        <v>40</v>
      </c>
      <c r="L55" s="109">
        <v>35</v>
      </c>
      <c r="M55" s="47">
        <v>20</v>
      </c>
      <c r="N55" s="29"/>
      <c r="O55" s="30"/>
      <c r="P55" s="30"/>
      <c r="Q55" s="109"/>
      <c r="R55" s="47"/>
      <c r="S55" s="107"/>
      <c r="T55" s="109"/>
      <c r="U55" s="109"/>
      <c r="V55" s="109"/>
      <c r="W55" s="47"/>
      <c r="X55" s="109"/>
      <c r="Y55" s="109"/>
      <c r="Z55" s="109"/>
      <c r="AA55" s="109"/>
      <c r="AB55" s="47"/>
    </row>
    <row r="56" spans="1:28">
      <c r="A56" s="32" t="s">
        <v>423</v>
      </c>
      <c r="B56" s="175" t="s">
        <v>3141</v>
      </c>
      <c r="C56" s="38" t="s">
        <v>2118</v>
      </c>
      <c r="D56" s="38" t="s">
        <v>2164</v>
      </c>
      <c r="E56" s="108">
        <v>300</v>
      </c>
      <c r="F56" s="110">
        <v>75</v>
      </c>
      <c r="G56" s="110">
        <v>75</v>
      </c>
      <c r="H56" s="110">
        <v>70</v>
      </c>
      <c r="I56" s="110">
        <v>40</v>
      </c>
      <c r="J56" s="110">
        <v>85</v>
      </c>
      <c r="K56" s="110">
        <v>40</v>
      </c>
      <c r="L56" s="110">
        <v>50</v>
      </c>
      <c r="M56" s="48">
        <v>0</v>
      </c>
      <c r="N56" s="32"/>
      <c r="O56" s="33"/>
      <c r="P56" s="33"/>
      <c r="Q56" s="110"/>
      <c r="R56" s="48"/>
      <c r="S56" s="108"/>
      <c r="T56" s="110"/>
      <c r="U56" s="110"/>
      <c r="V56" s="110"/>
      <c r="W56" s="48"/>
      <c r="X56" s="110" t="s">
        <v>2803</v>
      </c>
      <c r="Y56" s="110"/>
      <c r="Z56" s="110"/>
      <c r="AA56" s="110"/>
      <c r="AB56" s="48"/>
    </row>
    <row r="57" spans="1:28">
      <c r="A57" s="26" t="s">
        <v>4182</v>
      </c>
      <c r="B57" s="174" t="s">
        <v>3119</v>
      </c>
      <c r="C57" s="37" t="s">
        <v>2120</v>
      </c>
      <c r="D57" s="37" t="s">
        <v>2165</v>
      </c>
      <c r="E57" s="127">
        <v>240</v>
      </c>
      <c r="F57" s="118">
        <v>50</v>
      </c>
      <c r="G57" s="118">
        <v>40</v>
      </c>
      <c r="H57" s="118">
        <v>55</v>
      </c>
      <c r="I57" s="118">
        <v>40</v>
      </c>
      <c r="J57" s="118">
        <v>64</v>
      </c>
      <c r="K57" s="118">
        <v>35</v>
      </c>
      <c r="L57" s="118">
        <v>40</v>
      </c>
      <c r="M57" s="128">
        <v>20</v>
      </c>
      <c r="N57" s="26"/>
      <c r="O57" s="27"/>
      <c r="P57" s="27"/>
      <c r="Q57" s="118"/>
      <c r="R57" s="128"/>
      <c r="S57" s="127"/>
      <c r="T57" s="118"/>
      <c r="U57" s="118"/>
      <c r="V57" s="118"/>
      <c r="W57" s="128"/>
      <c r="X57" s="118" t="s">
        <v>2804</v>
      </c>
      <c r="Y57" s="118"/>
      <c r="Z57" s="118"/>
      <c r="AA57" s="118"/>
      <c r="AB57" s="128"/>
    </row>
    <row r="58" spans="1:28">
      <c r="A58" s="29" t="s">
        <v>425</v>
      </c>
      <c r="B58" s="178" t="s">
        <v>3142</v>
      </c>
      <c r="C58" s="39" t="s">
        <v>2120</v>
      </c>
      <c r="D58" s="39" t="s">
        <v>2163</v>
      </c>
      <c r="E58" s="107">
        <v>290</v>
      </c>
      <c r="F58" s="109">
        <v>55</v>
      </c>
      <c r="G58" s="109">
        <v>50</v>
      </c>
      <c r="H58" s="109">
        <v>45</v>
      </c>
      <c r="I58" s="109">
        <v>33</v>
      </c>
      <c r="J58" s="109">
        <v>32</v>
      </c>
      <c r="K58" s="109">
        <v>37</v>
      </c>
      <c r="L58" s="109">
        <v>27</v>
      </c>
      <c r="M58" s="47">
        <v>20</v>
      </c>
      <c r="N58" s="29"/>
      <c r="O58" s="30"/>
      <c r="P58" s="30"/>
      <c r="Q58" s="109"/>
      <c r="R58" s="47"/>
      <c r="S58" s="107"/>
      <c r="T58" s="109"/>
      <c r="U58" s="109"/>
      <c r="V58" s="109"/>
      <c r="W58" s="47"/>
      <c r="X58" s="109" t="s">
        <v>2805</v>
      </c>
      <c r="Y58" s="109"/>
      <c r="Z58" s="109"/>
      <c r="AA58" s="109"/>
      <c r="AB58" s="47"/>
    </row>
    <row r="59" spans="1:28">
      <c r="A59" s="29" t="s">
        <v>4183</v>
      </c>
      <c r="B59" s="178" t="s">
        <v>4268</v>
      </c>
      <c r="C59" s="39" t="s">
        <v>2120</v>
      </c>
      <c r="D59" s="39" t="s">
        <v>2165</v>
      </c>
      <c r="E59" s="107">
        <v>340</v>
      </c>
      <c r="F59" s="109">
        <v>72</v>
      </c>
      <c r="G59" s="109">
        <v>60</v>
      </c>
      <c r="H59" s="109">
        <v>55</v>
      </c>
      <c r="I59" s="109">
        <v>45</v>
      </c>
      <c r="J59" s="109">
        <v>20</v>
      </c>
      <c r="K59" s="109">
        <v>72</v>
      </c>
      <c r="L59" s="109">
        <v>30</v>
      </c>
      <c r="M59" s="47">
        <v>30</v>
      </c>
      <c r="N59" s="29"/>
      <c r="O59" s="30"/>
      <c r="P59" s="30"/>
      <c r="Q59" s="109"/>
      <c r="R59" s="47"/>
      <c r="S59" s="107"/>
      <c r="T59" s="109"/>
      <c r="U59" s="109"/>
      <c r="V59" s="109"/>
      <c r="W59" s="47"/>
      <c r="X59" s="109" t="s">
        <v>2805</v>
      </c>
      <c r="Y59" s="109"/>
      <c r="Z59" s="109"/>
      <c r="AA59" s="109"/>
      <c r="AB59" s="47"/>
    </row>
    <row r="60" spans="1:28">
      <c r="A60" s="29" t="s">
        <v>427</v>
      </c>
      <c r="B60" s="178" t="s">
        <v>3128</v>
      </c>
      <c r="C60" s="39" t="s">
        <v>2120</v>
      </c>
      <c r="D60" s="39" t="s">
        <v>2165</v>
      </c>
      <c r="E60" s="107">
        <v>350</v>
      </c>
      <c r="F60" s="109">
        <v>68</v>
      </c>
      <c r="G60" s="109">
        <v>64</v>
      </c>
      <c r="H60" s="109">
        <v>61</v>
      </c>
      <c r="I60" s="109">
        <v>45</v>
      </c>
      <c r="J60" s="109">
        <v>39</v>
      </c>
      <c r="K60" s="109">
        <v>60</v>
      </c>
      <c r="L60" s="109">
        <v>40</v>
      </c>
      <c r="M60" s="47">
        <v>25</v>
      </c>
      <c r="N60" s="29"/>
      <c r="O60" s="30"/>
      <c r="P60" s="30"/>
      <c r="Q60" s="109"/>
      <c r="R60" s="47"/>
      <c r="S60" s="107"/>
      <c r="T60" s="109"/>
      <c r="U60" s="109"/>
      <c r="V60" s="109"/>
      <c r="W60" s="47"/>
      <c r="X60" s="109" t="s">
        <v>2805</v>
      </c>
      <c r="Y60" s="109"/>
      <c r="Z60" s="109"/>
      <c r="AA60" s="109"/>
      <c r="AB60" s="47"/>
    </row>
    <row r="61" spans="1:28">
      <c r="A61" s="29" t="s">
        <v>429</v>
      </c>
      <c r="B61" s="178" t="s">
        <v>4269</v>
      </c>
      <c r="C61" s="39" t="s">
        <v>2118</v>
      </c>
      <c r="D61" s="39" t="s">
        <v>2163</v>
      </c>
      <c r="E61" s="107">
        <v>330</v>
      </c>
      <c r="F61" s="109">
        <v>65</v>
      </c>
      <c r="G61" s="109">
        <v>75</v>
      </c>
      <c r="H61" s="109">
        <v>66</v>
      </c>
      <c r="I61" s="109">
        <v>49</v>
      </c>
      <c r="J61" s="109">
        <v>45</v>
      </c>
      <c r="K61" s="109">
        <v>48</v>
      </c>
      <c r="L61" s="109">
        <v>10</v>
      </c>
      <c r="M61" s="47">
        <v>20</v>
      </c>
      <c r="N61" s="29"/>
      <c r="O61" s="30"/>
      <c r="P61" s="30"/>
      <c r="Q61" s="109"/>
      <c r="R61" s="47"/>
      <c r="S61" s="107"/>
      <c r="T61" s="109"/>
      <c r="U61" s="109"/>
      <c r="V61" s="109"/>
      <c r="W61" s="47"/>
      <c r="X61" s="109" t="s">
        <v>2805</v>
      </c>
      <c r="Y61" s="109"/>
      <c r="Z61" s="109"/>
      <c r="AA61" s="109"/>
      <c r="AB61" s="47"/>
    </row>
    <row r="62" spans="1:28">
      <c r="A62" s="29" t="s">
        <v>3468</v>
      </c>
      <c r="B62" s="178" t="s">
        <v>4270</v>
      </c>
      <c r="C62" s="39" t="s">
        <v>2120</v>
      </c>
      <c r="D62" s="39" t="s">
        <v>2163</v>
      </c>
      <c r="E62" s="107">
        <v>360</v>
      </c>
      <c r="F62" s="109">
        <v>80</v>
      </c>
      <c r="G62" s="109">
        <v>80</v>
      </c>
      <c r="H62" s="109">
        <v>58</v>
      </c>
      <c r="I62" s="109">
        <v>55</v>
      </c>
      <c r="J62" s="109">
        <v>57</v>
      </c>
      <c r="K62" s="109">
        <v>60</v>
      </c>
      <c r="L62" s="109">
        <v>30</v>
      </c>
      <c r="M62" s="47">
        <v>20</v>
      </c>
      <c r="N62" s="29"/>
      <c r="O62" s="30"/>
      <c r="P62" s="30"/>
      <c r="Q62" s="109"/>
      <c r="R62" s="47"/>
      <c r="S62" s="107"/>
      <c r="T62" s="109"/>
      <c r="U62" s="109"/>
      <c r="V62" s="109"/>
      <c r="W62" s="47"/>
      <c r="X62" s="109" t="s">
        <v>2804</v>
      </c>
      <c r="Y62" s="109" t="s">
        <v>2806</v>
      </c>
      <c r="Z62" s="109"/>
      <c r="AA62" s="109"/>
      <c r="AB62" s="47"/>
    </row>
    <row r="63" spans="1:28">
      <c r="A63" s="32" t="s">
        <v>430</v>
      </c>
      <c r="B63" s="175" t="s">
        <v>3123</v>
      </c>
      <c r="C63" s="38" t="s">
        <v>2119</v>
      </c>
      <c r="D63" s="38" t="s">
        <v>2165</v>
      </c>
      <c r="E63" s="108">
        <v>330</v>
      </c>
      <c r="F63" s="110">
        <v>68</v>
      </c>
      <c r="G63" s="110">
        <v>50</v>
      </c>
      <c r="H63" s="110">
        <v>70</v>
      </c>
      <c r="I63" s="110">
        <v>60</v>
      </c>
      <c r="J63" s="110">
        <v>61</v>
      </c>
      <c r="K63" s="110">
        <v>37</v>
      </c>
      <c r="L63" s="110">
        <v>33</v>
      </c>
      <c r="M63" s="48">
        <v>20</v>
      </c>
      <c r="N63" s="32"/>
      <c r="O63" s="33"/>
      <c r="P63" s="33"/>
      <c r="Q63" s="110"/>
      <c r="R63" s="48"/>
      <c r="S63" s="108"/>
      <c r="T63" s="110"/>
      <c r="U63" s="110"/>
      <c r="V63" s="110"/>
      <c r="W63" s="48"/>
      <c r="X63" s="110"/>
      <c r="Y63" s="110"/>
      <c r="Z63" s="110"/>
      <c r="AA63" s="110"/>
      <c r="AB63" s="48"/>
    </row>
    <row r="64" spans="1:28">
      <c r="A64" s="229" t="s">
        <v>4371</v>
      </c>
      <c r="B64" s="230" t="s">
        <v>4271</v>
      </c>
      <c r="C64" s="231" t="s">
        <v>2118</v>
      </c>
      <c r="D64" s="231" t="s">
        <v>2164</v>
      </c>
      <c r="E64" s="203">
        <v>310</v>
      </c>
      <c r="F64" s="204">
        <v>64</v>
      </c>
      <c r="G64" s="204">
        <v>65</v>
      </c>
      <c r="H64" s="204">
        <v>60</v>
      </c>
      <c r="I64" s="204">
        <v>40</v>
      </c>
      <c r="J64" s="204">
        <v>80</v>
      </c>
      <c r="K64" s="204">
        <v>40</v>
      </c>
      <c r="L64" s="204">
        <v>30</v>
      </c>
      <c r="M64" s="205">
        <v>20</v>
      </c>
      <c r="N64" s="229"/>
      <c r="O64" s="250"/>
      <c r="P64" s="250"/>
      <c r="Q64" s="204"/>
      <c r="R64" s="205"/>
      <c r="S64" s="203"/>
      <c r="T64" s="204"/>
      <c r="U64" s="204"/>
      <c r="V64" s="204"/>
      <c r="W64" s="205"/>
      <c r="X64" s="204"/>
      <c r="Y64" s="204"/>
      <c r="Z64" s="204"/>
      <c r="AA64" s="204"/>
      <c r="AB64" s="205"/>
    </row>
    <row r="65" spans="1:28">
      <c r="A65" s="26" t="s">
        <v>4184</v>
      </c>
      <c r="B65" s="174" t="s">
        <v>4272</v>
      </c>
      <c r="C65" s="37" t="s">
        <v>2118</v>
      </c>
      <c r="D65" s="37" t="s">
        <v>2163</v>
      </c>
      <c r="E65" s="127">
        <v>240</v>
      </c>
      <c r="F65" s="118">
        <v>40</v>
      </c>
      <c r="G65" s="118">
        <v>40</v>
      </c>
      <c r="H65" s="118">
        <v>55</v>
      </c>
      <c r="I65" s="118">
        <v>35</v>
      </c>
      <c r="J65" s="118">
        <v>58</v>
      </c>
      <c r="K65" s="118">
        <v>40</v>
      </c>
      <c r="L65" s="118">
        <v>25</v>
      </c>
      <c r="M65" s="128">
        <v>20</v>
      </c>
      <c r="N65" s="26"/>
      <c r="O65" s="27"/>
      <c r="P65" s="27"/>
      <c r="Q65" s="118"/>
      <c r="R65" s="128"/>
      <c r="S65" s="127"/>
      <c r="T65" s="118"/>
      <c r="U65" s="118"/>
      <c r="V65" s="118"/>
      <c r="W65" s="128"/>
      <c r="X65" s="118"/>
      <c r="Y65" s="118"/>
      <c r="Z65" s="118"/>
      <c r="AA65" s="118"/>
      <c r="AB65" s="128"/>
    </row>
    <row r="66" spans="1:28">
      <c r="A66" s="29" t="s">
        <v>4185</v>
      </c>
      <c r="B66" s="178" t="s">
        <v>4273</v>
      </c>
      <c r="C66" s="39" t="s">
        <v>2120</v>
      </c>
      <c r="D66" s="39" t="s">
        <v>2165</v>
      </c>
      <c r="E66" s="107">
        <v>370</v>
      </c>
      <c r="F66" s="109">
        <v>70</v>
      </c>
      <c r="G66" s="109">
        <v>10</v>
      </c>
      <c r="H66" s="109">
        <v>40</v>
      </c>
      <c r="I66" s="109">
        <v>60</v>
      </c>
      <c r="J66" s="109">
        <v>0</v>
      </c>
      <c r="K66" s="109">
        <v>55</v>
      </c>
      <c r="L66" s="109">
        <v>35</v>
      </c>
      <c r="M66" s="47">
        <v>20</v>
      </c>
      <c r="N66" s="29"/>
      <c r="O66" s="30"/>
      <c r="P66" s="30"/>
      <c r="Q66" s="109"/>
      <c r="R66" s="47"/>
      <c r="S66" s="107"/>
      <c r="T66" s="109"/>
      <c r="U66" s="109"/>
      <c r="V66" s="109"/>
      <c r="W66" s="47"/>
      <c r="X66" s="109"/>
      <c r="Y66" s="109"/>
      <c r="Z66" s="109"/>
      <c r="AA66" s="109"/>
      <c r="AB66" s="47"/>
    </row>
    <row r="67" spans="1:28">
      <c r="A67" s="235" t="s">
        <v>3848</v>
      </c>
      <c r="B67" s="178" t="s">
        <v>3127</v>
      </c>
      <c r="C67" s="39" t="s">
        <v>2118</v>
      </c>
      <c r="D67" s="39" t="s">
        <v>2164</v>
      </c>
      <c r="E67" s="107">
        <v>330</v>
      </c>
      <c r="F67" s="109">
        <v>65</v>
      </c>
      <c r="G67" s="109">
        <v>70</v>
      </c>
      <c r="H67" s="109">
        <v>66</v>
      </c>
      <c r="I67" s="109">
        <v>45</v>
      </c>
      <c r="J67" s="109">
        <v>55</v>
      </c>
      <c r="K67" s="109">
        <v>48</v>
      </c>
      <c r="L67" s="109">
        <v>32</v>
      </c>
      <c r="M67" s="47">
        <v>20</v>
      </c>
      <c r="N67" s="29"/>
      <c r="O67" s="30"/>
      <c r="P67" s="30"/>
      <c r="Q67" s="109"/>
      <c r="R67" s="47"/>
      <c r="S67" s="107"/>
      <c r="T67" s="109"/>
      <c r="U67" s="109"/>
      <c r="V67" s="109"/>
      <c r="W67" s="47"/>
      <c r="X67" s="109"/>
      <c r="Y67" s="109"/>
      <c r="Z67" s="109"/>
      <c r="AA67" s="109"/>
      <c r="AB67" s="47"/>
    </row>
    <row r="68" spans="1:28">
      <c r="A68" s="29" t="s">
        <v>4186</v>
      </c>
      <c r="B68" s="178" t="s">
        <v>4274</v>
      </c>
      <c r="C68" s="39" t="s">
        <v>2118</v>
      </c>
      <c r="D68" s="39" t="s">
        <v>2163</v>
      </c>
      <c r="E68" s="107">
        <v>330</v>
      </c>
      <c r="F68" s="109">
        <v>63</v>
      </c>
      <c r="G68" s="109">
        <v>72</v>
      </c>
      <c r="H68" s="109">
        <v>61</v>
      </c>
      <c r="I68" s="109">
        <v>50</v>
      </c>
      <c r="J68" s="109">
        <v>55</v>
      </c>
      <c r="K68" s="109">
        <v>45</v>
      </c>
      <c r="L68" s="109">
        <v>24</v>
      </c>
      <c r="M68" s="47">
        <v>20</v>
      </c>
      <c r="N68" s="29"/>
      <c r="O68" s="30"/>
      <c r="P68" s="30"/>
      <c r="Q68" s="109"/>
      <c r="R68" s="47"/>
      <c r="S68" s="107"/>
      <c r="T68" s="109"/>
      <c r="U68" s="109"/>
      <c r="V68" s="109"/>
      <c r="W68" s="47"/>
      <c r="X68" s="109"/>
      <c r="Y68" s="109"/>
      <c r="Z68" s="109"/>
      <c r="AA68" s="109"/>
      <c r="AB68" s="47"/>
    </row>
    <row r="69" spans="1:28">
      <c r="A69" s="29" t="s">
        <v>4187</v>
      </c>
      <c r="B69" s="178" t="s">
        <v>4275</v>
      </c>
      <c r="C69" s="39" t="s">
        <v>2118</v>
      </c>
      <c r="D69" s="39" t="s">
        <v>2163</v>
      </c>
      <c r="E69" s="107">
        <v>340</v>
      </c>
      <c r="F69" s="109">
        <v>65</v>
      </c>
      <c r="G69" s="109">
        <v>70</v>
      </c>
      <c r="H69" s="109">
        <v>57</v>
      </c>
      <c r="I69" s="109">
        <v>34</v>
      </c>
      <c r="J69" s="109">
        <v>60</v>
      </c>
      <c r="K69" s="109">
        <v>40</v>
      </c>
      <c r="L69" s="109">
        <v>24</v>
      </c>
      <c r="M69" s="47">
        <v>20</v>
      </c>
      <c r="N69" s="29"/>
      <c r="O69" s="30"/>
      <c r="P69" s="30"/>
      <c r="Q69" s="109"/>
      <c r="R69" s="47"/>
      <c r="S69" s="107"/>
      <c r="T69" s="109"/>
      <c r="U69" s="109"/>
      <c r="V69" s="109"/>
      <c r="W69" s="47"/>
      <c r="X69" s="109"/>
      <c r="Y69" s="109"/>
      <c r="Z69" s="109"/>
      <c r="AA69" s="109"/>
      <c r="AB69" s="47"/>
    </row>
    <row r="70" spans="1:28">
      <c r="A70" s="29" t="s">
        <v>3469</v>
      </c>
      <c r="B70" s="178" t="s">
        <v>4276</v>
      </c>
      <c r="C70" s="39" t="s">
        <v>2118</v>
      </c>
      <c r="D70" s="39" t="s">
        <v>2164</v>
      </c>
      <c r="E70" s="107">
        <v>330</v>
      </c>
      <c r="F70" s="109">
        <v>80</v>
      </c>
      <c r="G70" s="109">
        <v>85</v>
      </c>
      <c r="H70" s="109">
        <v>63</v>
      </c>
      <c r="I70" s="109">
        <v>55</v>
      </c>
      <c r="J70" s="109">
        <v>57</v>
      </c>
      <c r="K70" s="109">
        <v>45</v>
      </c>
      <c r="L70" s="109">
        <v>40</v>
      </c>
      <c r="M70" s="47">
        <v>20</v>
      </c>
      <c r="N70" s="29"/>
      <c r="O70" s="30"/>
      <c r="P70" s="30"/>
      <c r="Q70" s="109"/>
      <c r="R70" s="47"/>
      <c r="S70" s="107"/>
      <c r="T70" s="109"/>
      <c r="U70" s="109"/>
      <c r="V70" s="109"/>
      <c r="W70" s="47"/>
      <c r="X70" s="109" t="s">
        <v>2803</v>
      </c>
      <c r="Y70" s="109"/>
      <c r="Z70" s="109"/>
      <c r="AA70" s="109"/>
      <c r="AB70" s="47"/>
    </row>
    <row r="71" spans="1:28">
      <c r="A71" s="32" t="s">
        <v>4188</v>
      </c>
      <c r="B71" s="175" t="s">
        <v>4277</v>
      </c>
      <c r="C71" s="38" t="s">
        <v>2118</v>
      </c>
      <c r="D71" s="38" t="s">
        <v>2163</v>
      </c>
      <c r="E71" s="108">
        <v>360</v>
      </c>
      <c r="F71" s="110">
        <v>85</v>
      </c>
      <c r="G71" s="110">
        <v>85</v>
      </c>
      <c r="H71" s="110">
        <v>63</v>
      </c>
      <c r="I71" s="110">
        <v>33</v>
      </c>
      <c r="J71" s="110">
        <v>60</v>
      </c>
      <c r="K71" s="110">
        <v>50</v>
      </c>
      <c r="L71" s="110">
        <v>30</v>
      </c>
      <c r="M71" s="48">
        <v>20</v>
      </c>
      <c r="N71" s="32"/>
      <c r="O71" s="33"/>
      <c r="P71" s="33"/>
      <c r="Q71" s="110"/>
      <c r="R71" s="48"/>
      <c r="S71" s="108"/>
      <c r="T71" s="110"/>
      <c r="U71" s="110"/>
      <c r="V71" s="110"/>
      <c r="W71" s="48"/>
      <c r="X71" s="110"/>
      <c r="Y71" s="110"/>
      <c r="Z71" s="110"/>
      <c r="AA71" s="110"/>
      <c r="AB71" s="48"/>
    </row>
    <row r="72" spans="1:28">
      <c r="A72" s="232" t="s">
        <v>3849</v>
      </c>
      <c r="B72" s="230" t="s">
        <v>4278</v>
      </c>
      <c r="C72" s="231" t="s">
        <v>2119</v>
      </c>
      <c r="D72" s="231" t="s">
        <v>2165</v>
      </c>
      <c r="E72" s="203">
        <v>300</v>
      </c>
      <c r="F72" s="204">
        <v>72</v>
      </c>
      <c r="G72" s="204">
        <v>67</v>
      </c>
      <c r="H72" s="204">
        <v>61</v>
      </c>
      <c r="I72" s="204">
        <v>60</v>
      </c>
      <c r="J72" s="204">
        <v>60</v>
      </c>
      <c r="K72" s="204">
        <v>40</v>
      </c>
      <c r="L72" s="204">
        <v>24</v>
      </c>
      <c r="M72" s="205">
        <v>20</v>
      </c>
      <c r="N72" s="229"/>
      <c r="O72" s="250"/>
      <c r="P72" s="250"/>
      <c r="Q72" s="204"/>
      <c r="R72" s="205"/>
      <c r="S72" s="203"/>
      <c r="T72" s="204"/>
      <c r="U72" s="204"/>
      <c r="V72" s="204"/>
      <c r="W72" s="205"/>
      <c r="X72" s="204" t="s">
        <v>3515</v>
      </c>
      <c r="Y72" s="204"/>
      <c r="Z72" s="204"/>
      <c r="AA72" s="204"/>
      <c r="AB72" s="205"/>
    </row>
    <row r="73" spans="1:28">
      <c r="A73" s="26" t="s">
        <v>4189</v>
      </c>
      <c r="B73" s="174" t="s">
        <v>4279</v>
      </c>
      <c r="C73" s="37" t="s">
        <v>2120</v>
      </c>
      <c r="D73" s="37" t="s">
        <v>2163</v>
      </c>
      <c r="E73" s="127">
        <v>300</v>
      </c>
      <c r="F73" s="118">
        <v>55</v>
      </c>
      <c r="G73" s="118">
        <v>55</v>
      </c>
      <c r="H73" s="118">
        <v>40</v>
      </c>
      <c r="I73" s="118">
        <v>40</v>
      </c>
      <c r="J73" s="118">
        <v>35</v>
      </c>
      <c r="K73" s="118">
        <v>55</v>
      </c>
      <c r="L73" s="118">
        <v>55</v>
      </c>
      <c r="M73" s="128">
        <v>20</v>
      </c>
      <c r="N73" s="26"/>
      <c r="O73" s="27"/>
      <c r="P73" s="27"/>
      <c r="Q73" s="118"/>
      <c r="R73" s="128"/>
      <c r="S73" s="127"/>
      <c r="T73" s="118"/>
      <c r="U73" s="118"/>
      <c r="V73" s="118"/>
      <c r="W73" s="128"/>
      <c r="X73" s="118"/>
      <c r="Y73" s="118"/>
      <c r="Z73" s="118"/>
      <c r="AA73" s="118"/>
      <c r="AB73" s="128"/>
    </row>
    <row r="74" spans="1:28">
      <c r="A74" s="29" t="s">
        <v>4190</v>
      </c>
      <c r="B74" s="178" t="s">
        <v>4280</v>
      </c>
      <c r="C74" s="39" t="s">
        <v>2118</v>
      </c>
      <c r="D74" s="39" t="s">
        <v>2163</v>
      </c>
      <c r="E74" s="107">
        <v>280</v>
      </c>
      <c r="F74" s="109">
        <v>55</v>
      </c>
      <c r="G74" s="109">
        <v>60</v>
      </c>
      <c r="H74" s="109">
        <v>50</v>
      </c>
      <c r="I74" s="109">
        <v>45</v>
      </c>
      <c r="J74" s="109">
        <v>55</v>
      </c>
      <c r="K74" s="109">
        <v>41</v>
      </c>
      <c r="L74" s="109">
        <v>35</v>
      </c>
      <c r="M74" s="47">
        <v>20</v>
      </c>
      <c r="N74" s="29"/>
      <c r="O74" s="30"/>
      <c r="P74" s="30"/>
      <c r="Q74" s="109"/>
      <c r="R74" s="47"/>
      <c r="S74" s="107"/>
      <c r="T74" s="109"/>
      <c r="U74" s="109"/>
      <c r="V74" s="109"/>
      <c r="W74" s="47"/>
      <c r="X74" s="109"/>
      <c r="Y74" s="109"/>
      <c r="Z74" s="109"/>
      <c r="AA74" s="109"/>
      <c r="AB74" s="47"/>
    </row>
    <row r="75" spans="1:28">
      <c r="A75" s="29" t="s">
        <v>4191</v>
      </c>
      <c r="B75" s="178" t="s">
        <v>4281</v>
      </c>
      <c r="C75" s="39" t="s">
        <v>2119</v>
      </c>
      <c r="D75" s="39" t="s">
        <v>2165</v>
      </c>
      <c r="E75" s="107">
        <v>295</v>
      </c>
      <c r="F75" s="109">
        <v>70</v>
      </c>
      <c r="G75" s="109">
        <v>50</v>
      </c>
      <c r="H75" s="109">
        <v>58</v>
      </c>
      <c r="I75" s="109">
        <v>59</v>
      </c>
      <c r="J75" s="109">
        <v>47</v>
      </c>
      <c r="K75" s="109">
        <v>55</v>
      </c>
      <c r="L75" s="109">
        <v>40</v>
      </c>
      <c r="M75" s="47">
        <v>20</v>
      </c>
      <c r="N75" s="29"/>
      <c r="O75" s="30"/>
      <c r="P75" s="30"/>
      <c r="Q75" s="109"/>
      <c r="R75" s="47"/>
      <c r="S75" s="107"/>
      <c r="T75" s="109"/>
      <c r="U75" s="109"/>
      <c r="V75" s="109"/>
      <c r="W75" s="47"/>
      <c r="X75" s="109"/>
      <c r="Y75" s="109"/>
      <c r="Z75" s="109"/>
      <c r="AA75" s="109"/>
      <c r="AB75" s="47"/>
    </row>
    <row r="76" spans="1:28">
      <c r="A76" s="29" t="s">
        <v>4192</v>
      </c>
      <c r="B76" s="178" t="s">
        <v>4282</v>
      </c>
      <c r="C76" s="39" t="s">
        <v>2118</v>
      </c>
      <c r="D76" s="39" t="s">
        <v>2164</v>
      </c>
      <c r="E76" s="107">
        <v>250</v>
      </c>
      <c r="F76" s="109">
        <v>55</v>
      </c>
      <c r="G76" s="109">
        <v>60</v>
      </c>
      <c r="H76" s="109">
        <v>62</v>
      </c>
      <c r="I76" s="109">
        <v>45</v>
      </c>
      <c r="J76" s="109">
        <v>55</v>
      </c>
      <c r="K76" s="109">
        <v>41</v>
      </c>
      <c r="L76" s="109">
        <v>20</v>
      </c>
      <c r="M76" s="47">
        <v>20</v>
      </c>
      <c r="N76" s="29"/>
      <c r="O76" s="30"/>
      <c r="P76" s="30"/>
      <c r="Q76" s="109"/>
      <c r="R76" s="47"/>
      <c r="S76" s="107"/>
      <c r="T76" s="109"/>
      <c r="U76" s="109"/>
      <c r="V76" s="109"/>
      <c r="W76" s="47"/>
      <c r="X76" s="109"/>
      <c r="Y76" s="109"/>
      <c r="Z76" s="109"/>
      <c r="AA76" s="109"/>
      <c r="AB76" s="47"/>
    </row>
    <row r="77" spans="1:28">
      <c r="A77" s="29" t="s">
        <v>4193</v>
      </c>
      <c r="B77" s="178" t="s">
        <v>4283</v>
      </c>
      <c r="C77" s="39" t="s">
        <v>2118</v>
      </c>
      <c r="D77" s="39" t="s">
        <v>2164</v>
      </c>
      <c r="E77" s="107">
        <v>250</v>
      </c>
      <c r="F77" s="109">
        <v>55</v>
      </c>
      <c r="G77" s="109">
        <v>60</v>
      </c>
      <c r="H77" s="109">
        <v>62</v>
      </c>
      <c r="I77" s="109">
        <v>45</v>
      </c>
      <c r="J77" s="109">
        <v>55</v>
      </c>
      <c r="K77" s="109">
        <v>41</v>
      </c>
      <c r="L77" s="109">
        <v>20</v>
      </c>
      <c r="M77" s="47">
        <v>20</v>
      </c>
      <c r="N77" s="29"/>
      <c r="O77" s="30"/>
      <c r="P77" s="30"/>
      <c r="Q77" s="109"/>
      <c r="R77" s="47"/>
      <c r="S77" s="107"/>
      <c r="T77" s="109"/>
      <c r="U77" s="109"/>
      <c r="V77" s="109"/>
      <c r="W77" s="47"/>
      <c r="X77" s="109"/>
      <c r="Y77" s="109"/>
      <c r="Z77" s="109"/>
      <c r="AA77" s="109"/>
      <c r="AB77" s="47"/>
    </row>
    <row r="78" spans="1:28">
      <c r="A78" s="29" t="s">
        <v>4194</v>
      </c>
      <c r="B78" s="178" t="s">
        <v>4284</v>
      </c>
      <c r="C78" s="39" t="s">
        <v>2120</v>
      </c>
      <c r="D78" s="39" t="s">
        <v>2163</v>
      </c>
      <c r="E78" s="107">
        <v>220</v>
      </c>
      <c r="F78" s="109">
        <v>30</v>
      </c>
      <c r="G78" s="109">
        <v>40</v>
      </c>
      <c r="H78" s="109">
        <v>66</v>
      </c>
      <c r="I78" s="109">
        <v>50</v>
      </c>
      <c r="J78" s="109">
        <v>80</v>
      </c>
      <c r="K78" s="109">
        <v>30</v>
      </c>
      <c r="L78" s="109">
        <v>50</v>
      </c>
      <c r="M78" s="47">
        <v>20</v>
      </c>
      <c r="N78" s="29"/>
      <c r="O78" s="30"/>
      <c r="P78" s="30"/>
      <c r="Q78" s="109"/>
      <c r="R78" s="47"/>
      <c r="S78" s="107"/>
      <c r="T78" s="109"/>
      <c r="U78" s="109"/>
      <c r="V78" s="109"/>
      <c r="W78" s="47"/>
      <c r="X78" s="109" t="s">
        <v>2764</v>
      </c>
      <c r="Y78" s="109"/>
      <c r="Z78" s="109"/>
      <c r="AA78" s="109"/>
      <c r="AB78" s="47"/>
    </row>
    <row r="79" spans="1:28">
      <c r="A79" s="29" t="s">
        <v>4195</v>
      </c>
      <c r="B79" s="178" t="s">
        <v>4285</v>
      </c>
      <c r="C79" s="39" t="s">
        <v>2119</v>
      </c>
      <c r="D79" s="39" t="s">
        <v>2163</v>
      </c>
      <c r="E79" s="107">
        <v>70</v>
      </c>
      <c r="F79" s="109">
        <v>72</v>
      </c>
      <c r="G79" s="109">
        <v>71</v>
      </c>
      <c r="H79" s="109">
        <v>70</v>
      </c>
      <c r="I79" s="109">
        <v>71</v>
      </c>
      <c r="J79" s="109">
        <v>93</v>
      </c>
      <c r="K79" s="109">
        <v>5</v>
      </c>
      <c r="L79" s="109">
        <v>40</v>
      </c>
      <c r="M79" s="47">
        <v>60</v>
      </c>
      <c r="N79" s="29"/>
      <c r="O79" s="30"/>
      <c r="P79" s="30"/>
      <c r="Q79" s="109"/>
      <c r="R79" s="47"/>
      <c r="S79" s="107"/>
      <c r="T79" s="109"/>
      <c r="U79" s="109"/>
      <c r="V79" s="109"/>
      <c r="W79" s="47"/>
      <c r="X79" s="109"/>
      <c r="Y79" s="109"/>
      <c r="Z79" s="109"/>
      <c r="AA79" s="109"/>
      <c r="AB79" s="47"/>
    </row>
    <row r="80" spans="1:28">
      <c r="A80" s="32" t="s">
        <v>4196</v>
      </c>
      <c r="B80" s="175" t="s">
        <v>4286</v>
      </c>
      <c r="C80" s="38" t="s">
        <v>2120</v>
      </c>
      <c r="D80" s="38" t="s">
        <v>2164</v>
      </c>
      <c r="E80" s="108">
        <v>340</v>
      </c>
      <c r="F80" s="110">
        <v>64</v>
      </c>
      <c r="G80" s="110">
        <v>65</v>
      </c>
      <c r="H80" s="110">
        <v>60</v>
      </c>
      <c r="I80" s="110">
        <v>70</v>
      </c>
      <c r="J80" s="110">
        <v>50</v>
      </c>
      <c r="K80" s="110">
        <v>40</v>
      </c>
      <c r="L80" s="110">
        <v>30</v>
      </c>
      <c r="M80" s="48">
        <v>20</v>
      </c>
      <c r="N80" s="32"/>
      <c r="O80" s="33"/>
      <c r="P80" s="33"/>
      <c r="Q80" s="110"/>
      <c r="R80" s="48"/>
      <c r="S80" s="108"/>
      <c r="T80" s="110"/>
      <c r="U80" s="110"/>
      <c r="V80" s="110"/>
      <c r="W80" s="48"/>
      <c r="X80" s="110"/>
      <c r="Y80" s="110"/>
      <c r="Z80" s="110"/>
      <c r="AA80" s="110"/>
      <c r="AB80" s="48"/>
    </row>
    <row r="81" spans="1:28">
      <c r="A81" s="229" t="s">
        <v>4197</v>
      </c>
      <c r="B81" s="230" t="s">
        <v>4287</v>
      </c>
      <c r="C81" s="231" t="s">
        <v>2118</v>
      </c>
      <c r="D81" s="231" t="s">
        <v>2165</v>
      </c>
      <c r="E81" s="203">
        <v>250</v>
      </c>
      <c r="F81" s="204">
        <v>47</v>
      </c>
      <c r="G81" s="204">
        <v>41</v>
      </c>
      <c r="H81" s="204">
        <v>55</v>
      </c>
      <c r="I81" s="204">
        <v>49</v>
      </c>
      <c r="J81" s="204">
        <v>45</v>
      </c>
      <c r="K81" s="204">
        <v>44</v>
      </c>
      <c r="L81" s="204">
        <v>65</v>
      </c>
      <c r="M81" s="205">
        <v>20</v>
      </c>
      <c r="N81" s="229"/>
      <c r="O81" s="250"/>
      <c r="P81" s="250"/>
      <c r="Q81" s="204"/>
      <c r="R81" s="205"/>
      <c r="S81" s="203"/>
      <c r="T81" s="204"/>
      <c r="U81" s="204"/>
      <c r="V81" s="204"/>
      <c r="W81" s="205"/>
      <c r="X81" s="204"/>
      <c r="Y81" s="204"/>
      <c r="Z81" s="204"/>
      <c r="AA81" s="204"/>
      <c r="AB81" s="205"/>
    </row>
    <row r="82" spans="1:28">
      <c r="A82" s="26" t="s">
        <v>4198</v>
      </c>
      <c r="B82" s="174" t="s">
        <v>4288</v>
      </c>
      <c r="C82" s="37" t="s">
        <v>2118</v>
      </c>
      <c r="D82" s="37" t="s">
        <v>2163</v>
      </c>
      <c r="E82" s="127">
        <v>230</v>
      </c>
      <c r="F82" s="118">
        <v>40</v>
      </c>
      <c r="G82" s="118">
        <v>30</v>
      </c>
      <c r="H82" s="118">
        <v>38</v>
      </c>
      <c r="I82" s="118">
        <v>37</v>
      </c>
      <c r="J82" s="118">
        <v>30</v>
      </c>
      <c r="K82" s="118">
        <v>35</v>
      </c>
      <c r="L82" s="118">
        <v>55</v>
      </c>
      <c r="M82" s="128">
        <v>20</v>
      </c>
      <c r="N82" s="26" t="s">
        <v>2807</v>
      </c>
      <c r="O82" s="27" t="s">
        <v>2808</v>
      </c>
      <c r="P82" s="27"/>
      <c r="Q82" s="118"/>
      <c r="R82" s="128"/>
      <c r="S82" s="127" t="s">
        <v>2807</v>
      </c>
      <c r="T82" s="118" t="s">
        <v>2808</v>
      </c>
      <c r="U82" s="118"/>
      <c r="V82" s="118"/>
      <c r="W82" s="128"/>
      <c r="X82" s="118"/>
      <c r="Y82" s="118"/>
      <c r="Z82" s="118"/>
      <c r="AA82" s="118"/>
      <c r="AB82" s="128"/>
    </row>
    <row r="83" spans="1:28">
      <c r="A83" s="29" t="s">
        <v>4199</v>
      </c>
      <c r="B83" s="178" t="s">
        <v>4289</v>
      </c>
      <c r="C83" s="39" t="s">
        <v>2118</v>
      </c>
      <c r="D83" s="39" t="s">
        <v>2163</v>
      </c>
      <c r="E83" s="107">
        <v>230</v>
      </c>
      <c r="F83" s="109">
        <v>30</v>
      </c>
      <c r="G83" s="109">
        <v>40</v>
      </c>
      <c r="H83" s="109">
        <v>40</v>
      </c>
      <c r="I83" s="109">
        <v>30</v>
      </c>
      <c r="J83" s="109">
        <v>30</v>
      </c>
      <c r="K83" s="109">
        <v>33</v>
      </c>
      <c r="L83" s="109">
        <v>55</v>
      </c>
      <c r="M83" s="47">
        <v>20</v>
      </c>
      <c r="N83" s="29" t="s">
        <v>2809</v>
      </c>
      <c r="O83" s="30" t="s">
        <v>2808</v>
      </c>
      <c r="P83" s="30"/>
      <c r="Q83" s="109"/>
      <c r="R83" s="47"/>
      <c r="S83" s="107" t="s">
        <v>2809</v>
      </c>
      <c r="T83" s="109" t="s">
        <v>2808</v>
      </c>
      <c r="U83" s="109"/>
      <c r="V83" s="109"/>
      <c r="W83" s="47"/>
      <c r="X83" s="109"/>
      <c r="Y83" s="109"/>
      <c r="Z83" s="109"/>
      <c r="AA83" s="109"/>
      <c r="AB83" s="47"/>
    </row>
    <row r="84" spans="1:28">
      <c r="A84" s="32" t="s">
        <v>4200</v>
      </c>
      <c r="B84" s="175" t="s">
        <v>4290</v>
      </c>
      <c r="C84" s="38" t="s">
        <v>2118</v>
      </c>
      <c r="D84" s="38" t="s">
        <v>2163</v>
      </c>
      <c r="E84" s="108">
        <v>230</v>
      </c>
      <c r="F84" s="110">
        <v>35</v>
      </c>
      <c r="G84" s="110">
        <v>40</v>
      </c>
      <c r="H84" s="110">
        <v>40</v>
      </c>
      <c r="I84" s="110">
        <v>38</v>
      </c>
      <c r="J84" s="110">
        <v>30</v>
      </c>
      <c r="K84" s="110">
        <v>33</v>
      </c>
      <c r="L84" s="110">
        <v>55</v>
      </c>
      <c r="M84" s="48">
        <v>20</v>
      </c>
      <c r="N84" s="32" t="s">
        <v>2809</v>
      </c>
      <c r="O84" s="33" t="s">
        <v>2807</v>
      </c>
      <c r="P84" s="33"/>
      <c r="Q84" s="110"/>
      <c r="R84" s="48"/>
      <c r="S84" s="108" t="s">
        <v>2809</v>
      </c>
      <c r="T84" s="110" t="s">
        <v>2807</v>
      </c>
      <c r="U84" s="110"/>
      <c r="V84" s="110"/>
      <c r="W84" s="48"/>
      <c r="X84" s="110"/>
      <c r="Y84" s="110"/>
      <c r="Z84" s="110"/>
      <c r="AA84" s="110"/>
      <c r="AB84" s="48"/>
    </row>
    <row r="85" spans="1:28">
      <c r="A85" s="26" t="s">
        <v>4201</v>
      </c>
      <c r="B85" s="174" t="s">
        <v>4291</v>
      </c>
      <c r="C85" s="37" t="s">
        <v>2118</v>
      </c>
      <c r="D85" s="37" t="s">
        <v>2165</v>
      </c>
      <c r="E85" s="127">
        <v>380</v>
      </c>
      <c r="F85" s="118">
        <v>70</v>
      </c>
      <c r="G85" s="118">
        <v>95</v>
      </c>
      <c r="H85" s="118">
        <v>55</v>
      </c>
      <c r="I85" s="118">
        <v>45</v>
      </c>
      <c r="J85" s="118">
        <v>60</v>
      </c>
      <c r="K85" s="118">
        <v>60</v>
      </c>
      <c r="L85" s="118">
        <v>30</v>
      </c>
      <c r="M85" s="128">
        <v>20</v>
      </c>
      <c r="N85" s="26"/>
      <c r="O85" s="27"/>
      <c r="P85" s="27"/>
      <c r="Q85" s="118"/>
      <c r="R85" s="128"/>
      <c r="S85" s="127"/>
      <c r="T85" s="118"/>
      <c r="U85" s="118"/>
      <c r="V85" s="118"/>
      <c r="W85" s="128"/>
      <c r="X85" s="118" t="s">
        <v>2810</v>
      </c>
      <c r="Y85" s="118"/>
      <c r="Z85" s="118"/>
      <c r="AA85" s="118"/>
      <c r="AB85" s="128"/>
    </row>
    <row r="86" spans="1:28">
      <c r="A86" s="29" t="s">
        <v>4202</v>
      </c>
      <c r="B86" s="178" t="s">
        <v>4292</v>
      </c>
      <c r="C86" s="39" t="s">
        <v>2119</v>
      </c>
      <c r="D86" s="39" t="s">
        <v>2165</v>
      </c>
      <c r="E86" s="107">
        <v>350</v>
      </c>
      <c r="F86" s="109">
        <v>95</v>
      </c>
      <c r="G86" s="109">
        <v>80</v>
      </c>
      <c r="H86" s="109">
        <v>60</v>
      </c>
      <c r="I86" s="109">
        <v>39</v>
      </c>
      <c r="J86" s="109">
        <v>66</v>
      </c>
      <c r="K86" s="109">
        <v>50</v>
      </c>
      <c r="L86" s="109">
        <v>24</v>
      </c>
      <c r="M86" s="47">
        <v>40</v>
      </c>
      <c r="N86" s="29"/>
      <c r="O86" s="30"/>
      <c r="P86" s="30"/>
      <c r="Q86" s="109"/>
      <c r="R86" s="47"/>
      <c r="S86" s="107"/>
      <c r="T86" s="109"/>
      <c r="U86" s="109"/>
      <c r="V86" s="109"/>
      <c r="W86" s="47"/>
      <c r="X86" s="109" t="s">
        <v>2811</v>
      </c>
      <c r="Y86" s="109"/>
      <c r="Z86" s="109"/>
      <c r="AA86" s="109"/>
      <c r="AB86" s="47"/>
    </row>
    <row r="87" spans="1:28">
      <c r="A87" s="32" t="s">
        <v>4203</v>
      </c>
      <c r="B87" s="175" t="s">
        <v>4293</v>
      </c>
      <c r="C87" s="38" t="s">
        <v>2118</v>
      </c>
      <c r="D87" s="38" t="s">
        <v>2164</v>
      </c>
      <c r="E87" s="108">
        <v>260</v>
      </c>
      <c r="F87" s="110">
        <v>40</v>
      </c>
      <c r="G87" s="110">
        <v>40</v>
      </c>
      <c r="H87" s="110">
        <v>45</v>
      </c>
      <c r="I87" s="110">
        <v>55</v>
      </c>
      <c r="J87" s="110">
        <v>50</v>
      </c>
      <c r="K87" s="110">
        <v>45</v>
      </c>
      <c r="L87" s="110">
        <v>60</v>
      </c>
      <c r="M87" s="48">
        <v>20</v>
      </c>
      <c r="N87" s="32"/>
      <c r="O87" s="33"/>
      <c r="P87" s="33"/>
      <c r="Q87" s="110"/>
      <c r="R87" s="48"/>
      <c r="S87" s="108"/>
      <c r="T87" s="110"/>
      <c r="U87" s="110"/>
      <c r="V87" s="110"/>
      <c r="W87" s="48"/>
      <c r="X87" s="110"/>
      <c r="Y87" s="110"/>
      <c r="Z87" s="110"/>
      <c r="AA87" s="110"/>
      <c r="AB87" s="48"/>
    </row>
    <row r="88" spans="1:28">
      <c r="A88" s="233" t="s">
        <v>2203</v>
      </c>
      <c r="B88" s="174" t="s">
        <v>3095</v>
      </c>
      <c r="C88" s="37" t="s">
        <v>2120</v>
      </c>
      <c r="D88" s="37" t="s">
        <v>2165</v>
      </c>
      <c r="E88" s="127">
        <v>100</v>
      </c>
      <c r="F88" s="118">
        <v>20</v>
      </c>
      <c r="G88" s="118">
        <v>20</v>
      </c>
      <c r="H88" s="118">
        <v>20</v>
      </c>
      <c r="I88" s="118">
        <v>20</v>
      </c>
      <c r="J88" s="118">
        <v>20</v>
      </c>
      <c r="K88" s="118">
        <v>20</v>
      </c>
      <c r="L88" s="118">
        <v>20</v>
      </c>
      <c r="M88" s="128">
        <v>20</v>
      </c>
      <c r="N88" s="26" t="s">
        <v>2812</v>
      </c>
      <c r="O88" s="27"/>
      <c r="P88" s="27"/>
      <c r="Q88" s="118"/>
      <c r="R88" s="128"/>
      <c r="S88" s="127" t="s">
        <v>2812</v>
      </c>
      <c r="T88" s="118"/>
      <c r="U88" s="118"/>
      <c r="V88" s="118"/>
      <c r="W88" s="128"/>
      <c r="X88" s="118" t="s">
        <v>2812</v>
      </c>
      <c r="Y88" s="118"/>
      <c r="Z88" s="118"/>
      <c r="AA88" s="118"/>
      <c r="AB88" s="128"/>
    </row>
    <row r="89" spans="1:28">
      <c r="A89" s="29" t="s">
        <v>445</v>
      </c>
      <c r="B89" s="178" t="s">
        <v>4294</v>
      </c>
      <c r="C89" s="39" t="s">
        <v>2120</v>
      </c>
      <c r="D89" s="39" t="s">
        <v>2165</v>
      </c>
      <c r="E89" s="107">
        <v>370</v>
      </c>
      <c r="F89" s="109">
        <v>85</v>
      </c>
      <c r="G89" s="109">
        <v>70</v>
      </c>
      <c r="H89" s="109">
        <v>55</v>
      </c>
      <c r="I89" s="109">
        <v>60</v>
      </c>
      <c r="J89" s="109">
        <v>40</v>
      </c>
      <c r="K89" s="109">
        <v>60</v>
      </c>
      <c r="L89" s="109">
        <v>40</v>
      </c>
      <c r="M89" s="47">
        <v>20</v>
      </c>
      <c r="N89" s="29"/>
      <c r="O89" s="30"/>
      <c r="P89" s="30"/>
      <c r="Q89" s="109"/>
      <c r="R89" s="47"/>
      <c r="S89" s="107"/>
      <c r="T89" s="109"/>
      <c r="U89" s="109"/>
      <c r="V89" s="109"/>
      <c r="W89" s="47"/>
      <c r="X89" s="109"/>
      <c r="Y89" s="109"/>
      <c r="Z89" s="109"/>
      <c r="AA89" s="109"/>
      <c r="AB89" s="47"/>
    </row>
    <row r="90" spans="1:28">
      <c r="A90" s="32" t="s">
        <v>446</v>
      </c>
      <c r="B90" s="175" t="s">
        <v>3118</v>
      </c>
      <c r="C90" s="38" t="s">
        <v>2120</v>
      </c>
      <c r="D90" s="38" t="s">
        <v>2165</v>
      </c>
      <c r="E90" s="108">
        <v>100</v>
      </c>
      <c r="F90" s="110">
        <v>20</v>
      </c>
      <c r="G90" s="110">
        <v>20</v>
      </c>
      <c r="H90" s="110">
        <v>20</v>
      </c>
      <c r="I90" s="110">
        <v>20</v>
      </c>
      <c r="J90" s="110">
        <v>20</v>
      </c>
      <c r="K90" s="110">
        <v>20</v>
      </c>
      <c r="L90" s="110">
        <v>20</v>
      </c>
      <c r="M90" s="48">
        <v>20</v>
      </c>
      <c r="N90" s="32"/>
      <c r="O90" s="33"/>
      <c r="P90" s="33"/>
      <c r="Q90" s="110"/>
      <c r="R90" s="48"/>
      <c r="S90" s="108"/>
      <c r="T90" s="110"/>
      <c r="U90" s="110"/>
      <c r="V90" s="110"/>
      <c r="W90" s="48"/>
      <c r="X90" s="110"/>
      <c r="Y90" s="110"/>
      <c r="Z90" s="110"/>
      <c r="AA90" s="110"/>
      <c r="AB90" s="48"/>
    </row>
    <row r="91" spans="1:28">
      <c r="A91" s="26" t="s">
        <v>447</v>
      </c>
      <c r="B91" s="174" t="s">
        <v>3143</v>
      </c>
      <c r="C91" s="37" t="s">
        <v>2120</v>
      </c>
      <c r="D91" s="37" t="s">
        <v>2165</v>
      </c>
      <c r="E91" s="127">
        <v>100</v>
      </c>
      <c r="F91" s="118">
        <v>20</v>
      </c>
      <c r="G91" s="118">
        <v>20</v>
      </c>
      <c r="H91" s="118">
        <v>20</v>
      </c>
      <c r="I91" s="118">
        <v>20</v>
      </c>
      <c r="J91" s="118">
        <v>20</v>
      </c>
      <c r="K91" s="118">
        <v>20</v>
      </c>
      <c r="L91" s="118">
        <v>20</v>
      </c>
      <c r="M91" s="128">
        <v>20</v>
      </c>
      <c r="N91" s="26" t="s">
        <v>2813</v>
      </c>
      <c r="O91" s="27"/>
      <c r="P91" s="27"/>
      <c r="Q91" s="118"/>
      <c r="R91" s="128"/>
      <c r="S91" s="127" t="s">
        <v>2814</v>
      </c>
      <c r="T91" s="118"/>
      <c r="U91" s="118"/>
      <c r="V91" s="118"/>
      <c r="W91" s="128"/>
      <c r="X91" s="118" t="s">
        <v>2815</v>
      </c>
      <c r="Y91" s="118"/>
      <c r="Z91" s="118"/>
      <c r="AA91" s="118"/>
      <c r="AB91" s="128"/>
    </row>
    <row r="92" spans="1:28">
      <c r="A92" s="32" t="s">
        <v>448</v>
      </c>
      <c r="B92" s="175" t="s">
        <v>3144</v>
      </c>
      <c r="C92" s="38" t="s">
        <v>2120</v>
      </c>
      <c r="D92" s="38" t="s">
        <v>2165</v>
      </c>
      <c r="E92" s="108">
        <v>100</v>
      </c>
      <c r="F92" s="110">
        <v>20</v>
      </c>
      <c r="G92" s="110">
        <v>20</v>
      </c>
      <c r="H92" s="110">
        <v>20</v>
      </c>
      <c r="I92" s="110">
        <v>20</v>
      </c>
      <c r="J92" s="110">
        <v>20</v>
      </c>
      <c r="K92" s="110">
        <v>20</v>
      </c>
      <c r="L92" s="110">
        <v>20</v>
      </c>
      <c r="M92" s="48">
        <v>20</v>
      </c>
      <c r="N92" s="32"/>
      <c r="O92" s="33"/>
      <c r="P92" s="33"/>
      <c r="Q92" s="110"/>
      <c r="R92" s="48"/>
      <c r="S92" s="108"/>
      <c r="T92" s="110"/>
      <c r="U92" s="110"/>
      <c r="V92" s="110"/>
      <c r="W92" s="48"/>
      <c r="X92" s="110"/>
      <c r="Y92" s="110"/>
      <c r="Z92" s="110"/>
      <c r="AA92" s="110"/>
      <c r="AB92" s="48"/>
    </row>
    <row r="93" spans="1:28">
      <c r="A93" s="229" t="s">
        <v>4204</v>
      </c>
      <c r="B93" s="230" t="s">
        <v>4295</v>
      </c>
      <c r="C93" s="231" t="s">
        <v>2118</v>
      </c>
      <c r="D93" s="231" t="s">
        <v>2165</v>
      </c>
      <c r="E93" s="203">
        <v>300</v>
      </c>
      <c r="F93" s="204">
        <v>40</v>
      </c>
      <c r="G93" s="204">
        <v>65</v>
      </c>
      <c r="H93" s="204">
        <v>77</v>
      </c>
      <c r="I93" s="204">
        <v>50</v>
      </c>
      <c r="J93" s="204">
        <v>20</v>
      </c>
      <c r="K93" s="204">
        <v>45</v>
      </c>
      <c r="L93" s="204">
        <v>39</v>
      </c>
      <c r="M93" s="205">
        <v>20</v>
      </c>
      <c r="N93" s="229"/>
      <c r="O93" s="250"/>
      <c r="P93" s="250"/>
      <c r="Q93" s="204"/>
      <c r="R93" s="205"/>
      <c r="S93" s="203"/>
      <c r="T93" s="204"/>
      <c r="U93" s="204"/>
      <c r="V93" s="204"/>
      <c r="W93" s="205"/>
      <c r="X93" s="204"/>
      <c r="Y93" s="204"/>
      <c r="Z93" s="204"/>
      <c r="AA93" s="204"/>
      <c r="AB93" s="205"/>
    </row>
    <row r="94" spans="1:28">
      <c r="A94" s="26" t="s">
        <v>4205</v>
      </c>
      <c r="B94" s="174" t="s">
        <v>4296</v>
      </c>
      <c r="C94" s="37" t="s">
        <v>2118</v>
      </c>
      <c r="D94" s="37" t="s">
        <v>2165</v>
      </c>
      <c r="E94" s="127">
        <v>250</v>
      </c>
      <c r="F94" s="118">
        <v>40</v>
      </c>
      <c r="G94" s="118">
        <v>45</v>
      </c>
      <c r="H94" s="118">
        <v>75</v>
      </c>
      <c r="I94" s="118">
        <v>45</v>
      </c>
      <c r="J94" s="118">
        <v>30</v>
      </c>
      <c r="K94" s="118">
        <v>50</v>
      </c>
      <c r="L94" s="118">
        <v>45</v>
      </c>
      <c r="M94" s="128">
        <v>30</v>
      </c>
      <c r="N94" s="26"/>
      <c r="O94" s="27"/>
      <c r="P94" s="27"/>
      <c r="Q94" s="118"/>
      <c r="R94" s="128"/>
      <c r="S94" s="127"/>
      <c r="T94" s="118"/>
      <c r="U94" s="118"/>
      <c r="V94" s="118"/>
      <c r="W94" s="128"/>
      <c r="X94" s="118"/>
      <c r="Y94" s="118"/>
      <c r="Z94" s="118"/>
      <c r="AA94" s="118"/>
      <c r="AB94" s="128"/>
    </row>
    <row r="95" spans="1:28">
      <c r="A95" s="29" t="s">
        <v>4206</v>
      </c>
      <c r="B95" s="178" t="s">
        <v>4297</v>
      </c>
      <c r="C95" s="39" t="s">
        <v>2118</v>
      </c>
      <c r="D95" s="39" t="s">
        <v>2165</v>
      </c>
      <c r="E95" s="107">
        <v>330</v>
      </c>
      <c r="F95" s="109">
        <v>50</v>
      </c>
      <c r="G95" s="109">
        <v>55</v>
      </c>
      <c r="H95" s="109">
        <v>50</v>
      </c>
      <c r="I95" s="109">
        <v>50</v>
      </c>
      <c r="J95" s="109">
        <v>30</v>
      </c>
      <c r="K95" s="109">
        <v>55</v>
      </c>
      <c r="L95" s="109">
        <v>30</v>
      </c>
      <c r="M95" s="47">
        <v>20</v>
      </c>
      <c r="N95" s="29"/>
      <c r="O95" s="30"/>
      <c r="P95" s="30"/>
      <c r="Q95" s="109"/>
      <c r="R95" s="47"/>
      <c r="S95" s="107"/>
      <c r="T95" s="109"/>
      <c r="U95" s="109"/>
      <c r="V95" s="109"/>
      <c r="W95" s="47"/>
      <c r="X95" s="109"/>
      <c r="Y95" s="109"/>
      <c r="Z95" s="109"/>
      <c r="AA95" s="109"/>
      <c r="AB95" s="47"/>
    </row>
    <row r="96" spans="1:28">
      <c r="A96" s="29" t="s">
        <v>4207</v>
      </c>
      <c r="B96" s="178" t="s">
        <v>4298</v>
      </c>
      <c r="C96" s="39" t="s">
        <v>2118</v>
      </c>
      <c r="D96" s="39" t="s">
        <v>2165</v>
      </c>
      <c r="E96" s="107">
        <v>380</v>
      </c>
      <c r="F96" s="109">
        <v>65</v>
      </c>
      <c r="G96" s="109">
        <v>75</v>
      </c>
      <c r="H96" s="109">
        <v>56</v>
      </c>
      <c r="I96" s="109">
        <v>20</v>
      </c>
      <c r="J96" s="109">
        <v>43</v>
      </c>
      <c r="K96" s="109">
        <v>69</v>
      </c>
      <c r="L96" s="109">
        <v>35</v>
      </c>
      <c r="M96" s="47">
        <v>20</v>
      </c>
      <c r="N96" s="29"/>
      <c r="O96" s="30"/>
      <c r="P96" s="30"/>
      <c r="Q96" s="109"/>
      <c r="R96" s="47"/>
      <c r="S96" s="107"/>
      <c r="T96" s="109"/>
      <c r="U96" s="109"/>
      <c r="V96" s="109"/>
      <c r="W96" s="47"/>
      <c r="X96" s="109"/>
      <c r="Y96" s="109"/>
      <c r="Z96" s="109"/>
      <c r="AA96" s="109"/>
      <c r="AB96" s="47"/>
    </row>
    <row r="97" spans="1:28">
      <c r="A97" s="29" t="s">
        <v>4208</v>
      </c>
      <c r="B97" s="178" t="s">
        <v>4299</v>
      </c>
      <c r="C97" s="39" t="s">
        <v>2118</v>
      </c>
      <c r="D97" s="39" t="s">
        <v>2165</v>
      </c>
      <c r="E97" s="107">
        <v>300</v>
      </c>
      <c r="F97" s="109">
        <v>40</v>
      </c>
      <c r="G97" s="109">
        <v>80</v>
      </c>
      <c r="H97" s="109">
        <v>65</v>
      </c>
      <c r="I97" s="109">
        <v>50</v>
      </c>
      <c r="J97" s="109">
        <v>80</v>
      </c>
      <c r="K97" s="109">
        <v>30</v>
      </c>
      <c r="L97" s="109">
        <v>40</v>
      </c>
      <c r="M97" s="47">
        <v>20</v>
      </c>
      <c r="N97" s="29"/>
      <c r="O97" s="30"/>
      <c r="P97" s="30"/>
      <c r="Q97" s="109"/>
      <c r="R97" s="47"/>
      <c r="S97" s="107"/>
      <c r="T97" s="109"/>
      <c r="U97" s="109"/>
      <c r="V97" s="109"/>
      <c r="W97" s="47"/>
      <c r="X97" s="109"/>
      <c r="Y97" s="109"/>
      <c r="Z97" s="109"/>
      <c r="AA97" s="109"/>
      <c r="AB97" s="47"/>
    </row>
    <row r="98" spans="1:28">
      <c r="A98" s="29" t="s">
        <v>4209</v>
      </c>
      <c r="B98" s="178" t="s">
        <v>4300</v>
      </c>
      <c r="C98" s="39" t="s">
        <v>2118</v>
      </c>
      <c r="D98" s="39" t="s">
        <v>2165</v>
      </c>
      <c r="E98" s="107">
        <v>240</v>
      </c>
      <c r="F98" s="109">
        <v>40</v>
      </c>
      <c r="G98" s="109">
        <v>50</v>
      </c>
      <c r="H98" s="109">
        <v>66</v>
      </c>
      <c r="I98" s="109">
        <v>35</v>
      </c>
      <c r="J98" s="109">
        <v>60</v>
      </c>
      <c r="K98" s="109">
        <v>30</v>
      </c>
      <c r="L98" s="109">
        <v>55</v>
      </c>
      <c r="M98" s="47">
        <v>20</v>
      </c>
      <c r="N98" s="29"/>
      <c r="O98" s="30"/>
      <c r="P98" s="30"/>
      <c r="Q98" s="109"/>
      <c r="R98" s="47"/>
      <c r="S98" s="107"/>
      <c r="T98" s="109"/>
      <c r="U98" s="109"/>
      <c r="V98" s="109"/>
      <c r="W98" s="47"/>
      <c r="X98" s="109"/>
      <c r="Y98" s="109"/>
      <c r="Z98" s="109"/>
      <c r="AA98" s="109"/>
      <c r="AB98" s="47"/>
    </row>
    <row r="99" spans="1:28">
      <c r="A99" s="29" t="s">
        <v>4210</v>
      </c>
      <c r="B99" s="155" t="s">
        <v>4301</v>
      </c>
      <c r="C99" s="39" t="s">
        <v>2118</v>
      </c>
      <c r="D99" s="39" t="s">
        <v>2165</v>
      </c>
      <c r="E99" s="107">
        <v>400</v>
      </c>
      <c r="F99" s="109">
        <v>72</v>
      </c>
      <c r="G99" s="109">
        <v>93</v>
      </c>
      <c r="H99" s="109">
        <v>35</v>
      </c>
      <c r="I99" s="109">
        <v>75</v>
      </c>
      <c r="J99" s="109">
        <v>0</v>
      </c>
      <c r="K99" s="109">
        <v>68</v>
      </c>
      <c r="L99" s="109">
        <v>30</v>
      </c>
      <c r="M99" s="47">
        <v>20</v>
      </c>
      <c r="N99" s="29"/>
      <c r="O99" s="30"/>
      <c r="P99" s="30"/>
      <c r="Q99" s="109"/>
      <c r="R99" s="47"/>
      <c r="S99" s="107"/>
      <c r="T99" s="109"/>
      <c r="U99" s="109"/>
      <c r="V99" s="109"/>
      <c r="W99" s="47"/>
      <c r="X99" s="109"/>
      <c r="Y99" s="109"/>
      <c r="Z99" s="109"/>
      <c r="AA99" s="109"/>
      <c r="AB99" s="47"/>
    </row>
    <row r="100" spans="1:28">
      <c r="A100" s="239" t="s">
        <v>4211</v>
      </c>
      <c r="B100" s="157" t="s">
        <v>4302</v>
      </c>
      <c r="C100" s="38" t="s">
        <v>2927</v>
      </c>
      <c r="D100" s="38" t="s">
        <v>2165</v>
      </c>
      <c r="E100" s="108">
        <v>350</v>
      </c>
      <c r="F100" s="110">
        <v>85</v>
      </c>
      <c r="G100" s="110">
        <v>95</v>
      </c>
      <c r="H100" s="110">
        <v>55</v>
      </c>
      <c r="I100" s="110">
        <v>58</v>
      </c>
      <c r="J100" s="110">
        <v>55</v>
      </c>
      <c r="K100" s="110">
        <v>50</v>
      </c>
      <c r="L100" s="110">
        <v>20</v>
      </c>
      <c r="M100" s="48">
        <v>20</v>
      </c>
      <c r="N100" s="32"/>
      <c r="O100" s="33"/>
      <c r="P100" s="33"/>
      <c r="Q100" s="110"/>
      <c r="R100" s="48"/>
      <c r="S100" s="108"/>
      <c r="T100" s="110"/>
      <c r="U100" s="110"/>
      <c r="V100" s="110"/>
      <c r="W100" s="48"/>
      <c r="X100" s="110"/>
      <c r="Y100" s="110"/>
      <c r="Z100" s="110"/>
      <c r="AA100" s="110"/>
      <c r="AB100" s="48"/>
    </row>
    <row r="101" spans="1:28">
      <c r="A101" s="26" t="s">
        <v>4212</v>
      </c>
      <c r="B101" s="159" t="s">
        <v>4303</v>
      </c>
      <c r="C101" s="37" t="s">
        <v>2927</v>
      </c>
      <c r="D101" s="37" t="s">
        <v>2952</v>
      </c>
      <c r="E101" s="127">
        <v>320</v>
      </c>
      <c r="F101" s="118">
        <v>75</v>
      </c>
      <c r="G101" s="118">
        <v>88</v>
      </c>
      <c r="H101" s="118">
        <v>90</v>
      </c>
      <c r="I101" s="118">
        <v>45</v>
      </c>
      <c r="J101" s="118">
        <v>70</v>
      </c>
      <c r="K101" s="118">
        <v>40</v>
      </c>
      <c r="L101" s="118">
        <v>20</v>
      </c>
      <c r="M101" s="128">
        <v>0</v>
      </c>
      <c r="N101" s="26"/>
      <c r="O101" s="27"/>
      <c r="P101" s="27"/>
      <c r="Q101" s="118"/>
      <c r="R101" s="128"/>
      <c r="S101" s="127"/>
      <c r="T101" s="118"/>
      <c r="U101" s="118"/>
      <c r="V101" s="118"/>
      <c r="W101" s="128"/>
      <c r="X101" s="118"/>
      <c r="Y101" s="118"/>
      <c r="Z101" s="118"/>
      <c r="AA101" s="118"/>
      <c r="AB101" s="128"/>
    </row>
    <row r="102" spans="1:28">
      <c r="A102" s="29" t="s">
        <v>4213</v>
      </c>
      <c r="B102" s="155" t="s">
        <v>4304</v>
      </c>
      <c r="C102" s="39" t="s">
        <v>2119</v>
      </c>
      <c r="D102" s="39" t="s">
        <v>2164</v>
      </c>
      <c r="E102" s="107">
        <v>400</v>
      </c>
      <c r="F102" s="129">
        <v>85</v>
      </c>
      <c r="G102" s="129">
        <v>60</v>
      </c>
      <c r="H102" s="129">
        <v>62</v>
      </c>
      <c r="I102" s="129">
        <v>61</v>
      </c>
      <c r="J102" s="129">
        <v>55</v>
      </c>
      <c r="K102" s="129">
        <v>73</v>
      </c>
      <c r="L102" s="129">
        <v>17</v>
      </c>
      <c r="M102" s="47">
        <v>40</v>
      </c>
      <c r="N102" s="29"/>
      <c r="O102" s="30"/>
      <c r="P102" s="30"/>
      <c r="Q102" s="109"/>
      <c r="R102" s="47"/>
      <c r="S102" s="107"/>
      <c r="T102" s="109"/>
      <c r="U102" s="109"/>
      <c r="V102" s="109"/>
      <c r="W102" s="47"/>
      <c r="X102" s="109"/>
      <c r="Y102" s="109"/>
      <c r="Z102" s="109"/>
      <c r="AA102" s="109"/>
      <c r="AB102" s="47"/>
    </row>
    <row r="103" spans="1:28">
      <c r="A103" s="18" t="s">
        <v>4214</v>
      </c>
      <c r="B103" s="155" t="s">
        <v>4305</v>
      </c>
      <c r="C103" s="39" t="s">
        <v>2118</v>
      </c>
      <c r="D103" s="39" t="s">
        <v>2164</v>
      </c>
      <c r="E103" s="107">
        <v>330</v>
      </c>
      <c r="F103" s="129">
        <v>40</v>
      </c>
      <c r="G103" s="129">
        <v>75</v>
      </c>
      <c r="H103" s="129">
        <v>72</v>
      </c>
      <c r="I103" s="129">
        <v>37</v>
      </c>
      <c r="J103" s="129">
        <v>69</v>
      </c>
      <c r="K103" s="129">
        <v>52</v>
      </c>
      <c r="L103" s="129">
        <v>33</v>
      </c>
      <c r="M103" s="47">
        <v>20</v>
      </c>
      <c r="N103" s="29"/>
      <c r="O103" s="30"/>
      <c r="P103" s="30"/>
      <c r="Q103" s="109"/>
      <c r="R103" s="47"/>
      <c r="S103" s="107"/>
      <c r="T103" s="109"/>
      <c r="U103" s="109"/>
      <c r="V103" s="109"/>
      <c r="W103" s="47"/>
      <c r="X103" s="109" t="s">
        <v>4088</v>
      </c>
      <c r="Y103" s="109"/>
      <c r="Z103" s="109"/>
      <c r="AA103" s="109"/>
      <c r="AB103" s="47"/>
    </row>
    <row r="104" spans="1:28">
      <c r="A104" s="22" t="s">
        <v>4215</v>
      </c>
      <c r="B104" s="157" t="s">
        <v>4306</v>
      </c>
      <c r="C104" s="38" t="s">
        <v>2118</v>
      </c>
      <c r="D104" s="38" t="s">
        <v>2164</v>
      </c>
      <c r="E104" s="108">
        <v>360</v>
      </c>
      <c r="F104" s="234">
        <v>70</v>
      </c>
      <c r="G104" s="234">
        <v>90</v>
      </c>
      <c r="H104" s="234">
        <v>69</v>
      </c>
      <c r="I104" s="234">
        <v>59</v>
      </c>
      <c r="J104" s="234">
        <v>80</v>
      </c>
      <c r="K104" s="234">
        <v>32</v>
      </c>
      <c r="L104" s="234">
        <v>50</v>
      </c>
      <c r="M104" s="48">
        <v>20</v>
      </c>
      <c r="N104" s="32"/>
      <c r="O104" s="33"/>
      <c r="P104" s="33"/>
      <c r="Q104" s="110"/>
      <c r="R104" s="48"/>
      <c r="S104" s="108"/>
      <c r="T104" s="110"/>
      <c r="U104" s="110"/>
      <c r="V104" s="110"/>
      <c r="W104" s="48"/>
      <c r="X104" s="110"/>
      <c r="Y104" s="110"/>
      <c r="Z104" s="110"/>
      <c r="AA104" s="110"/>
      <c r="AB104" s="48"/>
    </row>
    <row r="105" spans="1:28">
      <c r="A105" s="26" t="s">
        <v>452</v>
      </c>
      <c r="B105" s="159" t="s">
        <v>3145</v>
      </c>
      <c r="C105" s="37" t="s">
        <v>2120</v>
      </c>
      <c r="D105" s="37" t="s">
        <v>2165</v>
      </c>
      <c r="E105" s="127">
        <v>300</v>
      </c>
      <c r="F105" s="118">
        <v>60</v>
      </c>
      <c r="G105" s="118">
        <v>45</v>
      </c>
      <c r="H105" s="118">
        <v>57</v>
      </c>
      <c r="I105" s="118">
        <v>45</v>
      </c>
      <c r="J105" s="118">
        <v>55</v>
      </c>
      <c r="K105" s="118">
        <v>39</v>
      </c>
      <c r="L105" s="118">
        <v>24</v>
      </c>
      <c r="M105" s="128">
        <v>20</v>
      </c>
      <c r="N105" s="26"/>
      <c r="O105" s="27"/>
      <c r="P105" s="27"/>
      <c r="Q105" s="118"/>
      <c r="R105" s="128"/>
      <c r="S105" s="127"/>
      <c r="T105" s="118"/>
      <c r="U105" s="118"/>
      <c r="V105" s="118"/>
      <c r="W105" s="128"/>
      <c r="X105" s="118"/>
      <c r="Y105" s="118"/>
      <c r="Z105" s="118"/>
      <c r="AA105" s="118"/>
      <c r="AB105" s="128"/>
    </row>
    <row r="106" spans="1:28">
      <c r="A106" s="32" t="s">
        <v>4216</v>
      </c>
      <c r="B106" s="157" t="s">
        <v>4307</v>
      </c>
      <c r="C106" s="38" t="s">
        <v>2119</v>
      </c>
      <c r="D106" s="38" t="s">
        <v>2953</v>
      </c>
      <c r="E106" s="108">
        <v>300</v>
      </c>
      <c r="F106" s="110">
        <v>60</v>
      </c>
      <c r="G106" s="110">
        <v>20</v>
      </c>
      <c r="H106" s="110">
        <v>50</v>
      </c>
      <c r="I106" s="110">
        <v>45</v>
      </c>
      <c r="J106" s="110">
        <v>20</v>
      </c>
      <c r="K106" s="110">
        <v>55</v>
      </c>
      <c r="L106" s="110">
        <v>10</v>
      </c>
      <c r="M106" s="48">
        <v>30</v>
      </c>
      <c r="N106" s="32"/>
      <c r="O106" s="33"/>
      <c r="P106" s="33"/>
      <c r="Q106" s="110"/>
      <c r="R106" s="48"/>
      <c r="S106" s="108"/>
      <c r="T106" s="110"/>
      <c r="U106" s="110"/>
      <c r="V106" s="110"/>
      <c r="W106" s="48"/>
      <c r="X106" s="110"/>
      <c r="Y106" s="110"/>
      <c r="Z106" s="110"/>
      <c r="AA106" s="110"/>
      <c r="AB106" s="48"/>
    </row>
    <row r="107" spans="1:28">
      <c r="A107" s="127" t="s">
        <v>4217</v>
      </c>
      <c r="B107" s="159" t="s">
        <v>4308</v>
      </c>
      <c r="C107" s="37" t="s">
        <v>2118</v>
      </c>
      <c r="D107" s="37" t="s">
        <v>2165</v>
      </c>
      <c r="E107" s="127">
        <v>320</v>
      </c>
      <c r="F107" s="118">
        <v>40</v>
      </c>
      <c r="G107" s="118">
        <v>65</v>
      </c>
      <c r="H107" s="118">
        <v>62</v>
      </c>
      <c r="I107" s="118">
        <v>62</v>
      </c>
      <c r="J107" s="118">
        <v>60</v>
      </c>
      <c r="K107" s="118">
        <v>48</v>
      </c>
      <c r="L107" s="118">
        <v>55</v>
      </c>
      <c r="M107" s="128">
        <v>20</v>
      </c>
      <c r="N107" s="26"/>
      <c r="O107" s="27"/>
      <c r="P107" s="27"/>
      <c r="Q107" s="118"/>
      <c r="R107" s="128"/>
      <c r="S107" s="127"/>
      <c r="T107" s="118"/>
      <c r="U107" s="118"/>
      <c r="V107" s="118"/>
      <c r="W107" s="128"/>
      <c r="X107" s="118"/>
      <c r="Y107" s="118"/>
      <c r="Z107" s="118"/>
      <c r="AA107" s="118"/>
      <c r="AB107" s="128"/>
    </row>
    <row r="108" spans="1:28">
      <c r="A108" s="107" t="s">
        <v>4218</v>
      </c>
      <c r="B108" s="155" t="s">
        <v>4309</v>
      </c>
      <c r="C108" s="39" t="s">
        <v>2118</v>
      </c>
      <c r="D108" s="39" t="s">
        <v>2953</v>
      </c>
      <c r="E108" s="107">
        <v>290</v>
      </c>
      <c r="F108" s="109">
        <v>60</v>
      </c>
      <c r="G108" s="109">
        <v>67</v>
      </c>
      <c r="H108" s="109">
        <v>72</v>
      </c>
      <c r="I108" s="109">
        <v>50</v>
      </c>
      <c r="J108" s="109">
        <v>55</v>
      </c>
      <c r="K108" s="109">
        <v>59</v>
      </c>
      <c r="L108" s="109">
        <v>63</v>
      </c>
      <c r="M108" s="47">
        <v>20</v>
      </c>
      <c r="N108" s="29"/>
      <c r="O108" s="30"/>
      <c r="P108" s="30"/>
      <c r="Q108" s="109"/>
      <c r="R108" s="47"/>
      <c r="S108" s="107"/>
      <c r="T108" s="109"/>
      <c r="U108" s="109"/>
      <c r="V108" s="109"/>
      <c r="W108" s="47"/>
      <c r="X108" s="109"/>
      <c r="Y108" s="109"/>
      <c r="Z108" s="109"/>
      <c r="AA108" s="109"/>
      <c r="AB108" s="47"/>
    </row>
    <row r="109" spans="1:28">
      <c r="A109" s="107" t="s">
        <v>4219</v>
      </c>
      <c r="B109" s="155" t="s">
        <v>4310</v>
      </c>
      <c r="C109" s="39" t="s">
        <v>2118</v>
      </c>
      <c r="D109" s="39" t="s">
        <v>2163</v>
      </c>
      <c r="E109" s="107">
        <v>330</v>
      </c>
      <c r="F109" s="109">
        <v>59</v>
      </c>
      <c r="G109" s="109">
        <v>70</v>
      </c>
      <c r="H109" s="109">
        <v>55</v>
      </c>
      <c r="I109" s="109">
        <v>30</v>
      </c>
      <c r="J109" s="109">
        <v>60</v>
      </c>
      <c r="K109" s="109">
        <v>50</v>
      </c>
      <c r="L109" s="109">
        <v>40</v>
      </c>
      <c r="M109" s="47">
        <v>20</v>
      </c>
      <c r="N109" s="29"/>
      <c r="O109" s="30"/>
      <c r="P109" s="30"/>
      <c r="Q109" s="109"/>
      <c r="R109" s="47"/>
      <c r="S109" s="107"/>
      <c r="T109" s="109"/>
      <c r="U109" s="109"/>
      <c r="V109" s="109"/>
      <c r="W109" s="47"/>
      <c r="X109" s="109"/>
      <c r="Y109" s="109"/>
      <c r="Z109" s="109"/>
      <c r="AA109" s="109"/>
      <c r="AB109" s="47"/>
    </row>
    <row r="110" spans="1:28">
      <c r="A110" s="107" t="s">
        <v>4220</v>
      </c>
      <c r="B110" s="155" t="s">
        <v>4311</v>
      </c>
      <c r="C110" s="39" t="s">
        <v>2118</v>
      </c>
      <c r="D110" s="39" t="s">
        <v>2163</v>
      </c>
      <c r="E110" s="107">
        <v>330</v>
      </c>
      <c r="F110" s="109">
        <v>70</v>
      </c>
      <c r="G110" s="109">
        <v>90</v>
      </c>
      <c r="H110" s="109">
        <v>55</v>
      </c>
      <c r="I110" s="109">
        <v>30</v>
      </c>
      <c r="J110" s="109">
        <v>55</v>
      </c>
      <c r="K110" s="109">
        <v>50</v>
      </c>
      <c r="L110" s="109">
        <v>30</v>
      </c>
      <c r="M110" s="47">
        <v>20</v>
      </c>
      <c r="N110" s="29"/>
      <c r="O110" s="30"/>
      <c r="P110" s="30"/>
      <c r="Q110" s="109"/>
      <c r="R110" s="47"/>
      <c r="S110" s="107"/>
      <c r="T110" s="109"/>
      <c r="U110" s="109"/>
      <c r="V110" s="109"/>
      <c r="W110" s="47"/>
      <c r="X110" s="109"/>
      <c r="Y110" s="109"/>
      <c r="Z110" s="109"/>
      <c r="AA110" s="109"/>
      <c r="AB110" s="47"/>
    </row>
    <row r="111" spans="1:28">
      <c r="A111" s="107" t="s">
        <v>4221</v>
      </c>
      <c r="B111" s="155" t="s">
        <v>4312</v>
      </c>
      <c r="C111" s="39" t="s">
        <v>2120</v>
      </c>
      <c r="D111" s="39" t="s">
        <v>2165</v>
      </c>
      <c r="E111" s="107">
        <v>310</v>
      </c>
      <c r="F111" s="109">
        <v>73</v>
      </c>
      <c r="G111" s="109">
        <v>60</v>
      </c>
      <c r="H111" s="109">
        <v>60</v>
      </c>
      <c r="I111" s="109">
        <v>35</v>
      </c>
      <c r="J111" s="109">
        <v>55</v>
      </c>
      <c r="K111" s="109">
        <v>45</v>
      </c>
      <c r="L111" s="109">
        <v>45</v>
      </c>
      <c r="M111" s="47">
        <v>20</v>
      </c>
      <c r="N111" s="29"/>
      <c r="O111" s="30"/>
      <c r="P111" s="30"/>
      <c r="Q111" s="109"/>
      <c r="R111" s="47"/>
      <c r="S111" s="107"/>
      <c r="T111" s="109"/>
      <c r="U111" s="109"/>
      <c r="V111" s="109"/>
      <c r="W111" s="47"/>
      <c r="X111" s="109"/>
      <c r="Y111" s="109"/>
      <c r="Z111" s="109"/>
      <c r="AA111" s="109"/>
      <c r="AB111" s="47"/>
    </row>
    <row r="112" spans="1:28">
      <c r="A112" s="107" t="s">
        <v>453</v>
      </c>
      <c r="B112" s="155" t="s">
        <v>3146</v>
      </c>
      <c r="C112" s="39" t="s">
        <v>2120</v>
      </c>
      <c r="D112" s="39" t="s">
        <v>2165</v>
      </c>
      <c r="E112" s="107">
        <v>360</v>
      </c>
      <c r="F112" s="109">
        <v>95</v>
      </c>
      <c r="G112" s="109">
        <v>80</v>
      </c>
      <c r="H112" s="109">
        <v>65</v>
      </c>
      <c r="I112" s="109">
        <v>60</v>
      </c>
      <c r="J112" s="109">
        <v>62</v>
      </c>
      <c r="K112" s="109">
        <v>50</v>
      </c>
      <c r="L112" s="109">
        <v>30</v>
      </c>
      <c r="M112" s="47">
        <v>20</v>
      </c>
      <c r="N112" s="29"/>
      <c r="O112" s="30"/>
      <c r="P112" s="30"/>
      <c r="Q112" s="109"/>
      <c r="R112" s="47"/>
      <c r="S112" s="107"/>
      <c r="T112" s="109"/>
      <c r="U112" s="109"/>
      <c r="V112" s="109"/>
      <c r="W112" s="47"/>
      <c r="X112" s="109"/>
      <c r="Y112" s="109"/>
      <c r="Z112" s="109"/>
      <c r="AA112" s="109"/>
      <c r="AB112" s="47"/>
    </row>
    <row r="113" spans="1:28">
      <c r="A113" s="108" t="s">
        <v>454</v>
      </c>
      <c r="B113" s="157" t="s">
        <v>3147</v>
      </c>
      <c r="C113" s="38" t="s">
        <v>2119</v>
      </c>
      <c r="D113" s="38" t="s">
        <v>2165</v>
      </c>
      <c r="E113" s="108">
        <v>300</v>
      </c>
      <c r="F113" s="110">
        <v>60</v>
      </c>
      <c r="G113" s="110">
        <v>0</v>
      </c>
      <c r="H113" s="110">
        <v>69</v>
      </c>
      <c r="I113" s="110">
        <v>35</v>
      </c>
      <c r="J113" s="110">
        <v>55</v>
      </c>
      <c r="K113" s="110">
        <v>45</v>
      </c>
      <c r="L113" s="110">
        <v>37</v>
      </c>
      <c r="M113" s="48">
        <v>20</v>
      </c>
      <c r="N113" s="32"/>
      <c r="O113" s="33"/>
      <c r="P113" s="33"/>
      <c r="Q113" s="110"/>
      <c r="R113" s="48"/>
      <c r="S113" s="108"/>
      <c r="T113" s="110"/>
      <c r="U113" s="110"/>
      <c r="V113" s="110"/>
      <c r="W113" s="48"/>
      <c r="X113" s="110"/>
      <c r="Y113" s="110"/>
      <c r="Z113" s="110"/>
      <c r="AA113" s="110"/>
      <c r="AB113" s="48"/>
    </row>
    <row r="114" spans="1:28">
      <c r="A114" s="127" t="s">
        <v>4222</v>
      </c>
      <c r="B114" s="159" t="s">
        <v>4313</v>
      </c>
      <c r="C114" s="37" t="s">
        <v>2118</v>
      </c>
      <c r="D114" s="37" t="s">
        <v>2165</v>
      </c>
      <c r="E114" s="127">
        <v>320</v>
      </c>
      <c r="F114" s="118">
        <v>60</v>
      </c>
      <c r="G114" s="118">
        <v>60</v>
      </c>
      <c r="H114" s="118">
        <v>56</v>
      </c>
      <c r="I114" s="118">
        <v>40</v>
      </c>
      <c r="J114" s="118">
        <v>50</v>
      </c>
      <c r="K114" s="118">
        <v>60</v>
      </c>
      <c r="L114" s="118">
        <v>66</v>
      </c>
      <c r="M114" s="128">
        <v>40</v>
      </c>
      <c r="N114" s="26"/>
      <c r="O114" s="27"/>
      <c r="P114" s="27"/>
      <c r="Q114" s="118"/>
      <c r="R114" s="128"/>
      <c r="S114" s="127"/>
      <c r="T114" s="118"/>
      <c r="U114" s="118"/>
      <c r="V114" s="118"/>
      <c r="W114" s="128"/>
      <c r="X114" s="118"/>
      <c r="Y114" s="118"/>
      <c r="Z114" s="118"/>
      <c r="AA114" s="118"/>
      <c r="AB114" s="128"/>
    </row>
    <row r="115" spans="1:28">
      <c r="A115" s="107" t="s">
        <v>4223</v>
      </c>
      <c r="B115" s="155" t="s">
        <v>4314</v>
      </c>
      <c r="C115" s="39" t="s">
        <v>2118</v>
      </c>
      <c r="D115" s="39" t="s">
        <v>2165</v>
      </c>
      <c r="E115" s="107">
        <v>250</v>
      </c>
      <c r="F115" s="109">
        <v>40</v>
      </c>
      <c r="G115" s="109">
        <v>65</v>
      </c>
      <c r="H115" s="109">
        <v>80</v>
      </c>
      <c r="I115" s="109">
        <v>55</v>
      </c>
      <c r="J115" s="109">
        <v>52</v>
      </c>
      <c r="K115" s="109">
        <v>50</v>
      </c>
      <c r="L115" s="109">
        <v>43</v>
      </c>
      <c r="M115" s="47">
        <v>20</v>
      </c>
      <c r="N115" s="29"/>
      <c r="O115" s="30"/>
      <c r="P115" s="30"/>
      <c r="Q115" s="109"/>
      <c r="R115" s="47"/>
      <c r="S115" s="107"/>
      <c r="T115" s="109"/>
      <c r="U115" s="109"/>
      <c r="V115" s="109"/>
      <c r="W115" s="47"/>
      <c r="X115" s="109"/>
      <c r="Y115" s="109"/>
      <c r="Z115" s="109"/>
      <c r="AA115" s="109"/>
      <c r="AB115" s="47"/>
    </row>
    <row r="116" spans="1:28">
      <c r="A116" s="107" t="s">
        <v>4224</v>
      </c>
      <c r="B116" s="155" t="s">
        <v>4315</v>
      </c>
      <c r="C116" s="39" t="s">
        <v>2118</v>
      </c>
      <c r="D116" s="39" t="s">
        <v>2165</v>
      </c>
      <c r="E116" s="107">
        <v>320</v>
      </c>
      <c r="F116" s="109">
        <v>75</v>
      </c>
      <c r="G116" s="109">
        <v>50</v>
      </c>
      <c r="H116" s="109">
        <v>55</v>
      </c>
      <c r="I116" s="109">
        <v>75</v>
      </c>
      <c r="J116" s="109">
        <v>48</v>
      </c>
      <c r="K116" s="109">
        <v>60</v>
      </c>
      <c r="L116" s="109">
        <v>30</v>
      </c>
      <c r="M116" s="47">
        <v>40</v>
      </c>
      <c r="N116" s="29"/>
      <c r="O116" s="30"/>
      <c r="P116" s="30"/>
      <c r="Q116" s="109"/>
      <c r="R116" s="47"/>
      <c r="S116" s="107"/>
      <c r="T116" s="109"/>
      <c r="U116" s="109"/>
      <c r="V116" s="109"/>
      <c r="W116" s="47"/>
      <c r="X116" s="109"/>
      <c r="Y116" s="109"/>
      <c r="Z116" s="109"/>
      <c r="AA116" s="109"/>
      <c r="AB116" s="47"/>
    </row>
    <row r="117" spans="1:28">
      <c r="A117" s="107" t="s">
        <v>4225</v>
      </c>
      <c r="B117" s="155" t="s">
        <v>4316</v>
      </c>
      <c r="C117" s="39" t="s">
        <v>2118</v>
      </c>
      <c r="D117" s="39" t="s">
        <v>2165</v>
      </c>
      <c r="E117" s="107">
        <v>380</v>
      </c>
      <c r="F117" s="109">
        <v>88</v>
      </c>
      <c r="G117" s="109">
        <v>70</v>
      </c>
      <c r="H117" s="109">
        <v>66</v>
      </c>
      <c r="I117" s="109">
        <v>70</v>
      </c>
      <c r="J117" s="109">
        <v>65</v>
      </c>
      <c r="K117" s="109">
        <v>65</v>
      </c>
      <c r="L117" s="109">
        <v>28</v>
      </c>
      <c r="M117" s="47">
        <v>20</v>
      </c>
      <c r="N117" s="29"/>
      <c r="O117" s="30"/>
      <c r="P117" s="30"/>
      <c r="Q117" s="109"/>
      <c r="R117" s="47"/>
      <c r="S117" s="107"/>
      <c r="T117" s="109"/>
      <c r="U117" s="109"/>
      <c r="V117" s="109"/>
      <c r="W117" s="47"/>
      <c r="X117" s="109" t="s">
        <v>3935</v>
      </c>
      <c r="Y117" s="109"/>
      <c r="Z117" s="109"/>
      <c r="AA117" s="109"/>
      <c r="AB117" s="47"/>
    </row>
    <row r="118" spans="1:28">
      <c r="A118" s="108" t="s">
        <v>4226</v>
      </c>
      <c r="B118" s="157" t="s">
        <v>4317</v>
      </c>
      <c r="C118" s="38" t="s">
        <v>2118</v>
      </c>
      <c r="D118" s="38" t="s">
        <v>2165</v>
      </c>
      <c r="E118" s="108">
        <v>200</v>
      </c>
      <c r="F118" s="110">
        <v>90</v>
      </c>
      <c r="G118" s="110">
        <v>90</v>
      </c>
      <c r="H118" s="110">
        <v>80</v>
      </c>
      <c r="I118" s="110">
        <v>90</v>
      </c>
      <c r="J118" s="110">
        <v>60</v>
      </c>
      <c r="K118" s="110">
        <v>60</v>
      </c>
      <c r="L118" s="110">
        <v>50</v>
      </c>
      <c r="M118" s="48">
        <v>20</v>
      </c>
      <c r="N118" s="32"/>
      <c r="O118" s="33"/>
      <c r="P118" s="33"/>
      <c r="Q118" s="110"/>
      <c r="R118" s="48"/>
      <c r="S118" s="108"/>
      <c r="T118" s="110"/>
      <c r="U118" s="110"/>
      <c r="V118" s="110"/>
      <c r="W118" s="48"/>
      <c r="X118" s="110"/>
      <c r="Y118" s="110"/>
      <c r="Z118" s="110"/>
      <c r="AA118" s="110"/>
      <c r="AB118" s="48"/>
    </row>
    <row r="119" spans="1:28">
      <c r="A119" s="127" t="s">
        <v>4227</v>
      </c>
      <c r="B119" s="159" t="s">
        <v>4318</v>
      </c>
      <c r="C119" s="37" t="s">
        <v>2119</v>
      </c>
      <c r="D119" s="37" t="s">
        <v>2165</v>
      </c>
      <c r="E119" s="127">
        <v>360</v>
      </c>
      <c r="F119" s="118">
        <v>65</v>
      </c>
      <c r="G119" s="118">
        <v>60</v>
      </c>
      <c r="H119" s="118">
        <v>45</v>
      </c>
      <c r="I119" s="118">
        <v>29</v>
      </c>
      <c r="J119" s="118">
        <v>43</v>
      </c>
      <c r="K119" s="118">
        <v>60</v>
      </c>
      <c r="L119" s="118">
        <v>55</v>
      </c>
      <c r="M119" s="128">
        <v>20</v>
      </c>
      <c r="N119" s="26"/>
      <c r="O119" s="27"/>
      <c r="P119" s="27"/>
      <c r="Q119" s="118"/>
      <c r="R119" s="128"/>
      <c r="S119" s="127"/>
      <c r="T119" s="118"/>
      <c r="U119" s="118"/>
      <c r="V119" s="118"/>
      <c r="W119" s="128"/>
      <c r="X119" s="118"/>
      <c r="Y119" s="118"/>
      <c r="Z119" s="118"/>
      <c r="AA119" s="118"/>
      <c r="AB119" s="128"/>
    </row>
    <row r="120" spans="1:28">
      <c r="A120" s="107" t="s">
        <v>4228</v>
      </c>
      <c r="B120" s="155" t="s">
        <v>4319</v>
      </c>
      <c r="C120" s="39" t="s">
        <v>2118</v>
      </c>
      <c r="D120" s="39" t="s">
        <v>3489</v>
      </c>
      <c r="E120" s="107">
        <v>270</v>
      </c>
      <c r="F120" s="109">
        <v>50</v>
      </c>
      <c r="G120" s="109">
        <v>72</v>
      </c>
      <c r="H120" s="109">
        <v>67</v>
      </c>
      <c r="I120" s="109">
        <v>15</v>
      </c>
      <c r="J120" s="109">
        <v>63</v>
      </c>
      <c r="K120" s="109">
        <v>40</v>
      </c>
      <c r="L120" s="109">
        <v>23</v>
      </c>
      <c r="M120" s="47">
        <v>20</v>
      </c>
      <c r="N120" s="29"/>
      <c r="O120" s="30"/>
      <c r="P120" s="30"/>
      <c r="Q120" s="109"/>
      <c r="R120" s="47"/>
      <c r="S120" s="107"/>
      <c r="T120" s="109"/>
      <c r="U120" s="109"/>
      <c r="V120" s="109"/>
      <c r="W120" s="47"/>
      <c r="X120" s="109"/>
      <c r="Y120" s="109"/>
      <c r="Z120" s="109"/>
      <c r="AA120" s="109"/>
      <c r="AB120" s="47"/>
    </row>
    <row r="121" spans="1:28">
      <c r="A121" s="107" t="s">
        <v>2152</v>
      </c>
      <c r="B121" s="155" t="s">
        <v>4320</v>
      </c>
      <c r="C121" s="39" t="s">
        <v>2118</v>
      </c>
      <c r="D121" s="39" t="s">
        <v>2165</v>
      </c>
      <c r="E121" s="107">
        <v>320</v>
      </c>
      <c r="F121" s="109">
        <v>55</v>
      </c>
      <c r="G121" s="109">
        <v>80</v>
      </c>
      <c r="H121" s="109">
        <v>59</v>
      </c>
      <c r="I121" s="109">
        <v>20</v>
      </c>
      <c r="J121" s="109">
        <v>58</v>
      </c>
      <c r="K121" s="109">
        <v>47</v>
      </c>
      <c r="L121" s="109">
        <v>30</v>
      </c>
      <c r="M121" s="47">
        <v>20</v>
      </c>
      <c r="N121" s="29"/>
      <c r="O121" s="30"/>
      <c r="P121" s="30"/>
      <c r="Q121" s="109"/>
      <c r="R121" s="47"/>
      <c r="S121" s="107"/>
      <c r="T121" s="109"/>
      <c r="U121" s="109"/>
      <c r="V121" s="109"/>
      <c r="W121" s="47"/>
      <c r="X121" s="109"/>
      <c r="Y121" s="109"/>
      <c r="Z121" s="109"/>
      <c r="AA121" s="109"/>
      <c r="AB121" s="47"/>
    </row>
    <row r="122" spans="1:28">
      <c r="A122" s="107" t="s">
        <v>4229</v>
      </c>
      <c r="B122" s="155" t="s">
        <v>4321</v>
      </c>
      <c r="C122" s="39" t="s">
        <v>2118</v>
      </c>
      <c r="D122" s="39" t="s">
        <v>2165</v>
      </c>
      <c r="E122" s="107">
        <v>320</v>
      </c>
      <c r="F122" s="109">
        <v>55</v>
      </c>
      <c r="G122" s="109">
        <v>80</v>
      </c>
      <c r="H122" s="109">
        <v>59</v>
      </c>
      <c r="I122" s="109">
        <v>20</v>
      </c>
      <c r="J122" s="109">
        <v>58</v>
      </c>
      <c r="K122" s="109">
        <v>47</v>
      </c>
      <c r="L122" s="109">
        <v>30</v>
      </c>
      <c r="M122" s="47">
        <v>20</v>
      </c>
      <c r="N122" s="29"/>
      <c r="O122" s="30"/>
      <c r="P122" s="30"/>
      <c r="Q122" s="109"/>
      <c r="R122" s="47"/>
      <c r="S122" s="107"/>
      <c r="T122" s="109"/>
      <c r="U122" s="109"/>
      <c r="V122" s="109"/>
      <c r="W122" s="47"/>
      <c r="X122" s="109"/>
      <c r="Y122" s="109"/>
      <c r="Z122" s="109"/>
      <c r="AA122" s="109"/>
      <c r="AB122" s="47"/>
    </row>
    <row r="123" spans="1:28">
      <c r="A123" s="107" t="s">
        <v>3470</v>
      </c>
      <c r="B123" s="155" t="s">
        <v>4322</v>
      </c>
      <c r="C123" s="39" t="s">
        <v>2120</v>
      </c>
      <c r="D123" s="39" t="s">
        <v>2165</v>
      </c>
      <c r="E123" s="107">
        <v>350</v>
      </c>
      <c r="F123" s="109">
        <v>88</v>
      </c>
      <c r="G123" s="109">
        <v>88</v>
      </c>
      <c r="H123" s="109">
        <v>62</v>
      </c>
      <c r="I123" s="109">
        <v>48</v>
      </c>
      <c r="J123" s="109">
        <v>65</v>
      </c>
      <c r="K123" s="109">
        <v>55</v>
      </c>
      <c r="L123" s="109">
        <v>35</v>
      </c>
      <c r="M123" s="47">
        <v>80</v>
      </c>
      <c r="N123" s="29"/>
      <c r="O123" s="30"/>
      <c r="P123" s="30"/>
      <c r="Q123" s="109"/>
      <c r="R123" s="47"/>
      <c r="S123" s="107"/>
      <c r="T123" s="109"/>
      <c r="U123" s="109"/>
      <c r="V123" s="109"/>
      <c r="W123" s="47"/>
      <c r="X123" s="109" t="s">
        <v>3491</v>
      </c>
      <c r="Y123" s="109"/>
      <c r="Z123" s="109"/>
      <c r="AA123" s="109"/>
      <c r="AB123" s="47"/>
    </row>
    <row r="124" spans="1:28">
      <c r="A124" s="108" t="s">
        <v>4230</v>
      </c>
      <c r="B124" s="157" t="s">
        <v>4323</v>
      </c>
      <c r="C124" s="38" t="s">
        <v>2118</v>
      </c>
      <c r="D124" s="126" t="s">
        <v>2165</v>
      </c>
      <c r="E124" s="108">
        <v>400</v>
      </c>
      <c r="F124" s="110">
        <v>80</v>
      </c>
      <c r="G124" s="110">
        <v>95</v>
      </c>
      <c r="H124" s="110">
        <v>70</v>
      </c>
      <c r="I124" s="110">
        <v>20</v>
      </c>
      <c r="J124" s="110">
        <v>70</v>
      </c>
      <c r="K124" s="110">
        <v>70</v>
      </c>
      <c r="L124" s="110">
        <v>50</v>
      </c>
      <c r="M124" s="48">
        <v>20</v>
      </c>
      <c r="N124" s="32"/>
      <c r="O124" s="33"/>
      <c r="P124" s="33"/>
      <c r="Q124" s="110"/>
      <c r="R124" s="48"/>
      <c r="S124" s="108"/>
      <c r="T124" s="110"/>
      <c r="U124" s="110"/>
      <c r="V124" s="110"/>
      <c r="W124" s="48"/>
      <c r="X124" s="110" t="s">
        <v>3492</v>
      </c>
      <c r="Y124" s="110"/>
      <c r="Z124" s="110"/>
      <c r="AA124" s="110"/>
      <c r="AB124" s="48"/>
    </row>
    <row r="125" spans="1:28">
      <c r="O125" s="2"/>
      <c r="P125" s="2"/>
    </row>
  </sheetData>
  <autoFilter ref="A1:M113"/>
  <phoneticPr fontId="1" type="noConversion"/>
  <pageMargins left="0.7" right="0.7" top="0.75" bottom="0.75"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F52"/>
  <sheetViews>
    <sheetView workbookViewId="0">
      <pane ySplit="1" topLeftCell="A2" activePane="bottomLeft" state="frozen"/>
      <selection pane="bottomLeft" activeCell="B4" sqref="B4"/>
    </sheetView>
  </sheetViews>
  <sheetFormatPr defaultRowHeight="14.25"/>
  <cols>
    <col min="1" max="1" width="16.625" bestFit="1" customWidth="1"/>
    <col min="2" max="2" width="50.5" bestFit="1" customWidth="1"/>
    <col min="3" max="5" width="7.25" bestFit="1" customWidth="1"/>
    <col min="6" max="6" width="19.25" style="52" bestFit="1" customWidth="1"/>
  </cols>
  <sheetData>
    <row r="1" spans="1:6">
      <c r="A1" s="92" t="s">
        <v>2169</v>
      </c>
      <c r="B1" s="92" t="s">
        <v>2714</v>
      </c>
      <c r="C1" s="92" t="s">
        <v>2683</v>
      </c>
      <c r="D1" s="92" t="s">
        <v>1345</v>
      </c>
      <c r="E1" s="92" t="s">
        <v>1346</v>
      </c>
      <c r="F1" s="143" t="s">
        <v>3825</v>
      </c>
    </row>
    <row r="2" spans="1:6">
      <c r="A2" s="60" t="s">
        <v>2477</v>
      </c>
      <c r="B2" s="60" t="s">
        <v>2478</v>
      </c>
      <c r="C2" s="61">
        <v>1500</v>
      </c>
      <c r="D2" s="61">
        <v>600</v>
      </c>
      <c r="E2" s="61">
        <v>500</v>
      </c>
      <c r="F2" s="61"/>
    </row>
    <row r="3" spans="1:6">
      <c r="A3" s="60" t="s">
        <v>2474</v>
      </c>
      <c r="B3" s="60" t="s">
        <v>2475</v>
      </c>
      <c r="C3" s="61">
        <v>600</v>
      </c>
      <c r="D3" s="61">
        <v>300</v>
      </c>
      <c r="E3" s="61">
        <v>200</v>
      </c>
      <c r="F3" s="10" t="s">
        <v>3125</v>
      </c>
    </row>
    <row r="4" spans="1:6">
      <c r="A4" s="60" t="s">
        <v>2481</v>
      </c>
      <c r="B4" s="60" t="s">
        <v>5121</v>
      </c>
      <c r="C4" s="61">
        <v>500</v>
      </c>
      <c r="D4" s="61">
        <v>500</v>
      </c>
      <c r="E4" s="61">
        <v>400</v>
      </c>
      <c r="F4" s="61"/>
    </row>
    <row r="5" spans="1:6">
      <c r="A5" s="60" t="s">
        <v>2401</v>
      </c>
      <c r="B5" s="60" t="s">
        <v>2402</v>
      </c>
      <c r="C5" s="61">
        <v>200</v>
      </c>
      <c r="D5" s="61">
        <v>300</v>
      </c>
      <c r="E5" s="61">
        <v>300</v>
      </c>
      <c r="F5" s="61"/>
    </row>
    <row r="6" spans="1:6">
      <c r="A6" s="60" t="s">
        <v>2395</v>
      </c>
      <c r="B6" s="60" t="s">
        <v>2397</v>
      </c>
      <c r="C6" s="61">
        <v>200</v>
      </c>
      <c r="D6" s="61">
        <v>300</v>
      </c>
      <c r="E6" s="61">
        <v>200</v>
      </c>
      <c r="F6" s="61"/>
    </row>
    <row r="7" spans="1:6">
      <c r="A7" s="60" t="s">
        <v>2407</v>
      </c>
      <c r="B7" s="60" t="s">
        <v>2409</v>
      </c>
      <c r="C7" s="61">
        <v>400</v>
      </c>
      <c r="D7" s="61">
        <v>200</v>
      </c>
      <c r="E7" s="61">
        <v>300</v>
      </c>
      <c r="F7" s="61"/>
    </row>
    <row r="8" spans="1:6">
      <c r="A8" s="60" t="s">
        <v>2483</v>
      </c>
      <c r="B8" s="60" t="s">
        <v>2484</v>
      </c>
      <c r="C8" s="61">
        <v>400</v>
      </c>
      <c r="D8" s="61">
        <v>200</v>
      </c>
      <c r="E8" s="61">
        <v>300</v>
      </c>
      <c r="F8" s="61"/>
    </row>
    <row r="9" spans="1:6">
      <c r="A9" s="60" t="s">
        <v>2541</v>
      </c>
      <c r="B9" s="60" t="s">
        <v>2542</v>
      </c>
      <c r="C9" s="61">
        <v>400</v>
      </c>
      <c r="D9" s="61">
        <v>100</v>
      </c>
      <c r="E9" s="61">
        <v>500</v>
      </c>
      <c r="F9" s="61"/>
    </row>
    <row r="10" spans="1:6">
      <c r="A10" s="60" t="s">
        <v>2526</v>
      </c>
      <c r="B10" s="60" t="s">
        <v>2527</v>
      </c>
      <c r="C10" s="61">
        <v>400</v>
      </c>
      <c r="D10" s="61">
        <v>100</v>
      </c>
      <c r="E10" s="61">
        <v>300</v>
      </c>
      <c r="F10" s="61"/>
    </row>
    <row r="11" spans="1:6">
      <c r="A11" s="60" t="s">
        <v>2399</v>
      </c>
      <c r="B11" s="60" t="s">
        <v>2238</v>
      </c>
      <c r="C11" s="61">
        <v>300</v>
      </c>
      <c r="D11" s="61">
        <v>200</v>
      </c>
      <c r="E11" s="61">
        <v>200</v>
      </c>
      <c r="F11" s="61"/>
    </row>
    <row r="12" spans="1:6">
      <c r="A12" s="60" t="s">
        <v>2497</v>
      </c>
      <c r="B12" s="60" t="s">
        <v>2498</v>
      </c>
      <c r="C12" s="61">
        <v>300</v>
      </c>
      <c r="D12" s="61">
        <v>100</v>
      </c>
      <c r="E12" s="61">
        <v>300</v>
      </c>
      <c r="F12" s="61"/>
    </row>
    <row r="13" spans="1:6">
      <c r="A13" s="60" t="s">
        <v>2489</v>
      </c>
      <c r="B13" s="60" t="s">
        <v>2247</v>
      </c>
      <c r="C13" s="61">
        <v>200</v>
      </c>
      <c r="D13" s="61">
        <v>200</v>
      </c>
      <c r="E13" s="61">
        <v>200</v>
      </c>
      <c r="F13" s="61" t="s">
        <v>3261</v>
      </c>
    </row>
    <row r="14" spans="1:6">
      <c r="A14" s="60" t="s">
        <v>2426</v>
      </c>
      <c r="B14" s="60" t="s">
        <v>2427</v>
      </c>
      <c r="C14" s="61">
        <v>200</v>
      </c>
      <c r="D14" s="61">
        <v>100</v>
      </c>
      <c r="E14" s="61">
        <v>200</v>
      </c>
      <c r="F14" s="61"/>
    </row>
    <row r="15" spans="1:6">
      <c r="A15" s="60" t="s">
        <v>2404</v>
      </c>
      <c r="B15" s="60" t="s">
        <v>2405</v>
      </c>
      <c r="C15" s="61">
        <v>100</v>
      </c>
      <c r="D15" s="61">
        <v>200</v>
      </c>
      <c r="E15" s="61">
        <v>400</v>
      </c>
      <c r="F15" s="61"/>
    </row>
    <row r="16" spans="1:6">
      <c r="A16" s="60" t="s">
        <v>2538</v>
      </c>
      <c r="B16" s="60" t="s">
        <v>2539</v>
      </c>
      <c r="C16" s="61">
        <v>100</v>
      </c>
      <c r="D16" s="61">
        <v>0</v>
      </c>
      <c r="E16" s="61">
        <v>500</v>
      </c>
      <c r="F16" s="61"/>
    </row>
    <row r="17" spans="1:6">
      <c r="A17" s="60" t="s">
        <v>2414</v>
      </c>
      <c r="B17" s="60" t="s">
        <v>2415</v>
      </c>
      <c r="C17" s="61">
        <v>0</v>
      </c>
      <c r="D17" s="61">
        <v>300</v>
      </c>
      <c r="E17" s="61">
        <v>0</v>
      </c>
      <c r="F17" s="61" t="s">
        <v>3261</v>
      </c>
    </row>
    <row r="18" spans="1:6">
      <c r="A18" s="60" t="s">
        <v>2462</v>
      </c>
      <c r="B18" s="60" t="s">
        <v>2463</v>
      </c>
      <c r="C18" s="61">
        <v>0</v>
      </c>
      <c r="D18" s="61">
        <v>200</v>
      </c>
      <c r="E18" s="61">
        <v>500</v>
      </c>
      <c r="F18" s="61"/>
    </row>
    <row r="19" spans="1:6">
      <c r="A19" s="60" t="s">
        <v>2535</v>
      </c>
      <c r="B19" s="60" t="s">
        <v>2536</v>
      </c>
      <c r="C19" s="61">
        <v>0</v>
      </c>
      <c r="D19" s="61">
        <v>0</v>
      </c>
      <c r="E19" s="61">
        <v>1800</v>
      </c>
      <c r="F19" s="61"/>
    </row>
    <row r="20" spans="1:6">
      <c r="A20" s="60" t="s">
        <v>2532</v>
      </c>
      <c r="B20" s="60" t="s">
        <v>2533</v>
      </c>
      <c r="C20" s="61">
        <v>0</v>
      </c>
      <c r="D20" s="61">
        <v>0</v>
      </c>
      <c r="E20" s="61">
        <v>1200</v>
      </c>
      <c r="F20" s="61"/>
    </row>
    <row r="21" spans="1:6">
      <c r="A21" s="60" t="s">
        <v>2465</v>
      </c>
      <c r="B21" s="60" t="s">
        <v>2466</v>
      </c>
      <c r="C21" s="61">
        <v>200</v>
      </c>
      <c r="D21" s="61">
        <v>800</v>
      </c>
      <c r="E21" s="61">
        <v>0</v>
      </c>
      <c r="F21" s="61"/>
    </row>
    <row r="22" spans="1:6">
      <c r="A22" s="60" t="s">
        <v>2571</v>
      </c>
      <c r="B22" s="60" t="s">
        <v>2572</v>
      </c>
      <c r="C22" s="61">
        <v>0</v>
      </c>
      <c r="D22" s="61">
        <v>800</v>
      </c>
      <c r="E22" s="61">
        <v>0</v>
      </c>
      <c r="F22" s="61"/>
    </row>
    <row r="23" spans="1:6">
      <c r="A23" s="60" t="s">
        <v>2471</v>
      </c>
      <c r="B23" s="60" t="s">
        <v>2472</v>
      </c>
      <c r="C23" s="61">
        <v>0</v>
      </c>
      <c r="D23" s="61">
        <v>500</v>
      </c>
      <c r="E23" s="61">
        <v>0</v>
      </c>
      <c r="F23" s="61"/>
    </row>
    <row r="24" spans="1:6">
      <c r="A24" s="60" t="s">
        <v>2449</v>
      </c>
      <c r="B24" s="60" t="s">
        <v>2450</v>
      </c>
      <c r="C24" s="61">
        <v>800</v>
      </c>
      <c r="D24" s="61">
        <v>0</v>
      </c>
      <c r="E24" s="61">
        <v>0</v>
      </c>
      <c r="F24" s="61"/>
    </row>
    <row r="25" spans="1:6">
      <c r="A25" s="60" t="s">
        <v>2468</v>
      </c>
      <c r="B25" s="60" t="s">
        <v>2469</v>
      </c>
      <c r="C25" s="61">
        <v>500</v>
      </c>
      <c r="D25" s="61">
        <v>300</v>
      </c>
      <c r="E25" s="61">
        <v>100</v>
      </c>
      <c r="F25" s="61"/>
    </row>
    <row r="26" spans="1:6">
      <c r="A26" s="60" t="s">
        <v>2458</v>
      </c>
      <c r="B26" s="60" t="s">
        <v>2459</v>
      </c>
      <c r="C26" s="61">
        <v>0</v>
      </c>
      <c r="D26" s="61">
        <v>0</v>
      </c>
      <c r="E26" s="61">
        <v>0</v>
      </c>
      <c r="F26" s="10" t="s">
        <v>294</v>
      </c>
    </row>
    <row r="27" spans="1:6">
      <c r="A27" s="60" t="s">
        <v>2455</v>
      </c>
      <c r="B27" s="60" t="s">
        <v>2456</v>
      </c>
      <c r="C27" s="61">
        <v>100</v>
      </c>
      <c r="D27" s="61">
        <v>500</v>
      </c>
      <c r="E27" s="61">
        <v>0</v>
      </c>
      <c r="F27" s="61"/>
    </row>
    <row r="28" spans="1:6">
      <c r="A28" s="60" t="s">
        <v>2423</v>
      </c>
      <c r="B28" s="60" t="s">
        <v>2424</v>
      </c>
      <c r="C28" s="61">
        <v>200</v>
      </c>
      <c r="D28" s="61">
        <v>100</v>
      </c>
      <c r="E28" s="61">
        <v>300</v>
      </c>
      <c r="F28" s="61"/>
    </row>
    <row r="29" spans="1:6">
      <c r="A29" s="60" t="s">
        <v>2511</v>
      </c>
      <c r="B29" s="60" t="s">
        <v>2512</v>
      </c>
      <c r="C29" s="61">
        <v>500</v>
      </c>
      <c r="D29" s="61">
        <v>100</v>
      </c>
      <c r="E29" s="61">
        <v>500</v>
      </c>
      <c r="F29" s="61"/>
    </row>
    <row r="30" spans="1:6">
      <c r="A30" s="60" t="s">
        <v>2514</v>
      </c>
      <c r="B30" s="60" t="s">
        <v>2515</v>
      </c>
      <c r="C30" s="61">
        <v>500</v>
      </c>
      <c r="D30" s="61">
        <v>100</v>
      </c>
      <c r="E30" s="61">
        <v>500</v>
      </c>
      <c r="F30" s="61"/>
    </row>
    <row r="31" spans="1:6">
      <c r="A31" s="60" t="s">
        <v>3822</v>
      </c>
      <c r="B31" s="60" t="s">
        <v>2509</v>
      </c>
      <c r="C31" s="61">
        <v>500</v>
      </c>
      <c r="D31" s="61">
        <v>0</v>
      </c>
      <c r="E31" s="61">
        <v>0</v>
      </c>
      <c r="F31" s="61"/>
    </row>
    <row r="32" spans="1:6">
      <c r="A32" s="60" t="s">
        <v>2452</v>
      </c>
      <c r="B32" s="60" t="s">
        <v>2453</v>
      </c>
      <c r="C32" s="61">
        <v>400</v>
      </c>
      <c r="D32" s="61">
        <v>200</v>
      </c>
      <c r="E32" s="61">
        <v>200</v>
      </c>
      <c r="F32" s="61"/>
    </row>
    <row r="33" spans="1:6">
      <c r="A33" s="60" t="s">
        <v>2544</v>
      </c>
      <c r="B33" s="60" t="s">
        <v>2545</v>
      </c>
      <c r="C33" s="61">
        <v>400</v>
      </c>
      <c r="D33" s="61">
        <v>0</v>
      </c>
      <c r="E33" s="61">
        <v>200</v>
      </c>
      <c r="F33" s="61"/>
    </row>
    <row r="34" spans="1:6">
      <c r="A34" s="60" t="s">
        <v>2491</v>
      </c>
      <c r="B34" s="60" t="s">
        <v>2492</v>
      </c>
      <c r="C34" s="61">
        <v>300</v>
      </c>
      <c r="D34" s="61">
        <v>300</v>
      </c>
      <c r="E34" s="61">
        <v>300</v>
      </c>
      <c r="F34" s="61"/>
    </row>
    <row r="35" spans="1:6">
      <c r="A35" s="60" t="s">
        <v>2552</v>
      </c>
      <c r="B35" s="60" t="s">
        <v>2553</v>
      </c>
      <c r="C35" s="61">
        <v>300</v>
      </c>
      <c r="D35" s="61">
        <v>100</v>
      </c>
      <c r="E35" s="61">
        <v>200</v>
      </c>
      <c r="F35" s="61"/>
    </row>
    <row r="36" spans="1:6">
      <c r="A36" s="60" t="s">
        <v>2558</v>
      </c>
      <c r="B36" s="60" t="s">
        <v>2559</v>
      </c>
      <c r="C36" s="61">
        <v>300</v>
      </c>
      <c r="D36" s="61">
        <v>100</v>
      </c>
      <c r="E36" s="61">
        <v>100</v>
      </c>
      <c r="F36" s="61"/>
    </row>
    <row r="37" spans="1:6">
      <c r="A37" s="60" t="s">
        <v>2503</v>
      </c>
      <c r="B37" s="60" t="s">
        <v>2504</v>
      </c>
      <c r="C37" s="61">
        <v>300</v>
      </c>
      <c r="D37" s="61">
        <v>100</v>
      </c>
      <c r="E37" s="61">
        <v>0</v>
      </c>
      <c r="F37" s="61"/>
    </row>
    <row r="38" spans="1:6">
      <c r="A38" s="60" t="s">
        <v>2411</v>
      </c>
      <c r="B38" s="60" t="s">
        <v>2178</v>
      </c>
      <c r="C38" s="61">
        <v>300</v>
      </c>
      <c r="D38" s="61">
        <v>0</v>
      </c>
      <c r="E38" s="61">
        <v>500</v>
      </c>
      <c r="F38" s="61"/>
    </row>
    <row r="39" spans="1:6">
      <c r="A39" s="60" t="s">
        <v>2547</v>
      </c>
      <c r="B39" s="60" t="s">
        <v>2198</v>
      </c>
      <c r="C39" s="61">
        <v>200</v>
      </c>
      <c r="D39" s="61">
        <v>300</v>
      </c>
      <c r="E39" s="61">
        <v>100</v>
      </c>
      <c r="F39" s="61"/>
    </row>
    <row r="40" spans="1:6">
      <c r="A40" s="60" t="s">
        <v>2580</v>
      </c>
      <c r="B40" s="60" t="s">
        <v>2581</v>
      </c>
      <c r="C40" s="61">
        <v>200</v>
      </c>
      <c r="D40" s="61">
        <v>200</v>
      </c>
      <c r="E40" s="61">
        <v>100</v>
      </c>
      <c r="F40" s="61"/>
    </row>
    <row r="41" spans="1:6">
      <c r="A41" s="60" t="s">
        <v>2568</v>
      </c>
      <c r="B41" s="60" t="s">
        <v>2569</v>
      </c>
      <c r="C41" s="61">
        <v>200</v>
      </c>
      <c r="D41" s="61">
        <v>200</v>
      </c>
      <c r="E41" s="61">
        <v>0</v>
      </c>
      <c r="F41" s="61"/>
    </row>
    <row r="42" spans="1:6">
      <c r="A42" s="60" t="s">
        <v>2494</v>
      </c>
      <c r="B42" s="60" t="s">
        <v>2495</v>
      </c>
      <c r="C42" s="61">
        <v>200</v>
      </c>
      <c r="D42" s="61">
        <v>100</v>
      </c>
      <c r="E42" s="61">
        <v>200</v>
      </c>
      <c r="F42" s="61"/>
    </row>
    <row r="43" spans="1:6">
      <c r="A43" s="60" t="s">
        <v>2517</v>
      </c>
      <c r="B43" s="60" t="s">
        <v>2518</v>
      </c>
      <c r="C43" s="61">
        <v>200</v>
      </c>
      <c r="D43" s="61">
        <v>100</v>
      </c>
      <c r="E43" s="61">
        <v>200</v>
      </c>
      <c r="F43" s="61"/>
    </row>
    <row r="44" spans="1:6">
      <c r="A44" s="60" t="s">
        <v>2438</v>
      </c>
      <c r="B44" s="60" t="s">
        <v>2439</v>
      </c>
      <c r="C44" s="61">
        <v>200</v>
      </c>
      <c r="D44" s="61">
        <v>0</v>
      </c>
      <c r="E44" s="61">
        <v>100</v>
      </c>
      <c r="F44" s="61"/>
    </row>
    <row r="45" spans="1:6">
      <c r="A45" s="60" t="s">
        <v>2577</v>
      </c>
      <c r="B45" s="60" t="s">
        <v>2578</v>
      </c>
      <c r="C45" s="61">
        <v>100</v>
      </c>
      <c r="D45" s="61">
        <v>300</v>
      </c>
      <c r="E45" s="61">
        <v>100</v>
      </c>
      <c r="F45" s="61"/>
    </row>
    <row r="46" spans="1:6">
      <c r="A46" s="60" t="s">
        <v>2434</v>
      </c>
      <c r="B46" s="60" t="s">
        <v>2435</v>
      </c>
      <c r="C46" s="61">
        <v>100</v>
      </c>
      <c r="D46" s="61">
        <v>200</v>
      </c>
      <c r="E46" s="61">
        <v>100</v>
      </c>
      <c r="F46" s="61"/>
    </row>
    <row r="47" spans="1:6">
      <c r="A47" s="60" t="s">
        <v>2429</v>
      </c>
      <c r="B47" s="60" t="s">
        <v>2431</v>
      </c>
      <c r="C47" s="61">
        <v>100</v>
      </c>
      <c r="D47" s="61">
        <v>100</v>
      </c>
      <c r="E47" s="61">
        <v>100</v>
      </c>
      <c r="F47" s="61"/>
    </row>
    <row r="48" spans="1:6">
      <c r="A48" s="60" t="s">
        <v>2574</v>
      </c>
      <c r="B48" s="60" t="s">
        <v>2575</v>
      </c>
      <c r="C48" s="61">
        <v>0</v>
      </c>
      <c r="D48" s="61">
        <v>300</v>
      </c>
      <c r="E48" s="61">
        <v>100</v>
      </c>
      <c r="F48" s="61"/>
    </row>
    <row r="49" spans="1:6">
      <c r="A49" s="60" t="s">
        <v>2418</v>
      </c>
      <c r="B49" s="60" t="s">
        <v>2420</v>
      </c>
      <c r="C49" s="61">
        <v>0</v>
      </c>
      <c r="D49" s="61">
        <v>100</v>
      </c>
      <c r="E49" s="61">
        <v>200</v>
      </c>
      <c r="F49" s="61"/>
    </row>
    <row r="50" spans="1:6">
      <c r="A50" s="60" t="s">
        <v>2486</v>
      </c>
      <c r="B50" s="60" t="s">
        <v>2487</v>
      </c>
      <c r="C50" s="61">
        <v>0</v>
      </c>
      <c r="D50" s="61">
        <v>100</v>
      </c>
      <c r="E50" s="61">
        <v>200</v>
      </c>
      <c r="F50" s="61"/>
    </row>
    <row r="51" spans="1:6">
      <c r="A51" s="60" t="s">
        <v>2549</v>
      </c>
      <c r="B51" s="60" t="s">
        <v>2550</v>
      </c>
      <c r="C51" s="61">
        <v>0</v>
      </c>
      <c r="D51" s="61">
        <v>100</v>
      </c>
      <c r="E51" s="61">
        <v>200</v>
      </c>
      <c r="F51" s="61"/>
    </row>
    <row r="52" spans="1:6">
      <c r="A52" s="60" t="s">
        <v>2561</v>
      </c>
      <c r="B52" s="60" t="s">
        <v>2562</v>
      </c>
      <c r="C52" s="61">
        <v>0</v>
      </c>
      <c r="D52" s="61">
        <v>100</v>
      </c>
      <c r="E52" s="61">
        <v>200</v>
      </c>
      <c r="F52" s="61"/>
    </row>
  </sheetData>
  <phoneticPr fontId="1" type="noConversion"/>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100"/>
  <sheetViews>
    <sheetView workbookViewId="0">
      <pane ySplit="1" topLeftCell="A2" activePane="bottomLeft" state="frozen"/>
      <selection pane="bottomLeft" activeCell="C3" sqref="C3"/>
    </sheetView>
  </sheetViews>
  <sheetFormatPr defaultColWidth="9" defaultRowHeight="14.25"/>
  <cols>
    <col min="1" max="1" width="5.25" style="4" bestFit="1" customWidth="1"/>
    <col min="2" max="3" width="13" style="5" bestFit="1" customWidth="1"/>
    <col min="4" max="4" width="17.25" style="6" bestFit="1" customWidth="1"/>
    <col min="5" max="16384" width="9" style="1"/>
  </cols>
  <sheetData>
    <row r="1" spans="1:4" s="8" customFormat="1">
      <c r="A1" s="93" t="s">
        <v>2166</v>
      </c>
      <c r="B1" s="94" t="s">
        <v>2168</v>
      </c>
      <c r="C1" s="94" t="s">
        <v>2167</v>
      </c>
      <c r="D1" s="95" t="s">
        <v>2682</v>
      </c>
    </row>
    <row r="2" spans="1:4">
      <c r="A2" s="35">
        <v>1</v>
      </c>
      <c r="B2" s="96"/>
      <c r="C2" s="96"/>
      <c r="D2" s="97"/>
    </row>
    <row r="3" spans="1:4">
      <c r="A3" s="35">
        <v>2</v>
      </c>
      <c r="B3" s="31">
        <v>210</v>
      </c>
      <c r="C3" s="31">
        <f>SUM($B$3:$B3)</f>
        <v>210</v>
      </c>
      <c r="D3" s="98">
        <f>C3/C$100</f>
        <v>1.6139222776531942E-5</v>
      </c>
    </row>
    <row r="4" spans="1:4">
      <c r="A4" s="35">
        <v>3</v>
      </c>
      <c r="B4" s="31">
        <v>321</v>
      </c>
      <c r="C4" s="31">
        <f>SUM($B$3:$B4)</f>
        <v>531</v>
      </c>
      <c r="D4" s="98">
        <f t="shared" ref="D4:D67" si="0">C4/C$100</f>
        <v>4.0809177592087908E-5</v>
      </c>
    </row>
    <row r="5" spans="1:4">
      <c r="A5" s="35">
        <v>4</v>
      </c>
      <c r="B5" s="31">
        <v>433</v>
      </c>
      <c r="C5" s="31">
        <f>SUM($B$3:$B5)</f>
        <v>964</v>
      </c>
      <c r="D5" s="98">
        <f t="shared" si="0"/>
        <v>7.4086717888460912E-5</v>
      </c>
    </row>
    <row r="6" spans="1:4">
      <c r="A6" s="35">
        <v>5</v>
      </c>
      <c r="B6" s="31">
        <v>546</v>
      </c>
      <c r="C6" s="31">
        <f>SUM($B$3:$B6)</f>
        <v>1510</v>
      </c>
      <c r="D6" s="98">
        <f t="shared" si="0"/>
        <v>1.1604869710744395E-4</v>
      </c>
    </row>
    <row r="7" spans="1:4">
      <c r="A7" s="35">
        <v>6</v>
      </c>
      <c r="B7" s="31">
        <v>661</v>
      </c>
      <c r="C7" s="31">
        <f>SUM($B$3:$B7)</f>
        <v>2171</v>
      </c>
      <c r="D7" s="98">
        <f t="shared" si="0"/>
        <v>1.6684882213262306E-4</v>
      </c>
    </row>
    <row r="8" spans="1:4">
      <c r="A8" s="35">
        <v>7</v>
      </c>
      <c r="B8" s="31">
        <v>777</v>
      </c>
      <c r="C8" s="31">
        <f>SUM($B$3:$B8)</f>
        <v>2948</v>
      </c>
      <c r="D8" s="98">
        <f t="shared" si="0"/>
        <v>2.2656394640579124E-4</v>
      </c>
    </row>
    <row r="9" spans="1:4">
      <c r="A9" s="35">
        <v>8</v>
      </c>
      <c r="B9" s="31">
        <v>894</v>
      </c>
      <c r="C9" s="31">
        <f>SUM($B$3:$B9)</f>
        <v>3842</v>
      </c>
      <c r="D9" s="98">
        <f t="shared" si="0"/>
        <v>2.9527092336874153E-4</v>
      </c>
    </row>
    <row r="10" spans="1:4">
      <c r="A10" s="35">
        <v>9</v>
      </c>
      <c r="B10" s="31">
        <v>1014</v>
      </c>
      <c r="C10" s="31">
        <f>SUM($B$3:$B10)</f>
        <v>4856</v>
      </c>
      <c r="D10" s="98">
        <f t="shared" si="0"/>
        <v>3.7320031334685288E-4</v>
      </c>
    </row>
    <row r="11" spans="1:4">
      <c r="A11" s="35">
        <v>10</v>
      </c>
      <c r="B11" s="31">
        <v>1135</v>
      </c>
      <c r="C11" s="31">
        <f>SUM($B$3:$B11)</f>
        <v>5991</v>
      </c>
      <c r="D11" s="98">
        <f t="shared" si="0"/>
        <v>4.6042896978191837E-4</v>
      </c>
    </row>
    <row r="12" spans="1:4">
      <c r="A12" s="35">
        <v>11</v>
      </c>
      <c r="B12" s="31">
        <v>1259</v>
      </c>
      <c r="C12" s="31">
        <f>SUM($B$3:$B12)</f>
        <v>7250</v>
      </c>
      <c r="D12" s="98">
        <f t="shared" si="0"/>
        <v>5.5718745299931699E-4</v>
      </c>
    </row>
    <row r="13" spans="1:4">
      <c r="A13" s="35">
        <v>12</v>
      </c>
      <c r="B13" s="31">
        <v>1385</v>
      </c>
      <c r="C13" s="31">
        <f>SUM($B$3:$B13)</f>
        <v>8635</v>
      </c>
      <c r="D13" s="98">
        <f t="shared" si="0"/>
        <v>6.6362946988263475E-4</v>
      </c>
    </row>
    <row r="14" spans="1:4">
      <c r="A14" s="35">
        <v>13</v>
      </c>
      <c r="B14" s="31">
        <v>1513</v>
      </c>
      <c r="C14" s="31">
        <f>SUM($B$3:$B14)</f>
        <v>10148</v>
      </c>
      <c r="D14" s="98">
        <f t="shared" si="0"/>
        <v>7.7990872731545781E-4</v>
      </c>
    </row>
    <row r="15" spans="1:4">
      <c r="A15" s="35">
        <v>14</v>
      </c>
      <c r="B15" s="31">
        <v>1645</v>
      </c>
      <c r="C15" s="31">
        <f>SUM($B$3:$B15)</f>
        <v>11793</v>
      </c>
      <c r="D15" s="98">
        <f t="shared" si="0"/>
        <v>9.06332639064958E-4</v>
      </c>
    </row>
    <row r="16" spans="1:4">
      <c r="A16" s="35">
        <v>15</v>
      </c>
      <c r="B16" s="31">
        <v>1779</v>
      </c>
      <c r="C16" s="31">
        <f>SUM($B$3:$B16)</f>
        <v>13572</v>
      </c>
      <c r="D16" s="98">
        <f t="shared" si="0"/>
        <v>1.0430549120147214E-3</v>
      </c>
    </row>
    <row r="17" spans="1:4">
      <c r="A17" s="35">
        <v>16</v>
      </c>
      <c r="B17" s="31">
        <v>1917</v>
      </c>
      <c r="C17" s="31">
        <f>SUM($B$3:$B17)</f>
        <v>15489</v>
      </c>
      <c r="D17" s="98">
        <f t="shared" si="0"/>
        <v>1.1903829599319202E-3</v>
      </c>
    </row>
    <row r="18" spans="1:4">
      <c r="A18" s="35">
        <v>17</v>
      </c>
      <c r="B18" s="31">
        <v>2059</v>
      </c>
      <c r="C18" s="31">
        <f>SUM($B$3:$B18)</f>
        <v>17548</v>
      </c>
      <c r="D18" s="98">
        <f t="shared" si="0"/>
        <v>1.3486241965837262E-3</v>
      </c>
    </row>
    <row r="19" spans="1:4">
      <c r="A19" s="35">
        <v>18</v>
      </c>
      <c r="B19" s="31">
        <v>2205</v>
      </c>
      <c r="C19" s="31">
        <f>SUM($B$3:$B19)</f>
        <v>19753</v>
      </c>
      <c r="D19" s="98">
        <f t="shared" si="0"/>
        <v>1.5180860357373116E-3</v>
      </c>
    </row>
    <row r="20" spans="1:4">
      <c r="A20" s="35">
        <v>19</v>
      </c>
      <c r="B20" s="31">
        <v>2355</v>
      </c>
      <c r="C20" s="31">
        <f>SUM($B$3:$B20)</f>
        <v>22108</v>
      </c>
      <c r="D20" s="98">
        <f t="shared" si="0"/>
        <v>1.6990758911598484E-3</v>
      </c>
    </row>
    <row r="21" spans="1:4">
      <c r="A21" s="35">
        <v>20</v>
      </c>
      <c r="B21" s="31">
        <v>2511</v>
      </c>
      <c r="C21" s="31">
        <f>SUM($B$3:$B21)</f>
        <v>24619</v>
      </c>
      <c r="D21" s="98">
        <f t="shared" si="0"/>
        <v>1.8920548835020946E-3</v>
      </c>
    </row>
    <row r="22" spans="1:4">
      <c r="A22" s="35">
        <v>21</v>
      </c>
      <c r="B22" s="31">
        <v>2672</v>
      </c>
      <c r="C22" s="31">
        <f>SUM($B$3:$B22)</f>
        <v>27291</v>
      </c>
      <c r="D22" s="98">
        <f t="shared" si="0"/>
        <v>2.0974072799730152E-3</v>
      </c>
    </row>
    <row r="23" spans="1:4">
      <c r="A23" s="35">
        <v>22</v>
      </c>
      <c r="B23" s="31">
        <v>2840</v>
      </c>
      <c r="C23" s="31">
        <f>SUM($B$3:$B23)</f>
        <v>30131</v>
      </c>
      <c r="D23" s="98">
        <f t="shared" si="0"/>
        <v>2.3156710546651613E-3</v>
      </c>
    </row>
    <row r="24" spans="1:4">
      <c r="A24" s="35">
        <v>23</v>
      </c>
      <c r="B24" s="31">
        <v>3014</v>
      </c>
      <c r="C24" s="31">
        <f>SUM($B$3:$B24)</f>
        <v>33145</v>
      </c>
      <c r="D24" s="98">
        <f t="shared" si="0"/>
        <v>2.5473073282292914E-3</v>
      </c>
    </row>
    <row r="25" spans="1:4">
      <c r="A25" s="35">
        <v>24</v>
      </c>
      <c r="B25" s="31">
        <v>3195</v>
      </c>
      <c r="C25" s="31">
        <f>SUM($B$3:$B25)</f>
        <v>36340</v>
      </c>
      <c r="D25" s="98">
        <f t="shared" si="0"/>
        <v>2.7928540747579559E-3</v>
      </c>
    </row>
    <row r="26" spans="1:4">
      <c r="A26" s="35">
        <v>25</v>
      </c>
      <c r="B26" s="31">
        <v>3384</v>
      </c>
      <c r="C26" s="31">
        <f>SUM($B$3:$B26)</f>
        <v>39724</v>
      </c>
      <c r="D26" s="98">
        <f t="shared" si="0"/>
        <v>3.0529261217854993E-3</v>
      </c>
    </row>
    <row r="27" spans="1:4">
      <c r="A27" s="35">
        <v>26</v>
      </c>
      <c r="B27" s="31">
        <v>3583</v>
      </c>
      <c r="C27" s="31">
        <f>SUM($B$3:$B27)</f>
        <v>43307</v>
      </c>
      <c r="D27" s="98">
        <f t="shared" si="0"/>
        <v>3.3282920037298511E-3</v>
      </c>
    </row>
    <row r="28" spans="1:4">
      <c r="A28" s="35">
        <v>27</v>
      </c>
      <c r="B28" s="31">
        <v>3791</v>
      </c>
      <c r="C28" s="31">
        <f>SUM($B$3:$B28)</f>
        <v>47098</v>
      </c>
      <c r="D28" s="98">
        <f t="shared" si="0"/>
        <v>3.6196434015671494E-3</v>
      </c>
    </row>
    <row r="29" spans="1:4">
      <c r="A29" s="35">
        <v>28</v>
      </c>
      <c r="B29" s="31">
        <v>4010</v>
      </c>
      <c r="C29" s="31">
        <f>SUM($B$3:$B29)</f>
        <v>51108</v>
      </c>
      <c r="D29" s="98">
        <f t="shared" si="0"/>
        <v>3.9278257031571161E-3</v>
      </c>
    </row>
    <row r="30" spans="1:4">
      <c r="A30" s="35">
        <v>29</v>
      </c>
      <c r="B30" s="31">
        <v>4242</v>
      </c>
      <c r="C30" s="31">
        <f>SUM($B$3:$B30)</f>
        <v>55350</v>
      </c>
      <c r="D30" s="98">
        <f t="shared" si="0"/>
        <v>4.2538380032430614E-3</v>
      </c>
    </row>
    <row r="31" spans="1:4">
      <c r="A31" s="35">
        <v>30</v>
      </c>
      <c r="B31" s="31">
        <v>4486</v>
      </c>
      <c r="C31" s="31">
        <f>SUM($B$3:$B31)</f>
        <v>59836</v>
      </c>
      <c r="D31" s="98">
        <f t="shared" si="0"/>
        <v>4.5986025431265006E-3</v>
      </c>
    </row>
    <row r="32" spans="1:4">
      <c r="A32" s="35">
        <v>31</v>
      </c>
      <c r="B32" s="31">
        <v>4744</v>
      </c>
      <c r="C32" s="31">
        <f>SUM($B$3:$B32)</f>
        <v>64580</v>
      </c>
      <c r="D32" s="98">
        <f t="shared" si="0"/>
        <v>4.9631952709925367E-3</v>
      </c>
    </row>
    <row r="33" spans="1:4">
      <c r="A33" s="35">
        <v>32</v>
      </c>
      <c r="B33" s="31">
        <v>5019</v>
      </c>
      <c r="C33" s="31">
        <f>SUM($B$3:$B33)</f>
        <v>69599</v>
      </c>
      <c r="D33" s="98">
        <f t="shared" si="0"/>
        <v>5.3489226953516503E-3</v>
      </c>
    </row>
    <row r="34" spans="1:4">
      <c r="A34" s="35">
        <v>33</v>
      </c>
      <c r="B34" s="31">
        <v>5311</v>
      </c>
      <c r="C34" s="31">
        <f>SUM($B$3:$B34)</f>
        <v>74910</v>
      </c>
      <c r="D34" s="98">
        <f t="shared" si="0"/>
        <v>5.757091324714322E-3</v>
      </c>
    </row>
    <row r="35" spans="1:4">
      <c r="A35" s="35">
        <v>34</v>
      </c>
      <c r="B35" s="31">
        <v>5622</v>
      </c>
      <c r="C35" s="31">
        <f>SUM($B$3:$B35)</f>
        <v>80532</v>
      </c>
      <c r="D35" s="98">
        <f t="shared" si="0"/>
        <v>6.18916137447462E-3</v>
      </c>
    </row>
    <row r="36" spans="1:4">
      <c r="A36" s="35">
        <v>35</v>
      </c>
      <c r="B36" s="31">
        <v>5954</v>
      </c>
      <c r="C36" s="31">
        <f>SUM($B$3:$B36)</f>
        <v>86486</v>
      </c>
      <c r="D36" s="98">
        <f t="shared" si="0"/>
        <v>6.6467467669101971E-3</v>
      </c>
    </row>
    <row r="37" spans="1:4">
      <c r="A37" s="35">
        <v>36</v>
      </c>
      <c r="B37" s="31">
        <v>6310</v>
      </c>
      <c r="C37" s="31">
        <f>SUM($B$3:$B37)</f>
        <v>92796</v>
      </c>
      <c r="D37" s="98">
        <f t="shared" si="0"/>
        <v>7.1316919846240853E-3</v>
      </c>
    </row>
    <row r="38" spans="1:4">
      <c r="A38" s="35">
        <v>37</v>
      </c>
      <c r="B38" s="31">
        <v>6691</v>
      </c>
      <c r="C38" s="31">
        <f>SUM($B$3:$B38)</f>
        <v>99487</v>
      </c>
      <c r="D38" s="98">
        <f t="shared" si="0"/>
        <v>7.6459183636611106E-3</v>
      </c>
    </row>
    <row r="39" spans="1:4">
      <c r="A39" s="35">
        <v>38</v>
      </c>
      <c r="B39" s="31">
        <v>7100</v>
      </c>
      <c r="C39" s="31">
        <f>SUM($B$3:$B39)</f>
        <v>106587</v>
      </c>
      <c r="D39" s="98">
        <f t="shared" si="0"/>
        <v>8.1915778003914756E-3</v>
      </c>
    </row>
    <row r="40" spans="1:4">
      <c r="A40" s="35">
        <v>39</v>
      </c>
      <c r="B40" s="31">
        <v>7540</v>
      </c>
      <c r="C40" s="31">
        <f>SUM($B$3:$B40)</f>
        <v>114127</v>
      </c>
      <c r="D40" s="98">
        <f t="shared" si="0"/>
        <v>8.7710527515107665E-3</v>
      </c>
    </row>
    <row r="41" spans="1:4">
      <c r="A41" s="35">
        <v>40</v>
      </c>
      <c r="B41" s="31">
        <v>8014</v>
      </c>
      <c r="C41" s="31">
        <f>SUM($B$3:$B41)</f>
        <v>122141</v>
      </c>
      <c r="D41" s="98">
        <f t="shared" si="0"/>
        <v>9.3869562340399421E-3</v>
      </c>
    </row>
    <row r="42" spans="1:4">
      <c r="A42" s="35">
        <v>41</v>
      </c>
      <c r="B42" s="31">
        <v>8525</v>
      </c>
      <c r="C42" s="31">
        <f>SUM($B$3:$B42)</f>
        <v>130666</v>
      </c>
      <c r="D42" s="98">
        <f t="shared" si="0"/>
        <v>1.0042131825325346E-2</v>
      </c>
    </row>
    <row r="43" spans="1:4">
      <c r="A43" s="35">
        <v>42</v>
      </c>
      <c r="B43" s="31">
        <v>9078</v>
      </c>
      <c r="C43" s="31">
        <f>SUM($B$3:$B43)</f>
        <v>139744</v>
      </c>
      <c r="D43" s="98">
        <f t="shared" si="0"/>
        <v>1.0739807369922284E-2</v>
      </c>
    </row>
    <row r="44" spans="1:4">
      <c r="A44" s="35">
        <v>43</v>
      </c>
      <c r="B44" s="31">
        <v>9676</v>
      </c>
      <c r="C44" s="31">
        <f>SUM($B$3:$B44)</f>
        <v>149420</v>
      </c>
      <c r="D44" s="98">
        <f t="shared" si="0"/>
        <v>1.1483441272711441E-2</v>
      </c>
    </row>
    <row r="45" spans="1:4">
      <c r="A45" s="35">
        <v>44</v>
      </c>
      <c r="B45" s="31">
        <v>10324</v>
      </c>
      <c r="C45" s="31">
        <f>SUM($B$3:$B45)</f>
        <v>159744</v>
      </c>
      <c r="D45" s="98">
        <f t="shared" si="0"/>
        <v>1.2276876205782468E-2</v>
      </c>
    </row>
    <row r="46" spans="1:4">
      <c r="A46" s="35">
        <v>45</v>
      </c>
      <c r="B46" s="31">
        <v>11026</v>
      </c>
      <c r="C46" s="31">
        <f>SUM($B$3:$B46)</f>
        <v>170770</v>
      </c>
      <c r="D46" s="98">
        <f t="shared" si="0"/>
        <v>1.3124262254992188E-2</v>
      </c>
    </row>
    <row r="47" spans="1:4">
      <c r="A47" s="35">
        <v>46</v>
      </c>
      <c r="B47" s="31">
        <v>11789</v>
      </c>
      <c r="C47" s="31">
        <f>SUM($B$3:$B47)</f>
        <v>182559</v>
      </c>
      <c r="D47" s="98">
        <f t="shared" si="0"/>
        <v>1.4030287480289973E-2</v>
      </c>
    </row>
    <row r="48" spans="1:4">
      <c r="A48" s="35">
        <v>47</v>
      </c>
      <c r="B48" s="31">
        <v>12617</v>
      </c>
      <c r="C48" s="31">
        <f>SUM($B$3:$B48)</f>
        <v>195176</v>
      </c>
      <c r="D48" s="98">
        <f t="shared" si="0"/>
        <v>1.4999947355392371E-2</v>
      </c>
    </row>
    <row r="49" spans="1:4">
      <c r="A49" s="35">
        <v>48</v>
      </c>
      <c r="B49" s="31">
        <v>13519</v>
      </c>
      <c r="C49" s="31">
        <f>SUM($B$3:$B49)</f>
        <v>208695</v>
      </c>
      <c r="D49" s="98">
        <f t="shared" si="0"/>
        <v>1.6038929034992065E-2</v>
      </c>
    </row>
    <row r="50" spans="1:4">
      <c r="A50" s="35">
        <v>49</v>
      </c>
      <c r="B50" s="31">
        <v>14501</v>
      </c>
      <c r="C50" s="31">
        <f>SUM($B$3:$B50)</f>
        <v>223196</v>
      </c>
      <c r="D50" s="98">
        <f t="shared" si="0"/>
        <v>1.7153380794432491E-2</v>
      </c>
    </row>
    <row r="51" spans="1:4">
      <c r="A51" s="35">
        <v>50</v>
      </c>
      <c r="B51" s="31">
        <v>15571</v>
      </c>
      <c r="C51" s="31">
        <f>SUM($B$3:$B51)</f>
        <v>238767</v>
      </c>
      <c r="D51" s="98">
        <f t="shared" si="0"/>
        <v>1.8350065736591439E-2</v>
      </c>
    </row>
    <row r="52" spans="1:4">
      <c r="A52" s="35">
        <v>51</v>
      </c>
      <c r="B52" s="31">
        <v>16739</v>
      </c>
      <c r="C52" s="31">
        <f>SUM($B$3:$B52)</f>
        <v>255506</v>
      </c>
      <c r="D52" s="98">
        <f t="shared" si="0"/>
        <v>1.963651549876462E-2</v>
      </c>
    </row>
    <row r="53" spans="1:4">
      <c r="A53" s="35">
        <v>52</v>
      </c>
      <c r="B53" s="31">
        <v>18012</v>
      </c>
      <c r="C53" s="31">
        <f>SUM($B$3:$B53)</f>
        <v>273518</v>
      </c>
      <c r="D53" s="98">
        <f t="shared" si="0"/>
        <v>2.1020799692340303E-2</v>
      </c>
    </row>
    <row r="54" spans="1:4">
      <c r="A54" s="35">
        <v>53</v>
      </c>
      <c r="B54" s="31">
        <v>19404</v>
      </c>
      <c r="C54" s="31">
        <f>SUM($B$3:$B54)</f>
        <v>292922</v>
      </c>
      <c r="D54" s="98">
        <f t="shared" si="0"/>
        <v>2.2512063876891853E-2</v>
      </c>
    </row>
    <row r="55" spans="1:4">
      <c r="A55" s="35">
        <v>54</v>
      </c>
      <c r="B55" s="31">
        <v>20924</v>
      </c>
      <c r="C55" s="31">
        <f>SUM($B$3:$B55)</f>
        <v>313846</v>
      </c>
      <c r="D55" s="98">
        <f t="shared" si="0"/>
        <v>2.4120145292968777E-2</v>
      </c>
    </row>
    <row r="56" spans="1:4">
      <c r="A56" s="35">
        <v>55</v>
      </c>
      <c r="B56" s="31">
        <v>22587</v>
      </c>
      <c r="C56" s="31">
        <f>SUM($B$3:$B56)</f>
        <v>336433</v>
      </c>
      <c r="D56" s="98">
        <f t="shared" si="0"/>
        <v>2.5856033982747478E-2</v>
      </c>
    </row>
    <row r="57" spans="1:4">
      <c r="A57" s="35">
        <v>56</v>
      </c>
      <c r="B57" s="31">
        <v>24405</v>
      </c>
      <c r="C57" s="31">
        <f>SUM($B$3:$B57)</f>
        <v>360838</v>
      </c>
      <c r="D57" s="98">
        <f t="shared" si="0"/>
        <v>2.773164222970587E-2</v>
      </c>
    </row>
    <row r="58" spans="1:4">
      <c r="A58" s="35">
        <v>57</v>
      </c>
      <c r="B58" s="31">
        <v>26396</v>
      </c>
      <c r="C58" s="31">
        <f>SUM($B$3:$B58)</f>
        <v>387234</v>
      </c>
      <c r="D58" s="98">
        <f t="shared" si="0"/>
        <v>2.9760265679274141E-2</v>
      </c>
    </row>
    <row r="59" spans="1:4">
      <c r="A59" s="35">
        <v>58</v>
      </c>
      <c r="B59" s="31">
        <v>28576</v>
      </c>
      <c r="C59" s="31">
        <f>SUM($B$3:$B59)</f>
        <v>415810</v>
      </c>
      <c r="D59" s="98">
        <f t="shared" si="0"/>
        <v>3.1956429631951173E-2</v>
      </c>
    </row>
    <row r="60" spans="1:4">
      <c r="A60" s="35">
        <v>59</v>
      </c>
      <c r="B60" s="31">
        <v>30963</v>
      </c>
      <c r="C60" s="31">
        <f>SUM($B$3:$B60)</f>
        <v>446773</v>
      </c>
      <c r="D60" s="98">
        <f t="shared" si="0"/>
        <v>3.4336042750188117E-2</v>
      </c>
    </row>
    <row r="61" spans="1:4">
      <c r="A61" s="35">
        <v>60</v>
      </c>
      <c r="B61" s="31">
        <v>33580</v>
      </c>
      <c r="C61" s="31">
        <f>SUM($B$3:$B61)</f>
        <v>480353</v>
      </c>
      <c r="D61" s="98">
        <f t="shared" si="0"/>
        <v>3.6916781325597371E-2</v>
      </c>
    </row>
    <row r="62" spans="1:4">
      <c r="A62" s="35">
        <v>61</v>
      </c>
      <c r="B62" s="31">
        <v>36448</v>
      </c>
      <c r="C62" s="31">
        <f>SUM($B$3:$B62)</f>
        <v>516801</v>
      </c>
      <c r="D62" s="98">
        <f t="shared" si="0"/>
        <v>3.9717935572068971E-2</v>
      </c>
    </row>
    <row r="63" spans="1:4">
      <c r="A63" s="35">
        <v>62</v>
      </c>
      <c r="B63" s="31">
        <v>39592</v>
      </c>
      <c r="C63" s="31">
        <f>SUM($B$3:$B63)</f>
        <v>556393</v>
      </c>
      <c r="D63" s="98">
        <f t="shared" si="0"/>
        <v>4.2760717039537793E-2</v>
      </c>
    </row>
    <row r="64" spans="1:4">
      <c r="A64" s="35">
        <v>63</v>
      </c>
      <c r="B64" s="31">
        <v>43042</v>
      </c>
      <c r="C64" s="31">
        <f>SUM($B$3:$B64)</f>
        <v>599435</v>
      </c>
      <c r="D64" s="98">
        <f t="shared" si="0"/>
        <v>4.6068642881192494E-2</v>
      </c>
    </row>
    <row r="65" spans="1:4">
      <c r="A65" s="35">
        <v>64</v>
      </c>
      <c r="B65" s="31">
        <v>46826</v>
      </c>
      <c r="C65" s="31">
        <f>SUM($B$3:$B65)</f>
        <v>646261</v>
      </c>
      <c r="D65" s="98">
        <f t="shared" si="0"/>
        <v>4.9667382146591943E-2</v>
      </c>
    </row>
    <row r="66" spans="1:4">
      <c r="A66" s="35">
        <v>65</v>
      </c>
      <c r="B66" s="31">
        <v>50974</v>
      </c>
      <c r="C66" s="31">
        <f>SUM($B$3:$B66)</f>
        <v>697235</v>
      </c>
      <c r="D66" s="98">
        <f t="shared" si="0"/>
        <v>5.3584909488548799E-2</v>
      </c>
    </row>
    <row r="67" spans="1:4">
      <c r="A67" s="35">
        <v>66</v>
      </c>
      <c r="B67" s="31">
        <v>55537</v>
      </c>
      <c r="C67" s="31">
        <f>SUM($B$3:$B67)</f>
        <v>752772</v>
      </c>
      <c r="D67" s="98">
        <f t="shared" si="0"/>
        <v>5.7853119085407155E-2</v>
      </c>
    </row>
    <row r="68" spans="1:4">
      <c r="A68" s="35">
        <v>67</v>
      </c>
      <c r="B68" s="31">
        <v>60540</v>
      </c>
      <c r="C68" s="31">
        <f>SUM($B$3:$B68)</f>
        <v>813312</v>
      </c>
      <c r="D68" s="98">
        <f t="shared" ref="D68:D100" si="1">C68/C$100</f>
        <v>6.2505826451555932E-2</v>
      </c>
    </row>
    <row r="69" spans="1:4">
      <c r="A69" s="35">
        <v>68</v>
      </c>
      <c r="B69" s="31">
        <v>66034</v>
      </c>
      <c r="C69" s="31">
        <f>SUM($B$3:$B69)</f>
        <v>879346</v>
      </c>
      <c r="D69" s="98">
        <f t="shared" si="1"/>
        <v>6.7580766626915506E-2</v>
      </c>
    </row>
    <row r="70" spans="1:4">
      <c r="A70" s="35">
        <v>69</v>
      </c>
      <c r="B70" s="31">
        <v>72068</v>
      </c>
      <c r="C70" s="31">
        <f>SUM($B$3:$B70)</f>
        <v>951414</v>
      </c>
      <c r="D70" s="98">
        <f t="shared" si="1"/>
        <v>7.3119440470054101E-2</v>
      </c>
    </row>
    <row r="71" spans="1:4">
      <c r="A71" s="35">
        <v>70</v>
      </c>
      <c r="B71" s="31">
        <v>78695</v>
      </c>
      <c r="C71" s="31">
        <f>SUM($B$3:$B71)</f>
        <v>1030109</v>
      </c>
      <c r="D71" s="98">
        <f t="shared" si="1"/>
        <v>7.9167422071954957E-2</v>
      </c>
    </row>
    <row r="72" spans="1:4">
      <c r="A72" s="35">
        <v>71</v>
      </c>
      <c r="B72" s="31">
        <v>85974</v>
      </c>
      <c r="C72" s="31">
        <f>SUM($B$3:$B72)</f>
        <v>1116083</v>
      </c>
      <c r="D72" s="98">
        <f t="shared" si="1"/>
        <v>8.577481987666713E-2</v>
      </c>
    </row>
    <row r="73" spans="1:4">
      <c r="A73" s="35">
        <v>72</v>
      </c>
      <c r="B73" s="31">
        <v>93972</v>
      </c>
      <c r="C73" s="31">
        <f>SUM($B$3:$B73)</f>
        <v>1210055</v>
      </c>
      <c r="D73" s="98">
        <f t="shared" si="1"/>
        <v>9.2996891508839802E-2</v>
      </c>
    </row>
    <row r="74" spans="1:4">
      <c r="A74" s="35">
        <v>73</v>
      </c>
      <c r="B74" s="31">
        <v>102759</v>
      </c>
      <c r="C74" s="31">
        <f>SUM($B$3:$B74)</f>
        <v>1312814</v>
      </c>
      <c r="D74" s="98">
        <f t="shared" si="1"/>
        <v>0.10089427433404763</v>
      </c>
    </row>
    <row r="75" spans="1:4">
      <c r="A75" s="35">
        <v>74</v>
      </c>
      <c r="B75" s="31">
        <v>112415</v>
      </c>
      <c r="C75" s="31">
        <f>SUM($B$3:$B75)</f>
        <v>1425229</v>
      </c>
      <c r="D75" s="98">
        <f t="shared" si="1"/>
        <v>0.10953375399320876</v>
      </c>
    </row>
    <row r="76" spans="1:4">
      <c r="A76" s="35">
        <v>75</v>
      </c>
      <c r="B76" s="31">
        <v>123026</v>
      </c>
      <c r="C76" s="31">
        <f>SUM($B$3:$B76)</f>
        <v>1548255</v>
      </c>
      <c r="D76" s="98">
        <f t="shared" si="1"/>
        <v>0.11898872552323553</v>
      </c>
    </row>
    <row r="77" spans="1:4">
      <c r="A77" s="35">
        <v>76</v>
      </c>
      <c r="B77" s="31">
        <v>134689</v>
      </c>
      <c r="C77" s="31">
        <f>SUM($B$3:$B77)</f>
        <v>1682944</v>
      </c>
      <c r="D77" s="98">
        <f t="shared" si="1"/>
        <v>0.12934003874489414</v>
      </c>
    </row>
    <row r="78" spans="1:4">
      <c r="A78" s="35">
        <v>77</v>
      </c>
      <c r="B78" s="31">
        <v>147508</v>
      </c>
      <c r="C78" s="31">
        <f>SUM($B$3:$B78)</f>
        <v>1830452</v>
      </c>
      <c r="D78" s="98">
        <f t="shared" si="1"/>
        <v>0.14067653623689735</v>
      </c>
    </row>
    <row r="79" spans="1:4">
      <c r="A79" s="35">
        <v>78</v>
      </c>
      <c r="B79" s="31">
        <v>161599</v>
      </c>
      <c r="C79" s="31">
        <f>SUM($B$3:$B79)</f>
        <v>1992051</v>
      </c>
      <c r="D79" s="98">
        <f t="shared" si="1"/>
        <v>0.15309597557720586</v>
      </c>
    </row>
    <row r="80" spans="1:4">
      <c r="A80" s="35">
        <v>79</v>
      </c>
      <c r="B80" s="31">
        <v>177089</v>
      </c>
      <c r="C80" s="31">
        <f>SUM($B$3:$B80)</f>
        <v>2169140</v>
      </c>
      <c r="D80" s="98">
        <f t="shared" si="1"/>
        <v>0.16670587473088808</v>
      </c>
    </row>
    <row r="81" spans="1:4">
      <c r="A81" s="35">
        <v>80</v>
      </c>
      <c r="B81" s="31">
        <v>194118</v>
      </c>
      <c r="C81" s="31">
        <f>SUM($B$3:$B81)</f>
        <v>2363258</v>
      </c>
      <c r="D81" s="98">
        <f t="shared" si="1"/>
        <v>0.18162451114486344</v>
      </c>
    </row>
    <row r="82" spans="1:4">
      <c r="A82" s="35">
        <v>81</v>
      </c>
      <c r="B82" s="31">
        <v>212840</v>
      </c>
      <c r="C82" s="31">
        <f>SUM($B$3:$B82)</f>
        <v>2576098</v>
      </c>
      <c r="D82" s="98">
        <f t="shared" si="1"/>
        <v>0.19798199769608751</v>
      </c>
    </row>
    <row r="83" spans="1:4">
      <c r="A83" s="35">
        <v>82</v>
      </c>
      <c r="B83" s="31">
        <v>233424</v>
      </c>
      <c r="C83" s="31">
        <f>SUM($B$3:$B83)</f>
        <v>2809522</v>
      </c>
      <c r="D83" s="98">
        <f t="shared" si="1"/>
        <v>0.21592143549317891</v>
      </c>
    </row>
    <row r="84" spans="1:4">
      <c r="A84" s="35">
        <v>83</v>
      </c>
      <c r="B84" s="31">
        <v>256056</v>
      </c>
      <c r="C84" s="31">
        <f>SUM($B$3:$B84)</f>
        <v>3065578</v>
      </c>
      <c r="D84" s="98">
        <f t="shared" si="1"/>
        <v>0.2356002203849297</v>
      </c>
    </row>
    <row r="85" spans="1:4">
      <c r="A85" s="35">
        <v>84</v>
      </c>
      <c r="B85" s="31">
        <v>280942</v>
      </c>
      <c r="C85" s="31">
        <f>SUM($B$3:$B85)</f>
        <v>3346520</v>
      </c>
      <c r="D85" s="98">
        <f t="shared" si="1"/>
        <v>0.25719158002914128</v>
      </c>
    </row>
    <row r="86" spans="1:4">
      <c r="A86" s="35">
        <v>85</v>
      </c>
      <c r="B86" s="31">
        <v>308306</v>
      </c>
      <c r="C86" s="31">
        <f>SUM($B$3:$B86)</f>
        <v>3654826</v>
      </c>
      <c r="D86" s="98">
        <f t="shared" si="1"/>
        <v>0.28088595725457677</v>
      </c>
    </row>
    <row r="87" spans="1:4">
      <c r="A87" s="35">
        <v>86</v>
      </c>
      <c r="B87" s="31">
        <v>338396</v>
      </c>
      <c r="C87" s="31">
        <f>SUM($B$3:$B87)</f>
        <v>3993222</v>
      </c>
      <c r="D87" s="98">
        <f t="shared" si="1"/>
        <v>0.30689285454356396</v>
      </c>
    </row>
    <row r="88" spans="1:4">
      <c r="A88" s="35">
        <v>87</v>
      </c>
      <c r="B88" s="31">
        <v>371486</v>
      </c>
      <c r="C88" s="31">
        <f>SUM($B$3:$B88)</f>
        <v>4364708</v>
      </c>
      <c r="D88" s="98">
        <f t="shared" si="1"/>
        <v>0.3354428322214818</v>
      </c>
    </row>
    <row r="89" spans="1:4">
      <c r="A89" s="35">
        <v>88</v>
      </c>
      <c r="B89" s="31">
        <v>407875</v>
      </c>
      <c r="C89" s="31">
        <f>SUM($B$3:$B89)</f>
        <v>4772583</v>
      </c>
      <c r="D89" s="98">
        <f t="shared" si="1"/>
        <v>0.36678942979280543</v>
      </c>
    </row>
    <row r="90" spans="1:4">
      <c r="A90" s="35">
        <v>89</v>
      </c>
      <c r="B90" s="31">
        <v>447892</v>
      </c>
      <c r="C90" s="31">
        <f>SUM($B$3:$B90)</f>
        <v>5220475</v>
      </c>
      <c r="D90" s="98">
        <f t="shared" si="1"/>
        <v>0.40121147154435993</v>
      </c>
    </row>
    <row r="91" spans="1:4">
      <c r="A91" s="35">
        <v>90</v>
      </c>
      <c r="B91" s="31">
        <v>491902</v>
      </c>
      <c r="C91" s="31">
        <f>SUM($B$3:$B91)</f>
        <v>5712377</v>
      </c>
      <c r="D91" s="98">
        <f t="shared" si="1"/>
        <v>0.43901583326922478</v>
      </c>
    </row>
    <row r="92" spans="1:4">
      <c r="A92" s="35">
        <v>91</v>
      </c>
      <c r="B92" s="31">
        <v>540302</v>
      </c>
      <c r="C92" s="31">
        <f>SUM($B$3:$B92)</f>
        <v>6252679</v>
      </c>
      <c r="D92" s="98">
        <f t="shared" si="1"/>
        <v>0.48053990157687121</v>
      </c>
    </row>
    <row r="93" spans="1:4">
      <c r="A93" s="35">
        <v>92</v>
      </c>
      <c r="B93" s="31">
        <v>593532</v>
      </c>
      <c r="C93" s="31">
        <f>SUM($B$3:$B93)</f>
        <v>6846211</v>
      </c>
      <c r="D93" s="98">
        <f t="shared" si="1"/>
        <v>0.52615487859115961</v>
      </c>
    </row>
    <row r="94" spans="1:4">
      <c r="A94" s="35">
        <v>93</v>
      </c>
      <c r="B94" s="31">
        <v>652075</v>
      </c>
      <c r="C94" s="31">
        <f>SUM($B$3:$B94)</f>
        <v>7498286</v>
      </c>
      <c r="D94" s="98">
        <f t="shared" si="1"/>
        <v>0.57626908664833609</v>
      </c>
    </row>
    <row r="95" spans="1:4">
      <c r="A95" s="35">
        <v>94</v>
      </c>
      <c r="B95" s="31">
        <v>716463</v>
      </c>
      <c r="C95" s="31">
        <f>SUM($B$3:$B95)</f>
        <v>8214749</v>
      </c>
      <c r="D95" s="98">
        <f t="shared" si="1"/>
        <v>0.63133173411568089</v>
      </c>
    </row>
    <row r="96" spans="1:4">
      <c r="A96" s="35">
        <v>95</v>
      </c>
      <c r="B96" s="31">
        <v>787279</v>
      </c>
      <c r="C96" s="31">
        <f>SUM($B$3:$B96)</f>
        <v>9002028</v>
      </c>
      <c r="D96" s="98">
        <f t="shared" si="1"/>
        <v>0.6918368349170394</v>
      </c>
    </row>
    <row r="97" spans="1:4">
      <c r="A97" s="35">
        <v>96</v>
      </c>
      <c r="B97" s="31">
        <v>865167</v>
      </c>
      <c r="C97" s="31">
        <f>SUM($B$3:$B97)</f>
        <v>9867195</v>
      </c>
      <c r="D97" s="98">
        <f t="shared" si="1"/>
        <v>0.75832789659277178</v>
      </c>
    </row>
    <row r="98" spans="1:4">
      <c r="A98" s="35">
        <v>97</v>
      </c>
      <c r="B98" s="31">
        <v>950834</v>
      </c>
      <c r="C98" s="31">
        <f>SUM($B$3:$B98)</f>
        <v>10818029</v>
      </c>
      <c r="D98" s="98">
        <f t="shared" si="1"/>
        <v>0.83140276206658592</v>
      </c>
    </row>
    <row r="99" spans="1:4">
      <c r="A99" s="35">
        <v>98</v>
      </c>
      <c r="B99" s="31">
        <v>1045057</v>
      </c>
      <c r="C99" s="31">
        <f>SUM($B$3:$B99)</f>
        <v>11863086</v>
      </c>
      <c r="D99" s="98">
        <f t="shared" si="1"/>
        <v>0.91171898938646279</v>
      </c>
    </row>
    <row r="100" spans="1:4">
      <c r="A100" s="36">
        <v>99</v>
      </c>
      <c r="B100" s="34">
        <v>1148693</v>
      </c>
      <c r="C100" s="34">
        <f>SUM($B$3:$B100)</f>
        <v>13011779</v>
      </c>
      <c r="D100" s="99">
        <f t="shared" si="1"/>
        <v>1</v>
      </c>
    </row>
  </sheetData>
  <phoneticPr fontId="1" type="noConversion"/>
  <pageMargins left="0.7" right="0.7" top="0.75" bottom="0.75" header="0.3" footer="0.3"/>
  <pageSetup paperSize="9"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H57"/>
  <sheetViews>
    <sheetView tabSelected="1" workbookViewId="0">
      <selection activeCell="D42" sqref="D42:E42"/>
    </sheetView>
  </sheetViews>
  <sheetFormatPr defaultRowHeight="14.25"/>
  <cols>
    <col min="1" max="1" width="16.75" customWidth="1"/>
    <col min="2" max="2" width="9.25" bestFit="1" customWidth="1"/>
    <col min="3" max="3" width="9" customWidth="1"/>
    <col min="4" max="4" width="6.625" customWidth="1"/>
    <col min="5" max="5" width="16.375" customWidth="1"/>
    <col min="6" max="6" width="9" bestFit="1" customWidth="1"/>
    <col min="7" max="7" width="4.875" customWidth="1"/>
    <col min="8" max="16" width="5.25" bestFit="1" customWidth="1"/>
    <col min="17" max="17" width="25" bestFit="1" customWidth="1"/>
    <col min="18" max="18" width="9.5" style="189" bestFit="1" customWidth="1"/>
    <col min="19" max="19" width="5.25" style="189" customWidth="1"/>
    <col min="20" max="20" width="9.125" style="189" customWidth="1"/>
    <col min="21" max="21" width="12.125" style="189" customWidth="1"/>
    <col min="22" max="22" width="6.875" style="189" customWidth="1"/>
    <col min="23" max="23" width="9.25" style="189" customWidth="1"/>
    <col min="24" max="24" width="5.5" style="189" bestFit="1" customWidth="1"/>
    <col min="25" max="25" width="10.625" style="189" customWidth="1"/>
    <col min="26" max="29" width="4.5" style="189" customWidth="1"/>
    <col min="30" max="34" width="9" style="189"/>
  </cols>
  <sheetData>
    <row r="1" spans="1:25">
      <c r="A1" s="312" t="s">
        <v>4367</v>
      </c>
      <c r="B1" s="313"/>
      <c r="C1" s="313"/>
      <c r="D1" s="313"/>
      <c r="E1" s="313"/>
      <c r="F1" s="313"/>
      <c r="G1" s="184" t="s">
        <v>2727</v>
      </c>
      <c r="H1" s="184" t="s">
        <v>257</v>
      </c>
      <c r="I1" s="184" t="s">
        <v>258</v>
      </c>
      <c r="J1" s="184" t="s">
        <v>263</v>
      </c>
      <c r="K1" s="184" t="s">
        <v>260</v>
      </c>
      <c r="L1" s="184" t="s">
        <v>259</v>
      </c>
      <c r="M1" s="184" t="s">
        <v>261</v>
      </c>
      <c r="N1" s="184" t="s">
        <v>281</v>
      </c>
      <c r="O1" s="185" t="s">
        <v>125</v>
      </c>
      <c r="Q1" s="8" t="s">
        <v>4326</v>
      </c>
      <c r="R1" s="212">
        <v>1320</v>
      </c>
    </row>
    <row r="2" spans="1:25">
      <c r="A2" s="282" t="s">
        <v>4325</v>
      </c>
      <c r="B2" s="211">
        <v>70</v>
      </c>
      <c r="C2" s="287" t="s">
        <v>5313</v>
      </c>
      <c r="D2" s="311" t="s">
        <v>5153</v>
      </c>
      <c r="E2" s="311"/>
      <c r="F2" s="204" t="s">
        <v>2696</v>
      </c>
      <c r="G2" s="281">
        <f>IFERROR(VLOOKUP(草稿!$J$10,角色!$B:$M,4,1)," ")</f>
        <v>200</v>
      </c>
      <c r="H2" s="281">
        <f>IFERROR(VLOOKUP(草稿!$J$10,角色!$B:$M,5,1)," ")</f>
        <v>29</v>
      </c>
      <c r="I2" s="281">
        <f>IFERROR(VLOOKUP(草稿!$J$10,角色!$B:$M,6,1)," ")</f>
        <v>45</v>
      </c>
      <c r="J2" s="281">
        <f>IFERROR(VLOOKUP(草稿!$J$10,角色!$B:$M,7,1)," ")</f>
        <v>45</v>
      </c>
      <c r="K2" s="281">
        <f>IFERROR(VLOOKUP(草稿!$J$10,角色!$B:$M,8,1)," ")</f>
        <v>23</v>
      </c>
      <c r="L2" s="281">
        <f>IFERROR(VLOOKUP(草稿!$J$10,角色!$B:$M,9,1)," ")</f>
        <v>20</v>
      </c>
      <c r="M2" s="281">
        <f>IFERROR(VLOOKUP(草稿!$J$10,角色!$B:$M,10,1)," ")</f>
        <v>25</v>
      </c>
      <c r="N2" s="281">
        <f>IFERROR(VLOOKUP(草稿!$J$10,角色!$B:$M,11,1)," ")</f>
        <v>17</v>
      </c>
      <c r="O2" s="283">
        <f>IFERROR(VLOOKUP(草稿!$J$10,角色!$B:$M,12,1)," ")</f>
        <v>20</v>
      </c>
      <c r="Q2" t="s">
        <v>2729</v>
      </c>
      <c r="R2" s="212">
        <v>70</v>
      </c>
    </row>
    <row r="3" spans="1:25">
      <c r="A3" s="286" t="s">
        <v>5074</v>
      </c>
      <c r="B3" s="108">
        <f>IFERROR(VLOOKUP($D2,皮肤!$B:$AC,3,0)," ")</f>
        <v>2</v>
      </c>
      <c r="C3" s="110" t="s">
        <v>2725</v>
      </c>
      <c r="D3" s="108">
        <f>IFERROR(VLOOKUP($D2,皮肤!$B:$AC,4,0)," ")</f>
        <v>2</v>
      </c>
      <c r="E3" s="48" t="s">
        <v>2726</v>
      </c>
      <c r="F3" s="129" t="s">
        <v>5076</v>
      </c>
      <c r="G3" s="110">
        <f>IFERROR(VLOOKUP($D2,皮肤!$B:$AC,5,0)," ")</f>
        <v>0</v>
      </c>
      <c r="H3" s="110">
        <f>IFERROR(VLOOKUP($D2,皮肤!$B:$AC,6,0)," ")</f>
        <v>0</v>
      </c>
      <c r="I3" s="110">
        <f>IFERROR(VLOOKUP($D2,皮肤!$B:$AC,7,0)," ")</f>
        <v>0</v>
      </c>
      <c r="J3" s="110">
        <f>IFERROR(VLOOKUP($D2,皮肤!$B:$AC,8,0)," ")</f>
        <v>0</v>
      </c>
      <c r="K3" s="110">
        <f>IFERROR(VLOOKUP($D2,皮肤!$B:$AC,9,0)," ")</f>
        <v>0</v>
      </c>
      <c r="L3" s="110">
        <f>IFERROR(VLOOKUP($D2,皮肤!$B:$AC,10,0)," ")</f>
        <v>0</v>
      </c>
      <c r="M3" s="110">
        <f>IFERROR(VLOOKUP($D2,皮肤!$B:$AC,11,0)," ")</f>
        <v>0</v>
      </c>
      <c r="N3" s="110">
        <f>IFERROR(VLOOKUP($D2,皮肤!$B:$AC,12,0)," ")</f>
        <v>0</v>
      </c>
      <c r="O3" s="208">
        <f>IFERROR(VLOOKUP($D2,皮肤!$B:$AC,13,0)," ")</f>
        <v>0</v>
      </c>
      <c r="Q3" t="s">
        <v>3831</v>
      </c>
      <c r="R3" s="217">
        <f>TRUNC(((草稿!N7+草稿!O7+草稿!P7+草稿!Q7+草稿!R7+草稿!S7+草稿!T7+草稿!U7)-1)/5+2)</f>
        <v>22</v>
      </c>
    </row>
    <row r="4" spans="1:25">
      <c r="A4" s="316" t="s">
        <v>4861</v>
      </c>
      <c r="B4" s="45" t="s">
        <v>2698</v>
      </c>
      <c r="C4" s="45"/>
      <c r="D4" s="318" t="s">
        <v>164</v>
      </c>
      <c r="E4" s="318"/>
      <c r="F4" s="28" t="s">
        <v>2697</v>
      </c>
      <c r="G4" s="118">
        <f>VLOOKUP($D4,装备!$B:$O,6,0)</f>
        <v>0</v>
      </c>
      <c r="H4" s="118">
        <f>VLOOKUP($D4,装备!$B:$O,7,0)</f>
        <v>0</v>
      </c>
      <c r="I4" s="118">
        <f>VLOOKUP($D4,装备!$B:$O,8,0)</f>
        <v>30</v>
      </c>
      <c r="J4" s="118">
        <f>VLOOKUP($D4,装备!$B:$O,9,0)</f>
        <v>0</v>
      </c>
      <c r="K4" s="118">
        <f>VLOOKUP($D4,装备!$B:$O,10,0)</f>
        <v>0</v>
      </c>
      <c r="L4" s="118">
        <f>VLOOKUP($D4,装备!$B:$O,11,0)</f>
        <v>30</v>
      </c>
      <c r="M4" s="118">
        <f>VLOOKUP($D4,装备!$B:$O,12,0)</f>
        <v>0</v>
      </c>
      <c r="N4" s="118">
        <f>VLOOKUP($D4,装备!$B:$O,13,0)</f>
        <v>0</v>
      </c>
      <c r="O4" s="207">
        <f>VLOOKUP($D4,装备!$B:$O,14,0)</f>
        <v>0</v>
      </c>
      <c r="Q4" t="s">
        <v>4327</v>
      </c>
      <c r="R4" s="189">
        <f>MAX(VLOOKUP(MAX($R3,$R2),经验值!$A$2:$C$100,3,0)-VLOOKUP($B2,经验值!$A$2:$C$100,3,0),0)</f>
        <v>0</v>
      </c>
    </row>
    <row r="5" spans="1:25">
      <c r="A5" s="317"/>
      <c r="B5" s="181" t="s">
        <v>261</v>
      </c>
      <c r="C5" s="181"/>
      <c r="D5" s="319" t="s">
        <v>192</v>
      </c>
      <c r="E5" s="319"/>
      <c r="F5" s="34" t="s">
        <v>2697</v>
      </c>
      <c r="G5" s="110">
        <f>VLOOKUP($D5,装备!B:$O,6,0)</f>
        <v>0</v>
      </c>
      <c r="H5" s="110">
        <f>VLOOKUP($D5,装备!$B:$O,7,0)</f>
        <v>0</v>
      </c>
      <c r="I5" s="110">
        <f>VLOOKUP($D5,装备!$B:$O,8,0)</f>
        <v>0</v>
      </c>
      <c r="J5" s="110">
        <f>VLOOKUP($D5,装备!$B:$O,9,0)</f>
        <v>0</v>
      </c>
      <c r="K5" s="110">
        <f>VLOOKUP($D5,装备!$B:$O,10,0)</f>
        <v>0</v>
      </c>
      <c r="L5" s="110">
        <f>VLOOKUP($D5,装备!$B:$O,11,0)</f>
        <v>50</v>
      </c>
      <c r="M5" s="110">
        <f>VLOOKUP($D5,装备!$B:$O,12,0)</f>
        <v>0</v>
      </c>
      <c r="N5" s="110">
        <f>VLOOKUP($D5,装备!$B:$O,13,0)</f>
        <v>0</v>
      </c>
      <c r="O5" s="208">
        <f>VLOOKUP($D5,装备!$B:$O,14,0)</f>
        <v>0</v>
      </c>
      <c r="Q5" t="s">
        <v>2695</v>
      </c>
      <c r="R5" s="189">
        <f>TRUNC((R4-1)/R1)</f>
        <v>0</v>
      </c>
    </row>
    <row r="6" spans="1:25">
      <c r="A6" s="314" t="s">
        <v>4862</v>
      </c>
      <c r="B6" s="315"/>
      <c r="C6" s="315"/>
      <c r="D6" s="315"/>
      <c r="E6" s="315"/>
      <c r="F6" s="315"/>
      <c r="G6" s="211">
        <v>40</v>
      </c>
      <c r="H6" s="211"/>
      <c r="I6" s="211"/>
      <c r="J6" s="211"/>
      <c r="K6" s="211"/>
      <c r="L6" s="211">
        <v>5</v>
      </c>
      <c r="M6" s="211"/>
      <c r="N6" s="211">
        <v>16</v>
      </c>
      <c r="O6" s="206"/>
      <c r="Q6" t="s">
        <v>1345</v>
      </c>
      <c r="R6" s="189">
        <f>R5*B3</f>
        <v>0</v>
      </c>
    </row>
    <row r="7" spans="1:25">
      <c r="A7" s="314" t="s">
        <v>3827</v>
      </c>
      <c r="B7" s="315"/>
      <c r="C7" s="315"/>
      <c r="D7" s="315"/>
      <c r="E7" s="315"/>
      <c r="F7" s="315"/>
      <c r="G7" s="183">
        <f>SUM(G2:G6)</f>
        <v>240</v>
      </c>
      <c r="H7" s="183">
        <f>SUM(H2:H6)</f>
        <v>29</v>
      </c>
      <c r="I7" s="183">
        <f>SUM(I2:I6)</f>
        <v>75</v>
      </c>
      <c r="J7" s="183">
        <f>SUM(J2:J6)</f>
        <v>45</v>
      </c>
      <c r="K7" s="183">
        <f>SUM(K2:K6)</f>
        <v>23</v>
      </c>
      <c r="L7" s="183">
        <f>SUM(L2:L6)</f>
        <v>105</v>
      </c>
      <c r="M7" s="183">
        <f>SUM(M2:M6)</f>
        <v>25</v>
      </c>
      <c r="N7" s="183">
        <f>SUM(N2:N6)</f>
        <v>33</v>
      </c>
      <c r="O7" s="187">
        <f>SUM(O2:O6)</f>
        <v>20</v>
      </c>
      <c r="Q7" t="s">
        <v>1346</v>
      </c>
      <c r="R7" s="189">
        <f>R5*D3</f>
        <v>0</v>
      </c>
    </row>
    <row r="8" spans="1:25">
      <c r="A8" s="186" t="s">
        <v>3828</v>
      </c>
      <c r="B8" s="284" t="s">
        <v>4875</v>
      </c>
      <c r="C8" s="190" t="str">
        <f>VLOOKUP(B8,草稿!I3:J9,2,0)</f>
        <v>辅助</v>
      </c>
      <c r="D8" s="45" t="str">
        <f>IFERROR(VLOOKUP(B8,草稿!I3:M9,4,0)," ")</f>
        <v>①</v>
      </c>
      <c r="E8" s="81" t="str">
        <f>IFERROR(VLOOKUP(B8,草稿!I3:M9,5,0)," ")</f>
        <v>恢复队长(0.4*灵力+20)的生命值</v>
      </c>
      <c r="F8" s="81"/>
      <c r="G8" s="81"/>
      <c r="H8" s="81"/>
      <c r="I8" s="81"/>
      <c r="J8" s="81"/>
      <c r="K8" s="81"/>
      <c r="L8" s="81"/>
      <c r="M8" s="81"/>
      <c r="N8" s="81"/>
      <c r="O8" s="288"/>
    </row>
    <row r="9" spans="1:25" ht="15" thickBot="1">
      <c r="A9" s="209" t="s">
        <v>4341</v>
      </c>
      <c r="B9" s="210" t="str">
        <f>IF(C8=C9,"有效","无效")</f>
        <v>无效</v>
      </c>
      <c r="C9" s="210" t="str">
        <f>IFERROR(VLOOKUP(草稿!$K10,符卡!$B:$H,2,FALSE)," ")</f>
        <v xml:space="preserve"> </v>
      </c>
      <c r="D9" s="285" t="str">
        <f>IFERROR(VLOOKUP(草稿!$K10,符卡!$B:$H,4,FALSE)," ")</f>
        <v xml:space="preserve"> </v>
      </c>
      <c r="E9" s="289" t="str">
        <f>IFERROR(VLOOKUP(草稿!$K10,符卡!$B:$H,7,FALSE)," ")</f>
        <v xml:space="preserve"> </v>
      </c>
      <c r="F9" s="289"/>
      <c r="G9" s="289"/>
      <c r="H9" s="289"/>
      <c r="I9" s="289"/>
      <c r="J9" s="289"/>
      <c r="K9" s="289"/>
      <c r="L9" s="289"/>
      <c r="M9" s="289"/>
      <c r="N9" s="289"/>
      <c r="O9" s="290"/>
    </row>
    <row r="10" spans="1:25" ht="15" thickBot="1">
      <c r="A10" s="1"/>
      <c r="B10" s="1"/>
      <c r="C10" s="1"/>
      <c r="D10" s="1"/>
      <c r="E10" s="1"/>
      <c r="F10" s="1"/>
      <c r="G10" s="1"/>
      <c r="H10" s="1"/>
      <c r="I10" s="1"/>
      <c r="J10" s="1"/>
      <c r="K10" s="1"/>
      <c r="L10" s="1"/>
      <c r="M10" s="1"/>
      <c r="N10" s="1"/>
      <c r="O10" s="1"/>
    </row>
    <row r="11" spans="1:25">
      <c r="A11" s="321" t="s">
        <v>5082</v>
      </c>
      <c r="B11" s="322"/>
      <c r="C11" s="322"/>
      <c r="D11" s="322"/>
      <c r="E11" s="322"/>
      <c r="F11" s="322"/>
      <c r="G11" s="184" t="s">
        <v>2727</v>
      </c>
      <c r="H11" s="184" t="s">
        <v>257</v>
      </c>
      <c r="I11" s="184" t="s">
        <v>258</v>
      </c>
      <c r="J11" s="184" t="s">
        <v>263</v>
      </c>
      <c r="K11" s="184" t="s">
        <v>260</v>
      </c>
      <c r="L11" s="184" t="s">
        <v>259</v>
      </c>
      <c r="M11" s="184" t="s">
        <v>261</v>
      </c>
      <c r="N11" s="184" t="s">
        <v>281</v>
      </c>
      <c r="O11" s="185" t="s">
        <v>125</v>
      </c>
      <c r="Q11" s="8" t="s">
        <v>5080</v>
      </c>
      <c r="R11" s="212">
        <v>1320</v>
      </c>
      <c r="S11"/>
      <c r="T11"/>
      <c r="U11"/>
      <c r="V11"/>
      <c r="W11"/>
    </row>
    <row r="12" spans="1:25">
      <c r="A12" s="282" t="s">
        <v>5077</v>
      </c>
      <c r="B12" s="211">
        <v>70</v>
      </c>
      <c r="C12" s="287" t="s">
        <v>5048</v>
      </c>
      <c r="D12" s="311" t="s">
        <v>3321</v>
      </c>
      <c r="E12" s="311"/>
      <c r="F12" s="204" t="s">
        <v>2696</v>
      </c>
      <c r="G12" s="281">
        <f>IFERROR(VLOOKUP(草稿!$J$35,角色!$B:$M,4,1)," ")</f>
        <v>330</v>
      </c>
      <c r="H12" s="281">
        <f>IFERROR(VLOOKUP(草稿!$J$35,角色!$B:$M,5,1)," ")</f>
        <v>50</v>
      </c>
      <c r="I12" s="281">
        <f>IFERROR(VLOOKUP(草稿!$J$35,角色!$B:$M,6,1)," ")</f>
        <v>55</v>
      </c>
      <c r="J12" s="281">
        <f>IFERROR(VLOOKUP(草稿!$J$35,角色!$B:$M,7,1)," ")</f>
        <v>50</v>
      </c>
      <c r="K12" s="281">
        <f>IFERROR(VLOOKUP(草稿!$J$35,角色!$B:$M,8,1)," ")</f>
        <v>50</v>
      </c>
      <c r="L12" s="281">
        <f>IFERROR(VLOOKUP(草稿!$J$35,角色!$B:$M,9,1)," ")</f>
        <v>30</v>
      </c>
      <c r="M12" s="281">
        <f>IFERROR(VLOOKUP(草稿!$J$35,角色!$B:$M,10,1)," ")</f>
        <v>55</v>
      </c>
      <c r="N12" s="281">
        <f>IFERROR(VLOOKUP(草稿!$J$35,角色!$B:$M,11,1)," ")</f>
        <v>30</v>
      </c>
      <c r="O12" s="283">
        <f>IFERROR(VLOOKUP(草稿!$J$35,角色!$B:$M,12,1)," ")</f>
        <v>20</v>
      </c>
      <c r="Q12" t="s">
        <v>2730</v>
      </c>
      <c r="R12" s="212">
        <v>70</v>
      </c>
      <c r="S12"/>
      <c r="T12"/>
      <c r="U12"/>
      <c r="V12"/>
      <c r="W12"/>
      <c r="X12"/>
      <c r="Y12"/>
    </row>
    <row r="13" spans="1:25">
      <c r="A13" s="286" t="s">
        <v>5078</v>
      </c>
      <c r="B13" s="108">
        <f>IFERROR(VLOOKUP($D12,皮肤!$B:$AC,3,0)," ")</f>
        <v>0</v>
      </c>
      <c r="C13" s="110" t="s">
        <v>2725</v>
      </c>
      <c r="D13" s="108">
        <f>IFERROR(VLOOKUP($D12,皮肤!$B:$AC,4,0)," ")</f>
        <v>6</v>
      </c>
      <c r="E13" s="48" t="s">
        <v>2726</v>
      </c>
      <c r="F13" s="129" t="s">
        <v>5076</v>
      </c>
      <c r="G13" s="110">
        <f>IFERROR(VLOOKUP($D12,皮肤!$B:$AC,5,0)," ")</f>
        <v>0</v>
      </c>
      <c r="H13" s="110">
        <f>IFERROR(VLOOKUP($D12,皮肤!$B:$AC,6,0)," ")</f>
        <v>0</v>
      </c>
      <c r="I13" s="110">
        <f>IFERROR(VLOOKUP($D12,皮肤!$B:$AC,7,0)," ")</f>
        <v>0</v>
      </c>
      <c r="J13" s="110">
        <f>IFERROR(VLOOKUP($D12,皮肤!$B:$AC,8,0)," ")</f>
        <v>0</v>
      </c>
      <c r="K13" s="110">
        <f>IFERROR(VLOOKUP($D12,皮肤!$B:$AC,9,0)," ")</f>
        <v>0</v>
      </c>
      <c r="L13" s="110">
        <f>IFERROR(VLOOKUP($D12,皮肤!$B:$AC,10,0)," ")</f>
        <v>0</v>
      </c>
      <c r="M13" s="110">
        <f>IFERROR(VLOOKUP($D12,皮肤!$B:$AC,11,0)," ")</f>
        <v>0</v>
      </c>
      <c r="N13" s="110">
        <f>IFERROR(VLOOKUP($D12,皮肤!$B:$AC,12,0)," ")</f>
        <v>0</v>
      </c>
      <c r="O13" s="208">
        <f>IFERROR(VLOOKUP($D12,皮肤!$B:$AC,13,0)," ")</f>
        <v>0</v>
      </c>
      <c r="Q13" t="s">
        <v>5081</v>
      </c>
      <c r="R13" s="217">
        <f>TRUNC(((草稿!N32+草稿!O32+草稿!P32+草稿!Q32+草稿!R32+草稿!S32+草稿!T32+草稿!U32)-1)/5+2)</f>
        <v>1</v>
      </c>
      <c r="S13"/>
      <c r="T13"/>
      <c r="U13"/>
      <c r="V13"/>
      <c r="W13"/>
      <c r="X13"/>
      <c r="Y13"/>
    </row>
    <row r="14" spans="1:25">
      <c r="A14" s="316" t="s">
        <v>5079</v>
      </c>
      <c r="B14" s="45" t="s">
        <v>2698</v>
      </c>
      <c r="C14" s="45"/>
      <c r="D14" s="318" t="s">
        <v>4890</v>
      </c>
      <c r="E14" s="318"/>
      <c r="F14" s="28" t="s">
        <v>2697</v>
      </c>
      <c r="G14" s="118">
        <f>VLOOKUP($D14,装备!$B:$O,6,0)</f>
        <v>0</v>
      </c>
      <c r="H14" s="118">
        <f>VLOOKUP($D14,装备!$B:$O,7,0)</f>
        <v>0</v>
      </c>
      <c r="I14" s="118">
        <f>VLOOKUP($D14,装备!$B:$O,8,0)</f>
        <v>0</v>
      </c>
      <c r="J14" s="118">
        <f>VLOOKUP($D14,装备!$B:$O,9,0)</f>
        <v>0</v>
      </c>
      <c r="K14" s="118">
        <f>VLOOKUP($D14,装备!$B:$O,10,0)</f>
        <v>0</v>
      </c>
      <c r="L14" s="118">
        <f>VLOOKUP($D14,装备!$B:$O,11,0)</f>
        <v>0</v>
      </c>
      <c r="M14" s="118">
        <f>VLOOKUP($D14,装备!$B:$O,12,0)</f>
        <v>0</v>
      </c>
      <c r="N14" s="118">
        <f>VLOOKUP($D14,装备!$B:$O,13,0)</f>
        <v>0</v>
      </c>
      <c r="O14" s="207">
        <f>VLOOKUP($D14,装备!$B:$O,14,0)</f>
        <v>0</v>
      </c>
      <c r="Q14" t="s">
        <v>2692</v>
      </c>
      <c r="R14" s="189">
        <f>MAX(VLOOKUP(MAX($R13,$R12),经验值!$A$2:$C$100,3,0)-VLOOKUP($B12,经验值!$A$2:$C$100,3,0),0)</f>
        <v>0</v>
      </c>
      <c r="S14"/>
      <c r="T14"/>
      <c r="U14"/>
      <c r="V14"/>
      <c r="W14"/>
      <c r="X14"/>
      <c r="Y14"/>
    </row>
    <row r="15" spans="1:25">
      <c r="A15" s="317"/>
      <c r="B15" s="181" t="s">
        <v>261</v>
      </c>
      <c r="C15" s="181"/>
      <c r="D15" s="319" t="s">
        <v>4890</v>
      </c>
      <c r="E15" s="319"/>
      <c r="F15" s="34" t="s">
        <v>2697</v>
      </c>
      <c r="G15" s="110">
        <f>VLOOKUP($D15,装备!B:$O,6,0)</f>
        <v>0</v>
      </c>
      <c r="H15" s="110">
        <f>VLOOKUP($D15,装备!$B:$O,7,0)</f>
        <v>0</v>
      </c>
      <c r="I15" s="110">
        <f>VLOOKUP($D15,装备!$B:$O,8,0)</f>
        <v>0</v>
      </c>
      <c r="J15" s="110">
        <f>VLOOKUP($D15,装备!$B:$O,9,0)</f>
        <v>0</v>
      </c>
      <c r="K15" s="110">
        <f>VLOOKUP($D15,装备!$B:$O,10,0)</f>
        <v>0</v>
      </c>
      <c r="L15" s="110">
        <f>VLOOKUP($D15,装备!$B:$O,11,0)</f>
        <v>0</v>
      </c>
      <c r="M15" s="110">
        <f>VLOOKUP($D15,装备!$B:$O,12,0)</f>
        <v>0</v>
      </c>
      <c r="N15" s="110">
        <f>VLOOKUP($D15,装备!$B:$O,13,0)</f>
        <v>0</v>
      </c>
      <c r="O15" s="208">
        <f>VLOOKUP($D15,装备!$B:$O,14,0)</f>
        <v>0</v>
      </c>
      <c r="Q15" t="s">
        <v>2695</v>
      </c>
      <c r="R15" s="189">
        <f>TRUNC((R14-1)/R11)</f>
        <v>0</v>
      </c>
      <c r="S15"/>
      <c r="T15"/>
      <c r="U15"/>
      <c r="V15"/>
      <c r="W15"/>
      <c r="X15"/>
      <c r="Y15"/>
    </row>
    <row r="16" spans="1:25">
      <c r="A16" s="314" t="s">
        <v>4863</v>
      </c>
      <c r="B16" s="315"/>
      <c r="C16" s="315"/>
      <c r="D16" s="315"/>
      <c r="E16" s="315"/>
      <c r="F16" s="315"/>
      <c r="G16" s="211"/>
      <c r="H16" s="211"/>
      <c r="I16" s="211"/>
      <c r="J16" s="211"/>
      <c r="K16" s="211"/>
      <c r="L16" s="211"/>
      <c r="M16" s="211"/>
      <c r="N16" s="211"/>
      <c r="O16" s="206"/>
      <c r="Q16" t="s">
        <v>1345</v>
      </c>
      <c r="R16" s="189">
        <f>R15*B13</f>
        <v>0</v>
      </c>
      <c r="S16"/>
      <c r="T16"/>
      <c r="U16"/>
      <c r="V16"/>
      <c r="W16"/>
      <c r="X16"/>
      <c r="Y16"/>
    </row>
    <row r="17" spans="1:25">
      <c r="A17" s="314" t="s">
        <v>3827</v>
      </c>
      <c r="B17" s="315"/>
      <c r="C17" s="315"/>
      <c r="D17" s="315"/>
      <c r="E17" s="315"/>
      <c r="F17" s="315"/>
      <c r="G17" s="183">
        <f>SUM(G12:G16)</f>
        <v>330</v>
      </c>
      <c r="H17" s="183">
        <f>SUM(H12:H16)</f>
        <v>50</v>
      </c>
      <c r="I17" s="183">
        <f>SUM(I12:I16)</f>
        <v>55</v>
      </c>
      <c r="J17" s="183">
        <f>SUM(J12:J16)</f>
        <v>50</v>
      </c>
      <c r="K17" s="183">
        <f>SUM(K12:K16)</f>
        <v>50</v>
      </c>
      <c r="L17" s="183">
        <f>SUM(L12:L16)</f>
        <v>30</v>
      </c>
      <c r="M17" s="183">
        <f>SUM(M12:M16)</f>
        <v>55</v>
      </c>
      <c r="N17" s="183">
        <f>SUM(N12:N16)</f>
        <v>30</v>
      </c>
      <c r="O17" s="187">
        <f>SUM(O12:O16)</f>
        <v>20</v>
      </c>
      <c r="Q17" t="s">
        <v>1346</v>
      </c>
      <c r="R17" s="189">
        <f>R15*D13</f>
        <v>0</v>
      </c>
      <c r="S17"/>
      <c r="T17"/>
      <c r="U17"/>
      <c r="V17"/>
      <c r="W17"/>
      <c r="X17"/>
      <c r="Y17"/>
    </row>
    <row r="18" spans="1:25">
      <c r="A18" s="186" t="s">
        <v>3828</v>
      </c>
      <c r="B18" s="284" t="s">
        <v>4875</v>
      </c>
      <c r="C18" s="190" t="str">
        <f>VLOOKUP(B18,草稿!I28:J34,2,0)</f>
        <v>辅助</v>
      </c>
      <c r="D18" s="45" t="str">
        <f>IFERROR(VLOOKUP(B18,草稿!I28:M34,4,0)," ")</f>
        <v>(被动)</v>
      </c>
      <c r="E18" s="81" t="str">
        <f>IFERROR(VLOOKUP(B18,草稿!I28:M34,5,0)," ")</f>
        <v>灵力珠恢复减2，每回合恢复全队50生命值</v>
      </c>
      <c r="F18" s="81"/>
      <c r="G18" s="81"/>
      <c r="H18" s="81"/>
      <c r="I18" s="81"/>
      <c r="J18" s="81"/>
      <c r="K18" s="81"/>
      <c r="L18" s="81"/>
      <c r="M18" s="81"/>
      <c r="N18" s="81"/>
      <c r="O18" s="288"/>
      <c r="S18"/>
      <c r="T18"/>
      <c r="U18"/>
      <c r="V18"/>
      <c r="W18"/>
      <c r="X18"/>
      <c r="Y18"/>
    </row>
    <row r="19" spans="1:25" ht="15" thickBot="1">
      <c r="A19" s="209" t="s">
        <v>4341</v>
      </c>
      <c r="B19" s="210" t="str">
        <f>IF(C18=C19,"有效","无效")</f>
        <v>无效</v>
      </c>
      <c r="C19" s="210" t="str">
        <f>IFERROR(VLOOKUP(草稿!$K35,符卡!$B:$H,2,FALSE)," ")</f>
        <v xml:space="preserve"> </v>
      </c>
      <c r="D19" s="285" t="str">
        <f>IFERROR(VLOOKUP(草稿!$K35,符卡!$B:$H,4,FALSE)," ")</f>
        <v xml:space="preserve"> </v>
      </c>
      <c r="E19" s="289" t="str">
        <f>IFERROR(VLOOKUP(草稿!$K35,符卡!$B:$H,7,FALSE)," ")</f>
        <v xml:space="preserve"> </v>
      </c>
      <c r="F19" s="289"/>
      <c r="G19" s="289"/>
      <c r="H19" s="289"/>
      <c r="I19" s="289"/>
      <c r="J19" s="289"/>
      <c r="K19" s="289"/>
      <c r="L19" s="289"/>
      <c r="M19" s="289"/>
      <c r="N19" s="289"/>
      <c r="O19" s="290"/>
      <c r="S19"/>
      <c r="T19"/>
      <c r="U19"/>
      <c r="V19"/>
      <c r="W19"/>
      <c r="X19"/>
      <c r="Y19"/>
    </row>
    <row r="20" spans="1:25" ht="15" thickBot="1">
      <c r="R20"/>
      <c r="S20"/>
      <c r="T20"/>
      <c r="U20"/>
      <c r="V20"/>
      <c r="W20"/>
      <c r="X20"/>
      <c r="Y20"/>
    </row>
    <row r="21" spans="1:25">
      <c r="A21" s="321" t="s">
        <v>5083</v>
      </c>
      <c r="B21" s="322"/>
      <c r="C21" s="322"/>
      <c r="D21" s="322"/>
      <c r="E21" s="322"/>
      <c r="F21" s="322"/>
      <c r="G21" s="184" t="s">
        <v>2727</v>
      </c>
      <c r="H21" s="184" t="s">
        <v>257</v>
      </c>
      <c r="I21" s="184" t="s">
        <v>258</v>
      </c>
      <c r="J21" s="184" t="s">
        <v>263</v>
      </c>
      <c r="K21" s="184" t="s">
        <v>260</v>
      </c>
      <c r="L21" s="184" t="s">
        <v>259</v>
      </c>
      <c r="M21" s="184" t="s">
        <v>261</v>
      </c>
      <c r="N21" s="184" t="s">
        <v>281</v>
      </c>
      <c r="O21" s="185" t="s">
        <v>125</v>
      </c>
      <c r="Q21" s="8" t="s">
        <v>5080</v>
      </c>
      <c r="R21" s="212">
        <v>1320</v>
      </c>
      <c r="S21"/>
      <c r="T21"/>
      <c r="U21"/>
      <c r="V21"/>
      <c r="W21"/>
      <c r="X21"/>
      <c r="Y21"/>
    </row>
    <row r="22" spans="1:25">
      <c r="A22" s="282" t="s">
        <v>5077</v>
      </c>
      <c r="B22" s="211">
        <v>70</v>
      </c>
      <c r="C22" s="287" t="s">
        <v>2757</v>
      </c>
      <c r="D22" s="311" t="s">
        <v>2779</v>
      </c>
      <c r="E22" s="311"/>
      <c r="F22" s="204" t="s">
        <v>2696</v>
      </c>
      <c r="G22" s="281">
        <f>IFERROR(VLOOKUP(草稿!$J$60,角色!$B:$M,4,1)," ")</f>
        <v>400</v>
      </c>
      <c r="H22" s="281">
        <f>IFERROR(VLOOKUP(草稿!$J$60,角色!$B:$M,5,1)," ")</f>
        <v>93</v>
      </c>
      <c r="I22" s="281">
        <f>IFERROR(VLOOKUP(草稿!$J$60,角色!$B:$M,6,1)," ")</f>
        <v>60</v>
      </c>
      <c r="J22" s="281">
        <f>IFERROR(VLOOKUP(草稿!$J$60,角色!$B:$M,7,1)," ")</f>
        <v>55</v>
      </c>
      <c r="K22" s="281">
        <f>IFERROR(VLOOKUP(草稿!$J$60,角色!$B:$M,8,1)," ")</f>
        <v>65</v>
      </c>
      <c r="L22" s="281">
        <f>IFERROR(VLOOKUP(草稿!$J$60,角色!$B:$M,9,1)," ")</f>
        <v>20</v>
      </c>
      <c r="M22" s="281">
        <f>IFERROR(VLOOKUP(草稿!$J$60,角色!$B:$M,10,1)," ")</f>
        <v>60</v>
      </c>
      <c r="N22" s="281">
        <f>IFERROR(VLOOKUP(草稿!$J$60,角色!$B:$M,11,1)," ")</f>
        <v>30</v>
      </c>
      <c r="O22" s="283">
        <f>IFERROR(VLOOKUP(草稿!$J$60,角色!$B:$M,12,1)," ")</f>
        <v>20</v>
      </c>
      <c r="Q22" t="s">
        <v>2730</v>
      </c>
      <c r="R22" s="212">
        <v>70</v>
      </c>
      <c r="S22"/>
      <c r="T22"/>
      <c r="U22"/>
      <c r="V22"/>
      <c r="W22"/>
      <c r="X22"/>
      <c r="Y22"/>
    </row>
    <row r="23" spans="1:25">
      <c r="A23" s="286" t="s">
        <v>5078</v>
      </c>
      <c r="B23" s="108">
        <f>IFERROR(VLOOKUP($D22,皮肤!$B:$AC,3,0)," ")</f>
        <v>10</v>
      </c>
      <c r="C23" s="110" t="s">
        <v>2725</v>
      </c>
      <c r="D23" s="108">
        <f>IFERROR(VLOOKUP($D22,皮肤!$B:$AC,4,0)," ")</f>
        <v>8</v>
      </c>
      <c r="E23" s="48" t="s">
        <v>2726</v>
      </c>
      <c r="F23" s="129" t="s">
        <v>5076</v>
      </c>
      <c r="G23" s="110">
        <f>IFERROR(VLOOKUP($D22,皮肤!$B:$AC,5,0)," ")</f>
        <v>0</v>
      </c>
      <c r="H23" s="110">
        <f>IFERROR(VLOOKUP($D22,皮肤!$B:$AC,6,0)," ")</f>
        <v>0</v>
      </c>
      <c r="I23" s="110">
        <f>IFERROR(VLOOKUP($D22,皮肤!$B:$AC,7,0)," ")</f>
        <v>0</v>
      </c>
      <c r="J23" s="110">
        <f>IFERROR(VLOOKUP($D22,皮肤!$B:$AC,8,0)," ")</f>
        <v>0</v>
      </c>
      <c r="K23" s="110">
        <f>IFERROR(VLOOKUP($D22,皮肤!$B:$AC,9,0)," ")</f>
        <v>0</v>
      </c>
      <c r="L23" s="110">
        <f>IFERROR(VLOOKUP($D22,皮肤!$B:$AC,10,0)," ")</f>
        <v>0</v>
      </c>
      <c r="M23" s="110">
        <f>IFERROR(VLOOKUP($D22,皮肤!$B:$AC,11,0)," ")</f>
        <v>0</v>
      </c>
      <c r="N23" s="110">
        <f>IFERROR(VLOOKUP($D22,皮肤!$B:$AC,12,0)," ")</f>
        <v>0</v>
      </c>
      <c r="O23" s="208">
        <f>IFERROR(VLOOKUP($D22,皮肤!$B:$AC,13,0)," ")</f>
        <v>0</v>
      </c>
      <c r="Q23" t="s">
        <v>5081</v>
      </c>
      <c r="R23" s="217">
        <f>TRUNC(((草稿!N57+草稿!O57+草稿!P57+草稿!Q57+草稿!R57+草稿!S57+草稿!T57+草稿!U57)-1)/5+2)</f>
        <v>1</v>
      </c>
      <c r="S23"/>
      <c r="T23"/>
      <c r="U23"/>
      <c r="V23"/>
      <c r="W23"/>
      <c r="X23"/>
      <c r="Y23"/>
    </row>
    <row r="24" spans="1:25">
      <c r="A24" s="316" t="s">
        <v>5079</v>
      </c>
      <c r="B24" s="45" t="s">
        <v>2698</v>
      </c>
      <c r="C24" s="45"/>
      <c r="D24" s="318" t="s">
        <v>4890</v>
      </c>
      <c r="E24" s="318"/>
      <c r="F24" s="28" t="s">
        <v>2697</v>
      </c>
      <c r="G24" s="118">
        <f>VLOOKUP($D24,装备!$B:$O,6,0)</f>
        <v>0</v>
      </c>
      <c r="H24" s="118">
        <f>VLOOKUP($D24,装备!$B:$O,7,0)</f>
        <v>0</v>
      </c>
      <c r="I24" s="118">
        <f>VLOOKUP($D24,装备!$B:$O,8,0)</f>
        <v>0</v>
      </c>
      <c r="J24" s="118">
        <f>VLOOKUP($D24,装备!$B:$O,9,0)</f>
        <v>0</v>
      </c>
      <c r="K24" s="118">
        <f>VLOOKUP($D24,装备!$B:$O,10,0)</f>
        <v>0</v>
      </c>
      <c r="L24" s="118">
        <f>VLOOKUP($D24,装备!$B:$O,11,0)</f>
        <v>0</v>
      </c>
      <c r="M24" s="118">
        <f>VLOOKUP($D24,装备!$B:$O,12,0)</f>
        <v>0</v>
      </c>
      <c r="N24" s="118">
        <f>VLOOKUP($D24,装备!$B:$O,13,0)</f>
        <v>0</v>
      </c>
      <c r="O24" s="207">
        <f>VLOOKUP($D24,装备!$B:$O,14,0)</f>
        <v>0</v>
      </c>
      <c r="Q24" t="s">
        <v>2692</v>
      </c>
      <c r="R24" s="189">
        <f>MAX(VLOOKUP(MAX($R23,$R22),经验值!$A$2:$C$100,3,0)-VLOOKUP($B22,经验值!$A$2:$C$100,3,0),0)</f>
        <v>0</v>
      </c>
      <c r="S24"/>
      <c r="T24"/>
      <c r="U24"/>
      <c r="V24"/>
      <c r="W24"/>
      <c r="X24"/>
      <c r="Y24"/>
    </row>
    <row r="25" spans="1:25">
      <c r="A25" s="317"/>
      <c r="B25" s="181" t="s">
        <v>261</v>
      </c>
      <c r="C25" s="181"/>
      <c r="D25" s="319" t="s">
        <v>4890</v>
      </c>
      <c r="E25" s="319"/>
      <c r="F25" s="34" t="s">
        <v>2697</v>
      </c>
      <c r="G25" s="110">
        <f>VLOOKUP($D25,装备!B:$O,6,0)</f>
        <v>0</v>
      </c>
      <c r="H25" s="110">
        <f>VLOOKUP($D25,装备!$B:$O,7,0)</f>
        <v>0</v>
      </c>
      <c r="I25" s="110">
        <f>VLOOKUP($D25,装备!$B:$O,8,0)</f>
        <v>0</v>
      </c>
      <c r="J25" s="110">
        <f>VLOOKUP($D25,装备!$B:$O,9,0)</f>
        <v>0</v>
      </c>
      <c r="K25" s="110">
        <f>VLOOKUP($D25,装备!$B:$O,10,0)</f>
        <v>0</v>
      </c>
      <c r="L25" s="110">
        <f>VLOOKUP($D25,装备!$B:$O,11,0)</f>
        <v>0</v>
      </c>
      <c r="M25" s="110">
        <f>VLOOKUP($D25,装备!$B:$O,12,0)</f>
        <v>0</v>
      </c>
      <c r="N25" s="110">
        <f>VLOOKUP($D25,装备!$B:$O,13,0)</f>
        <v>0</v>
      </c>
      <c r="O25" s="208">
        <f>VLOOKUP($D25,装备!$B:$O,14,0)</f>
        <v>0</v>
      </c>
      <c r="Q25" t="s">
        <v>2695</v>
      </c>
      <c r="R25" s="189">
        <f>TRUNC((R24-1)/R21)</f>
        <v>0</v>
      </c>
      <c r="S25"/>
      <c r="T25"/>
      <c r="U25"/>
      <c r="V25"/>
      <c r="W25"/>
      <c r="X25"/>
      <c r="Y25"/>
    </row>
    <row r="26" spans="1:25">
      <c r="A26" s="314" t="s">
        <v>4863</v>
      </c>
      <c r="B26" s="315"/>
      <c r="C26" s="315"/>
      <c r="D26" s="315"/>
      <c r="E26" s="315"/>
      <c r="F26" s="315"/>
      <c r="G26" s="211"/>
      <c r="H26" s="211"/>
      <c r="I26" s="211"/>
      <c r="J26" s="211"/>
      <c r="K26" s="211"/>
      <c r="L26" s="211"/>
      <c r="M26" s="211"/>
      <c r="N26" s="211"/>
      <c r="O26" s="206"/>
      <c r="Q26" t="s">
        <v>1345</v>
      </c>
      <c r="R26" s="189">
        <f>R25*B23</f>
        <v>0</v>
      </c>
      <c r="S26"/>
      <c r="T26"/>
      <c r="U26"/>
      <c r="V26"/>
      <c r="W26"/>
      <c r="X26"/>
      <c r="Y26"/>
    </row>
    <row r="27" spans="1:25">
      <c r="A27" s="314" t="s">
        <v>3827</v>
      </c>
      <c r="B27" s="315"/>
      <c r="C27" s="315"/>
      <c r="D27" s="315"/>
      <c r="E27" s="315"/>
      <c r="F27" s="315"/>
      <c r="G27" s="183">
        <f>SUM(G22:G26)</f>
        <v>400</v>
      </c>
      <c r="H27" s="183">
        <f>SUM(H22:H26)</f>
        <v>93</v>
      </c>
      <c r="I27" s="183">
        <f>SUM(I22:I26)</f>
        <v>60</v>
      </c>
      <c r="J27" s="183">
        <f>SUM(J22:J26)</f>
        <v>55</v>
      </c>
      <c r="K27" s="183">
        <f>SUM(K22:K26)</f>
        <v>65</v>
      </c>
      <c r="L27" s="183">
        <f>SUM(L22:L26)</f>
        <v>20</v>
      </c>
      <c r="M27" s="183">
        <f>SUM(M22:M26)</f>
        <v>60</v>
      </c>
      <c r="N27" s="183">
        <f>SUM(N22:N26)</f>
        <v>30</v>
      </c>
      <c r="O27" s="187">
        <f>SUM(O22:O26)</f>
        <v>20</v>
      </c>
      <c r="Q27" t="s">
        <v>1346</v>
      </c>
      <c r="R27" s="189">
        <f>R25*D23</f>
        <v>0</v>
      </c>
      <c r="S27"/>
      <c r="T27"/>
      <c r="U27"/>
      <c r="V27"/>
      <c r="W27"/>
      <c r="X27"/>
      <c r="Y27"/>
    </row>
    <row r="28" spans="1:25">
      <c r="A28" s="186" t="s">
        <v>3828</v>
      </c>
      <c r="B28" s="284" t="s">
        <v>4328</v>
      </c>
      <c r="C28" s="190" t="str">
        <f>VLOOKUP(B28,草稿!I53:J59,2,0)</f>
        <v>辅助</v>
      </c>
      <c r="D28" s="45" t="str">
        <f>IFERROR(VLOOKUP(B28,草稿!I53:M69,4,0)," ")</f>
        <v>②</v>
      </c>
      <c r="E28" s="81" t="str">
        <f>IFERROR(VLOOKUP(B28,草稿!I53:M69,5,0)," ")</f>
        <v>使我方和敌方全体被沉默1回合</v>
      </c>
      <c r="F28" s="81"/>
      <c r="G28" s="81"/>
      <c r="H28" s="81"/>
      <c r="I28" s="81"/>
      <c r="J28" s="81"/>
      <c r="K28" s="81"/>
      <c r="L28" s="81"/>
      <c r="M28" s="81"/>
      <c r="N28" s="81"/>
      <c r="O28" s="288"/>
      <c r="S28"/>
      <c r="T28"/>
      <c r="U28"/>
      <c r="V28"/>
      <c r="W28"/>
      <c r="X28"/>
      <c r="Y28"/>
    </row>
    <row r="29" spans="1:25" ht="15" thickBot="1">
      <c r="A29" s="209" t="s">
        <v>4341</v>
      </c>
      <c r="B29" s="210" t="str">
        <f>IF(C28=C29,"有效","无效")</f>
        <v>无效</v>
      </c>
      <c r="C29" s="210" t="str">
        <f>IFERROR(VLOOKUP(草稿!$K60,符卡!$B:$H,2,FALSE)," ")</f>
        <v xml:space="preserve"> </v>
      </c>
      <c r="D29" s="285" t="str">
        <f>IFERROR(VLOOKUP(草稿!$K60,符卡!$B:$H,4,FALSE)," ")</f>
        <v xml:space="preserve"> </v>
      </c>
      <c r="E29" s="289" t="str">
        <f>IFERROR(VLOOKUP(草稿!$K60,符卡!$B:$H,7,FALSE)," ")</f>
        <v xml:space="preserve"> </v>
      </c>
      <c r="F29" s="289"/>
      <c r="G29" s="289"/>
      <c r="H29" s="289"/>
      <c r="I29" s="289"/>
      <c r="J29" s="289"/>
      <c r="K29" s="289"/>
      <c r="L29" s="289"/>
      <c r="M29" s="289"/>
      <c r="N29" s="289"/>
      <c r="O29" s="290"/>
      <c r="S29"/>
      <c r="T29"/>
      <c r="U29"/>
      <c r="V29"/>
      <c r="W29"/>
      <c r="X29"/>
      <c r="Y29"/>
    </row>
    <row r="30" spans="1:25" ht="15" thickBot="1">
      <c r="R30"/>
      <c r="S30"/>
      <c r="T30"/>
      <c r="U30"/>
      <c r="V30"/>
      <c r="W30"/>
      <c r="X30"/>
      <c r="Y30"/>
    </row>
    <row r="31" spans="1:25">
      <c r="A31" s="321" t="s">
        <v>5084</v>
      </c>
      <c r="B31" s="322"/>
      <c r="C31" s="322"/>
      <c r="D31" s="322"/>
      <c r="E31" s="322"/>
      <c r="F31" s="322"/>
      <c r="G31" s="184" t="s">
        <v>2727</v>
      </c>
      <c r="H31" s="184" t="s">
        <v>257</v>
      </c>
      <c r="I31" s="184" t="s">
        <v>258</v>
      </c>
      <c r="J31" s="184" t="s">
        <v>263</v>
      </c>
      <c r="K31" s="184" t="s">
        <v>260</v>
      </c>
      <c r="L31" s="184" t="s">
        <v>259</v>
      </c>
      <c r="M31" s="184" t="s">
        <v>261</v>
      </c>
      <c r="N31" s="184" t="s">
        <v>281</v>
      </c>
      <c r="O31" s="185" t="s">
        <v>125</v>
      </c>
      <c r="Q31" s="8" t="s">
        <v>5080</v>
      </c>
      <c r="R31" s="212">
        <v>1320</v>
      </c>
      <c r="S31"/>
      <c r="T31"/>
      <c r="U31"/>
      <c r="V31"/>
      <c r="W31"/>
      <c r="X31"/>
      <c r="Y31"/>
    </row>
    <row r="32" spans="1:25">
      <c r="A32" s="282" t="s">
        <v>5077</v>
      </c>
      <c r="B32" s="211">
        <v>70</v>
      </c>
      <c r="C32" s="287" t="s">
        <v>5075</v>
      </c>
      <c r="D32" s="311" t="s">
        <v>5153</v>
      </c>
      <c r="E32" s="311"/>
      <c r="F32" s="204" t="s">
        <v>2696</v>
      </c>
      <c r="G32" s="281">
        <f>IFERROR(VLOOKUP(草稿!$J$85,角色!$B:$M,4,1)," ")</f>
        <v>200</v>
      </c>
      <c r="H32" s="281">
        <f>IFERROR(VLOOKUP(草稿!$J$85,角色!$B:$M,5,1)," ")</f>
        <v>29</v>
      </c>
      <c r="I32" s="281">
        <f>IFERROR(VLOOKUP(草稿!$J$85,角色!$B:$M,6,1)," ")</f>
        <v>45</v>
      </c>
      <c r="J32" s="281">
        <f>IFERROR(VLOOKUP(草稿!$J$85,角色!$B:$M,7,1)," ")</f>
        <v>45</v>
      </c>
      <c r="K32" s="281">
        <f>IFERROR(VLOOKUP(草稿!$J$85,角色!$B:$M,8,1)," ")</f>
        <v>23</v>
      </c>
      <c r="L32" s="281">
        <f>IFERROR(VLOOKUP(草稿!$J$85,角色!$B:$M,9,1)," ")</f>
        <v>20</v>
      </c>
      <c r="M32" s="281">
        <f>IFERROR(VLOOKUP(草稿!$J$85,角色!$B:$M,10,1)," ")</f>
        <v>25</v>
      </c>
      <c r="N32" s="281">
        <f>IFERROR(VLOOKUP(草稿!$J$85,角色!$B:$M,11,1)," ")</f>
        <v>17</v>
      </c>
      <c r="O32" s="283">
        <f>IFERROR(VLOOKUP(草稿!$J$85,角色!$B:$M,12,1)," ")</f>
        <v>20</v>
      </c>
      <c r="Q32" t="s">
        <v>2730</v>
      </c>
      <c r="R32" s="212">
        <v>70</v>
      </c>
      <c r="S32"/>
      <c r="T32"/>
      <c r="U32"/>
      <c r="V32"/>
      <c r="W32"/>
      <c r="X32"/>
      <c r="Y32"/>
    </row>
    <row r="33" spans="1:25">
      <c r="A33" s="286" t="s">
        <v>5078</v>
      </c>
      <c r="B33" s="108">
        <f>IFERROR(VLOOKUP($D32,皮肤!$B:$AC,3,0)," ")</f>
        <v>2</v>
      </c>
      <c r="C33" s="110" t="s">
        <v>2725</v>
      </c>
      <c r="D33" s="108">
        <f>IFERROR(VLOOKUP($D32,皮肤!$B:$AC,4,0)," ")</f>
        <v>2</v>
      </c>
      <c r="E33" s="48" t="s">
        <v>2726</v>
      </c>
      <c r="F33" s="129" t="s">
        <v>5076</v>
      </c>
      <c r="G33" s="110">
        <f>IFERROR(VLOOKUP($D32,皮肤!$B:$AC,5,0)," ")</f>
        <v>0</v>
      </c>
      <c r="H33" s="110">
        <f>IFERROR(VLOOKUP($D32,皮肤!$B:$AC,6,0)," ")</f>
        <v>0</v>
      </c>
      <c r="I33" s="110">
        <f>IFERROR(VLOOKUP($D32,皮肤!$B:$AC,7,0)," ")</f>
        <v>0</v>
      </c>
      <c r="J33" s="110">
        <f>IFERROR(VLOOKUP($D32,皮肤!$B:$AC,8,0)," ")</f>
        <v>0</v>
      </c>
      <c r="K33" s="110">
        <f>IFERROR(VLOOKUP($D32,皮肤!$B:$AC,9,0)," ")</f>
        <v>0</v>
      </c>
      <c r="L33" s="110">
        <f>IFERROR(VLOOKUP($D32,皮肤!$B:$AC,10,0)," ")</f>
        <v>0</v>
      </c>
      <c r="M33" s="110">
        <f>IFERROR(VLOOKUP($D32,皮肤!$B:$AC,11,0)," ")</f>
        <v>0</v>
      </c>
      <c r="N33" s="110">
        <f>IFERROR(VLOOKUP($D32,皮肤!$B:$AC,12,0)," ")</f>
        <v>0</v>
      </c>
      <c r="O33" s="208">
        <f>IFERROR(VLOOKUP($D32,皮肤!$B:$AC,13,0)," ")</f>
        <v>0</v>
      </c>
      <c r="Q33" t="s">
        <v>5081</v>
      </c>
      <c r="R33" s="217">
        <f>TRUNC(((草稿!N82+草稿!O82+草稿!P82+草稿!Q82+草稿!R82+草稿!S82+草稿!T82+草稿!U82)-1)/5+2)</f>
        <v>67</v>
      </c>
      <c r="S33"/>
      <c r="T33"/>
      <c r="U33"/>
      <c r="V33"/>
      <c r="W33"/>
      <c r="X33"/>
      <c r="Y33"/>
    </row>
    <row r="34" spans="1:25">
      <c r="A34" s="316" t="s">
        <v>5079</v>
      </c>
      <c r="B34" s="45" t="s">
        <v>2698</v>
      </c>
      <c r="C34" s="45"/>
      <c r="D34" s="318" t="s">
        <v>164</v>
      </c>
      <c r="E34" s="318"/>
      <c r="F34" s="28" t="s">
        <v>2697</v>
      </c>
      <c r="G34" s="118">
        <f>VLOOKUP($D34,装备!$B:$O,6,0)</f>
        <v>0</v>
      </c>
      <c r="H34" s="118">
        <f>VLOOKUP($D34,装备!$B:$O,7,0)</f>
        <v>0</v>
      </c>
      <c r="I34" s="118">
        <f>VLOOKUP($D34,装备!$B:$O,8,0)</f>
        <v>30</v>
      </c>
      <c r="J34" s="118">
        <f>VLOOKUP($D34,装备!$B:$O,9,0)</f>
        <v>0</v>
      </c>
      <c r="K34" s="118">
        <f>VLOOKUP($D34,装备!$B:$O,10,0)</f>
        <v>0</v>
      </c>
      <c r="L34" s="118">
        <f>VLOOKUP($D34,装备!$B:$O,11,0)</f>
        <v>30</v>
      </c>
      <c r="M34" s="118">
        <f>VLOOKUP($D34,装备!$B:$O,12,0)</f>
        <v>0</v>
      </c>
      <c r="N34" s="118">
        <f>VLOOKUP($D34,装备!$B:$O,13,0)</f>
        <v>0</v>
      </c>
      <c r="O34" s="207">
        <f>VLOOKUP($D34,装备!$B:$O,14,0)</f>
        <v>0</v>
      </c>
      <c r="Q34" t="s">
        <v>2692</v>
      </c>
      <c r="R34" s="189">
        <f>MAX(VLOOKUP(MAX($R33,$R32),经验值!$A$2:$C$100,3,0)-VLOOKUP($B32,经验值!$A$2:$C$100,3,0),0)</f>
        <v>0</v>
      </c>
      <c r="S34"/>
      <c r="T34"/>
      <c r="U34"/>
      <c r="V34"/>
      <c r="W34"/>
      <c r="X34"/>
      <c r="Y34"/>
    </row>
    <row r="35" spans="1:25">
      <c r="A35" s="317"/>
      <c r="B35" s="181" t="s">
        <v>261</v>
      </c>
      <c r="C35" s="181"/>
      <c r="D35" s="319" t="s">
        <v>192</v>
      </c>
      <c r="E35" s="319"/>
      <c r="F35" s="34" t="s">
        <v>2697</v>
      </c>
      <c r="G35" s="110">
        <f>VLOOKUP($D35,装备!B:$O,6,0)</f>
        <v>0</v>
      </c>
      <c r="H35" s="110">
        <f>VLOOKUP($D35,装备!$B:$O,7,0)</f>
        <v>0</v>
      </c>
      <c r="I35" s="110">
        <f>VLOOKUP($D35,装备!$B:$O,8,0)</f>
        <v>0</v>
      </c>
      <c r="J35" s="110">
        <f>VLOOKUP($D35,装备!$B:$O,9,0)</f>
        <v>0</v>
      </c>
      <c r="K35" s="110">
        <f>VLOOKUP($D35,装备!$B:$O,10,0)</f>
        <v>0</v>
      </c>
      <c r="L35" s="110">
        <f>VLOOKUP($D35,装备!$B:$O,11,0)</f>
        <v>50</v>
      </c>
      <c r="M35" s="110">
        <f>VLOOKUP($D35,装备!$B:$O,12,0)</f>
        <v>0</v>
      </c>
      <c r="N35" s="110">
        <f>VLOOKUP($D35,装备!$B:$O,13,0)</f>
        <v>0</v>
      </c>
      <c r="O35" s="208">
        <f>VLOOKUP($D35,装备!$B:$O,14,0)</f>
        <v>0</v>
      </c>
      <c r="Q35" t="s">
        <v>2695</v>
      </c>
      <c r="R35" s="189">
        <f>TRUNC((R34-1)/R31)</f>
        <v>0</v>
      </c>
      <c r="S35"/>
      <c r="T35"/>
      <c r="U35"/>
      <c r="V35"/>
      <c r="W35"/>
      <c r="X35"/>
      <c r="Y35"/>
    </row>
    <row r="36" spans="1:25">
      <c r="A36" s="314" t="s">
        <v>4863</v>
      </c>
      <c r="B36" s="315"/>
      <c r="C36" s="315"/>
      <c r="D36" s="315"/>
      <c r="E36" s="315"/>
      <c r="F36" s="315"/>
      <c r="G36" s="211">
        <v>20</v>
      </c>
      <c r="H36" s="211"/>
      <c r="I36" s="211">
        <v>15</v>
      </c>
      <c r="J36" s="211"/>
      <c r="K36" s="211"/>
      <c r="L36" s="211">
        <v>40</v>
      </c>
      <c r="M36" s="211"/>
      <c r="N36" s="211">
        <v>15</v>
      </c>
      <c r="O36" s="206"/>
      <c r="Q36" t="s">
        <v>1345</v>
      </c>
      <c r="R36" s="189">
        <f>R35*B33</f>
        <v>0</v>
      </c>
      <c r="S36"/>
      <c r="T36"/>
      <c r="U36"/>
      <c r="V36"/>
      <c r="W36"/>
      <c r="X36"/>
      <c r="Y36"/>
    </row>
    <row r="37" spans="1:25">
      <c r="A37" s="314" t="s">
        <v>3827</v>
      </c>
      <c r="B37" s="315"/>
      <c r="C37" s="315"/>
      <c r="D37" s="315"/>
      <c r="E37" s="315"/>
      <c r="F37" s="315"/>
      <c r="G37" s="183">
        <f>SUM(G32:G36)</f>
        <v>220</v>
      </c>
      <c r="H37" s="183">
        <f>SUM(H32:H36)</f>
        <v>29</v>
      </c>
      <c r="I37" s="183">
        <f>SUM(I32:I36)</f>
        <v>90</v>
      </c>
      <c r="J37" s="183">
        <f>SUM(J32:J36)</f>
        <v>45</v>
      </c>
      <c r="K37" s="183">
        <f>SUM(K32:K36)</f>
        <v>23</v>
      </c>
      <c r="L37" s="183">
        <f>SUM(L32:L36)</f>
        <v>140</v>
      </c>
      <c r="M37" s="183">
        <f>SUM(M32:M36)</f>
        <v>25</v>
      </c>
      <c r="N37" s="183">
        <f>SUM(N32:N36)</f>
        <v>32</v>
      </c>
      <c r="O37" s="187">
        <f>SUM(O32:O36)</f>
        <v>20</v>
      </c>
      <c r="Q37" t="s">
        <v>1346</v>
      </c>
      <c r="R37" s="189">
        <f>R35*D33</f>
        <v>0</v>
      </c>
      <c r="S37"/>
      <c r="T37"/>
      <c r="U37"/>
      <c r="V37"/>
      <c r="W37"/>
      <c r="X37"/>
      <c r="Y37"/>
    </row>
    <row r="38" spans="1:25">
      <c r="A38" s="186" t="s">
        <v>3828</v>
      </c>
      <c r="B38" s="284" t="s">
        <v>4876</v>
      </c>
      <c r="C38" s="190" t="str">
        <f>VLOOKUP(B38,草稿!I78:J84,2,0)</f>
        <v>防御</v>
      </c>
      <c r="D38" s="45" t="str">
        <f>IFERROR(VLOOKUP(B38,草稿!I78:M94,4,0)," ")</f>
        <v>①</v>
      </c>
      <c r="E38" s="81" t="str">
        <f>IFERROR(VLOOKUP(B38,草稿!I78:M94,5,0)," ")</f>
        <v>敌方全体命中降低30%</v>
      </c>
      <c r="F38" s="81"/>
      <c r="G38" s="81"/>
      <c r="H38" s="81"/>
      <c r="I38" s="81"/>
      <c r="J38" s="81"/>
      <c r="K38" s="81"/>
      <c r="L38" s="81"/>
      <c r="M38" s="81"/>
      <c r="N38" s="81"/>
      <c r="O38" s="288"/>
      <c r="S38"/>
      <c r="T38"/>
      <c r="U38"/>
      <c r="V38"/>
      <c r="W38"/>
      <c r="X38"/>
      <c r="Y38"/>
    </row>
    <row r="39" spans="1:25" ht="15" thickBot="1">
      <c r="A39" s="209" t="s">
        <v>4341</v>
      </c>
      <c r="B39" s="210" t="str">
        <f>IF(C38=C39,"有效","无效")</f>
        <v>无效</v>
      </c>
      <c r="C39" s="210" t="str">
        <f>IFERROR(VLOOKUP(草稿!$K85,符卡!$B:$H,2,FALSE)," ")</f>
        <v xml:space="preserve"> </v>
      </c>
      <c r="D39" s="285" t="str">
        <f>IFERROR(VLOOKUP(草稿!$K85,符卡!$B:$H,4,FALSE)," ")</f>
        <v xml:space="preserve"> </v>
      </c>
      <c r="E39" s="289" t="str">
        <f>IFERROR(VLOOKUP(草稿!$K85,符卡!$B:$H,7,FALSE)," ")</f>
        <v xml:space="preserve"> </v>
      </c>
      <c r="F39" s="289"/>
      <c r="G39" s="289"/>
      <c r="H39" s="289"/>
      <c r="I39" s="289"/>
      <c r="J39" s="289"/>
      <c r="K39" s="289"/>
      <c r="L39" s="289"/>
      <c r="M39" s="289"/>
      <c r="N39" s="289"/>
      <c r="O39" s="290"/>
      <c r="S39"/>
      <c r="T39"/>
      <c r="U39"/>
      <c r="V39"/>
      <c r="W39"/>
      <c r="X39"/>
      <c r="Y39"/>
    </row>
    <row r="40" spans="1:25" ht="15" thickBot="1">
      <c r="R40"/>
      <c r="S40"/>
      <c r="T40"/>
      <c r="U40"/>
      <c r="V40"/>
      <c r="W40"/>
      <c r="X40"/>
      <c r="Y40"/>
    </row>
    <row r="41" spans="1:25">
      <c r="A41" s="321" t="s">
        <v>5085</v>
      </c>
      <c r="B41" s="322"/>
      <c r="C41" s="322"/>
      <c r="D41" s="322"/>
      <c r="E41" s="322"/>
      <c r="F41" s="322"/>
      <c r="G41" s="184" t="s">
        <v>2727</v>
      </c>
      <c r="H41" s="184" t="s">
        <v>257</v>
      </c>
      <c r="I41" s="184" t="s">
        <v>258</v>
      </c>
      <c r="J41" s="184" t="s">
        <v>263</v>
      </c>
      <c r="K41" s="184" t="s">
        <v>260</v>
      </c>
      <c r="L41" s="184" t="s">
        <v>259</v>
      </c>
      <c r="M41" s="184" t="s">
        <v>261</v>
      </c>
      <c r="N41" s="184" t="s">
        <v>281</v>
      </c>
      <c r="O41" s="185" t="s">
        <v>125</v>
      </c>
      <c r="Q41" s="8" t="s">
        <v>5080</v>
      </c>
      <c r="R41" s="212">
        <v>1320</v>
      </c>
      <c r="S41"/>
      <c r="T41"/>
      <c r="U41"/>
      <c r="V41"/>
      <c r="W41"/>
      <c r="X41"/>
      <c r="Y41"/>
    </row>
    <row r="42" spans="1:25">
      <c r="A42" s="282" t="s">
        <v>5077</v>
      </c>
      <c r="B42" s="211">
        <v>70</v>
      </c>
      <c r="C42" s="287" t="s">
        <v>5075</v>
      </c>
      <c r="D42" s="311" t="s">
        <v>5153</v>
      </c>
      <c r="E42" s="311"/>
      <c r="F42" s="204" t="s">
        <v>2696</v>
      </c>
      <c r="G42" s="281">
        <f>IFERROR(VLOOKUP(草稿!$J$110,角色!$B:$M,4,1)," ")</f>
        <v>200</v>
      </c>
      <c r="H42" s="281">
        <f>IFERROR(VLOOKUP(草稿!$J$110,角色!$B:$M,5,1)," ")</f>
        <v>29</v>
      </c>
      <c r="I42" s="281">
        <f>IFERROR(VLOOKUP(草稿!$J$110,角色!$B:$M,6,1)," ")</f>
        <v>45</v>
      </c>
      <c r="J42" s="281">
        <f>IFERROR(VLOOKUP(草稿!$J$110,角色!$B:$M,7,1)," ")</f>
        <v>45</v>
      </c>
      <c r="K42" s="281">
        <f>IFERROR(VLOOKUP(草稿!$J$110,角色!$B:$M,8,1)," ")</f>
        <v>23</v>
      </c>
      <c r="L42" s="281">
        <f>IFERROR(VLOOKUP(草稿!$J$110,角色!$B:$M,9,1)," ")</f>
        <v>20</v>
      </c>
      <c r="M42" s="281">
        <f>IFERROR(VLOOKUP(草稿!$J$110,角色!$B:$M,10,1)," ")</f>
        <v>25</v>
      </c>
      <c r="N42" s="281">
        <f>IFERROR(VLOOKUP(草稿!$J$110,角色!$B:$M,11,1)," ")</f>
        <v>17</v>
      </c>
      <c r="O42" s="283">
        <f>IFERROR(VLOOKUP(草稿!$J$110,角色!$B:$M,12,1)," ")</f>
        <v>20</v>
      </c>
      <c r="Q42" t="s">
        <v>2730</v>
      </c>
      <c r="R42" s="212">
        <v>70</v>
      </c>
      <c r="S42"/>
      <c r="T42"/>
      <c r="U42"/>
      <c r="V42"/>
      <c r="W42"/>
      <c r="X42"/>
      <c r="Y42"/>
    </row>
    <row r="43" spans="1:25">
      <c r="A43" s="286" t="s">
        <v>5078</v>
      </c>
      <c r="B43" s="108">
        <f>IFERROR(VLOOKUP($D42,皮肤!$B:$AC,3,0)," ")</f>
        <v>2</v>
      </c>
      <c r="C43" s="110" t="s">
        <v>2725</v>
      </c>
      <c r="D43" s="108">
        <f>IFERROR(VLOOKUP($D42,皮肤!$B:$AC,4,0)," ")</f>
        <v>2</v>
      </c>
      <c r="E43" s="48" t="s">
        <v>2726</v>
      </c>
      <c r="F43" s="129" t="s">
        <v>5076</v>
      </c>
      <c r="G43" s="110">
        <f>IFERROR(VLOOKUP($D42,皮肤!$B:$AC,5,0)," ")</f>
        <v>0</v>
      </c>
      <c r="H43" s="110">
        <f>IFERROR(VLOOKUP($D42,皮肤!$B:$AC,6,0)," ")</f>
        <v>0</v>
      </c>
      <c r="I43" s="110">
        <f>IFERROR(VLOOKUP($D42,皮肤!$B:$AC,7,0)," ")</f>
        <v>0</v>
      </c>
      <c r="J43" s="110">
        <f>IFERROR(VLOOKUP($D42,皮肤!$B:$AC,8,0)," ")</f>
        <v>0</v>
      </c>
      <c r="K43" s="110">
        <f>IFERROR(VLOOKUP($D42,皮肤!$B:$AC,9,0)," ")</f>
        <v>0</v>
      </c>
      <c r="L43" s="110">
        <f>IFERROR(VLOOKUP($D42,皮肤!$B:$AC,10,0)," ")</f>
        <v>0</v>
      </c>
      <c r="M43" s="110">
        <f>IFERROR(VLOOKUP($D42,皮肤!$B:$AC,11,0)," ")</f>
        <v>0</v>
      </c>
      <c r="N43" s="110">
        <f>IFERROR(VLOOKUP($D42,皮肤!$B:$AC,12,0)," ")</f>
        <v>0</v>
      </c>
      <c r="O43" s="208">
        <f>IFERROR(VLOOKUP($D42,皮肤!$B:$AC,13,0)," ")</f>
        <v>0</v>
      </c>
      <c r="Q43" t="s">
        <v>5081</v>
      </c>
      <c r="R43" s="217">
        <f>TRUNC(((草稿!N107+草稿!O107+草稿!P107+草稿!Q107+草稿!R107+草稿!S107+草稿!T107+草稿!U107)-1)/5+2)</f>
        <v>47</v>
      </c>
      <c r="S43"/>
      <c r="T43"/>
      <c r="U43"/>
      <c r="V43"/>
      <c r="W43"/>
      <c r="X43"/>
      <c r="Y43"/>
    </row>
    <row r="44" spans="1:25">
      <c r="A44" s="316" t="s">
        <v>5079</v>
      </c>
      <c r="B44" s="45" t="s">
        <v>2698</v>
      </c>
      <c r="C44" s="45"/>
      <c r="D44" s="318" t="s">
        <v>164</v>
      </c>
      <c r="E44" s="318"/>
      <c r="F44" s="28" t="s">
        <v>2697</v>
      </c>
      <c r="G44" s="118">
        <f>VLOOKUP($D44,装备!$B:$O,6,0)</f>
        <v>0</v>
      </c>
      <c r="H44" s="118">
        <f>VLOOKUP($D44,装备!$B:$O,7,0)</f>
        <v>0</v>
      </c>
      <c r="I44" s="118">
        <f>VLOOKUP($D44,装备!$B:$O,8,0)</f>
        <v>30</v>
      </c>
      <c r="J44" s="118">
        <f>VLOOKUP($D44,装备!$B:$O,9,0)</f>
        <v>0</v>
      </c>
      <c r="K44" s="118">
        <f>VLOOKUP($D44,装备!$B:$O,10,0)</f>
        <v>0</v>
      </c>
      <c r="L44" s="118">
        <f>VLOOKUP($D44,装备!$B:$O,11,0)</f>
        <v>30</v>
      </c>
      <c r="M44" s="118">
        <f>VLOOKUP($D44,装备!$B:$O,12,0)</f>
        <v>0</v>
      </c>
      <c r="N44" s="118">
        <f>VLOOKUP($D44,装备!$B:$O,13,0)</f>
        <v>0</v>
      </c>
      <c r="O44" s="207">
        <f>VLOOKUP($D44,装备!$B:$O,14,0)</f>
        <v>0</v>
      </c>
      <c r="Q44" t="s">
        <v>2692</v>
      </c>
      <c r="R44" s="189">
        <f>MAX(VLOOKUP(MAX($R43,$R42),经验值!$A$2:$C$100,3,0)-VLOOKUP($B42,经验值!$A$2:$C$100,3,0),0)</f>
        <v>0</v>
      </c>
      <c r="S44"/>
      <c r="T44"/>
      <c r="U44"/>
      <c r="V44"/>
      <c r="W44"/>
      <c r="X44"/>
      <c r="Y44"/>
    </row>
    <row r="45" spans="1:25">
      <c r="A45" s="317"/>
      <c r="B45" s="181" t="s">
        <v>261</v>
      </c>
      <c r="C45" s="181"/>
      <c r="D45" s="319" t="s">
        <v>192</v>
      </c>
      <c r="E45" s="319"/>
      <c r="F45" s="34" t="s">
        <v>2697</v>
      </c>
      <c r="G45" s="110">
        <f>VLOOKUP($D45,装备!B:$O,6,0)</f>
        <v>0</v>
      </c>
      <c r="H45" s="110">
        <f>VLOOKUP($D45,装备!$B:$O,7,0)</f>
        <v>0</v>
      </c>
      <c r="I45" s="110">
        <f>VLOOKUP($D45,装备!$B:$O,8,0)</f>
        <v>0</v>
      </c>
      <c r="J45" s="110">
        <f>VLOOKUP($D45,装备!$B:$O,9,0)</f>
        <v>0</v>
      </c>
      <c r="K45" s="110">
        <f>VLOOKUP($D45,装备!$B:$O,10,0)</f>
        <v>0</v>
      </c>
      <c r="L45" s="110">
        <f>VLOOKUP($D45,装备!$B:$O,11,0)</f>
        <v>50</v>
      </c>
      <c r="M45" s="110">
        <f>VLOOKUP($D45,装备!$B:$O,12,0)</f>
        <v>0</v>
      </c>
      <c r="N45" s="110">
        <f>VLOOKUP($D45,装备!$B:$O,13,0)</f>
        <v>0</v>
      </c>
      <c r="O45" s="208">
        <f>VLOOKUP($D45,装备!$B:$O,14,0)</f>
        <v>0</v>
      </c>
      <c r="Q45" t="s">
        <v>2695</v>
      </c>
      <c r="R45" s="189">
        <f>TRUNC((R44-1)/R41)</f>
        <v>0</v>
      </c>
      <c r="S45"/>
      <c r="T45"/>
      <c r="U45"/>
      <c r="V45"/>
      <c r="W45"/>
      <c r="X45"/>
      <c r="Y45"/>
    </row>
    <row r="46" spans="1:25">
      <c r="A46" s="314" t="s">
        <v>4863</v>
      </c>
      <c r="B46" s="315"/>
      <c r="C46" s="315"/>
      <c r="D46" s="315"/>
      <c r="E46" s="315"/>
      <c r="F46" s="315"/>
      <c r="G46" s="211">
        <v>160</v>
      </c>
      <c r="H46" s="211"/>
      <c r="I46" s="211"/>
      <c r="J46" s="211"/>
      <c r="K46" s="211"/>
      <c r="L46" s="211">
        <v>10</v>
      </c>
      <c r="M46" s="211"/>
      <c r="N46" s="211"/>
      <c r="O46" s="206"/>
      <c r="Q46" t="s">
        <v>1345</v>
      </c>
      <c r="R46" s="189">
        <f>R45*B43</f>
        <v>0</v>
      </c>
      <c r="S46"/>
      <c r="T46"/>
      <c r="U46"/>
      <c r="V46"/>
      <c r="W46"/>
      <c r="X46"/>
      <c r="Y46"/>
    </row>
    <row r="47" spans="1:25">
      <c r="A47" s="314" t="s">
        <v>3827</v>
      </c>
      <c r="B47" s="315"/>
      <c r="C47" s="315"/>
      <c r="D47" s="315"/>
      <c r="E47" s="315"/>
      <c r="F47" s="315"/>
      <c r="G47" s="183">
        <f>SUM(G42:G46)</f>
        <v>360</v>
      </c>
      <c r="H47" s="183">
        <f>SUM(H42:H46)</f>
        <v>29</v>
      </c>
      <c r="I47" s="183">
        <f>SUM(I42:I46)</f>
        <v>75</v>
      </c>
      <c r="J47" s="183">
        <f>SUM(J42:J46)</f>
        <v>45</v>
      </c>
      <c r="K47" s="183">
        <f>SUM(K42:K46)</f>
        <v>23</v>
      </c>
      <c r="L47" s="183">
        <f>SUM(L42:L46)</f>
        <v>110</v>
      </c>
      <c r="M47" s="183">
        <f>SUM(M42:M46)</f>
        <v>25</v>
      </c>
      <c r="N47" s="183">
        <f>SUM(N42:N46)</f>
        <v>17</v>
      </c>
      <c r="O47" s="187">
        <f>SUM(O42:O46)</f>
        <v>20</v>
      </c>
      <c r="Q47" t="s">
        <v>1346</v>
      </c>
      <c r="R47" s="189">
        <f>R45*D43</f>
        <v>0</v>
      </c>
      <c r="S47"/>
      <c r="T47"/>
      <c r="U47"/>
      <c r="V47"/>
      <c r="W47"/>
      <c r="X47"/>
      <c r="Y47"/>
    </row>
    <row r="48" spans="1:25">
      <c r="A48" s="186" t="s">
        <v>3828</v>
      </c>
      <c r="B48" s="284" t="s">
        <v>4877</v>
      </c>
      <c r="C48" s="190" t="str">
        <f>VLOOKUP(B48,草稿!I103:J109,2,0)</f>
        <v>防御</v>
      </c>
      <c r="D48" s="45" t="str">
        <f>IFERROR(VLOOKUP(B48,草稿!I103:M129,4,0)," ")</f>
        <v>①</v>
      </c>
      <c r="E48" s="81" t="str">
        <f>IFERROR(VLOOKUP(B48,草稿!I103:M129,5,0)," ")</f>
        <v>敌方全体命中降低30%</v>
      </c>
      <c r="F48" s="81"/>
      <c r="G48" s="81"/>
      <c r="H48" s="81"/>
      <c r="I48" s="81"/>
      <c r="J48" s="81"/>
      <c r="K48" s="81"/>
      <c r="L48" s="81"/>
      <c r="M48" s="81"/>
      <c r="N48" s="81"/>
      <c r="O48" s="288"/>
      <c r="S48"/>
      <c r="T48"/>
      <c r="U48"/>
      <c r="V48"/>
      <c r="W48"/>
      <c r="X48"/>
      <c r="Y48"/>
    </row>
    <row r="49" spans="1:25" ht="15" thickBot="1">
      <c r="A49" s="209" t="s">
        <v>4341</v>
      </c>
      <c r="B49" s="210" t="str">
        <f>IF(C48=C49,"有效","无效")</f>
        <v>无效</v>
      </c>
      <c r="C49" s="210" t="str">
        <f>IFERROR(VLOOKUP(草稿!$K110,符卡!$B:$H,2,FALSE)," ")</f>
        <v xml:space="preserve"> </v>
      </c>
      <c r="D49" s="285" t="str">
        <f>IFERROR(VLOOKUP(草稿!$K110,符卡!$B:$H,4,FALSE)," ")</f>
        <v xml:space="preserve"> </v>
      </c>
      <c r="E49" s="289" t="str">
        <f>IFERROR(VLOOKUP(草稿!$K110,符卡!$B:$H,7,FALSE)," ")</f>
        <v xml:space="preserve"> </v>
      </c>
      <c r="F49" s="289"/>
      <c r="G49" s="289"/>
      <c r="H49" s="289"/>
      <c r="I49" s="289"/>
      <c r="J49" s="289"/>
      <c r="K49" s="289"/>
      <c r="L49" s="289"/>
      <c r="M49" s="289"/>
      <c r="N49" s="289"/>
      <c r="O49" s="290"/>
      <c r="S49"/>
      <c r="T49"/>
      <c r="U49"/>
      <c r="V49"/>
      <c r="W49"/>
      <c r="X49"/>
      <c r="Y49"/>
    </row>
    <row r="50" spans="1:25">
      <c r="E50" s="196"/>
      <c r="F50" s="196" t="str">
        <f>MID(G50,1,6)</f>
        <v>M10009</v>
      </c>
      <c r="G50" s="196" t="str">
        <f>VLOOKUP(G51,地图!C:D,2,0)</f>
        <v>M100093</v>
      </c>
      <c r="H50" s="196"/>
      <c r="I50" s="196"/>
    </row>
    <row r="51" spans="1:25">
      <c r="A51" s="8" t="s">
        <v>3826</v>
      </c>
      <c r="D51" s="272">
        <v>1320</v>
      </c>
      <c r="E51" s="216" t="s">
        <v>4356</v>
      </c>
      <c r="F51" s="75" t="str">
        <f>VLOOKUP(F50,地图!A:B,2,0)</f>
        <v>迷途之家</v>
      </c>
      <c r="G51" s="320" t="s">
        <v>4366</v>
      </c>
      <c r="H51" s="320"/>
      <c r="I51" s="320"/>
    </row>
    <row r="52" spans="1:25">
      <c r="B52" t="s">
        <v>2692</v>
      </c>
      <c r="D52">
        <f>MAX(R4,R14,R24,R34,R44)</f>
        <v>0</v>
      </c>
    </row>
    <row r="53" spans="1:25">
      <c r="B53" t="s">
        <v>4351</v>
      </c>
      <c r="D53">
        <f>TRUNC((D52-1)/D51)</f>
        <v>0</v>
      </c>
    </row>
    <row r="54" spans="1:25">
      <c r="B54" t="s">
        <v>2731</v>
      </c>
      <c r="D54">
        <f>B3+B13+B23+B33+B43</f>
        <v>16</v>
      </c>
    </row>
    <row r="55" spans="1:25">
      <c r="B55" t="s">
        <v>4352</v>
      </c>
      <c r="D55">
        <f>D3+D13+D23+D33+D43</f>
        <v>20</v>
      </c>
    </row>
    <row r="56" spans="1:25">
      <c r="B56" t="s">
        <v>2732</v>
      </c>
      <c r="D56">
        <f>D53*D54</f>
        <v>0</v>
      </c>
    </row>
    <row r="57" spans="1:25">
      <c r="B57" t="s">
        <v>4350</v>
      </c>
      <c r="D57">
        <f>D53*D55</f>
        <v>0</v>
      </c>
    </row>
  </sheetData>
  <mergeCells count="36">
    <mergeCell ref="A7:F7"/>
    <mergeCell ref="A17:F17"/>
    <mergeCell ref="A27:F27"/>
    <mergeCell ref="A37:F37"/>
    <mergeCell ref="A47:F47"/>
    <mergeCell ref="A31:F31"/>
    <mergeCell ref="D32:E32"/>
    <mergeCell ref="D34:E34"/>
    <mergeCell ref="D35:E35"/>
    <mergeCell ref="A36:F36"/>
    <mergeCell ref="A21:F21"/>
    <mergeCell ref="D22:E22"/>
    <mergeCell ref="D24:E24"/>
    <mergeCell ref="D25:E25"/>
    <mergeCell ref="A26:F26"/>
    <mergeCell ref="A11:F11"/>
    <mergeCell ref="D12:E12"/>
    <mergeCell ref="D14:E14"/>
    <mergeCell ref="D15:E15"/>
    <mergeCell ref="A16:F16"/>
    <mergeCell ref="G51:I51"/>
    <mergeCell ref="A44:A45"/>
    <mergeCell ref="A41:F41"/>
    <mergeCell ref="D42:E42"/>
    <mergeCell ref="D44:E44"/>
    <mergeCell ref="D45:E45"/>
    <mergeCell ref="A46:F46"/>
    <mergeCell ref="A14:A15"/>
    <mergeCell ref="A24:A25"/>
    <mergeCell ref="A34:A35"/>
    <mergeCell ref="D2:E2"/>
    <mergeCell ref="A1:F1"/>
    <mergeCell ref="A6:F6"/>
    <mergeCell ref="A4:A5"/>
    <mergeCell ref="D4:E4"/>
    <mergeCell ref="D5:E5"/>
  </mergeCells>
  <phoneticPr fontId="1" type="noConversion"/>
  <conditionalFormatting sqref="G4">
    <cfRule type="cellIs" dxfId="109" priority="177" operator="equal">
      <formula>0</formula>
    </cfRule>
  </conditionalFormatting>
  <conditionalFormatting sqref="G4:O5">
    <cfRule type="cellIs" dxfId="108" priority="176" operator="equal">
      <formula>0</formula>
    </cfRule>
  </conditionalFormatting>
  <conditionalFormatting sqref="G44">
    <cfRule type="cellIs" dxfId="107" priority="57" operator="equal">
      <formula>0</formula>
    </cfRule>
  </conditionalFormatting>
  <conditionalFormatting sqref="G3:O3">
    <cfRule type="cellIs" dxfId="106" priority="135" operator="equal">
      <formula>0</formula>
    </cfRule>
  </conditionalFormatting>
  <conditionalFormatting sqref="C9">
    <cfRule type="containsText" dxfId="105" priority="130" operator="containsText" text="#N/A">
      <formula>NOT(ISERROR(SEARCH("#N/A",C9)))</formula>
    </cfRule>
  </conditionalFormatting>
  <conditionalFormatting sqref="D9">
    <cfRule type="containsText" dxfId="104" priority="129" operator="containsText" text="#N/A">
      <formula>NOT(ISERROR(SEARCH("#N/A",D9)))</formula>
    </cfRule>
  </conditionalFormatting>
  <conditionalFormatting sqref="E9">
    <cfRule type="containsText" dxfId="103" priority="128" operator="containsText" text="#N/A">
      <formula>NOT(ISERROR(SEARCH("#N/A",E9)))</formula>
    </cfRule>
  </conditionalFormatting>
  <conditionalFormatting sqref="E19">
    <cfRule type="containsText" dxfId="102" priority="4" operator="containsText" text="#N/A">
      <formula>NOT(ISERROR(SEARCH("#N/A",E19)))</formula>
    </cfRule>
  </conditionalFormatting>
  <conditionalFormatting sqref="E29">
    <cfRule type="containsText" dxfId="101" priority="3" operator="containsText" text="#N/A">
      <formula>NOT(ISERROR(SEARCH("#N/A",E29)))</formula>
    </cfRule>
  </conditionalFormatting>
  <conditionalFormatting sqref="E39">
    <cfRule type="containsText" dxfId="100" priority="2" operator="containsText" text="#N/A">
      <formula>NOT(ISERROR(SEARCH("#N/A",E39)))</formula>
    </cfRule>
  </conditionalFormatting>
  <conditionalFormatting sqref="E49">
    <cfRule type="containsText" dxfId="99" priority="1" operator="containsText" text="#N/A">
      <formula>NOT(ISERROR(SEARCH("#N/A",E49)))</formula>
    </cfRule>
  </conditionalFormatting>
  <conditionalFormatting sqref="G34:O35">
    <cfRule type="cellIs" dxfId="98" priority="70" operator="equal">
      <formula>0</formula>
    </cfRule>
  </conditionalFormatting>
  <conditionalFormatting sqref="G14">
    <cfRule type="cellIs" dxfId="97" priority="107" operator="equal">
      <formula>0</formula>
    </cfRule>
  </conditionalFormatting>
  <conditionalFormatting sqref="G14:O15">
    <cfRule type="cellIs" dxfId="96" priority="106" operator="equal">
      <formula>0</formula>
    </cfRule>
  </conditionalFormatting>
  <conditionalFormatting sqref="C19">
    <cfRule type="containsText" dxfId="95" priority="104" operator="containsText" text="#N/A">
      <formula>NOT(ISERROR(SEARCH("#N/A",C19)))</formula>
    </cfRule>
  </conditionalFormatting>
  <conditionalFormatting sqref="D19">
    <cfRule type="containsText" dxfId="94" priority="103" operator="containsText" text="#N/A">
      <formula>NOT(ISERROR(SEARCH("#N/A",D19)))</formula>
    </cfRule>
  </conditionalFormatting>
  <conditionalFormatting sqref="G13:O13">
    <cfRule type="cellIs" dxfId="93" priority="93" operator="equal">
      <formula>0</formula>
    </cfRule>
  </conditionalFormatting>
  <conditionalFormatting sqref="G24">
    <cfRule type="cellIs" dxfId="92" priority="85" operator="equal">
      <formula>0</formula>
    </cfRule>
  </conditionalFormatting>
  <conditionalFormatting sqref="G24:O25">
    <cfRule type="cellIs" dxfId="91" priority="84" operator="equal">
      <formula>0</formula>
    </cfRule>
  </conditionalFormatting>
  <conditionalFormatting sqref="C29">
    <cfRule type="containsText" dxfId="90" priority="83" operator="containsText" text="#N/A">
      <formula>NOT(ISERROR(SEARCH("#N/A",C29)))</formula>
    </cfRule>
  </conditionalFormatting>
  <conditionalFormatting sqref="D29">
    <cfRule type="containsText" dxfId="89" priority="82" operator="containsText" text="#N/A">
      <formula>NOT(ISERROR(SEARCH("#N/A",D29)))</formula>
    </cfRule>
  </conditionalFormatting>
  <conditionalFormatting sqref="G23:O23">
    <cfRule type="cellIs" dxfId="88" priority="79" operator="equal">
      <formula>0</formula>
    </cfRule>
  </conditionalFormatting>
  <conditionalFormatting sqref="G34">
    <cfRule type="cellIs" dxfId="87" priority="71" operator="equal">
      <formula>0</formula>
    </cfRule>
  </conditionalFormatting>
  <conditionalFormatting sqref="C39">
    <cfRule type="containsText" dxfId="86" priority="69" operator="containsText" text="#N/A">
      <formula>NOT(ISERROR(SEARCH("#N/A",C39)))</formula>
    </cfRule>
  </conditionalFormatting>
  <conditionalFormatting sqref="D39">
    <cfRule type="containsText" dxfId="85" priority="68" operator="containsText" text="#N/A">
      <formula>NOT(ISERROR(SEARCH("#N/A",D39)))</formula>
    </cfRule>
  </conditionalFormatting>
  <conditionalFormatting sqref="G33:O33">
    <cfRule type="cellIs" dxfId="84" priority="65" operator="equal">
      <formula>0</formula>
    </cfRule>
  </conditionalFormatting>
  <conditionalFormatting sqref="G44:O45">
    <cfRule type="cellIs" dxfId="83" priority="56" operator="equal">
      <formula>0</formula>
    </cfRule>
  </conditionalFormatting>
  <conditionalFormatting sqref="C49">
    <cfRule type="containsText" dxfId="82" priority="55" operator="containsText" text="#N/A">
      <formula>NOT(ISERROR(SEARCH("#N/A",C49)))</formula>
    </cfRule>
  </conditionalFormatting>
  <conditionalFormatting sqref="D49">
    <cfRule type="containsText" dxfId="81" priority="54" operator="containsText" text="#N/A">
      <formula>NOT(ISERROR(SEARCH("#N/A",D49)))</formula>
    </cfRule>
  </conditionalFormatting>
  <conditionalFormatting sqref="G43:O43">
    <cfRule type="cellIs" dxfId="80" priority="51" operator="equal">
      <formula>0</formula>
    </cfRule>
  </conditionalFormatting>
  <dataValidations count="3">
    <dataValidation type="whole" allowBlank="1" showInputMessage="1" showErrorMessage="1" sqref="B2 B32 B12 B22 B42">
      <formula1>1</formula1>
      <formula2>99</formula2>
    </dataValidation>
    <dataValidation type="whole" allowBlank="1" showInputMessage="1" showErrorMessage="1" sqref="G6 G16 G26 G36 G46">
      <formula1>0</formula1>
      <formula2>500-G2</formula2>
    </dataValidation>
    <dataValidation type="whole" allowBlank="1" showInputMessage="1" showErrorMessage="1" sqref="H6 H16 I16 J16 K16 L16 M16 H26 I26 J26 K26 L26 M26 H36 I36 J36 K36 L36 M36 H46 I46 J46 K46 L46 M46 I6 J6 K6 M6 L6 N6 N16 N26 N36 N46">
      <formula1>0</formula1>
      <formula2>100-H2</formula2>
    </dataValidation>
  </dataValidations>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0">
        <x14:dataValidation type="list" allowBlank="1" showInputMessage="1" showErrorMessage="1">
          <x14:formula1>
            <xm:f>地图!$C$2:$C$49</xm:f>
          </x14:formula1>
          <xm:sqref>G51</xm:sqref>
        </x14:dataValidation>
        <x14:dataValidation type="list" allowBlank="1" showInputMessage="1" showErrorMessage="1">
          <x14:formula1>
            <xm:f>装备!$B$2:$B$48</xm:f>
          </x14:formula1>
          <xm:sqref>D4:E4 D44:E44 D34:E34 D24:E24 D14:E14</xm:sqref>
        </x14:dataValidation>
        <x14:dataValidation type="list" allowBlank="1" showInputMessage="1" showErrorMessage="1">
          <x14:formula1>
            <xm:f>装备!$B$48:$B$93</xm:f>
          </x14:formula1>
          <xm:sqref>D5:E5 D45:E45 D35:E35 D25:E25 D15:E15</xm:sqref>
        </x14:dataValidation>
        <x14:dataValidation type="list" allowBlank="1" showInputMessage="1" showErrorMessage="1">
          <x14:formula1>
            <xm:f>草稿!$I$3:$I$9</xm:f>
          </x14:formula1>
          <xm:sqref>B8 B18 B28 B38 B48</xm:sqref>
        </x14:dataValidation>
        <x14:dataValidation type="list" allowBlank="1" showInputMessage="1" showErrorMessage="1">
          <x14:formula1>
            <xm:f>草稿!$A$104:$A$121</xm:f>
          </x14:formula1>
          <xm:sqref>C2 C12 C22 C32 C42</xm:sqref>
        </x14:dataValidation>
        <x14:dataValidation type="list" allowBlank="1" showInputMessage="1" showErrorMessage="1">
          <x14:formula1>
            <xm:f>草稿!$G$103:$G$122</xm:f>
          </x14:formula1>
          <xm:sqref>D42:E42</xm:sqref>
        </x14:dataValidation>
        <x14:dataValidation type="list" allowBlank="1" showInputMessage="1" showErrorMessage="1">
          <x14:formula1>
            <xm:f>草稿!$G$3:$G$27</xm:f>
          </x14:formula1>
          <xm:sqref>D2:E2</xm:sqref>
        </x14:dataValidation>
        <x14:dataValidation type="list" allowBlank="1" showInputMessage="1" showErrorMessage="1">
          <x14:formula1>
            <xm:f>草稿!$G$28:$G$52</xm:f>
          </x14:formula1>
          <xm:sqref>D12:E12</xm:sqref>
        </x14:dataValidation>
        <x14:dataValidation type="list" allowBlank="1" showInputMessage="1" showErrorMessage="1">
          <x14:formula1>
            <xm:f>草稿!$G$53:$G$77</xm:f>
          </x14:formula1>
          <xm:sqref>D22:E22</xm:sqref>
        </x14:dataValidation>
        <x14:dataValidation type="list" allowBlank="1" showInputMessage="1" showErrorMessage="1">
          <x14:formula1>
            <xm:f>草稿!$G78:$G$102</xm:f>
          </x14:formula1>
          <xm:sqref>D32:E32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7"/>
  <sheetViews>
    <sheetView topLeftCell="F1" zoomScaleNormal="100" workbookViewId="0">
      <selection activeCell="N2" sqref="N2:U6"/>
    </sheetView>
  </sheetViews>
  <sheetFormatPr defaultRowHeight="14.25"/>
  <cols>
    <col min="1" max="1" width="9" customWidth="1"/>
    <col min="2" max="4" width="4.5" bestFit="1" customWidth="1"/>
    <col min="6" max="6" width="15.125" bestFit="1" customWidth="1"/>
    <col min="7" max="7" width="24" bestFit="1" customWidth="1"/>
    <col min="9" max="9" width="5.25" bestFit="1" customWidth="1"/>
    <col min="10" max="10" width="9" bestFit="1" customWidth="1"/>
    <col min="11" max="11" width="11.875" bestFit="1" customWidth="1"/>
    <col min="12" max="12" width="6.25" bestFit="1" customWidth="1"/>
    <col min="13" max="13" width="72.625" bestFit="1" customWidth="1"/>
    <col min="14" max="20" width="4.5" bestFit="1" customWidth="1"/>
    <col min="21" max="21" width="4.5" customWidth="1"/>
  </cols>
  <sheetData>
    <row r="1" spans="1:21" ht="201" customHeight="1">
      <c r="A1" s="329" t="s">
        <v>5314</v>
      </c>
      <c r="B1" s="323"/>
      <c r="C1" s="323"/>
      <c r="D1" s="323"/>
      <c r="E1" s="323"/>
      <c r="F1" s="323"/>
      <c r="G1" s="323"/>
      <c r="H1" s="323"/>
      <c r="I1" s="323"/>
      <c r="J1" s="323"/>
      <c r="K1" s="323"/>
      <c r="L1" s="323"/>
      <c r="M1" s="323"/>
    </row>
    <row r="2" spans="1:21">
      <c r="A2" s="330">
        <v>0</v>
      </c>
      <c r="B2" s="189"/>
      <c r="C2" s="189">
        <v>0</v>
      </c>
      <c r="D2" s="189"/>
    </row>
    <row r="3" spans="1:21">
      <c r="A3" s="189">
        <f t="shared" ref="A3:A66" si="0">A2+5</f>
        <v>5</v>
      </c>
      <c r="B3" s="189">
        <f t="shared" ref="B3:B66" si="1">TRUNC((A3/5-1)/10+1)+B2</f>
        <v>1</v>
      </c>
      <c r="C3" s="189">
        <f t="shared" ref="C3:C66" si="2">C2+1</f>
        <v>1</v>
      </c>
      <c r="D3" s="189">
        <f t="shared" ref="D3:D66" si="3">TRUNC((C3-1)/10+1)+D2</f>
        <v>1</v>
      </c>
      <c r="F3" s="279" t="str">
        <f>CONCATENATE(草稿!I$10,"00")</f>
        <v>9800</v>
      </c>
      <c r="G3" t="str">
        <f>IFERROR(VLOOKUP(F3,皮肤!A:B,2,FALSE),"")</f>
        <v>伊吹萃香01</v>
      </c>
      <c r="I3" s="189" t="s">
        <v>4339</v>
      </c>
      <c r="J3" s="189" t="s">
        <v>4340</v>
      </c>
      <c r="K3" s="189" t="str">
        <f>VLOOKUP(属性计算器!$D$2,皮肤!$B:$AC,25,0)</f>
        <v>SPE0004A01</v>
      </c>
      <c r="L3" s="189" t="str">
        <f>VLOOKUP(K3,符卡!$B:$H,4,FALSE)</f>
        <v>②</v>
      </c>
      <c r="M3" s="189" t="str">
        <f>VLOOKUP(K3,符卡!B:H,7,FALSE)</f>
        <v>对所有敌人进行1*灵力的弹幕攻击</v>
      </c>
      <c r="N3">
        <f>VLOOKUP(属性计算器!G2,草稿!A$2:B$102,2,0)</f>
        <v>100</v>
      </c>
      <c r="O3">
        <f>VLOOKUP(属性计算器!H2,草稿!$C$2:$D$102,2,0)</f>
        <v>57</v>
      </c>
      <c r="P3">
        <f>VLOOKUP(属性计算器!I2,草稿!$C$2:$D$102,2,0)</f>
        <v>125</v>
      </c>
      <c r="Q3">
        <f>VLOOKUP(属性计算器!J2,草稿!$C$2:$D$102,2,0)</f>
        <v>125</v>
      </c>
      <c r="R3">
        <f>VLOOKUP(属性计算器!K2,草稿!$C$2:$D$102,2,0)</f>
        <v>39</v>
      </c>
      <c r="S3">
        <f>VLOOKUP(属性计算器!L2,草稿!$C$2:$D$102,2,0)</f>
        <v>30</v>
      </c>
      <c r="T3">
        <f>VLOOKUP(属性计算器!M2,草稿!$C$2:$D$102,2,0)</f>
        <v>45</v>
      </c>
      <c r="U3">
        <f>VLOOKUP(属性计算器!N2,草稿!$C$2:$D$102,2,0)</f>
        <v>24</v>
      </c>
    </row>
    <row r="4" spans="1:21">
      <c r="A4" s="189">
        <f t="shared" si="0"/>
        <v>10</v>
      </c>
      <c r="B4" s="189">
        <f t="shared" si="1"/>
        <v>2</v>
      </c>
      <c r="C4" s="189">
        <f t="shared" si="2"/>
        <v>2</v>
      </c>
      <c r="D4" s="189">
        <f t="shared" si="3"/>
        <v>2</v>
      </c>
      <c r="F4" s="279" t="str">
        <f>CONCATENATE(草稿!I$10,"01")</f>
        <v>9801</v>
      </c>
      <c r="G4" t="str">
        <f>IFERROR(VLOOKUP(F4,皮肤!A:B,2,FALSE),"")</f>
        <v>永江衣玖01</v>
      </c>
      <c r="I4" s="189" t="s">
        <v>4329</v>
      </c>
      <c r="J4" s="189" t="s">
        <v>4335</v>
      </c>
      <c r="K4" s="189" t="str">
        <f>VLOOKUP(属性计算器!$D$2,皮肤!$B:$AC,26,0)</f>
        <v>SPE0004B01</v>
      </c>
      <c r="L4" s="189" t="str">
        <f>VLOOKUP(K4,符卡!$B:$H,4,FALSE)</f>
        <v>①</v>
      </c>
      <c r="M4" s="189" t="str">
        <f>VLOOKUP(K4,符卡!B:H,7,FALSE)</f>
        <v>敌方全体命中降低30%</v>
      </c>
      <c r="N4">
        <f>VLOOKUP(属性计算器!G6+属性计算器!G2,草稿!A$2:B$102,2,0)</f>
        <v>140</v>
      </c>
      <c r="O4">
        <f>VLOOKUP(属性计算器!H6+属性计算器!H2,草稿!$C$2:$D$102,2,0)</f>
        <v>57</v>
      </c>
      <c r="P4">
        <f>VLOOKUP(属性计算器!I6+属性计算器!I2,草稿!$C$2:$D$102,2,0)</f>
        <v>125</v>
      </c>
      <c r="Q4">
        <f>VLOOKUP(属性计算器!J6+属性计算器!J2,草稿!$C$2:$D$102,2,0)</f>
        <v>125</v>
      </c>
      <c r="R4">
        <f>VLOOKUP(属性计算器!K6+属性计算器!K2,草稿!$C$2:$D$102,2,0)</f>
        <v>39</v>
      </c>
      <c r="S4">
        <f>VLOOKUP(属性计算器!L6+属性计算器!L2,草稿!$C$2:$D$102,2,0)</f>
        <v>45</v>
      </c>
      <c r="T4">
        <f>VLOOKUP(属性计算器!M6+属性计算器!M2,草稿!$C$2:$D$102,2,0)</f>
        <v>45</v>
      </c>
      <c r="U4">
        <f>VLOOKUP(属性计算器!N6+属性计算器!N2,草稿!$C$2:$D$102,2,0)</f>
        <v>72</v>
      </c>
    </row>
    <row r="5" spans="1:21">
      <c r="A5" s="189">
        <f t="shared" si="0"/>
        <v>15</v>
      </c>
      <c r="B5" s="189">
        <f t="shared" si="1"/>
        <v>3</v>
      </c>
      <c r="C5" s="189">
        <f t="shared" si="2"/>
        <v>3</v>
      </c>
      <c r="D5" s="189">
        <f t="shared" si="3"/>
        <v>3</v>
      </c>
      <c r="F5" s="279" t="str">
        <f>CONCATENATE(草稿!I$10,"02")</f>
        <v>9802</v>
      </c>
      <c r="G5" t="str">
        <f>IFERROR(VLOOKUP(F5,皮肤!A:B,2,FALSE),"")</f>
        <v>比那名居天子01</v>
      </c>
      <c r="I5" s="189" t="s">
        <v>4330</v>
      </c>
      <c r="J5" s="189" t="s">
        <v>4336</v>
      </c>
      <c r="K5" s="189" t="str">
        <f>VLOOKUP(属性计算器!$D$2,皮肤!$B:$AC,26,0)</f>
        <v>SPE0004B01</v>
      </c>
      <c r="L5" s="189" t="str">
        <f>VLOOKUP(K5,符卡!$B:$H,4,FALSE)</f>
        <v>①</v>
      </c>
      <c r="M5" s="189" t="str">
        <f>VLOOKUP(K5,符卡!B:H,7,FALSE)</f>
        <v>敌方全体命中降低30%</v>
      </c>
    </row>
    <row r="6" spans="1:21">
      <c r="A6" s="189">
        <f t="shared" si="0"/>
        <v>20</v>
      </c>
      <c r="B6" s="189">
        <f t="shared" si="1"/>
        <v>4</v>
      </c>
      <c r="C6" s="189">
        <f t="shared" si="2"/>
        <v>4</v>
      </c>
      <c r="D6" s="189">
        <f t="shared" si="3"/>
        <v>4</v>
      </c>
      <c r="F6" s="279" t="str">
        <f>CONCATENATE(草稿!I$10,"03")</f>
        <v>9803</v>
      </c>
      <c r="G6" t="str">
        <f>IFERROR(VLOOKUP(F6,皮肤!A:B,2,FALSE),"")</f>
        <v>姬海棠羽立01</v>
      </c>
      <c r="I6" s="189" t="s">
        <v>4331</v>
      </c>
      <c r="J6" s="189" t="s">
        <v>2698</v>
      </c>
      <c r="K6" s="189" t="str">
        <f>VLOOKUP(属性计算器!$D$2,皮肤!$B:$AC,25,0)</f>
        <v>SPE0004A01</v>
      </c>
      <c r="L6" s="189" t="str">
        <f>VLOOKUP(K6,符卡!$B:$H,4,FALSE)</f>
        <v>②</v>
      </c>
      <c r="M6" s="189" t="str">
        <f>VLOOKUP(K6,符卡!B:H,7,FALSE)</f>
        <v>对所有敌人进行1*灵力的弹幕攻击</v>
      </c>
    </row>
    <row r="7" spans="1:21">
      <c r="A7" s="189">
        <f t="shared" si="0"/>
        <v>25</v>
      </c>
      <c r="B7" s="189">
        <f t="shared" si="1"/>
        <v>5</v>
      </c>
      <c r="C7" s="189">
        <f t="shared" si="2"/>
        <v>5</v>
      </c>
      <c r="D7" s="189">
        <f t="shared" si="3"/>
        <v>5</v>
      </c>
      <c r="F7" s="279" t="str">
        <f>CONCATENATE(草稿!I$10,"04")</f>
        <v>9804</v>
      </c>
      <c r="G7" t="str">
        <f>IFERROR(VLOOKUP(F7,皮肤!A:B,2,FALSE),"")</f>
        <v>秦心01</v>
      </c>
      <c r="I7" s="189" t="s">
        <v>4332</v>
      </c>
      <c r="J7" s="189" t="s">
        <v>4337</v>
      </c>
      <c r="K7" s="189" t="str">
        <f>VLOOKUP(属性计算器!$D$2,皮肤!$B:$AC,25,0)</f>
        <v>SPE0004A01</v>
      </c>
      <c r="L7" s="189" t="str">
        <f>VLOOKUP(K7,符卡!$B:$H,4,FALSE)</f>
        <v>②</v>
      </c>
      <c r="M7" s="189" t="str">
        <f>VLOOKUP(K7,符卡!B:H,7,FALSE)</f>
        <v>对所有敌人进行1*灵力的弹幕攻击</v>
      </c>
      <c r="N7">
        <f>N4-N3</f>
        <v>40</v>
      </c>
      <c r="O7">
        <f>O4-O3</f>
        <v>0</v>
      </c>
      <c r="P7">
        <f>P4-P3</f>
        <v>0</v>
      </c>
      <c r="Q7">
        <f>Q4-Q3</f>
        <v>0</v>
      </c>
      <c r="R7">
        <f>R4-R3</f>
        <v>0</v>
      </c>
      <c r="S7">
        <f>S4-S3</f>
        <v>15</v>
      </c>
      <c r="T7">
        <f>T4-T3</f>
        <v>0</v>
      </c>
      <c r="U7">
        <f>U4-U3</f>
        <v>48</v>
      </c>
    </row>
    <row r="8" spans="1:21">
      <c r="A8" s="189">
        <f t="shared" si="0"/>
        <v>30</v>
      </c>
      <c r="B8" s="189">
        <f t="shared" si="1"/>
        <v>6</v>
      </c>
      <c r="C8" s="189">
        <f t="shared" si="2"/>
        <v>6</v>
      </c>
      <c r="D8" s="189">
        <f t="shared" si="3"/>
        <v>6</v>
      </c>
      <c r="F8" s="279" t="str">
        <f>CONCATENATE(草稿!I$10,"05")</f>
        <v>9805</v>
      </c>
      <c r="G8" t="str">
        <f>IFERROR(VLOOKUP(F8,皮肤!A:B,2,FALSE),"")</f>
        <v>秦心02</v>
      </c>
      <c r="I8" s="189" t="s">
        <v>4333</v>
      </c>
      <c r="J8" s="189" t="s">
        <v>4338</v>
      </c>
      <c r="K8" s="189" t="str">
        <f>VLOOKUP(属性计算器!$D$2,皮肤!$B:$AC,27,0)</f>
        <v>SPE0004C01</v>
      </c>
      <c r="L8" s="189" t="str">
        <f>VLOOKUP(K8,符卡!$B:$H,4,FALSE)</f>
        <v>①</v>
      </c>
      <c r="M8" s="189" t="str">
        <f>VLOOKUP(K8,符卡!B:H,7,FALSE)</f>
        <v>恢复队长(0.4*灵力+20)的生命值</v>
      </c>
    </row>
    <row r="9" spans="1:21">
      <c r="A9" s="189">
        <f>A8+5</f>
        <v>35</v>
      </c>
      <c r="B9" s="189">
        <f>TRUNC((A9/5-1)/10+1)+B8</f>
        <v>7</v>
      </c>
      <c r="C9" s="189">
        <f>C8+1</f>
        <v>7</v>
      </c>
      <c r="D9" s="189">
        <f>TRUNC((C9-1)/10+1)+D8</f>
        <v>7</v>
      </c>
      <c r="F9" s="279" t="str">
        <f>CONCATENATE(草稿!I$10,"06")</f>
        <v>9806</v>
      </c>
      <c r="G9" t="str">
        <f>IFERROR(VLOOKUP(F9,皮肤!A:B,2,FALSE),"")</f>
        <v>桑尼米尔克01</v>
      </c>
      <c r="I9" s="189" t="s">
        <v>4334</v>
      </c>
      <c r="J9" s="189" t="s">
        <v>4338</v>
      </c>
      <c r="K9" s="189" t="str">
        <f>VLOOKUP(属性计算器!$D$2,皮肤!$B:$AC,27,0)</f>
        <v>SPE0004C01</v>
      </c>
      <c r="L9" s="189" t="str">
        <f>VLOOKUP(K9,符卡!$B:$H,4,FALSE)</f>
        <v>①</v>
      </c>
      <c r="M9" s="189" t="str">
        <f>VLOOKUP(K9,符卡!B:H,7,FALSE)</f>
        <v>恢复队长(0.4*灵力+20)的生命值</v>
      </c>
    </row>
    <row r="10" spans="1:21">
      <c r="A10" s="189">
        <f>A9+5</f>
        <v>40</v>
      </c>
      <c r="B10" s="189">
        <f>TRUNC((A10/5-1)/10+1)+B9</f>
        <v>8</v>
      </c>
      <c r="C10" s="189">
        <f>C9+1</f>
        <v>8</v>
      </c>
      <c r="D10" s="189">
        <f>TRUNC((C10-1)/10+1)+D9</f>
        <v>8</v>
      </c>
      <c r="F10" s="279" t="str">
        <f>CONCATENATE(草稿!I$10,"07")</f>
        <v>9807</v>
      </c>
      <c r="G10" t="str">
        <f>IFERROR(VLOOKUP(F10,皮肤!A:B,2,FALSE),"")</f>
        <v>露娜切云德01</v>
      </c>
      <c r="I10" s="189">
        <f>VLOOKUP(属性计算器!C$2,草稿!A$104:B$121,2,FALSE)</f>
        <v>98</v>
      </c>
      <c r="J10" s="189" t="str">
        <f>VLOOKUP(属性计算器!D$2,皮肤!$B:$AC,24,0)</f>
        <v>ATH0004</v>
      </c>
      <c r="K10" s="189" t="str">
        <f>VLOOKUP(属性计算器!$D$2,皮肤!$B:$AC,28,0)</f>
        <v>SPE0004D01</v>
      </c>
      <c r="L10" s="189" t="e">
        <f>VLOOKUP(K10,符卡!$B:$H,4,FALSE)</f>
        <v>#N/A</v>
      </c>
      <c r="M10" s="189" t="e">
        <f>VLOOKUP(K10,符卡!B:H,7,FALSE)</f>
        <v>#N/A</v>
      </c>
    </row>
    <row r="11" spans="1:21">
      <c r="A11" s="189">
        <f t="shared" si="0"/>
        <v>45</v>
      </c>
      <c r="B11" s="189">
        <f t="shared" si="1"/>
        <v>9</v>
      </c>
      <c r="C11" s="189">
        <f t="shared" si="2"/>
        <v>9</v>
      </c>
      <c r="D11" s="189">
        <f t="shared" si="3"/>
        <v>9</v>
      </c>
      <c r="F11" s="279" t="str">
        <f>CONCATENATE(草稿!I$10,"08")</f>
        <v>9808</v>
      </c>
      <c r="G11" t="str">
        <f>IFERROR(VLOOKUP(F11,皮肤!A:B,2,FALSE),"")</f>
        <v>斯塔萨菲雅01</v>
      </c>
    </row>
    <row r="12" spans="1:21">
      <c r="A12" s="189">
        <f t="shared" si="0"/>
        <v>50</v>
      </c>
      <c r="B12" s="189">
        <f t="shared" si="1"/>
        <v>10</v>
      </c>
      <c r="C12" s="189">
        <f t="shared" si="2"/>
        <v>10</v>
      </c>
      <c r="D12" s="189">
        <f t="shared" si="3"/>
        <v>10</v>
      </c>
      <c r="F12" s="279" t="str">
        <f>CONCATENATE(草稿!I$10,"09")</f>
        <v>9809</v>
      </c>
      <c r="G12" t="str">
        <f>IFERROR(VLOOKUP(F12,皮肤!A:B,2,FALSE),"")</f>
        <v>宇佐见堇子01</v>
      </c>
    </row>
    <row r="13" spans="1:21">
      <c r="A13" s="189">
        <f t="shared" si="0"/>
        <v>55</v>
      </c>
      <c r="B13" s="189">
        <f t="shared" si="1"/>
        <v>12</v>
      </c>
      <c r="C13" s="189">
        <f t="shared" si="2"/>
        <v>11</v>
      </c>
      <c r="D13" s="189">
        <f t="shared" si="3"/>
        <v>12</v>
      </c>
      <c r="F13" s="279" t="str">
        <f>CONCATENATE(草稿!I$10,"10")</f>
        <v>9810</v>
      </c>
      <c r="G13" t="str">
        <f>IFERROR(VLOOKUP(F13,皮肤!A:B,2,FALSE),"")</f>
        <v/>
      </c>
    </row>
    <row r="14" spans="1:21">
      <c r="A14" s="189">
        <f t="shared" si="0"/>
        <v>60</v>
      </c>
      <c r="B14" s="189">
        <f t="shared" si="1"/>
        <v>14</v>
      </c>
      <c r="C14" s="189">
        <f t="shared" si="2"/>
        <v>12</v>
      </c>
      <c r="D14" s="189">
        <f t="shared" si="3"/>
        <v>14</v>
      </c>
      <c r="F14" s="279" t="str">
        <f>CONCATENATE(草稿!I$10,"11")</f>
        <v>9811</v>
      </c>
      <c r="G14" t="str">
        <f>IFERROR(VLOOKUP(F14,皮肤!A:B,2,FALSE),"")</f>
        <v/>
      </c>
    </row>
    <row r="15" spans="1:21">
      <c r="A15" s="189">
        <f t="shared" si="0"/>
        <v>65</v>
      </c>
      <c r="B15" s="189">
        <f t="shared" si="1"/>
        <v>16</v>
      </c>
      <c r="C15" s="189">
        <f t="shared" si="2"/>
        <v>13</v>
      </c>
      <c r="D15" s="189">
        <f t="shared" si="3"/>
        <v>16</v>
      </c>
      <c r="F15" s="279" t="str">
        <f>CONCATENATE(草稿!I$10,"12")</f>
        <v>9812</v>
      </c>
      <c r="G15" t="str">
        <f>IFERROR(VLOOKUP(F15,皮肤!A:B,2,FALSE),"")</f>
        <v/>
      </c>
    </row>
    <row r="16" spans="1:21">
      <c r="A16" s="189">
        <f t="shared" si="0"/>
        <v>70</v>
      </c>
      <c r="B16" s="189">
        <f t="shared" si="1"/>
        <v>18</v>
      </c>
      <c r="C16" s="189">
        <f t="shared" si="2"/>
        <v>14</v>
      </c>
      <c r="D16" s="189">
        <f t="shared" si="3"/>
        <v>18</v>
      </c>
      <c r="F16" s="279" t="str">
        <f>CONCATENATE(草稿!I$10,"13")</f>
        <v>9813</v>
      </c>
      <c r="G16" t="str">
        <f>IFERROR(VLOOKUP(F16,皮肤!A:B,2,FALSE),"")</f>
        <v/>
      </c>
    </row>
    <row r="17" spans="1:21">
      <c r="A17" s="189">
        <f t="shared" si="0"/>
        <v>75</v>
      </c>
      <c r="B17" s="189">
        <f t="shared" si="1"/>
        <v>20</v>
      </c>
      <c r="C17" s="189">
        <f t="shared" si="2"/>
        <v>15</v>
      </c>
      <c r="D17" s="189">
        <f t="shared" si="3"/>
        <v>20</v>
      </c>
      <c r="F17" s="279" t="str">
        <f>CONCATENATE(草稿!I$10,"14")</f>
        <v>9814</v>
      </c>
      <c r="G17" t="str">
        <f>IFERROR(VLOOKUP(F17,皮肤!A:B,2,FALSE),"")</f>
        <v/>
      </c>
    </row>
    <row r="18" spans="1:21">
      <c r="A18" s="189">
        <f t="shared" si="0"/>
        <v>80</v>
      </c>
      <c r="B18" s="189">
        <f t="shared" si="1"/>
        <v>22</v>
      </c>
      <c r="C18" s="189">
        <f t="shared" si="2"/>
        <v>16</v>
      </c>
      <c r="D18" s="189">
        <f t="shared" si="3"/>
        <v>22</v>
      </c>
      <c r="F18" s="279" t="str">
        <f>CONCATENATE(草稿!I$10,"15")</f>
        <v>9815</v>
      </c>
      <c r="G18" t="str">
        <f>IFERROR(VLOOKUP(F18,皮肤!A:B,2,FALSE),"")</f>
        <v/>
      </c>
      <c r="I18" s="183"/>
      <c r="J18" s="183"/>
      <c r="K18" s="183"/>
      <c r="L18" s="183"/>
      <c r="M18" s="183"/>
    </row>
    <row r="19" spans="1:21">
      <c r="A19" s="189">
        <f t="shared" si="0"/>
        <v>85</v>
      </c>
      <c r="B19" s="189">
        <f t="shared" si="1"/>
        <v>24</v>
      </c>
      <c r="C19" s="189">
        <f t="shared" si="2"/>
        <v>17</v>
      </c>
      <c r="D19" s="189">
        <f t="shared" si="3"/>
        <v>24</v>
      </c>
      <c r="F19" s="279" t="str">
        <f>CONCATENATE(草稿!I$10,"16")</f>
        <v>9816</v>
      </c>
      <c r="G19" t="str">
        <f>IFERROR(VLOOKUP(F19,皮肤!A:B,2,FALSE),"")</f>
        <v/>
      </c>
    </row>
    <row r="20" spans="1:21">
      <c r="A20" s="189">
        <f t="shared" si="0"/>
        <v>90</v>
      </c>
      <c r="B20" s="189">
        <f t="shared" si="1"/>
        <v>26</v>
      </c>
      <c r="C20" s="189">
        <f t="shared" si="2"/>
        <v>18</v>
      </c>
      <c r="D20" s="189">
        <f t="shared" si="3"/>
        <v>26</v>
      </c>
      <c r="F20" s="279" t="str">
        <f>CONCATENATE(草稿!I$10,"17")</f>
        <v>9817</v>
      </c>
      <c r="G20" t="str">
        <f>IFERROR(VLOOKUP(F20,皮肤!A:B,2,FALSE),"")</f>
        <v/>
      </c>
    </row>
    <row r="21" spans="1:21">
      <c r="A21" s="189">
        <f t="shared" si="0"/>
        <v>95</v>
      </c>
      <c r="B21" s="189">
        <f t="shared" si="1"/>
        <v>28</v>
      </c>
      <c r="C21" s="189">
        <f t="shared" si="2"/>
        <v>19</v>
      </c>
      <c r="D21" s="189">
        <f t="shared" si="3"/>
        <v>28</v>
      </c>
      <c r="F21" s="279" t="str">
        <f>CONCATENATE(草稿!I$10,"18")</f>
        <v>9818</v>
      </c>
      <c r="G21" t="str">
        <f>IFERROR(VLOOKUP(F21,皮肤!A:B,2,FALSE),"")</f>
        <v/>
      </c>
    </row>
    <row r="22" spans="1:21">
      <c r="A22" s="189">
        <f t="shared" si="0"/>
        <v>100</v>
      </c>
      <c r="B22" s="189">
        <f t="shared" si="1"/>
        <v>30</v>
      </c>
      <c r="C22" s="189">
        <f t="shared" si="2"/>
        <v>20</v>
      </c>
      <c r="D22" s="189">
        <f t="shared" si="3"/>
        <v>30</v>
      </c>
      <c r="F22" s="279" t="str">
        <f>CONCATENATE(草稿!I$10,"19")</f>
        <v>9819</v>
      </c>
      <c r="G22" t="str">
        <f>IFERROR(VLOOKUP(F22,皮肤!A:B,2,FALSE),"")</f>
        <v/>
      </c>
    </row>
    <row r="23" spans="1:21">
      <c r="A23" s="189">
        <f t="shared" si="0"/>
        <v>105</v>
      </c>
      <c r="B23" s="189">
        <f t="shared" si="1"/>
        <v>33</v>
      </c>
      <c r="C23" s="189">
        <f t="shared" si="2"/>
        <v>21</v>
      </c>
      <c r="D23" s="189">
        <f t="shared" si="3"/>
        <v>33</v>
      </c>
      <c r="F23" s="279" t="str">
        <f>CONCATENATE(草稿!I$10,"20")</f>
        <v>9820</v>
      </c>
      <c r="G23" t="str">
        <f>IFERROR(VLOOKUP(F23,皮肤!A:B,2,FALSE),"")</f>
        <v/>
      </c>
    </row>
    <row r="24" spans="1:21">
      <c r="A24" s="189">
        <f t="shared" si="0"/>
        <v>110</v>
      </c>
      <c r="B24" s="189">
        <f t="shared" si="1"/>
        <v>36</v>
      </c>
      <c r="C24" s="189">
        <f t="shared" si="2"/>
        <v>22</v>
      </c>
      <c r="D24" s="189">
        <f t="shared" si="3"/>
        <v>36</v>
      </c>
      <c r="F24" s="279" t="str">
        <f>CONCATENATE(草稿!I$10,"21")</f>
        <v>9821</v>
      </c>
      <c r="G24" t="str">
        <f>IFERROR(VLOOKUP(F24,皮肤!A:B,2,FALSE),"")</f>
        <v/>
      </c>
    </row>
    <row r="25" spans="1:21">
      <c r="A25" s="189">
        <f t="shared" si="0"/>
        <v>115</v>
      </c>
      <c r="B25" s="189">
        <f t="shared" si="1"/>
        <v>39</v>
      </c>
      <c r="C25" s="189">
        <f t="shared" si="2"/>
        <v>23</v>
      </c>
      <c r="D25" s="189">
        <f t="shared" si="3"/>
        <v>39</v>
      </c>
      <c r="F25" s="279" t="str">
        <f>CONCATENATE(草稿!I$10,"22")</f>
        <v>9822</v>
      </c>
      <c r="G25" t="str">
        <f>IFERROR(VLOOKUP(F25,皮肤!A:B,2,FALSE),"")</f>
        <v/>
      </c>
    </row>
    <row r="26" spans="1:21">
      <c r="A26" s="189">
        <f t="shared" si="0"/>
        <v>120</v>
      </c>
      <c r="B26" s="189">
        <f t="shared" si="1"/>
        <v>42</v>
      </c>
      <c r="C26" s="189">
        <f t="shared" si="2"/>
        <v>24</v>
      </c>
      <c r="D26" s="189">
        <f t="shared" si="3"/>
        <v>42</v>
      </c>
      <c r="F26" s="279" t="str">
        <f>CONCATENATE(草稿!I$10,"23")</f>
        <v>9823</v>
      </c>
      <c r="G26" t="str">
        <f>IFERROR(VLOOKUP(F26,皮肤!A:B,2,FALSE),"")</f>
        <v/>
      </c>
    </row>
    <row r="27" spans="1:21">
      <c r="A27" s="189">
        <f t="shared" si="0"/>
        <v>125</v>
      </c>
      <c r="B27" s="189">
        <f t="shared" si="1"/>
        <v>45</v>
      </c>
      <c r="C27" s="189">
        <f t="shared" si="2"/>
        <v>25</v>
      </c>
      <c r="D27" s="189">
        <f t="shared" si="3"/>
        <v>45</v>
      </c>
      <c r="F27" s="279" t="str">
        <f>CONCATENATE(草稿!I$10,"24")</f>
        <v>9824</v>
      </c>
      <c r="G27" t="str">
        <f>IFERROR(VLOOKUP(F27,皮肤!A:B,2,FALSE),"")</f>
        <v/>
      </c>
    </row>
    <row r="28" spans="1:21">
      <c r="A28" s="189">
        <f t="shared" si="0"/>
        <v>130</v>
      </c>
      <c r="B28" s="189">
        <f t="shared" si="1"/>
        <v>48</v>
      </c>
      <c r="C28" s="189">
        <f t="shared" si="2"/>
        <v>26</v>
      </c>
      <c r="D28" s="189">
        <f t="shared" si="3"/>
        <v>48</v>
      </c>
      <c r="F28" s="279" t="str">
        <f>CONCATENATE(草稿!I$35,"00")</f>
        <v>1500</v>
      </c>
      <c r="G28" t="str">
        <f>IFERROR(VLOOKUP(F28,皮肤!A:B,2,FALSE),"")</f>
        <v>清兰01</v>
      </c>
      <c r="I28" s="189" t="s">
        <v>4339</v>
      </c>
      <c r="J28" s="189" t="s">
        <v>2698</v>
      </c>
      <c r="K28" s="189" t="str">
        <f>VLOOKUP(属性计算器!$D$12,皮肤!$B:$AC,25,0)</f>
        <v>SPE0103A01</v>
      </c>
      <c r="L28" s="189" t="str">
        <f>VLOOKUP(K28,符卡!$B:$H,4,FALSE)</f>
        <v>(被动)</v>
      </c>
      <c r="M28" s="189" t="str">
        <f>VLOOKUP(K28,符卡!B:H,7,FALSE)</f>
        <v>灵力珠恢复减1，自身灵力和暴击降低50%，每回合对所有敌人进行1次弹幕攻击</v>
      </c>
      <c r="N28">
        <f>VLOOKUP(属性计算器!G12,草稿!A$2:B$102,2,0)</f>
        <v>252</v>
      </c>
      <c r="O28">
        <f>VLOOKUP(属性计算器!H12,草稿!$C$2:$D$102,2,0)</f>
        <v>150</v>
      </c>
      <c r="P28">
        <f>VLOOKUP(属性计算器!I12,草稿!$C$2:$D$102,2,0)</f>
        <v>180</v>
      </c>
      <c r="Q28">
        <f>VLOOKUP(属性计算器!J12,草稿!$C$2:$D$102,2,0)</f>
        <v>150</v>
      </c>
      <c r="R28">
        <f>VLOOKUP(属性计算器!K12,草稿!$C$2:$D$102,2,0)</f>
        <v>150</v>
      </c>
      <c r="S28">
        <f>VLOOKUP(属性计算器!L12,草稿!$C$2:$D$102,2,0)</f>
        <v>60</v>
      </c>
      <c r="T28">
        <f>VLOOKUP(属性计算器!M12,草稿!$C$2:$D$102,2,0)</f>
        <v>180</v>
      </c>
      <c r="U28">
        <f>VLOOKUP(属性计算器!N12,草稿!$C$2:$D$102,2,0)</f>
        <v>60</v>
      </c>
    </row>
    <row r="29" spans="1:21">
      <c r="A29" s="189">
        <f t="shared" si="0"/>
        <v>135</v>
      </c>
      <c r="B29" s="189">
        <f t="shared" si="1"/>
        <v>51</v>
      </c>
      <c r="C29" s="189">
        <f t="shared" si="2"/>
        <v>27</v>
      </c>
      <c r="D29" s="189">
        <f t="shared" si="3"/>
        <v>51</v>
      </c>
      <c r="F29" s="279" t="str">
        <f>CONCATENATE(草稿!I$35,"01")</f>
        <v>1501</v>
      </c>
      <c r="G29" t="str">
        <f>IFERROR(VLOOKUP(F29,皮肤!A:B,2,FALSE),"")</f>
        <v>铃瑚01</v>
      </c>
      <c r="I29" s="189" t="s">
        <v>4329</v>
      </c>
      <c r="J29" s="189" t="s">
        <v>4335</v>
      </c>
      <c r="K29" s="189" t="str">
        <f>VLOOKUP(属性计算器!$D$12,皮肤!$B:$AC,26,0)</f>
        <v>SPE0103B01</v>
      </c>
      <c r="L29" s="189" t="str">
        <f>VLOOKUP(K29,符卡!$B:$H,4,FALSE)</f>
        <v>(被动)</v>
      </c>
      <c r="M29" s="189" t="str">
        <f>VLOOKUP(K29,符卡!B:H,7,FALSE)</f>
        <v>灵力珠恢复减1，降低所有敌人50%回避</v>
      </c>
      <c r="N29">
        <f>VLOOKUP(属性计算器!G16+属性计算器!G12,草稿!A$2:B$102,2,0)</f>
        <v>252</v>
      </c>
      <c r="O29">
        <f>VLOOKUP(属性计算器!H16+属性计算器!H12,草稿!$C$2:$D$102,2,0)</f>
        <v>150</v>
      </c>
      <c r="P29">
        <f>VLOOKUP(属性计算器!I16+属性计算器!I12,草稿!$C$2:$D$102,2,0)</f>
        <v>180</v>
      </c>
      <c r="Q29">
        <f>VLOOKUP(属性计算器!J16+属性计算器!J12,草稿!$C$2:$D$102,2,0)</f>
        <v>150</v>
      </c>
      <c r="R29">
        <f>VLOOKUP(属性计算器!K16+属性计算器!K12,草稿!$C$2:$D$102,2,0)</f>
        <v>150</v>
      </c>
      <c r="S29">
        <f>VLOOKUP(属性计算器!L16+属性计算器!L12,草稿!$C$2:$D$102,2,0)</f>
        <v>60</v>
      </c>
      <c r="T29">
        <f>VLOOKUP(属性计算器!M16+属性计算器!M12,草稿!$C$2:$D$102,2,0)</f>
        <v>180</v>
      </c>
      <c r="U29">
        <f>VLOOKUP(属性计算器!N16+属性计算器!N12,草稿!$C$2:$D$102,2,0)</f>
        <v>60</v>
      </c>
    </row>
    <row r="30" spans="1:21">
      <c r="A30" s="189">
        <f t="shared" si="0"/>
        <v>140</v>
      </c>
      <c r="B30" s="189">
        <f t="shared" si="1"/>
        <v>54</v>
      </c>
      <c r="C30" s="189">
        <f t="shared" si="2"/>
        <v>28</v>
      </c>
      <c r="D30" s="189">
        <f t="shared" si="3"/>
        <v>54</v>
      </c>
      <c r="F30" s="279" t="str">
        <f>CONCATENATE(草稿!I$35,"02")</f>
        <v>1502</v>
      </c>
      <c r="G30" t="str">
        <f>IFERROR(VLOOKUP(F30,皮肤!A:B,2,FALSE),"")</f>
        <v>哆来咪·苏伊特01</v>
      </c>
      <c r="I30" s="189" t="s">
        <v>4330</v>
      </c>
      <c r="J30" s="189" t="s">
        <v>4335</v>
      </c>
      <c r="K30" s="189" t="str">
        <f>VLOOKUP(属性计算器!$D$12,皮肤!$B:$AC,26,0)</f>
        <v>SPE0103B01</v>
      </c>
      <c r="L30" s="189" t="str">
        <f>VLOOKUP(K30,符卡!$B:$H,4,FALSE)</f>
        <v>(被动)</v>
      </c>
      <c r="M30" s="189" t="str">
        <f>VLOOKUP(K30,符卡!B:H,7,FALSE)</f>
        <v>灵力珠恢复减1，降低所有敌人50%回避</v>
      </c>
    </row>
    <row r="31" spans="1:21">
      <c r="A31" s="189">
        <f t="shared" si="0"/>
        <v>145</v>
      </c>
      <c r="B31" s="189">
        <f t="shared" si="1"/>
        <v>57</v>
      </c>
      <c r="C31" s="189">
        <f t="shared" si="2"/>
        <v>29</v>
      </c>
      <c r="D31" s="189">
        <f t="shared" si="3"/>
        <v>57</v>
      </c>
      <c r="F31" s="279" t="str">
        <f>CONCATENATE(草稿!I$35,"03")</f>
        <v>1503</v>
      </c>
      <c r="G31" t="str">
        <f>IFERROR(VLOOKUP(F31,皮肤!A:B,2,FALSE),"")</f>
        <v>稀神探女01</v>
      </c>
      <c r="I31" s="189" t="s">
        <v>4331</v>
      </c>
      <c r="J31" s="189" t="s">
        <v>2698</v>
      </c>
      <c r="K31" s="189" t="str">
        <f>VLOOKUP(属性计算器!$D$12,皮肤!$B:$AC,25,0)</f>
        <v>SPE0103A01</v>
      </c>
      <c r="L31" s="189" t="str">
        <f>VLOOKUP(K31,符卡!$B:$H,4,FALSE)</f>
        <v>(被动)</v>
      </c>
      <c r="M31" s="189" t="str">
        <f>VLOOKUP(K31,符卡!B:H,7,FALSE)</f>
        <v>灵力珠恢复减1，自身灵力和暴击降低50%，每回合对所有敌人进行1次弹幕攻击</v>
      </c>
    </row>
    <row r="32" spans="1:21">
      <c r="A32" s="189">
        <f t="shared" si="0"/>
        <v>150</v>
      </c>
      <c r="B32" s="189">
        <f t="shared" si="1"/>
        <v>60</v>
      </c>
      <c r="C32" s="189">
        <f t="shared" si="2"/>
        <v>30</v>
      </c>
      <c r="D32" s="189">
        <f t="shared" si="3"/>
        <v>60</v>
      </c>
      <c r="F32" s="279" t="str">
        <f>CONCATENATE(草稿!I$35,"04")</f>
        <v>1504</v>
      </c>
      <c r="G32" t="str">
        <f>IFERROR(VLOOKUP(F32,皮肤!A:B,2,FALSE),"")</f>
        <v>克劳恩皮丝01</v>
      </c>
      <c r="I32" s="189" t="s">
        <v>4332</v>
      </c>
      <c r="J32" s="189" t="s">
        <v>2698</v>
      </c>
      <c r="K32" s="189" t="str">
        <f>VLOOKUP(属性计算器!$D$12,皮肤!$B:$AC,25,0)</f>
        <v>SPE0103A01</v>
      </c>
      <c r="L32" s="189" t="str">
        <f>VLOOKUP(K32,符卡!$B:$H,4,FALSE)</f>
        <v>(被动)</v>
      </c>
      <c r="M32" s="189" t="str">
        <f>VLOOKUP(K32,符卡!B:H,7,FALSE)</f>
        <v>灵力珠恢复减1，自身灵力和暴击降低50%，每回合对所有敌人进行1次弹幕攻击</v>
      </c>
      <c r="N32">
        <f>N29-N28</f>
        <v>0</v>
      </c>
      <c r="O32">
        <f>O29-O28</f>
        <v>0</v>
      </c>
      <c r="P32">
        <f>P29-P28</f>
        <v>0</v>
      </c>
      <c r="Q32">
        <f>Q29-Q28</f>
        <v>0</v>
      </c>
      <c r="R32">
        <f>R29-R28</f>
        <v>0</v>
      </c>
      <c r="S32">
        <f>S29-S28</f>
        <v>0</v>
      </c>
      <c r="T32">
        <f>T29-T28</f>
        <v>0</v>
      </c>
      <c r="U32">
        <f>U29-U28</f>
        <v>0</v>
      </c>
    </row>
    <row r="33" spans="1:13">
      <c r="A33" s="189">
        <f t="shared" si="0"/>
        <v>155</v>
      </c>
      <c r="B33" s="189">
        <f t="shared" si="1"/>
        <v>64</v>
      </c>
      <c r="C33" s="189">
        <f t="shared" si="2"/>
        <v>31</v>
      </c>
      <c r="D33" s="189">
        <f t="shared" si="3"/>
        <v>64</v>
      </c>
      <c r="F33" s="279" t="str">
        <f>CONCATENATE(草稿!I$35,"05")</f>
        <v>1505</v>
      </c>
      <c r="G33" t="str">
        <f>IFERROR(VLOOKUP(F33,皮肤!A:B,2,FALSE),"")</f>
        <v>纯狐01</v>
      </c>
      <c r="I33" s="189" t="s">
        <v>4333</v>
      </c>
      <c r="J33" s="189" t="s">
        <v>4338</v>
      </c>
      <c r="K33" s="189" t="str">
        <f>VLOOKUP(属性计算器!$D$12,皮肤!$B:$AC,27,0)</f>
        <v>SPE0103C01</v>
      </c>
      <c r="L33" s="189" t="str">
        <f>VLOOKUP(K33,符卡!$B:$H,4,FALSE)</f>
        <v>(被动)</v>
      </c>
      <c r="M33" s="189" t="str">
        <f>VLOOKUP(K33,符卡!B:H,7,FALSE)</f>
        <v>灵力珠恢复减2，每回合恢复全队50生命值</v>
      </c>
    </row>
    <row r="34" spans="1:13">
      <c r="A34" s="189">
        <f t="shared" si="0"/>
        <v>160</v>
      </c>
      <c r="B34" s="189">
        <f t="shared" si="1"/>
        <v>68</v>
      </c>
      <c r="C34" s="189">
        <f t="shared" si="2"/>
        <v>32</v>
      </c>
      <c r="D34" s="189">
        <f t="shared" si="3"/>
        <v>68</v>
      </c>
      <c r="F34" s="279" t="str">
        <f>CONCATENATE(草稿!I$35,"06")</f>
        <v>1506</v>
      </c>
      <c r="G34" t="str">
        <f>IFERROR(VLOOKUP(F34,皮肤!A:B,2,FALSE),"")</f>
        <v>赫卡提亚·拉碧斯拉祖利01</v>
      </c>
      <c r="I34" s="189" t="s">
        <v>4334</v>
      </c>
      <c r="J34" s="189" t="s">
        <v>4338</v>
      </c>
      <c r="K34" s="189" t="str">
        <f>VLOOKUP(属性计算器!$D$12,皮肤!$B:$AC,27,0)</f>
        <v>SPE0103C01</v>
      </c>
      <c r="L34" s="189" t="str">
        <f>VLOOKUP(K34,符卡!$B:$H,4,FALSE)</f>
        <v>(被动)</v>
      </c>
      <c r="M34" s="189" t="str">
        <f>VLOOKUP(K34,符卡!B:H,7,FALSE)</f>
        <v>灵力珠恢复减2，每回合恢复全队50生命值</v>
      </c>
    </row>
    <row r="35" spans="1:13">
      <c r="A35" s="189">
        <f t="shared" si="0"/>
        <v>165</v>
      </c>
      <c r="B35" s="189">
        <f t="shared" si="1"/>
        <v>72</v>
      </c>
      <c r="C35" s="189">
        <f t="shared" si="2"/>
        <v>33</v>
      </c>
      <c r="D35" s="189">
        <f t="shared" si="3"/>
        <v>72</v>
      </c>
      <c r="F35" s="279" t="str">
        <f>CONCATENATE(草稿!I$35,"07")</f>
        <v>1507</v>
      </c>
      <c r="G35" t="str">
        <f>IFERROR(VLOOKUP(F35,皮肤!A:B,2,FALSE),"")</f>
        <v>赫卡提亚·拉碧斯拉祖利02</v>
      </c>
      <c r="I35" s="189" t="str">
        <f>VLOOKUP(属性计算器!C$12,草稿!A$104:B$121,2,FALSE)</f>
        <v>15</v>
      </c>
      <c r="J35" s="189" t="str">
        <f>VLOOKUP(属性计算器!D$12,皮肤!$B:$AC,24,0)</f>
        <v>ATH0103</v>
      </c>
      <c r="K35" s="189" t="str">
        <f>VLOOKUP(属性计算器!$D$12,皮肤!$B:$AC,28,0)</f>
        <v>SPE0103D01</v>
      </c>
      <c r="L35" s="189" t="e">
        <f>VLOOKUP(K35,符卡!$B:$H,4,FALSE)</f>
        <v>#N/A</v>
      </c>
      <c r="M35" s="189" t="e">
        <f>VLOOKUP(K35,符卡!B:H,7,FALSE)</f>
        <v>#N/A</v>
      </c>
    </row>
    <row r="36" spans="1:13">
      <c r="A36" s="189">
        <f t="shared" si="0"/>
        <v>170</v>
      </c>
      <c r="B36" s="189">
        <f t="shared" si="1"/>
        <v>76</v>
      </c>
      <c r="C36" s="189">
        <f t="shared" si="2"/>
        <v>34</v>
      </c>
      <c r="D36" s="189">
        <f t="shared" si="3"/>
        <v>76</v>
      </c>
      <c r="F36" s="279" t="str">
        <f>CONCATENATE(草稿!I$35,"08")</f>
        <v>1508</v>
      </c>
      <c r="G36" t="str">
        <f>IFERROR(VLOOKUP(F36,皮肤!A:B,2,FALSE),"")</f>
        <v>赫卡提亚·拉碧斯拉祖利03</v>
      </c>
    </row>
    <row r="37" spans="1:13">
      <c r="A37" s="189">
        <f t="shared" si="0"/>
        <v>175</v>
      </c>
      <c r="B37" s="189">
        <f t="shared" si="1"/>
        <v>80</v>
      </c>
      <c r="C37" s="189">
        <f t="shared" si="2"/>
        <v>35</v>
      </c>
      <c r="D37" s="189">
        <f t="shared" si="3"/>
        <v>80</v>
      </c>
      <c r="F37" s="279" t="str">
        <f>CONCATENATE(草稿!I$35,"09")</f>
        <v>1509</v>
      </c>
      <c r="G37" t="str">
        <f>IFERROR(VLOOKUP(F37,皮肤!A:B,2,FALSE),"")</f>
        <v/>
      </c>
    </row>
    <row r="38" spans="1:13">
      <c r="A38" s="189">
        <f t="shared" si="0"/>
        <v>180</v>
      </c>
      <c r="B38" s="189">
        <f t="shared" si="1"/>
        <v>84</v>
      </c>
      <c r="C38" s="189">
        <f t="shared" si="2"/>
        <v>36</v>
      </c>
      <c r="D38" s="189">
        <f t="shared" si="3"/>
        <v>84</v>
      </c>
      <c r="F38" s="279" t="str">
        <f>CONCATENATE(草稿!I$35,"10")</f>
        <v>1510</v>
      </c>
      <c r="G38" t="str">
        <f>IFERROR(VLOOKUP(F38,皮肤!A:B,2,FALSE),"")</f>
        <v/>
      </c>
    </row>
    <row r="39" spans="1:13">
      <c r="A39" s="189">
        <f t="shared" si="0"/>
        <v>185</v>
      </c>
      <c r="B39" s="189">
        <f t="shared" si="1"/>
        <v>88</v>
      </c>
      <c r="C39" s="189">
        <f t="shared" si="2"/>
        <v>37</v>
      </c>
      <c r="D39" s="189">
        <f t="shared" si="3"/>
        <v>88</v>
      </c>
      <c r="F39" s="279" t="str">
        <f>CONCATENATE(草稿!I$35,"11")</f>
        <v>1511</v>
      </c>
      <c r="G39" t="str">
        <f>IFERROR(VLOOKUP(F39,皮肤!A:B,2,FALSE),"")</f>
        <v/>
      </c>
    </row>
    <row r="40" spans="1:13">
      <c r="A40" s="189">
        <f t="shared" si="0"/>
        <v>190</v>
      </c>
      <c r="B40" s="189">
        <f t="shared" si="1"/>
        <v>92</v>
      </c>
      <c r="C40" s="189">
        <f t="shared" si="2"/>
        <v>38</v>
      </c>
      <c r="D40" s="189">
        <f t="shared" si="3"/>
        <v>92</v>
      </c>
      <c r="F40" s="279" t="str">
        <f>CONCATENATE(草稿!I$35,"12")</f>
        <v>1512</v>
      </c>
      <c r="G40" t="str">
        <f>IFERROR(VLOOKUP(F40,皮肤!A:B,2,FALSE),"")</f>
        <v/>
      </c>
    </row>
    <row r="41" spans="1:13">
      <c r="A41" s="189">
        <f t="shared" si="0"/>
        <v>195</v>
      </c>
      <c r="B41" s="189">
        <f t="shared" si="1"/>
        <v>96</v>
      </c>
      <c r="C41" s="189">
        <f t="shared" si="2"/>
        <v>39</v>
      </c>
      <c r="D41" s="189">
        <f t="shared" si="3"/>
        <v>96</v>
      </c>
      <c r="F41" s="279" t="str">
        <f>CONCATENATE(草稿!I$35,"13")</f>
        <v>1513</v>
      </c>
      <c r="G41" t="str">
        <f>IFERROR(VLOOKUP(F41,皮肤!A:B,2,FALSE),"")</f>
        <v/>
      </c>
    </row>
    <row r="42" spans="1:13">
      <c r="A42" s="189">
        <f t="shared" si="0"/>
        <v>200</v>
      </c>
      <c r="B42" s="189">
        <f t="shared" si="1"/>
        <v>100</v>
      </c>
      <c r="C42" s="189">
        <f t="shared" si="2"/>
        <v>40</v>
      </c>
      <c r="D42" s="189">
        <f t="shared" si="3"/>
        <v>100</v>
      </c>
      <c r="F42" s="279" t="str">
        <f>CONCATENATE(草稿!I$35,"14")</f>
        <v>1514</v>
      </c>
      <c r="G42" t="str">
        <f>IFERROR(VLOOKUP(F42,皮肤!A:B,2,FALSE),"")</f>
        <v/>
      </c>
    </row>
    <row r="43" spans="1:13">
      <c r="A43" s="189">
        <f t="shared" si="0"/>
        <v>205</v>
      </c>
      <c r="B43" s="189">
        <f t="shared" si="1"/>
        <v>105</v>
      </c>
      <c r="C43" s="189">
        <f t="shared" si="2"/>
        <v>41</v>
      </c>
      <c r="D43" s="189">
        <f t="shared" si="3"/>
        <v>105</v>
      </c>
      <c r="F43" s="279" t="str">
        <f>CONCATENATE(草稿!I$35,"15")</f>
        <v>1515</v>
      </c>
      <c r="G43" t="str">
        <f>IFERROR(VLOOKUP(F43,皮肤!A:B,2,FALSE),"")</f>
        <v/>
      </c>
    </row>
    <row r="44" spans="1:13">
      <c r="A44" s="189">
        <f t="shared" si="0"/>
        <v>210</v>
      </c>
      <c r="B44" s="189">
        <f t="shared" si="1"/>
        <v>110</v>
      </c>
      <c r="C44" s="189">
        <f t="shared" si="2"/>
        <v>42</v>
      </c>
      <c r="D44" s="189">
        <f t="shared" si="3"/>
        <v>110</v>
      </c>
      <c r="F44" s="279" t="str">
        <f>CONCATENATE(草稿!I$35,"16")</f>
        <v>1516</v>
      </c>
      <c r="G44" t="str">
        <f>IFERROR(VLOOKUP(F44,皮肤!A:B,2,FALSE),"")</f>
        <v/>
      </c>
    </row>
    <row r="45" spans="1:13">
      <c r="A45" s="189">
        <f t="shared" si="0"/>
        <v>215</v>
      </c>
      <c r="B45" s="189">
        <f t="shared" si="1"/>
        <v>115</v>
      </c>
      <c r="C45" s="189">
        <f t="shared" si="2"/>
        <v>43</v>
      </c>
      <c r="D45" s="189">
        <f t="shared" si="3"/>
        <v>115</v>
      </c>
      <c r="F45" s="279" t="str">
        <f>CONCATENATE(草稿!I$35,"17")</f>
        <v>1517</v>
      </c>
      <c r="G45" t="str">
        <f>IFERROR(VLOOKUP(F45,皮肤!A:B,2,FALSE),"")</f>
        <v/>
      </c>
    </row>
    <row r="46" spans="1:13">
      <c r="A46" s="189">
        <f t="shared" si="0"/>
        <v>220</v>
      </c>
      <c r="B46" s="189">
        <f t="shared" si="1"/>
        <v>120</v>
      </c>
      <c r="C46" s="189">
        <f t="shared" si="2"/>
        <v>44</v>
      </c>
      <c r="D46" s="189">
        <f>TRUNC((C46-1)/10+1)+D45</f>
        <v>120</v>
      </c>
      <c r="F46" s="279" t="str">
        <f>CONCATENATE(草稿!I$35,"18")</f>
        <v>1518</v>
      </c>
      <c r="G46" t="str">
        <f>IFERROR(VLOOKUP(F46,皮肤!A:B,2,FALSE),"")</f>
        <v/>
      </c>
    </row>
    <row r="47" spans="1:13">
      <c r="A47" s="189">
        <f t="shared" si="0"/>
        <v>225</v>
      </c>
      <c r="B47" s="189">
        <f t="shared" si="1"/>
        <v>125</v>
      </c>
      <c r="C47" s="189">
        <f t="shared" si="2"/>
        <v>45</v>
      </c>
      <c r="D47" s="189">
        <f>TRUNC((C47-1)/10+1)+D46</f>
        <v>125</v>
      </c>
      <c r="F47" s="279" t="str">
        <f>CONCATENATE(草稿!I$35,"19")</f>
        <v>1519</v>
      </c>
      <c r="G47" t="str">
        <f>IFERROR(VLOOKUP(F47,皮肤!A:B,2,FALSE),"")</f>
        <v/>
      </c>
    </row>
    <row r="48" spans="1:13">
      <c r="A48" s="189">
        <f t="shared" si="0"/>
        <v>230</v>
      </c>
      <c r="B48" s="189">
        <f t="shared" si="1"/>
        <v>130</v>
      </c>
      <c r="C48" s="189">
        <f t="shared" si="2"/>
        <v>46</v>
      </c>
      <c r="D48" s="189">
        <f>TRUNC((C48-1)/10+1)+D47</f>
        <v>130</v>
      </c>
      <c r="F48" s="279" t="str">
        <f>CONCATENATE(草稿!I$35,"20")</f>
        <v>1520</v>
      </c>
      <c r="G48" t="str">
        <f>IFERROR(VLOOKUP(F48,皮肤!A:B,2,FALSE),"")</f>
        <v/>
      </c>
    </row>
    <row r="49" spans="1:21">
      <c r="A49" s="189">
        <f t="shared" si="0"/>
        <v>235</v>
      </c>
      <c r="B49" s="189">
        <f t="shared" si="1"/>
        <v>135</v>
      </c>
      <c r="C49" s="189">
        <f t="shared" si="2"/>
        <v>47</v>
      </c>
      <c r="D49" s="189">
        <f>TRUNC((C49-1)/10+1)+D48</f>
        <v>135</v>
      </c>
      <c r="F49" s="279" t="str">
        <f>CONCATENATE(草稿!I$35,"21")</f>
        <v>1521</v>
      </c>
      <c r="G49" t="str">
        <f>IFERROR(VLOOKUP(F49,皮肤!A:B,2,FALSE),"")</f>
        <v/>
      </c>
    </row>
    <row r="50" spans="1:21">
      <c r="A50" s="189">
        <f t="shared" si="0"/>
        <v>240</v>
      </c>
      <c r="B50" s="189">
        <f t="shared" si="1"/>
        <v>140</v>
      </c>
      <c r="C50" s="189">
        <f t="shared" si="2"/>
        <v>48</v>
      </c>
      <c r="D50" s="189">
        <f>TRUNC((C50-1)/10+1)+D49</f>
        <v>140</v>
      </c>
      <c r="F50" s="279" t="str">
        <f>CONCATENATE(草稿!I$35,"22")</f>
        <v>1522</v>
      </c>
      <c r="G50" t="str">
        <f>IFERROR(VLOOKUP(F50,皮肤!A:B,2,FALSE),"")</f>
        <v/>
      </c>
    </row>
    <row r="51" spans="1:21">
      <c r="A51" s="189">
        <f t="shared" si="0"/>
        <v>245</v>
      </c>
      <c r="B51" s="189">
        <f t="shared" si="1"/>
        <v>145</v>
      </c>
      <c r="C51" s="189">
        <f t="shared" si="2"/>
        <v>49</v>
      </c>
      <c r="D51" s="189">
        <f t="shared" si="3"/>
        <v>145</v>
      </c>
      <c r="F51" s="279" t="str">
        <f>CONCATENATE(草稿!I$35,"23")</f>
        <v>1523</v>
      </c>
      <c r="G51" t="str">
        <f>IFERROR(VLOOKUP(F51,皮肤!A:B,2,FALSE),"")</f>
        <v/>
      </c>
    </row>
    <row r="52" spans="1:21">
      <c r="A52" s="189">
        <f>A51+5</f>
        <v>250</v>
      </c>
      <c r="B52" s="189">
        <f>TRUNC((A52/5-1)/10+1)+B51</f>
        <v>150</v>
      </c>
      <c r="C52" s="189">
        <f>C51+1</f>
        <v>50</v>
      </c>
      <c r="D52" s="189">
        <f>TRUNC((C52-1)/10+1)+D51</f>
        <v>150</v>
      </c>
      <c r="F52" s="279" t="str">
        <f>CONCATENATE(草稿!I$35,"24")</f>
        <v>1524</v>
      </c>
      <c r="G52" t="str">
        <f>IFERROR(VLOOKUP(F52,皮肤!A:B,2,FALSE),"")</f>
        <v/>
      </c>
    </row>
    <row r="53" spans="1:21">
      <c r="A53" s="189">
        <f t="shared" si="0"/>
        <v>255</v>
      </c>
      <c r="B53" s="189">
        <f t="shared" si="1"/>
        <v>156</v>
      </c>
      <c r="C53" s="189">
        <f t="shared" si="2"/>
        <v>51</v>
      </c>
      <c r="D53" s="189">
        <f t="shared" si="3"/>
        <v>156</v>
      </c>
      <c r="F53" s="279" t="str">
        <f>CONCATENATE(草稿!I$60,"00")</f>
        <v>1100</v>
      </c>
      <c r="G53" t="str">
        <f>IFERROR(VLOOKUP(F53,皮肤!A:B,2,FALSE),"")</f>
        <v>琪斯美01</v>
      </c>
      <c r="I53" s="189" t="s">
        <v>4339</v>
      </c>
      <c r="J53" s="189" t="s">
        <v>2698</v>
      </c>
      <c r="K53" s="189" t="str">
        <f>VLOOKUP(属性计算器!$D$22,皮肤!$B:$AC,25,0)</f>
        <v>SPE0059A01</v>
      </c>
      <c r="L53" s="189" t="str">
        <f>VLOOKUP(K53,符卡!$B:$H,4,FALSE)</f>
        <v>④</v>
      </c>
      <c r="M53" s="189" t="str">
        <f>VLOOKUP(K53,符卡!B:H,7,FALSE)</f>
        <v>对所有敌人进行2*力量的体术攻击</v>
      </c>
      <c r="N53">
        <f>VLOOKUP(属性计算器!G22,草稿!A$2:B$102,2,0)</f>
        <v>360</v>
      </c>
      <c r="O53">
        <f>VLOOKUP(属性计算器!H22,草稿!$C$2:$D$102,2,0)</f>
        <v>480</v>
      </c>
      <c r="P53">
        <f>VLOOKUP(属性计算器!I22,草稿!$C$2:$D$102,2,0)</f>
        <v>210</v>
      </c>
      <c r="Q53">
        <f>VLOOKUP(属性计算器!J22,草稿!$C$2:$D$102,2,0)</f>
        <v>180</v>
      </c>
      <c r="R53">
        <f>VLOOKUP(属性计算器!K22,草稿!$C$2:$D$102,2,0)</f>
        <v>245</v>
      </c>
      <c r="S53">
        <f>VLOOKUP(属性计算器!L22,草稿!$C$2:$D$102,2,0)</f>
        <v>30</v>
      </c>
      <c r="T53">
        <f>VLOOKUP(属性计算器!M22,草稿!$C$2:$D$102,2,0)</f>
        <v>210</v>
      </c>
      <c r="U53">
        <f>VLOOKUP(属性计算器!N22,草稿!$C$2:$D$102,2,0)</f>
        <v>60</v>
      </c>
    </row>
    <row r="54" spans="1:21">
      <c r="A54" s="189">
        <f t="shared" si="0"/>
        <v>260</v>
      </c>
      <c r="B54" s="189">
        <f t="shared" si="1"/>
        <v>162</v>
      </c>
      <c r="C54" s="189">
        <f t="shared" si="2"/>
        <v>52</v>
      </c>
      <c r="D54" s="189">
        <f t="shared" si="3"/>
        <v>162</v>
      </c>
      <c r="F54" s="279" t="str">
        <f>CONCATENATE(草稿!I$60,"01")</f>
        <v>1101</v>
      </c>
      <c r="G54" t="str">
        <f>IFERROR(VLOOKUP(F54,皮肤!A:B,2,FALSE),"")</f>
        <v>黑谷山女01</v>
      </c>
      <c r="I54" s="189" t="s">
        <v>4329</v>
      </c>
      <c r="J54" s="189" t="s">
        <v>4335</v>
      </c>
      <c r="K54" s="189" t="str">
        <f>VLOOKUP(属性计算器!$D$22,皮肤!$B:$AC,26,0)</f>
        <v>SPE0059B01</v>
      </c>
      <c r="L54" s="189" t="str">
        <f>VLOOKUP(K54,符卡!$B:$H,4,FALSE)</f>
        <v>②</v>
      </c>
      <c r="M54" s="189" t="str">
        <f>VLOOKUP(K54,符卡!B:H,7,FALSE)</f>
        <v>嘲讽1名敌人，并对所有攻击自己的敌人进行1*力量的体术反击</v>
      </c>
      <c r="N54">
        <f>VLOOKUP(属性计算器!G26+属性计算器!G22,草稿!A$2:B$102,2,0)</f>
        <v>360</v>
      </c>
      <c r="O54">
        <f>VLOOKUP(属性计算器!H26+属性计算器!H22,草稿!$C$2:$D$102,2,0)</f>
        <v>480</v>
      </c>
      <c r="P54">
        <f>VLOOKUP(属性计算器!I26+属性计算器!I22,草稿!$C$2:$D$102,2,0)</f>
        <v>210</v>
      </c>
      <c r="Q54">
        <f>VLOOKUP(属性计算器!J26+属性计算器!J22,草稿!$C$2:$D$102,2,0)</f>
        <v>180</v>
      </c>
      <c r="R54">
        <f>VLOOKUP(属性计算器!K26+属性计算器!K22,草稿!$C$2:$D$102,2,0)</f>
        <v>245</v>
      </c>
      <c r="S54">
        <f>VLOOKUP(属性计算器!L26+属性计算器!L22,草稿!$C$2:$D$102,2,0)</f>
        <v>30</v>
      </c>
      <c r="T54">
        <f>VLOOKUP(属性计算器!M26+属性计算器!M22,草稿!$C$2:$D$102,2,0)</f>
        <v>210</v>
      </c>
      <c r="U54">
        <f>VLOOKUP(属性计算器!N26+属性计算器!N22,草稿!$C$2:$D$102,2,0)</f>
        <v>60</v>
      </c>
    </row>
    <row r="55" spans="1:21">
      <c r="A55" s="189">
        <f t="shared" si="0"/>
        <v>265</v>
      </c>
      <c r="B55" s="189">
        <f t="shared" si="1"/>
        <v>168</v>
      </c>
      <c r="C55" s="189">
        <f t="shared" si="2"/>
        <v>53</v>
      </c>
      <c r="D55" s="189">
        <f t="shared" si="3"/>
        <v>168</v>
      </c>
      <c r="F55" s="279" t="str">
        <f>CONCATENATE(草稿!I$60,"02")</f>
        <v>1102</v>
      </c>
      <c r="G55" t="str">
        <f>IFERROR(VLOOKUP(F55,皮肤!A:B,2,FALSE),"")</f>
        <v>水桥帕露西01</v>
      </c>
      <c r="I55" s="189" t="s">
        <v>4330</v>
      </c>
      <c r="J55" s="189" t="s">
        <v>4335</v>
      </c>
      <c r="K55" s="189" t="str">
        <f>VLOOKUP(属性计算器!$D$22,皮肤!$B:$AC,26,0)</f>
        <v>SPE0059B01</v>
      </c>
      <c r="L55" s="189" t="str">
        <f>VLOOKUP(K55,符卡!$B:$H,4,FALSE)</f>
        <v>②</v>
      </c>
      <c r="M55" s="189" t="str">
        <f>VLOOKUP(K55,符卡!B:H,7,FALSE)</f>
        <v>嘲讽1名敌人，并对所有攻击自己的敌人进行1*力量的体术反击</v>
      </c>
    </row>
    <row r="56" spans="1:21">
      <c r="A56" s="189">
        <f t="shared" si="0"/>
        <v>270</v>
      </c>
      <c r="B56" s="189">
        <f t="shared" si="1"/>
        <v>174</v>
      </c>
      <c r="C56" s="189">
        <f t="shared" si="2"/>
        <v>54</v>
      </c>
      <c r="D56" s="189">
        <f t="shared" si="3"/>
        <v>174</v>
      </c>
      <c r="F56" s="279" t="str">
        <f>CONCATENATE(草稿!I$60,"03")</f>
        <v>1103</v>
      </c>
      <c r="G56" t="str">
        <f>IFERROR(VLOOKUP(F56,皮肤!A:B,2,FALSE),"")</f>
        <v>星熊勇仪01</v>
      </c>
      <c r="I56" s="189" t="s">
        <v>4331</v>
      </c>
      <c r="J56" s="189" t="s">
        <v>2698</v>
      </c>
      <c r="K56" s="189" t="str">
        <f>VLOOKUP(属性计算器!$D$22,皮肤!$B:$AC,25,0)</f>
        <v>SPE0059A01</v>
      </c>
      <c r="L56" s="189" t="str">
        <f>VLOOKUP(K56,符卡!$B:$H,4,FALSE)</f>
        <v>④</v>
      </c>
      <c r="M56" s="189" t="str">
        <f>VLOOKUP(K56,符卡!B:H,7,FALSE)</f>
        <v>对所有敌人进行2*力量的体术攻击</v>
      </c>
    </row>
    <row r="57" spans="1:21">
      <c r="A57" s="189">
        <f t="shared" si="0"/>
        <v>275</v>
      </c>
      <c r="B57" s="189">
        <f t="shared" si="1"/>
        <v>180</v>
      </c>
      <c r="C57" s="189">
        <f t="shared" si="2"/>
        <v>55</v>
      </c>
      <c r="D57" s="189">
        <f t="shared" si="3"/>
        <v>180</v>
      </c>
      <c r="F57" s="279" t="str">
        <f>CONCATENATE(草稿!I$60,"04")</f>
        <v>1104</v>
      </c>
      <c r="G57" t="str">
        <f>IFERROR(VLOOKUP(F57,皮肤!A:B,2,FALSE),"")</f>
        <v>古明地觉01</v>
      </c>
      <c r="I57" s="189" t="s">
        <v>4332</v>
      </c>
      <c r="J57" s="189" t="s">
        <v>2698</v>
      </c>
      <c r="K57" s="189" t="str">
        <f>VLOOKUP(属性计算器!$D$22,皮肤!$B:$AC,25,0)</f>
        <v>SPE0059A01</v>
      </c>
      <c r="L57" s="189" t="str">
        <f>VLOOKUP(K57,符卡!$B:$H,4,FALSE)</f>
        <v>④</v>
      </c>
      <c r="M57" s="189" t="str">
        <f>VLOOKUP(K57,符卡!B:H,7,FALSE)</f>
        <v>对所有敌人进行2*力量的体术攻击</v>
      </c>
      <c r="N57">
        <f>N54-N53</f>
        <v>0</v>
      </c>
      <c r="O57">
        <f>O54-O53</f>
        <v>0</v>
      </c>
      <c r="P57">
        <f>P54-P53</f>
        <v>0</v>
      </c>
      <c r="Q57">
        <f>Q54-Q53</f>
        <v>0</v>
      </c>
      <c r="R57">
        <f>R54-R53</f>
        <v>0</v>
      </c>
      <c r="S57">
        <f>S54-S53</f>
        <v>0</v>
      </c>
      <c r="T57">
        <f>T54-T53</f>
        <v>0</v>
      </c>
      <c r="U57">
        <f>U54-U53</f>
        <v>0</v>
      </c>
    </row>
    <row r="58" spans="1:21">
      <c r="A58" s="189">
        <f t="shared" si="0"/>
        <v>280</v>
      </c>
      <c r="B58" s="189">
        <f t="shared" si="1"/>
        <v>186</v>
      </c>
      <c r="C58" s="189">
        <f t="shared" si="2"/>
        <v>56</v>
      </c>
      <c r="D58" s="189">
        <f t="shared" si="3"/>
        <v>186</v>
      </c>
      <c r="F58" s="279" t="str">
        <f>CONCATENATE(草稿!I$60,"05")</f>
        <v>1105</v>
      </c>
      <c r="G58" t="str">
        <f>IFERROR(VLOOKUP(F58,皮肤!A:B,2,FALSE),"")</f>
        <v>古明地觉02</v>
      </c>
      <c r="I58" s="189" t="s">
        <v>4333</v>
      </c>
      <c r="J58" s="189" t="s">
        <v>4338</v>
      </c>
      <c r="K58" s="189" t="str">
        <f>VLOOKUP(属性计算器!$D$22,皮肤!$B:$AC,27,0)</f>
        <v>SPE0059C01</v>
      </c>
      <c r="L58" s="189" t="str">
        <f>VLOOKUP(K58,符卡!$B:$H,4,FALSE)</f>
        <v>②</v>
      </c>
      <c r="M58" s="189" t="str">
        <f>VLOOKUP(K58,符卡!B:H,7,FALSE)</f>
        <v>使我方和敌方全体被沉默1回合</v>
      </c>
    </row>
    <row r="59" spans="1:21">
      <c r="A59" s="189">
        <f>A58+5</f>
        <v>285</v>
      </c>
      <c r="B59" s="189">
        <f>TRUNC((A59/5-1)/10+1)+B58</f>
        <v>192</v>
      </c>
      <c r="C59" s="189">
        <f>C58+1</f>
        <v>57</v>
      </c>
      <c r="D59" s="189">
        <f>TRUNC((C59-1)/10+1)+D58</f>
        <v>192</v>
      </c>
      <c r="F59" s="279" t="str">
        <f>CONCATENATE(草稿!I$60,"06")</f>
        <v>1106</v>
      </c>
      <c r="G59" t="str">
        <f>IFERROR(VLOOKUP(F59,皮肤!A:B,2,FALSE),"")</f>
        <v>火焰猫燐01</v>
      </c>
      <c r="I59" s="189" t="s">
        <v>4334</v>
      </c>
      <c r="J59" s="189" t="s">
        <v>4338</v>
      </c>
      <c r="K59" s="189" t="str">
        <f>VLOOKUP(属性计算器!$D$22,皮肤!$B:$AC,27,0)</f>
        <v>SPE0059C01</v>
      </c>
      <c r="L59" s="189" t="str">
        <f>VLOOKUP(K59,符卡!$B:$H,4,FALSE)</f>
        <v>②</v>
      </c>
      <c r="M59" s="189" t="str">
        <f>VLOOKUP(K59,符卡!B:H,7,FALSE)</f>
        <v>使我方和敌方全体被沉默1回合</v>
      </c>
    </row>
    <row r="60" spans="1:21">
      <c r="A60" s="189">
        <f t="shared" si="0"/>
        <v>290</v>
      </c>
      <c r="B60" s="189">
        <f t="shared" si="1"/>
        <v>198</v>
      </c>
      <c r="C60" s="189">
        <f t="shared" si="2"/>
        <v>58</v>
      </c>
      <c r="D60" s="189">
        <f t="shared" si="3"/>
        <v>198</v>
      </c>
      <c r="F60" s="279" t="str">
        <f>CONCATENATE(草稿!I$60,"07")</f>
        <v>1107</v>
      </c>
      <c r="G60" t="str">
        <f>IFERROR(VLOOKUP(F60,皮肤!A:B,2,FALSE),"")</f>
        <v>火焰猫燐02</v>
      </c>
      <c r="I60" s="189" t="str">
        <f>VLOOKUP(属性计算器!C$22,草稿!A$104:B$121,2,FALSE)</f>
        <v>11</v>
      </c>
      <c r="J60" s="189" t="str">
        <f>VLOOKUP(属性计算器!$D22,皮肤!$B:$AC,24,0)</f>
        <v>ATH0059</v>
      </c>
      <c r="K60" s="189" t="str">
        <f>VLOOKUP(属性计算器!$D$22,皮肤!$B:$AC,28,0)</f>
        <v>SPE0059D01</v>
      </c>
      <c r="L60" s="189" t="e">
        <f>VLOOKUP(K60,符卡!$B:$H,4,FALSE)</f>
        <v>#N/A</v>
      </c>
      <c r="M60" s="189" t="e">
        <f>VLOOKUP(K60,符卡!B:H,7,FALSE)</f>
        <v>#N/A</v>
      </c>
    </row>
    <row r="61" spans="1:21">
      <c r="A61" s="189">
        <f t="shared" si="0"/>
        <v>295</v>
      </c>
      <c r="B61" s="189">
        <f t="shared" si="1"/>
        <v>204</v>
      </c>
      <c r="C61" s="189">
        <f t="shared" si="2"/>
        <v>59</v>
      </c>
      <c r="D61" s="189">
        <f t="shared" si="3"/>
        <v>204</v>
      </c>
      <c r="F61" s="279" t="str">
        <f>CONCATENATE(草稿!I$60,"08")</f>
        <v>1108</v>
      </c>
      <c r="G61" t="str">
        <f>IFERROR(VLOOKUP(F61,皮肤!A:B,2,FALSE),"")</f>
        <v>灵乌路空01</v>
      </c>
    </row>
    <row r="62" spans="1:21">
      <c r="A62" s="189">
        <f t="shared" si="0"/>
        <v>300</v>
      </c>
      <c r="B62" s="189">
        <f t="shared" si="1"/>
        <v>210</v>
      </c>
      <c r="C62" s="189">
        <f t="shared" si="2"/>
        <v>60</v>
      </c>
      <c r="D62" s="189">
        <f t="shared" si="3"/>
        <v>210</v>
      </c>
      <c r="F62" s="279" t="str">
        <f>CONCATENATE(草稿!I$60,"09")</f>
        <v>1109</v>
      </c>
      <c r="G62" t="str">
        <f>IFERROR(VLOOKUP(F62,皮肤!A:B,2,FALSE),"")</f>
        <v>古明地恋01</v>
      </c>
    </row>
    <row r="63" spans="1:21">
      <c r="A63" s="189">
        <f t="shared" si="0"/>
        <v>305</v>
      </c>
      <c r="B63" s="189">
        <f t="shared" si="1"/>
        <v>217</v>
      </c>
      <c r="C63" s="189">
        <f t="shared" si="2"/>
        <v>61</v>
      </c>
      <c r="D63" s="189">
        <f t="shared" si="3"/>
        <v>217</v>
      </c>
      <c r="F63" s="279" t="str">
        <f>CONCATENATE(草稿!I$60,"10")</f>
        <v>1110</v>
      </c>
      <c r="G63" t="str">
        <f>IFERROR(VLOOKUP(F63,皮肤!A:B,2,FALSE),"")</f>
        <v/>
      </c>
    </row>
    <row r="64" spans="1:21">
      <c r="A64" s="189">
        <f t="shared" si="0"/>
        <v>310</v>
      </c>
      <c r="B64" s="189">
        <f t="shared" si="1"/>
        <v>224</v>
      </c>
      <c r="C64" s="189">
        <f t="shared" si="2"/>
        <v>62</v>
      </c>
      <c r="D64" s="189">
        <f t="shared" si="3"/>
        <v>224</v>
      </c>
      <c r="F64" s="279" t="str">
        <f>CONCATENATE(草稿!I$60,"11")</f>
        <v>1111</v>
      </c>
      <c r="G64" t="str">
        <f>IFERROR(VLOOKUP(F64,皮肤!A:B,2,FALSE),"")</f>
        <v/>
      </c>
    </row>
    <row r="65" spans="1:21">
      <c r="A65" s="189">
        <f t="shared" si="0"/>
        <v>315</v>
      </c>
      <c r="B65" s="189">
        <f t="shared" si="1"/>
        <v>231</v>
      </c>
      <c r="C65" s="189">
        <f t="shared" si="2"/>
        <v>63</v>
      </c>
      <c r="D65" s="189">
        <f t="shared" si="3"/>
        <v>231</v>
      </c>
      <c r="F65" s="279" t="str">
        <f>CONCATENATE(草稿!I$60,"12")</f>
        <v>1112</v>
      </c>
      <c r="G65" t="str">
        <f>IFERROR(VLOOKUP(F65,皮肤!A:B,2,FALSE),"")</f>
        <v/>
      </c>
    </row>
    <row r="66" spans="1:21">
      <c r="A66" s="189">
        <f t="shared" si="0"/>
        <v>320</v>
      </c>
      <c r="B66" s="189">
        <f t="shared" si="1"/>
        <v>238</v>
      </c>
      <c r="C66" s="189">
        <f t="shared" si="2"/>
        <v>64</v>
      </c>
      <c r="D66" s="189">
        <f t="shared" si="3"/>
        <v>238</v>
      </c>
      <c r="F66" s="279" t="str">
        <f>CONCATENATE(草稿!I$60,"13")</f>
        <v>1113</v>
      </c>
      <c r="G66" t="str">
        <f>IFERROR(VLOOKUP(F66,皮肤!A:B,2,FALSE),"")</f>
        <v/>
      </c>
    </row>
    <row r="67" spans="1:21">
      <c r="A67" s="189">
        <f t="shared" ref="A67:A102" si="4">A66+5</f>
        <v>325</v>
      </c>
      <c r="B67" s="189">
        <f t="shared" ref="B67:B98" si="5">TRUNC((A67/5-1)/10+1)+B66</f>
        <v>245</v>
      </c>
      <c r="C67" s="189">
        <f t="shared" ref="C67:C102" si="6">C66+1</f>
        <v>65</v>
      </c>
      <c r="D67" s="189">
        <f t="shared" ref="D67:D98" si="7">TRUNC((C67-1)/10+1)+D66</f>
        <v>245</v>
      </c>
      <c r="F67" s="279" t="str">
        <f>CONCATENATE(草稿!I$60,"14")</f>
        <v>1114</v>
      </c>
      <c r="G67" t="str">
        <f>IFERROR(VLOOKUP(F67,皮肤!A:B,2,FALSE),"")</f>
        <v/>
      </c>
    </row>
    <row r="68" spans="1:21">
      <c r="A68" s="189">
        <f t="shared" si="4"/>
        <v>330</v>
      </c>
      <c r="B68" s="189">
        <f t="shared" si="5"/>
        <v>252</v>
      </c>
      <c r="C68" s="189">
        <f t="shared" si="6"/>
        <v>66</v>
      </c>
      <c r="D68" s="189">
        <f t="shared" si="7"/>
        <v>252</v>
      </c>
      <c r="F68" s="279" t="str">
        <f>CONCATENATE(草稿!I$60,"15")</f>
        <v>1115</v>
      </c>
      <c r="G68" t="str">
        <f>IFERROR(VLOOKUP(F68,皮肤!A:B,2,FALSE),"")</f>
        <v/>
      </c>
    </row>
    <row r="69" spans="1:21">
      <c r="A69" s="189">
        <f t="shared" si="4"/>
        <v>335</v>
      </c>
      <c r="B69" s="189">
        <f t="shared" si="5"/>
        <v>259</v>
      </c>
      <c r="C69" s="189">
        <f t="shared" si="6"/>
        <v>67</v>
      </c>
      <c r="D69" s="189">
        <f t="shared" si="7"/>
        <v>259</v>
      </c>
      <c r="F69" s="279" t="str">
        <f>CONCATENATE(草稿!I$60,"16")</f>
        <v>1116</v>
      </c>
      <c r="G69" t="str">
        <f>IFERROR(VLOOKUP(F69,皮肤!A:B,2,FALSE),"")</f>
        <v/>
      </c>
    </row>
    <row r="70" spans="1:21">
      <c r="A70" s="189">
        <f t="shared" si="4"/>
        <v>340</v>
      </c>
      <c r="B70" s="189">
        <f t="shared" si="5"/>
        <v>266</v>
      </c>
      <c r="C70" s="189">
        <f t="shared" si="6"/>
        <v>68</v>
      </c>
      <c r="D70" s="189">
        <f t="shared" si="7"/>
        <v>266</v>
      </c>
      <c r="F70" s="279" t="str">
        <f>CONCATENATE(草稿!I$60,"17")</f>
        <v>1117</v>
      </c>
      <c r="G70" t="str">
        <f>IFERROR(VLOOKUP(F70,皮肤!A:B,2,FALSE),"")</f>
        <v/>
      </c>
    </row>
    <row r="71" spans="1:21">
      <c r="A71" s="189">
        <f t="shared" si="4"/>
        <v>345</v>
      </c>
      <c r="B71" s="189">
        <f t="shared" si="5"/>
        <v>273</v>
      </c>
      <c r="C71" s="189">
        <f t="shared" si="6"/>
        <v>69</v>
      </c>
      <c r="D71" s="189">
        <f t="shared" si="7"/>
        <v>273</v>
      </c>
      <c r="F71" s="279" t="str">
        <f>CONCATENATE(草稿!I$60,"18")</f>
        <v>1118</v>
      </c>
      <c r="G71" t="str">
        <f>IFERROR(VLOOKUP(F71,皮肤!A:B,2,FALSE),"")</f>
        <v/>
      </c>
    </row>
    <row r="72" spans="1:21">
      <c r="A72" s="189">
        <f t="shared" si="4"/>
        <v>350</v>
      </c>
      <c r="B72" s="189">
        <f t="shared" si="5"/>
        <v>280</v>
      </c>
      <c r="C72" s="189">
        <f t="shared" si="6"/>
        <v>70</v>
      </c>
      <c r="D72" s="189">
        <f t="shared" si="7"/>
        <v>280</v>
      </c>
      <c r="F72" s="279" t="str">
        <f>CONCATENATE(草稿!I$60,"19")</f>
        <v>1119</v>
      </c>
      <c r="G72" t="str">
        <f>IFERROR(VLOOKUP(F72,皮肤!A:B,2,FALSE),"")</f>
        <v/>
      </c>
    </row>
    <row r="73" spans="1:21">
      <c r="A73" s="189">
        <f t="shared" si="4"/>
        <v>355</v>
      </c>
      <c r="B73" s="189">
        <f t="shared" si="5"/>
        <v>288</v>
      </c>
      <c r="C73" s="189">
        <f t="shared" si="6"/>
        <v>71</v>
      </c>
      <c r="D73" s="189">
        <f t="shared" si="7"/>
        <v>288</v>
      </c>
      <c r="F73" s="279" t="str">
        <f>CONCATENATE(草稿!I$60,"20")</f>
        <v>1120</v>
      </c>
      <c r="G73" t="str">
        <f>IFERROR(VLOOKUP(F73,皮肤!A:B,2,FALSE),"")</f>
        <v/>
      </c>
    </row>
    <row r="74" spans="1:21">
      <c r="A74" s="189">
        <f t="shared" si="4"/>
        <v>360</v>
      </c>
      <c r="B74" s="189">
        <f t="shared" si="5"/>
        <v>296</v>
      </c>
      <c r="C74" s="189">
        <f t="shared" si="6"/>
        <v>72</v>
      </c>
      <c r="D74" s="189">
        <f t="shared" si="7"/>
        <v>296</v>
      </c>
      <c r="F74" s="279" t="str">
        <f>CONCATENATE(草稿!I$60,"21")</f>
        <v>1121</v>
      </c>
      <c r="G74" t="str">
        <f>IFERROR(VLOOKUP(F74,皮肤!A:B,2,FALSE),"")</f>
        <v/>
      </c>
    </row>
    <row r="75" spans="1:21">
      <c r="A75" s="189">
        <f t="shared" si="4"/>
        <v>365</v>
      </c>
      <c r="B75" s="189">
        <f t="shared" si="5"/>
        <v>304</v>
      </c>
      <c r="C75" s="189">
        <f t="shared" si="6"/>
        <v>73</v>
      </c>
      <c r="D75" s="189">
        <f t="shared" si="7"/>
        <v>304</v>
      </c>
      <c r="F75" s="279" t="str">
        <f>CONCATENATE(草稿!I$60,"22")</f>
        <v>1122</v>
      </c>
      <c r="G75" t="str">
        <f>IFERROR(VLOOKUP(F75,皮肤!A:B,2,FALSE),"")</f>
        <v/>
      </c>
    </row>
    <row r="76" spans="1:21">
      <c r="A76" s="189">
        <f t="shared" si="4"/>
        <v>370</v>
      </c>
      <c r="B76" s="189">
        <f t="shared" si="5"/>
        <v>312</v>
      </c>
      <c r="C76" s="189">
        <f t="shared" si="6"/>
        <v>74</v>
      </c>
      <c r="D76" s="189">
        <f t="shared" si="7"/>
        <v>312</v>
      </c>
      <c r="F76" s="279" t="str">
        <f>CONCATENATE(草稿!I$60,"23")</f>
        <v>1123</v>
      </c>
      <c r="G76" t="str">
        <f>IFERROR(VLOOKUP(F76,皮肤!A:B,2,FALSE),"")</f>
        <v/>
      </c>
    </row>
    <row r="77" spans="1:21">
      <c r="A77" s="189">
        <f t="shared" si="4"/>
        <v>375</v>
      </c>
      <c r="B77" s="189">
        <f t="shared" si="5"/>
        <v>320</v>
      </c>
      <c r="C77" s="189">
        <f t="shared" si="6"/>
        <v>75</v>
      </c>
      <c r="D77" s="189">
        <f t="shared" si="7"/>
        <v>320</v>
      </c>
      <c r="F77" s="279" t="str">
        <f>CONCATENATE(草稿!I$60,"24")</f>
        <v>1124</v>
      </c>
      <c r="G77" t="str">
        <f>IFERROR(VLOOKUP(F77,皮肤!A:B,2,FALSE),"")</f>
        <v/>
      </c>
    </row>
    <row r="78" spans="1:21">
      <c r="A78" s="189">
        <f t="shared" si="4"/>
        <v>380</v>
      </c>
      <c r="B78" s="189">
        <f t="shared" si="5"/>
        <v>328</v>
      </c>
      <c r="C78" s="189">
        <f t="shared" si="6"/>
        <v>76</v>
      </c>
      <c r="D78" s="189">
        <f t="shared" si="7"/>
        <v>328</v>
      </c>
      <c r="F78" s="279" t="str">
        <f>CONCATENATE(草稿!I$85,"00")</f>
        <v>0600</v>
      </c>
      <c r="G78" t="str">
        <f>IFERROR(VLOOKUP(F78,皮肤!A:B,2,FALSE),"")</f>
        <v>露米娅01</v>
      </c>
      <c r="I78" s="189" t="s">
        <v>4339</v>
      </c>
      <c r="J78" s="189" t="s">
        <v>2698</v>
      </c>
      <c r="K78" s="189" t="str">
        <f>VLOOKUP(属性计算器!$D$32,皮肤!$B:$AC,25,0)</f>
        <v>SPE0004A01</v>
      </c>
      <c r="L78" s="189" t="str">
        <f>VLOOKUP(K78,符卡!$B:$H,4,FALSE)</f>
        <v>②</v>
      </c>
      <c r="M78" s="189" t="str">
        <f>VLOOKUP(K78,符卡!B:H,7,FALSE)</f>
        <v>对所有敌人进行1*灵力的弹幕攻击</v>
      </c>
      <c r="N78">
        <f>VLOOKUP(属性计算器!G32,草稿!A$2:B$102,2,0)</f>
        <v>100</v>
      </c>
      <c r="O78">
        <f>VLOOKUP(属性计算器!H32,草稿!$C$2:$D$102,2,0)</f>
        <v>57</v>
      </c>
      <c r="P78">
        <f>VLOOKUP(属性计算器!I32,草稿!$C$2:$D$102,2,0)</f>
        <v>125</v>
      </c>
      <c r="Q78">
        <f>VLOOKUP(属性计算器!J32,草稿!$C$2:$D$102,2,0)</f>
        <v>125</v>
      </c>
      <c r="R78">
        <f>VLOOKUP(属性计算器!K32,草稿!$C$2:$D$102,2,0)</f>
        <v>39</v>
      </c>
      <c r="S78">
        <f>VLOOKUP(属性计算器!L32,草稿!$C$2:$D$102,2,0)</f>
        <v>30</v>
      </c>
      <c r="T78">
        <f>VLOOKUP(属性计算器!M32,草稿!$C$2:$D$102,2,0)</f>
        <v>45</v>
      </c>
      <c r="U78">
        <f>VLOOKUP(属性计算器!N32,草稿!$C$2:$D$102,2,0)</f>
        <v>24</v>
      </c>
    </row>
    <row r="79" spans="1:21">
      <c r="A79" s="189">
        <f t="shared" si="4"/>
        <v>385</v>
      </c>
      <c r="B79" s="189">
        <f t="shared" si="5"/>
        <v>336</v>
      </c>
      <c r="C79" s="189">
        <f t="shared" si="6"/>
        <v>77</v>
      </c>
      <c r="D79" s="189">
        <f t="shared" si="7"/>
        <v>336</v>
      </c>
      <c r="F79" s="279" t="str">
        <f>CONCATENATE(草稿!I$85,"01")</f>
        <v>0601</v>
      </c>
      <c r="G79" t="str">
        <f>IFERROR(VLOOKUP(F79,皮肤!A:B,2,FALSE),"")</f>
        <v>露米娅02</v>
      </c>
      <c r="I79" s="189" t="s">
        <v>4329</v>
      </c>
      <c r="J79" s="189" t="s">
        <v>4335</v>
      </c>
      <c r="K79" s="189" t="str">
        <f>VLOOKUP(属性计算器!$D$32,皮肤!$B:$AC,26,0)</f>
        <v>SPE0004B01</v>
      </c>
      <c r="L79" s="189" t="str">
        <f>VLOOKUP(K79,符卡!$B:$H,4,FALSE)</f>
        <v>①</v>
      </c>
      <c r="M79" s="189" t="str">
        <f>VLOOKUP(K79,符卡!B:H,7,FALSE)</f>
        <v>敌方全体命中降低30%</v>
      </c>
      <c r="N79">
        <f>VLOOKUP(属性计算器!G36+属性计算器!G32,草稿!A$2:B$102,2,0)</f>
        <v>120</v>
      </c>
      <c r="O79">
        <f>VLOOKUP(属性计算器!H36+属性计算器!H32,草稿!$C$2:$D$102,2,0)</f>
        <v>57</v>
      </c>
      <c r="P79">
        <f>VLOOKUP(属性计算器!I36+属性计算器!I32,草稿!$C$2:$D$102,2,0)</f>
        <v>210</v>
      </c>
      <c r="Q79">
        <f>VLOOKUP(属性计算器!J36+属性计算器!J32,草稿!$C$2:$D$102,2,0)</f>
        <v>125</v>
      </c>
      <c r="R79">
        <f>VLOOKUP(属性计算器!K36+属性计算器!K32,草稿!$C$2:$D$102,2,0)</f>
        <v>39</v>
      </c>
      <c r="S79">
        <f>VLOOKUP(属性计算器!L36+属性计算器!L32,草稿!$C$2:$D$102,2,0)</f>
        <v>210</v>
      </c>
      <c r="T79">
        <f>VLOOKUP(属性计算器!M36+属性计算器!M32,草稿!$C$2:$D$102,2,0)</f>
        <v>45</v>
      </c>
      <c r="U79">
        <f>VLOOKUP(属性计算器!N36+属性计算器!N32,草稿!$C$2:$D$102,2,0)</f>
        <v>68</v>
      </c>
    </row>
    <row r="80" spans="1:21">
      <c r="A80" s="189">
        <f t="shared" si="4"/>
        <v>390</v>
      </c>
      <c r="B80" s="189">
        <f t="shared" si="5"/>
        <v>344</v>
      </c>
      <c r="C80" s="189">
        <f t="shared" si="6"/>
        <v>78</v>
      </c>
      <c r="D80" s="189">
        <f t="shared" si="7"/>
        <v>344</v>
      </c>
      <c r="F80" s="279" t="str">
        <f>CONCATENATE(草稿!I$85,"02")</f>
        <v>0602</v>
      </c>
      <c r="G80" t="str">
        <f>IFERROR(VLOOKUP(F80,皮肤!A:B,2,FALSE),"")</f>
        <v>大妖精01</v>
      </c>
      <c r="I80" s="189" t="s">
        <v>4330</v>
      </c>
      <c r="J80" s="189" t="s">
        <v>4335</v>
      </c>
      <c r="K80" s="189" t="str">
        <f>VLOOKUP(属性计算器!$D$32,皮肤!$B:$AC,26,0)</f>
        <v>SPE0004B01</v>
      </c>
      <c r="L80" s="189" t="str">
        <f>VLOOKUP(K80,符卡!$B:$H,4,FALSE)</f>
        <v>①</v>
      </c>
      <c r="M80" s="189" t="str">
        <f>VLOOKUP(K80,符卡!B:H,7,FALSE)</f>
        <v>敌方全体命中降低30%</v>
      </c>
    </row>
    <row r="81" spans="1:21">
      <c r="A81" s="189">
        <f t="shared" si="4"/>
        <v>395</v>
      </c>
      <c r="B81" s="189">
        <f t="shared" si="5"/>
        <v>352</v>
      </c>
      <c r="C81" s="189">
        <f t="shared" si="6"/>
        <v>79</v>
      </c>
      <c r="D81" s="189">
        <f t="shared" si="7"/>
        <v>352</v>
      </c>
      <c r="F81" s="279" t="str">
        <f>CONCATENATE(草稿!I$85,"03")</f>
        <v>0603</v>
      </c>
      <c r="G81" t="str">
        <f>IFERROR(VLOOKUP(F81,皮肤!A:B,2,FALSE),"")</f>
        <v>大妖精A1</v>
      </c>
      <c r="I81" s="189" t="s">
        <v>4331</v>
      </c>
      <c r="J81" s="189" t="s">
        <v>2698</v>
      </c>
      <c r="K81" s="189" t="str">
        <f>VLOOKUP(属性计算器!$D$32,皮肤!$B:$AC,25,0)</f>
        <v>SPE0004A01</v>
      </c>
      <c r="L81" s="189" t="str">
        <f>VLOOKUP(K81,符卡!$B:$H,4,FALSE)</f>
        <v>②</v>
      </c>
      <c r="M81" s="189" t="str">
        <f>VLOOKUP(K81,符卡!B:H,7,FALSE)</f>
        <v>对所有敌人进行1*灵力的弹幕攻击</v>
      </c>
    </row>
    <row r="82" spans="1:21">
      <c r="A82" s="189">
        <f t="shared" si="4"/>
        <v>400</v>
      </c>
      <c r="B82" s="189">
        <f t="shared" si="5"/>
        <v>360</v>
      </c>
      <c r="C82" s="189">
        <f t="shared" si="6"/>
        <v>80</v>
      </c>
      <c r="D82" s="189">
        <f t="shared" si="7"/>
        <v>360</v>
      </c>
      <c r="F82" s="279" t="str">
        <f>CONCATENATE(草稿!I$85,"04")</f>
        <v>0604</v>
      </c>
      <c r="G82" t="str">
        <f>IFERROR(VLOOKUP(F82,皮肤!A:B,2,FALSE),"")</f>
        <v>琪露诺01</v>
      </c>
      <c r="I82" s="189" t="s">
        <v>4332</v>
      </c>
      <c r="J82" s="189" t="s">
        <v>2698</v>
      </c>
      <c r="K82" s="189" t="str">
        <f>VLOOKUP(属性计算器!$D$32,皮肤!$B:$AC,25,0)</f>
        <v>SPE0004A01</v>
      </c>
      <c r="L82" s="189" t="str">
        <f>VLOOKUP(K82,符卡!$B:$H,4,FALSE)</f>
        <v>②</v>
      </c>
      <c r="M82" s="189" t="str">
        <f>VLOOKUP(K82,符卡!B:H,7,FALSE)</f>
        <v>对所有敌人进行1*灵力的弹幕攻击</v>
      </c>
      <c r="N82">
        <f>N79-N78</f>
        <v>20</v>
      </c>
      <c r="O82">
        <f>O79-O78</f>
        <v>0</v>
      </c>
      <c r="P82">
        <f>P79-P78</f>
        <v>85</v>
      </c>
      <c r="Q82">
        <f>Q79-Q78</f>
        <v>0</v>
      </c>
      <c r="R82">
        <f>R79-R78</f>
        <v>0</v>
      </c>
      <c r="S82">
        <f>S79-S78</f>
        <v>180</v>
      </c>
      <c r="T82">
        <f>T79-T78</f>
        <v>0</v>
      </c>
      <c r="U82">
        <f>U79-U78</f>
        <v>44</v>
      </c>
    </row>
    <row r="83" spans="1:21">
      <c r="A83" s="189">
        <f t="shared" si="4"/>
        <v>405</v>
      </c>
      <c r="B83" s="189">
        <f t="shared" si="5"/>
        <v>369</v>
      </c>
      <c r="C83" s="189">
        <f t="shared" si="6"/>
        <v>81</v>
      </c>
      <c r="D83" s="189">
        <f t="shared" si="7"/>
        <v>369</v>
      </c>
      <c r="F83" s="279" t="str">
        <f>CONCATENATE(草稿!I$85,"05")</f>
        <v>0605</v>
      </c>
      <c r="G83" t="str">
        <f>IFERROR(VLOOKUP(F83,皮肤!A:B,2,FALSE),"")</f>
        <v>琪露诺02</v>
      </c>
      <c r="I83" s="189" t="s">
        <v>4333</v>
      </c>
      <c r="J83" s="189" t="s">
        <v>4338</v>
      </c>
      <c r="K83" s="189" t="str">
        <f>VLOOKUP(属性计算器!$D$32,皮肤!$B:$AC,27,0)</f>
        <v>SPE0004C01</v>
      </c>
      <c r="L83" s="189" t="str">
        <f>VLOOKUP(K83,符卡!$B:$H,4,FALSE)</f>
        <v>①</v>
      </c>
      <c r="M83" s="189" t="str">
        <f>VLOOKUP(K83,符卡!B:H,7,FALSE)</f>
        <v>恢复队长(0.4*灵力+20)的生命值</v>
      </c>
    </row>
    <row r="84" spans="1:21">
      <c r="A84" s="189">
        <f t="shared" si="4"/>
        <v>410</v>
      </c>
      <c r="B84" s="189">
        <f t="shared" si="5"/>
        <v>378</v>
      </c>
      <c r="C84" s="189">
        <f t="shared" si="6"/>
        <v>82</v>
      </c>
      <c r="D84" s="189">
        <f t="shared" si="7"/>
        <v>378</v>
      </c>
      <c r="F84" s="279" t="str">
        <f>CONCATENATE(草稿!I$85,"06")</f>
        <v>0606</v>
      </c>
      <c r="G84" t="str">
        <f>IFERROR(VLOOKUP(F84,皮肤!A:B,2,FALSE),"")</f>
        <v>琪露诺A1</v>
      </c>
      <c r="I84" s="189" t="s">
        <v>4334</v>
      </c>
      <c r="J84" s="189" t="s">
        <v>4338</v>
      </c>
      <c r="K84" s="189" t="str">
        <f>VLOOKUP(属性计算器!$D$32,皮肤!$B:$AC,27,0)</f>
        <v>SPE0004C01</v>
      </c>
      <c r="L84" s="189" t="str">
        <f>VLOOKUP(K84,符卡!$B:$H,4,FALSE)</f>
        <v>①</v>
      </c>
      <c r="M84" s="189" t="str">
        <f>VLOOKUP(K84,符卡!B:H,7,FALSE)</f>
        <v>恢复队长(0.4*灵力+20)的生命值</v>
      </c>
    </row>
    <row r="85" spans="1:21">
      <c r="A85" s="189">
        <f t="shared" si="4"/>
        <v>415</v>
      </c>
      <c r="B85" s="189">
        <f t="shared" si="5"/>
        <v>387</v>
      </c>
      <c r="C85" s="189">
        <f t="shared" si="6"/>
        <v>83</v>
      </c>
      <c r="D85" s="189">
        <f t="shared" si="7"/>
        <v>387</v>
      </c>
      <c r="F85" s="279" t="str">
        <f>CONCATENATE(草稿!I$85,"07")</f>
        <v>0607</v>
      </c>
      <c r="G85" t="str">
        <f>IFERROR(VLOOKUP(F85,皮肤!A:B,2,FALSE),"")</f>
        <v>红美铃01</v>
      </c>
      <c r="I85" s="189" t="str">
        <f>VLOOKUP(属性计算器!C$32,草稿!A$104:B$121,2,FALSE)</f>
        <v>06</v>
      </c>
      <c r="J85" s="189" t="str">
        <f>VLOOKUP(属性计算器!$D32,皮肤!$B:$AC,24,0)</f>
        <v>ATH0004</v>
      </c>
      <c r="K85" s="189" t="str">
        <f>VLOOKUP(属性计算器!$D$32,皮肤!$B:$AC,28,0)</f>
        <v>SPE0004D01</v>
      </c>
      <c r="L85" s="189" t="e">
        <f>VLOOKUP(K85,符卡!$B:$H,4,FALSE)</f>
        <v>#N/A</v>
      </c>
      <c r="M85" s="189" t="e">
        <f>VLOOKUP(K85,符卡!B:H,7,FALSE)</f>
        <v>#N/A</v>
      </c>
    </row>
    <row r="86" spans="1:21">
      <c r="A86" s="189">
        <f t="shared" si="4"/>
        <v>420</v>
      </c>
      <c r="B86" s="189">
        <f t="shared" si="5"/>
        <v>396</v>
      </c>
      <c r="C86" s="189">
        <f t="shared" si="6"/>
        <v>84</v>
      </c>
      <c r="D86" s="189">
        <f t="shared" si="7"/>
        <v>396</v>
      </c>
      <c r="F86" s="279" t="str">
        <f>CONCATENATE(草稿!I$85,"08")</f>
        <v>0608</v>
      </c>
      <c r="G86" t="str">
        <f>IFERROR(VLOOKUP(F86,皮肤!A:B,2,FALSE),"")</f>
        <v>红美铃02</v>
      </c>
    </row>
    <row r="87" spans="1:21">
      <c r="A87" s="189">
        <f t="shared" si="4"/>
        <v>425</v>
      </c>
      <c r="B87" s="189">
        <f t="shared" si="5"/>
        <v>405</v>
      </c>
      <c r="C87" s="189">
        <f t="shared" si="6"/>
        <v>85</v>
      </c>
      <c r="D87" s="189">
        <f t="shared" si="7"/>
        <v>405</v>
      </c>
      <c r="F87" s="279" t="str">
        <f>CONCATENATE(草稿!I$85,"09")</f>
        <v>0609</v>
      </c>
      <c r="G87" t="str">
        <f>IFERROR(VLOOKUP(F87,皮肤!A:B,2,FALSE),"")</f>
        <v>小恶魔01</v>
      </c>
    </row>
    <row r="88" spans="1:21">
      <c r="A88" s="189">
        <f t="shared" si="4"/>
        <v>430</v>
      </c>
      <c r="B88" s="189">
        <f t="shared" si="5"/>
        <v>414</v>
      </c>
      <c r="C88" s="189">
        <f t="shared" si="6"/>
        <v>86</v>
      </c>
      <c r="D88" s="189">
        <f t="shared" si="7"/>
        <v>414</v>
      </c>
      <c r="F88" s="279" t="str">
        <f>CONCATENATE(草稿!I$85,"10")</f>
        <v>0610</v>
      </c>
      <c r="G88" t="str">
        <f>IFERROR(VLOOKUP(F88,皮肤!A:B,2,FALSE),"")</f>
        <v>帕秋莉·诺蕾姬01</v>
      </c>
    </row>
    <row r="89" spans="1:21">
      <c r="A89" s="189">
        <f t="shared" si="4"/>
        <v>435</v>
      </c>
      <c r="B89" s="189">
        <f t="shared" si="5"/>
        <v>423</v>
      </c>
      <c r="C89" s="189">
        <f t="shared" si="6"/>
        <v>87</v>
      </c>
      <c r="D89" s="189">
        <f t="shared" si="7"/>
        <v>423</v>
      </c>
      <c r="F89" s="279" t="str">
        <f>CONCATENATE(草稿!I$85,"11")</f>
        <v>0611</v>
      </c>
      <c r="G89" t="str">
        <f>IFERROR(VLOOKUP(F89,皮肤!A:B,2,FALSE),"")</f>
        <v>帕秋莉·诺蕾姬02</v>
      </c>
    </row>
    <row r="90" spans="1:21">
      <c r="A90" s="189">
        <f t="shared" si="4"/>
        <v>440</v>
      </c>
      <c r="B90" s="189">
        <f t="shared" si="5"/>
        <v>432</v>
      </c>
      <c r="C90" s="189">
        <f t="shared" si="6"/>
        <v>88</v>
      </c>
      <c r="D90" s="189">
        <f t="shared" si="7"/>
        <v>432</v>
      </c>
      <c r="F90" s="279" t="str">
        <f>CONCATENATE(草稿!I$85,"12")</f>
        <v>0612</v>
      </c>
      <c r="G90" t="str">
        <f>IFERROR(VLOOKUP(F90,皮肤!A:B,2,FALSE),"")</f>
        <v>十六夜咲夜01</v>
      </c>
    </row>
    <row r="91" spans="1:21">
      <c r="A91" s="189">
        <f t="shared" si="4"/>
        <v>445</v>
      </c>
      <c r="B91" s="189">
        <f t="shared" si="5"/>
        <v>441</v>
      </c>
      <c r="C91" s="189">
        <f t="shared" si="6"/>
        <v>89</v>
      </c>
      <c r="D91" s="189">
        <f t="shared" si="7"/>
        <v>441</v>
      </c>
      <c r="F91" s="279" t="str">
        <f>CONCATENATE(草稿!I$85,"13")</f>
        <v>0613</v>
      </c>
      <c r="G91" t="str">
        <f>IFERROR(VLOOKUP(F91,皮肤!A:B,2,FALSE),"")</f>
        <v>十六夜咲夜02</v>
      </c>
    </row>
    <row r="92" spans="1:21">
      <c r="A92" s="189">
        <f t="shared" si="4"/>
        <v>450</v>
      </c>
      <c r="B92" s="189">
        <f t="shared" si="5"/>
        <v>450</v>
      </c>
      <c r="C92" s="189">
        <f t="shared" si="6"/>
        <v>90</v>
      </c>
      <c r="D92" s="189">
        <f t="shared" si="7"/>
        <v>450</v>
      </c>
      <c r="F92" s="279" t="str">
        <f>CONCATENATE(草稿!I$85,"14")</f>
        <v>0614</v>
      </c>
      <c r="G92" t="str">
        <f>IFERROR(VLOOKUP(F92,皮肤!A:B,2,FALSE),"")</f>
        <v>十六夜咲夜03</v>
      </c>
    </row>
    <row r="93" spans="1:21">
      <c r="A93" s="189">
        <f t="shared" si="4"/>
        <v>455</v>
      </c>
      <c r="B93" s="189">
        <f t="shared" si="5"/>
        <v>460</v>
      </c>
      <c r="C93" s="189">
        <f t="shared" si="6"/>
        <v>91</v>
      </c>
      <c r="D93" s="189">
        <f t="shared" si="7"/>
        <v>460</v>
      </c>
      <c r="F93" s="279" t="str">
        <f>CONCATENATE(草稿!I$85,"15")</f>
        <v>0615</v>
      </c>
      <c r="G93" t="str">
        <f>IFERROR(VLOOKUP(F93,皮肤!A:B,2,FALSE),"")</f>
        <v>蕾米莉亚·斯卡蕾特01</v>
      </c>
    </row>
    <row r="94" spans="1:21">
      <c r="A94" s="189">
        <f t="shared" si="4"/>
        <v>460</v>
      </c>
      <c r="B94" s="189">
        <f t="shared" si="5"/>
        <v>470</v>
      </c>
      <c r="C94" s="189">
        <f t="shared" si="6"/>
        <v>92</v>
      </c>
      <c r="D94" s="189">
        <f t="shared" si="7"/>
        <v>470</v>
      </c>
      <c r="F94" s="279" t="str">
        <f>CONCATENATE(草稿!I$85,"16")</f>
        <v>0616</v>
      </c>
      <c r="G94" t="str">
        <f>IFERROR(VLOOKUP(F94,皮肤!A:B,2,FALSE),"")</f>
        <v>蕾米莉亚·斯卡蕾特02</v>
      </c>
    </row>
    <row r="95" spans="1:21">
      <c r="A95" s="189">
        <f t="shared" si="4"/>
        <v>465</v>
      </c>
      <c r="B95" s="189">
        <f t="shared" si="5"/>
        <v>480</v>
      </c>
      <c r="C95" s="189">
        <f t="shared" si="6"/>
        <v>93</v>
      </c>
      <c r="D95" s="189">
        <f t="shared" si="7"/>
        <v>480</v>
      </c>
      <c r="F95" s="279" t="str">
        <f>CONCATENATE(草稿!I$85,"17")</f>
        <v>0617</v>
      </c>
      <c r="G95" t="str">
        <f>IFERROR(VLOOKUP(F95,皮肤!A:B,2,FALSE),"")</f>
        <v>芙兰朵露·斯卡蕾特01</v>
      </c>
    </row>
    <row r="96" spans="1:21">
      <c r="A96" s="189">
        <f t="shared" si="4"/>
        <v>470</v>
      </c>
      <c r="B96" s="189">
        <f t="shared" si="5"/>
        <v>490</v>
      </c>
      <c r="C96" s="189">
        <f t="shared" si="6"/>
        <v>94</v>
      </c>
      <c r="D96" s="189">
        <f t="shared" si="7"/>
        <v>490</v>
      </c>
      <c r="F96" s="279" t="str">
        <f>CONCATENATE(草稿!I$85,"18")</f>
        <v>0618</v>
      </c>
      <c r="G96" t="str">
        <f>IFERROR(VLOOKUP(F96,皮肤!A:B,2,FALSE),"")</f>
        <v>芙兰朵露·斯卡蕾特02</v>
      </c>
    </row>
    <row r="97" spans="1:21">
      <c r="A97" s="189">
        <f t="shared" si="4"/>
        <v>475</v>
      </c>
      <c r="B97" s="189">
        <f t="shared" si="5"/>
        <v>500</v>
      </c>
      <c r="C97" s="189">
        <f t="shared" si="6"/>
        <v>95</v>
      </c>
      <c r="D97" s="189">
        <f t="shared" si="7"/>
        <v>500</v>
      </c>
      <c r="F97" s="279" t="str">
        <f>CONCATENATE(草稿!I$85,"19")</f>
        <v>0619</v>
      </c>
      <c r="G97" t="str">
        <f>IFERROR(VLOOKUP(F97,皮肤!A:B,2,FALSE),"")</f>
        <v>冴月麟01</v>
      </c>
    </row>
    <row r="98" spans="1:21">
      <c r="A98" s="189">
        <f t="shared" si="4"/>
        <v>480</v>
      </c>
      <c r="B98" s="189">
        <f t="shared" si="5"/>
        <v>510</v>
      </c>
      <c r="C98" s="189">
        <f t="shared" si="6"/>
        <v>96</v>
      </c>
      <c r="D98" s="189">
        <f t="shared" si="7"/>
        <v>510</v>
      </c>
      <c r="F98" s="279" t="str">
        <f>CONCATENATE(草稿!I$85,"20")</f>
        <v>0620</v>
      </c>
      <c r="G98" t="str">
        <f>IFERROR(VLOOKUP(F98,皮肤!A:B,2,FALSE),"")</f>
        <v/>
      </c>
    </row>
    <row r="99" spans="1:21">
      <c r="A99" s="189">
        <f t="shared" si="4"/>
        <v>485</v>
      </c>
      <c r="B99" s="189">
        <f>TRUNC((A99/5-1)/10+1)+B98</f>
        <v>520</v>
      </c>
      <c r="C99" s="189">
        <f t="shared" si="6"/>
        <v>97</v>
      </c>
      <c r="D99" s="189">
        <f>TRUNC((C99-1)/10+1)+D98</f>
        <v>520</v>
      </c>
      <c r="F99" s="279" t="str">
        <f>CONCATENATE(草稿!I$85,"21")</f>
        <v>0621</v>
      </c>
      <c r="G99" t="str">
        <f>IFERROR(VLOOKUP(F99,皮肤!A:B,2,FALSE),"")</f>
        <v/>
      </c>
    </row>
    <row r="100" spans="1:21">
      <c r="A100" s="189">
        <f t="shared" si="4"/>
        <v>490</v>
      </c>
      <c r="B100" s="189">
        <f>TRUNC((A100/5-1)/10+1)+B99</f>
        <v>530</v>
      </c>
      <c r="C100" s="189">
        <f t="shared" si="6"/>
        <v>98</v>
      </c>
      <c r="D100" s="189">
        <f>TRUNC((C100-1)/10+1)+D99</f>
        <v>530</v>
      </c>
      <c r="F100" s="279" t="str">
        <f>CONCATENATE(草稿!I$85,"22")</f>
        <v>0622</v>
      </c>
      <c r="G100" t="str">
        <f>IFERROR(VLOOKUP(F100,皮肤!A:B,2,FALSE),"")</f>
        <v/>
      </c>
    </row>
    <row r="101" spans="1:21">
      <c r="A101" s="189">
        <f t="shared" si="4"/>
        <v>495</v>
      </c>
      <c r="B101" s="189">
        <f>TRUNC((A101/5-1)/10+1)+B100</f>
        <v>540</v>
      </c>
      <c r="C101" s="189">
        <f t="shared" si="6"/>
        <v>99</v>
      </c>
      <c r="D101" s="189">
        <f>TRUNC((C101-1)/10+1)+D100</f>
        <v>540</v>
      </c>
      <c r="F101" s="279" t="str">
        <f>CONCATENATE(草稿!I$85,"23")</f>
        <v>0623</v>
      </c>
      <c r="G101" t="str">
        <f>IFERROR(VLOOKUP(F101,皮肤!A:B,2,FALSE),"")</f>
        <v/>
      </c>
    </row>
    <row r="102" spans="1:21">
      <c r="A102" s="189">
        <f t="shared" si="4"/>
        <v>500</v>
      </c>
      <c r="B102" s="189">
        <f>TRUNC((A102/5-1)/10+1)+B101</f>
        <v>550</v>
      </c>
      <c r="C102" s="189">
        <f t="shared" si="6"/>
        <v>100</v>
      </c>
      <c r="D102" s="189">
        <f>TRUNC((C102-1)/10+1)+D101</f>
        <v>550</v>
      </c>
      <c r="F102" s="279" t="str">
        <f>CONCATENATE(草稿!I$85,"24")</f>
        <v>0624</v>
      </c>
      <c r="G102" t="str">
        <f>IFERROR(VLOOKUP(F102,皮肤!A:B,2,FALSE),"")</f>
        <v/>
      </c>
    </row>
    <row r="103" spans="1:21">
      <c r="F103" s="279" t="str">
        <f>CONCATENATE(草稿!I$110,"00")</f>
        <v>0600</v>
      </c>
      <c r="G103" t="str">
        <f>IFERROR(VLOOKUP(F103,皮肤!A:B,2,FALSE),"")</f>
        <v>露米娅01</v>
      </c>
      <c r="I103" s="189" t="s">
        <v>4339</v>
      </c>
      <c r="J103" s="189" t="s">
        <v>2698</v>
      </c>
      <c r="K103" s="189" t="str">
        <f>VLOOKUP(属性计算器!$D$42,皮肤!$B:$AC,25,0)</f>
        <v>SPE0004A01</v>
      </c>
      <c r="L103" s="189" t="str">
        <f>VLOOKUP(K103,符卡!$B:$H,4,FALSE)</f>
        <v>②</v>
      </c>
      <c r="M103" s="189" t="str">
        <f>VLOOKUP(K103,符卡!B:H,7,FALSE)</f>
        <v>对所有敌人进行1*灵力的弹幕攻击</v>
      </c>
      <c r="N103">
        <f>VLOOKUP(属性计算器!G42,草稿!A$2:B$102,2,0)</f>
        <v>100</v>
      </c>
      <c r="O103">
        <f>VLOOKUP(属性计算器!H42,草稿!$C$2:$D$102,2,0)</f>
        <v>57</v>
      </c>
      <c r="P103">
        <f>VLOOKUP(属性计算器!I42,草稿!$C$2:$D$102,2,0)</f>
        <v>125</v>
      </c>
      <c r="Q103">
        <f>VLOOKUP(属性计算器!J42,草稿!$C$2:$D$102,2,0)</f>
        <v>125</v>
      </c>
      <c r="R103">
        <f>VLOOKUP(属性计算器!K42,草稿!$C$2:$D$102,2,0)</f>
        <v>39</v>
      </c>
      <c r="S103">
        <f>VLOOKUP(属性计算器!L42,草稿!$C$2:$D$102,2,0)</f>
        <v>30</v>
      </c>
      <c r="T103">
        <f>VLOOKUP(属性计算器!M42,草稿!$C$2:$D$102,2,0)</f>
        <v>45</v>
      </c>
      <c r="U103">
        <f>VLOOKUP(属性计算器!N42,草稿!$C$2:$D$102,2,0)</f>
        <v>24</v>
      </c>
    </row>
    <row r="104" spans="1:21">
      <c r="A104" s="279" t="s">
        <v>5014</v>
      </c>
      <c r="B104" s="280" t="s">
        <v>5015</v>
      </c>
      <c r="F104" s="279" t="str">
        <f>CONCATENATE(草稿!I$110,"01")</f>
        <v>0601</v>
      </c>
      <c r="G104" t="str">
        <f>IFERROR(VLOOKUP(F104,皮肤!A:B,2,FALSE),"")</f>
        <v>露米娅02</v>
      </c>
      <c r="I104" s="189" t="s">
        <v>4329</v>
      </c>
      <c r="J104" s="189" t="s">
        <v>4335</v>
      </c>
      <c r="K104" s="189" t="str">
        <f>VLOOKUP(属性计算器!$D$42,皮肤!$B:$AC,26,0)</f>
        <v>SPE0004B01</v>
      </c>
      <c r="L104" s="189" t="str">
        <f>VLOOKUP(K104,符卡!$B:$H,4,FALSE)</f>
        <v>①</v>
      </c>
      <c r="M104" s="189" t="str">
        <f>VLOOKUP(K104,符卡!B:H,7,FALSE)</f>
        <v>敌方全体命中降低30%</v>
      </c>
      <c r="N104">
        <f>VLOOKUP(属性计算器!G46+属性计算器!G42,草稿!A$2:B$102,2,0)</f>
        <v>296</v>
      </c>
      <c r="O104">
        <f>VLOOKUP(属性计算器!H46+属性计算器!H42,草稿!$C$2:$D$102,2,0)</f>
        <v>57</v>
      </c>
      <c r="P104">
        <f>VLOOKUP(属性计算器!I46+属性计算器!I42,草稿!$C$2:$D$102,2,0)</f>
        <v>125</v>
      </c>
      <c r="Q104">
        <f>VLOOKUP(属性计算器!J46+属性计算器!J42,草稿!$C$2:$D$102,2,0)</f>
        <v>125</v>
      </c>
      <c r="R104">
        <f>VLOOKUP(属性计算器!K46+属性计算器!K42,草稿!$C$2:$D$102,2,0)</f>
        <v>39</v>
      </c>
      <c r="S104">
        <f>VLOOKUP(属性计算器!L46+属性计算器!L42,草稿!$C$2:$D$102,2,0)</f>
        <v>60</v>
      </c>
      <c r="T104">
        <f>VLOOKUP(属性计算器!M46+属性计算器!M42,草稿!$C$2:$D$102,2,0)</f>
        <v>45</v>
      </c>
      <c r="U104">
        <f>VLOOKUP(属性计算器!N46+属性计算器!N42,草稿!$C$2:$D$102,2,0)</f>
        <v>24</v>
      </c>
    </row>
    <row r="105" spans="1:21">
      <c r="A105" s="279" t="s">
        <v>5019</v>
      </c>
      <c r="B105" s="280" t="s">
        <v>5020</v>
      </c>
      <c r="F105" s="279" t="str">
        <f>CONCATENATE(草稿!I$110,"02")</f>
        <v>0602</v>
      </c>
      <c r="G105" t="str">
        <f>IFERROR(VLOOKUP(F105,皮肤!A:B,2,FALSE),"")</f>
        <v>大妖精01</v>
      </c>
      <c r="I105" s="189" t="s">
        <v>4330</v>
      </c>
      <c r="J105" s="189" t="s">
        <v>4335</v>
      </c>
      <c r="K105" s="189" t="str">
        <f>VLOOKUP(属性计算器!$D$42,皮肤!$B:$AC,26,0)</f>
        <v>SPE0004B01</v>
      </c>
      <c r="L105" s="189" t="str">
        <f>VLOOKUP(K105,符卡!$B:$H,4,FALSE)</f>
        <v>①</v>
      </c>
      <c r="M105" s="189" t="str">
        <f>VLOOKUP(K105,符卡!B:H,7,FALSE)</f>
        <v>敌方全体命中降低30%</v>
      </c>
    </row>
    <row r="106" spans="1:21">
      <c r="A106" s="279" t="s">
        <v>5039</v>
      </c>
      <c r="B106" s="280" t="s">
        <v>5040</v>
      </c>
      <c r="F106" s="279" t="str">
        <f>CONCATENATE(草稿!I$110,"03")</f>
        <v>0603</v>
      </c>
      <c r="G106" t="str">
        <f>IFERROR(VLOOKUP(F106,皮肤!A:B,2,FALSE),"")</f>
        <v>大妖精A1</v>
      </c>
      <c r="I106" s="189" t="s">
        <v>4331</v>
      </c>
      <c r="J106" s="189" t="s">
        <v>2698</v>
      </c>
      <c r="K106" s="189" t="str">
        <f>VLOOKUP(属性计算器!$D$42,皮肤!$B:$AC,25,0)</f>
        <v>SPE0004A01</v>
      </c>
      <c r="L106" s="189" t="str">
        <f>VLOOKUP(K106,符卡!$B:$H,4,FALSE)</f>
        <v>②</v>
      </c>
      <c r="M106" s="189" t="str">
        <f>VLOOKUP(K106,符卡!B:H,7,FALSE)</f>
        <v>对所有敌人进行1*灵力的弹幕攻击</v>
      </c>
    </row>
    <row r="107" spans="1:21">
      <c r="A107" s="279" t="s">
        <v>5041</v>
      </c>
      <c r="B107" s="280" t="s">
        <v>5021</v>
      </c>
      <c r="F107" s="279" t="str">
        <f>CONCATENATE(草稿!I$110,"04")</f>
        <v>0604</v>
      </c>
      <c r="G107" t="str">
        <f>IFERROR(VLOOKUP(F107,皮肤!A:B,2,FALSE),"")</f>
        <v>琪露诺01</v>
      </c>
      <c r="I107" s="189" t="s">
        <v>4332</v>
      </c>
      <c r="J107" s="189" t="s">
        <v>2698</v>
      </c>
      <c r="K107" s="189" t="str">
        <f>VLOOKUP(属性计算器!$D$42,皮肤!$B:$AC,25,0)</f>
        <v>SPE0004A01</v>
      </c>
      <c r="L107" s="189" t="str">
        <f>VLOOKUP(K107,符卡!$B:$H,4,FALSE)</f>
        <v>②</v>
      </c>
      <c r="M107" s="189" t="str">
        <f>VLOOKUP(K107,符卡!B:H,7,FALSE)</f>
        <v>对所有敌人进行1*灵力的弹幕攻击</v>
      </c>
      <c r="N107">
        <f>N104-N103</f>
        <v>196</v>
      </c>
      <c r="O107">
        <f>O104-O103</f>
        <v>0</v>
      </c>
      <c r="P107">
        <f>P104-P103</f>
        <v>0</v>
      </c>
      <c r="Q107">
        <f>Q104-Q103</f>
        <v>0</v>
      </c>
      <c r="R107">
        <f>R104-R103</f>
        <v>0</v>
      </c>
      <c r="S107">
        <f>S104-S103</f>
        <v>30</v>
      </c>
      <c r="T107">
        <f>T104-T103</f>
        <v>0</v>
      </c>
      <c r="U107">
        <f>U104-U103</f>
        <v>0</v>
      </c>
    </row>
    <row r="108" spans="1:21">
      <c r="A108" s="279" t="s">
        <v>5042</v>
      </c>
      <c r="B108" s="280" t="s">
        <v>5022</v>
      </c>
      <c r="F108" s="279" t="str">
        <f>CONCATENATE(草稿!I$110,"05")</f>
        <v>0605</v>
      </c>
      <c r="G108" t="str">
        <f>IFERROR(VLOOKUP(F108,皮肤!A:B,2,FALSE),"")</f>
        <v>琪露诺02</v>
      </c>
      <c r="I108" s="189" t="s">
        <v>4333</v>
      </c>
      <c r="J108" s="189" t="s">
        <v>4338</v>
      </c>
      <c r="K108" s="189" t="str">
        <f>VLOOKUP(属性计算器!$D$42,皮肤!$B:$AC,27,0)</f>
        <v>SPE0004C01</v>
      </c>
      <c r="L108" s="189" t="str">
        <f>VLOOKUP(K108,符卡!$B:$H,4,FALSE)</f>
        <v>①</v>
      </c>
      <c r="M108" s="189" t="str">
        <f>VLOOKUP(K108,符卡!B:H,7,FALSE)</f>
        <v>恢复队长(0.4*灵力+20)的生命值</v>
      </c>
    </row>
    <row r="109" spans="1:21">
      <c r="A109" s="279" t="s">
        <v>5043</v>
      </c>
      <c r="B109" s="280" t="s">
        <v>5023</v>
      </c>
      <c r="F109" s="279" t="str">
        <f>CONCATENATE(草稿!I$110,"06")</f>
        <v>0606</v>
      </c>
      <c r="G109" t="str">
        <f>IFERROR(VLOOKUP(F109,皮肤!A:B,2,FALSE),"")</f>
        <v>琪露诺A1</v>
      </c>
      <c r="I109" s="189" t="s">
        <v>4334</v>
      </c>
      <c r="J109" s="189" t="s">
        <v>4338</v>
      </c>
      <c r="K109" s="189" t="str">
        <f>VLOOKUP(属性计算器!$D$42,皮肤!$B:$AC,27,0)</f>
        <v>SPE0004C01</v>
      </c>
      <c r="L109" s="189" t="str">
        <f>VLOOKUP(K109,符卡!$B:$H,4,FALSE)</f>
        <v>①</v>
      </c>
      <c r="M109" s="189" t="str">
        <f>VLOOKUP(K109,符卡!B:H,7,FALSE)</f>
        <v>恢复队长(0.4*灵力+20)的生命值</v>
      </c>
    </row>
    <row r="110" spans="1:21">
      <c r="A110" s="279" t="s">
        <v>5024</v>
      </c>
      <c r="B110" s="280" t="s">
        <v>5025</v>
      </c>
      <c r="F110" s="279" t="str">
        <f>CONCATENATE(草稿!I$110,"07")</f>
        <v>0607</v>
      </c>
      <c r="G110" t="str">
        <f>IFERROR(VLOOKUP(F110,皮肤!A:B,2,FALSE),"")</f>
        <v>红美铃01</v>
      </c>
      <c r="I110" s="189" t="str">
        <f>VLOOKUP(属性计算器!C$42,草稿!A$104:B$121,2,FALSE)</f>
        <v>06</v>
      </c>
      <c r="J110" s="189" t="str">
        <f>VLOOKUP(属性计算器!$D42,皮肤!$B:$AC,24,0)</f>
        <v>ATH0004</v>
      </c>
      <c r="K110" s="189" t="str">
        <f>VLOOKUP(属性计算器!$D$42,皮肤!$B:$AC,28,0)</f>
        <v>SPE0004D01</v>
      </c>
      <c r="L110" s="189" t="e">
        <f>VLOOKUP(K110,符卡!$B:$H,4,FALSE)</f>
        <v>#N/A</v>
      </c>
      <c r="M110" s="189" t="e">
        <f>VLOOKUP(K110,符卡!B:H,7,FALSE)</f>
        <v>#N/A</v>
      </c>
    </row>
    <row r="111" spans="1:21">
      <c r="A111" s="279" t="s">
        <v>5044</v>
      </c>
      <c r="B111" s="280" t="s">
        <v>5045</v>
      </c>
      <c r="F111" s="279" t="str">
        <f>CONCATENATE(草稿!I$110,"08")</f>
        <v>0608</v>
      </c>
      <c r="G111" t="str">
        <f>IFERROR(VLOOKUP(F111,皮肤!A:B,2,FALSE),"")</f>
        <v>红美铃02</v>
      </c>
    </row>
    <row r="112" spans="1:21">
      <c r="A112" s="279" t="s">
        <v>5026</v>
      </c>
      <c r="B112" s="280" t="s">
        <v>5046</v>
      </c>
      <c r="F112" s="279" t="str">
        <f>CONCATENATE(草稿!I$110,"09")</f>
        <v>0609</v>
      </c>
      <c r="G112" t="str">
        <f>IFERROR(VLOOKUP(F112,皮肤!A:B,2,FALSE),"")</f>
        <v>小恶魔01</v>
      </c>
    </row>
    <row r="113" spans="1:7">
      <c r="A113" s="279" t="s">
        <v>5027</v>
      </c>
      <c r="B113" s="280" t="s">
        <v>5028</v>
      </c>
      <c r="F113" s="279" t="str">
        <f>CONCATENATE(草稿!I$110,"10")</f>
        <v>0610</v>
      </c>
      <c r="G113" t="str">
        <f>IFERROR(VLOOKUP(F113,皮肤!A:B,2,FALSE),"")</f>
        <v>帕秋莉·诺蕾姬01</v>
      </c>
    </row>
    <row r="114" spans="1:7">
      <c r="A114" s="279" t="s">
        <v>5029</v>
      </c>
      <c r="B114" s="280" t="s">
        <v>5047</v>
      </c>
      <c r="F114" s="279" t="str">
        <f>CONCATENATE(草稿!I$110,"11")</f>
        <v>0611</v>
      </c>
      <c r="G114" t="str">
        <f>IFERROR(VLOOKUP(F114,皮肤!A:B,2,FALSE),"")</f>
        <v>帕秋莉·诺蕾姬02</v>
      </c>
    </row>
    <row r="115" spans="1:7">
      <c r="A115" s="279" t="s">
        <v>5032</v>
      </c>
      <c r="B115" s="280" t="s">
        <v>5016</v>
      </c>
      <c r="F115" s="279" t="str">
        <f>CONCATENATE(草稿!I$110,"12")</f>
        <v>0612</v>
      </c>
      <c r="G115" t="str">
        <f>IFERROR(VLOOKUP(F115,皮肤!A:B,2,FALSE),"")</f>
        <v>十六夜咲夜01</v>
      </c>
    </row>
    <row r="116" spans="1:7">
      <c r="A116" s="279" t="s">
        <v>5033</v>
      </c>
      <c r="B116" s="280" t="s">
        <v>5017</v>
      </c>
      <c r="F116" s="279" t="str">
        <f>CONCATENATE(草稿!I$110,"13")</f>
        <v>0613</v>
      </c>
      <c r="G116" t="str">
        <f>IFERROR(VLOOKUP(F116,皮肤!A:B,2,FALSE),"")</f>
        <v>十六夜咲夜02</v>
      </c>
    </row>
    <row r="117" spans="1:7">
      <c r="A117" s="279" t="s">
        <v>5034</v>
      </c>
      <c r="B117" s="280" t="s">
        <v>5035</v>
      </c>
      <c r="F117" s="279" t="str">
        <f>CONCATENATE(草稿!I$110,"14")</f>
        <v>0614</v>
      </c>
      <c r="G117" t="str">
        <f>IFERROR(VLOOKUP(F117,皮肤!A:B,2,FALSE),"")</f>
        <v>十六夜咲夜03</v>
      </c>
    </row>
    <row r="118" spans="1:7">
      <c r="A118" s="279" t="s">
        <v>5018</v>
      </c>
      <c r="B118" s="280" t="s">
        <v>5036</v>
      </c>
      <c r="F118" s="279" t="str">
        <f>CONCATENATE(草稿!I$110,"15")</f>
        <v>0615</v>
      </c>
      <c r="G118" t="str">
        <f>IFERROR(VLOOKUP(F118,皮肤!A:B,2,FALSE),"")</f>
        <v>蕾米莉亚·斯卡蕾特01</v>
      </c>
    </row>
    <row r="119" spans="1:7">
      <c r="A119" s="279" t="s">
        <v>5037</v>
      </c>
      <c r="B119" s="280" t="s">
        <v>5038</v>
      </c>
      <c r="F119" s="279" t="str">
        <f>CONCATENATE(草稿!I$110,"16")</f>
        <v>0616</v>
      </c>
      <c r="G119" t="str">
        <f>IFERROR(VLOOKUP(F119,皮肤!A:B,2,FALSE),"")</f>
        <v>蕾米莉亚·斯卡蕾特02</v>
      </c>
    </row>
    <row r="120" spans="1:7">
      <c r="A120" s="279" t="s">
        <v>5030</v>
      </c>
      <c r="B120" s="280">
        <v>98</v>
      </c>
      <c r="F120" s="279" t="str">
        <f>CONCATENATE(草稿!I$110,"17")</f>
        <v>0617</v>
      </c>
      <c r="G120" t="str">
        <f>IFERROR(VLOOKUP(F120,皮肤!A:B,2,FALSE),"")</f>
        <v>芙兰朵露·斯卡蕾特01</v>
      </c>
    </row>
    <row r="121" spans="1:7">
      <c r="A121" s="279" t="s">
        <v>5031</v>
      </c>
      <c r="B121" s="280">
        <v>99</v>
      </c>
      <c r="F121" s="279" t="str">
        <f>CONCATENATE(草稿!I$110,"18")</f>
        <v>0618</v>
      </c>
      <c r="G121" t="str">
        <f>IFERROR(VLOOKUP(F121,皮肤!A:B,2,FALSE),"")</f>
        <v>芙兰朵露·斯卡蕾特02</v>
      </c>
    </row>
    <row r="122" spans="1:7">
      <c r="F122" s="279" t="str">
        <f>CONCATENATE(草稿!I$110,"19")</f>
        <v>0619</v>
      </c>
      <c r="G122" t="str">
        <f>IFERROR(VLOOKUP(F122,皮肤!A:B,2,FALSE),"")</f>
        <v>冴月麟01</v>
      </c>
    </row>
    <row r="123" spans="1:7">
      <c r="F123" s="279" t="str">
        <f>CONCATENATE(草稿!I$110,"20")</f>
        <v>0620</v>
      </c>
      <c r="G123" t="str">
        <f>IFERROR(VLOOKUP(F123,皮肤!A:B,2,FALSE),"")</f>
        <v/>
      </c>
    </row>
    <row r="124" spans="1:7">
      <c r="F124" s="279" t="str">
        <f>CONCATENATE(草稿!I$110,"21")</f>
        <v>0621</v>
      </c>
      <c r="G124" t="str">
        <f>IFERROR(VLOOKUP(F124,皮肤!A:B,2,FALSE),"")</f>
        <v/>
      </c>
    </row>
    <row r="125" spans="1:7">
      <c r="F125" s="279" t="str">
        <f>CONCATENATE(草稿!I$110,"22")</f>
        <v>0622</v>
      </c>
      <c r="G125" t="str">
        <f>IFERROR(VLOOKUP(F125,皮肤!A:B,2,FALSE),"")</f>
        <v/>
      </c>
    </row>
    <row r="126" spans="1:7">
      <c r="F126" s="279" t="str">
        <f>CONCATENATE(草稿!I$110,"23")</f>
        <v>0623</v>
      </c>
      <c r="G126" t="str">
        <f>IFERROR(VLOOKUP(F126,皮肤!A:B,2,FALSE),"")</f>
        <v/>
      </c>
    </row>
    <row r="127" spans="1:7">
      <c r="F127" s="279" t="str">
        <f>CONCATENATE(草稿!I$110,"24")</f>
        <v>0624</v>
      </c>
      <c r="G127" t="str">
        <f>IFERROR(VLOOKUP(F127,皮肤!A:B,2,FALSE),"")</f>
        <v/>
      </c>
    </row>
  </sheetData>
  <mergeCells count="1">
    <mergeCell ref="A1:M1"/>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9"/>
  <sheetViews>
    <sheetView workbookViewId="0">
      <selection sqref="A1:X129"/>
    </sheetView>
  </sheetViews>
  <sheetFormatPr defaultRowHeight="14.25"/>
  <sheetData>
    <row r="1" spans="1:24">
      <c r="A1" s="8" t="s">
        <v>4824</v>
      </c>
      <c r="D1" t="s">
        <v>4881</v>
      </c>
    </row>
    <row r="3" spans="1:24">
      <c r="A3" s="8" t="s">
        <v>4806</v>
      </c>
    </row>
    <row r="4" spans="1:24">
      <c r="A4" s="8"/>
      <c r="F4" s="324" t="s">
        <v>4847</v>
      </c>
      <c r="G4" s="324"/>
      <c r="H4" s="324"/>
      <c r="I4" s="324"/>
      <c r="J4" s="324"/>
      <c r="K4" s="324"/>
      <c r="L4" s="324"/>
      <c r="M4" s="324"/>
      <c r="N4" s="324"/>
      <c r="O4" s="324" t="s">
        <v>4848</v>
      </c>
      <c r="P4" s="324"/>
      <c r="Q4" s="324"/>
    </row>
    <row r="5" spans="1:24">
      <c r="A5" s="8"/>
      <c r="B5" t="s">
        <v>2715</v>
      </c>
      <c r="C5" t="s">
        <v>3882</v>
      </c>
      <c r="D5" t="s">
        <v>4797</v>
      </c>
      <c r="E5" t="s">
        <v>4798</v>
      </c>
      <c r="F5" t="s">
        <v>307</v>
      </c>
      <c r="G5" t="s">
        <v>313</v>
      </c>
      <c r="H5" t="s">
        <v>309</v>
      </c>
      <c r="I5" t="s">
        <v>4799</v>
      </c>
      <c r="J5" t="s">
        <v>4800</v>
      </c>
      <c r="K5" t="s">
        <v>4801</v>
      </c>
      <c r="L5" t="s">
        <v>325</v>
      </c>
      <c r="M5" t="s">
        <v>4802</v>
      </c>
      <c r="N5" t="s">
        <v>4803</v>
      </c>
      <c r="O5" t="s">
        <v>3490</v>
      </c>
      <c r="P5" t="s">
        <v>4804</v>
      </c>
      <c r="Q5" t="s">
        <v>4805</v>
      </c>
    </row>
    <row r="6" spans="1:24">
      <c r="A6" s="8"/>
      <c r="B6" t="s">
        <v>4886</v>
      </c>
    </row>
    <row r="7" spans="1:24">
      <c r="A7" s="8" t="s">
        <v>4813</v>
      </c>
    </row>
    <row r="8" spans="1:24">
      <c r="A8" s="8"/>
      <c r="B8" t="s">
        <v>2715</v>
      </c>
      <c r="C8" t="s">
        <v>3096</v>
      </c>
      <c r="D8" t="s">
        <v>4807</v>
      </c>
      <c r="E8" t="s">
        <v>4808</v>
      </c>
      <c r="F8" t="s">
        <v>4809</v>
      </c>
      <c r="G8" t="s">
        <v>4810</v>
      </c>
      <c r="H8" t="s">
        <v>4811</v>
      </c>
      <c r="I8" t="s">
        <v>4812</v>
      </c>
    </row>
    <row r="9" spans="1:24">
      <c r="A9" s="8"/>
    </row>
    <row r="10" spans="1:24">
      <c r="A10" s="8" t="s">
        <v>4814</v>
      </c>
    </row>
    <row r="11" spans="1:24">
      <c r="A11" s="8"/>
      <c r="F11" s="324" t="s">
        <v>4849</v>
      </c>
      <c r="G11" s="324"/>
      <c r="H11" s="324"/>
      <c r="I11" s="324"/>
      <c r="J11" s="324"/>
      <c r="K11" s="324"/>
      <c r="L11" s="324"/>
      <c r="M11" s="324"/>
      <c r="N11" s="324"/>
      <c r="S11" s="324" t="s">
        <v>4850</v>
      </c>
      <c r="T11" s="324"/>
      <c r="U11" s="324" t="s">
        <v>4851</v>
      </c>
      <c r="V11" s="324"/>
      <c r="W11" s="324"/>
      <c r="X11" s="324"/>
    </row>
    <row r="12" spans="1:24">
      <c r="A12" s="8"/>
      <c r="B12" t="s">
        <v>2715</v>
      </c>
      <c r="C12" t="s">
        <v>3882</v>
      </c>
      <c r="D12" t="s">
        <v>3103</v>
      </c>
      <c r="E12" t="s">
        <v>3104</v>
      </c>
      <c r="F12" t="s">
        <v>307</v>
      </c>
      <c r="G12" t="s">
        <v>313</v>
      </c>
      <c r="H12" t="s">
        <v>309</v>
      </c>
      <c r="I12" t="s">
        <v>4799</v>
      </c>
      <c r="J12" t="s">
        <v>4800</v>
      </c>
      <c r="K12" t="s">
        <v>4801</v>
      </c>
      <c r="L12" t="s">
        <v>325</v>
      </c>
      <c r="M12" t="s">
        <v>4802</v>
      </c>
      <c r="N12" t="s">
        <v>4803</v>
      </c>
      <c r="O12" t="s">
        <v>4825</v>
      </c>
      <c r="P12" t="s">
        <v>4826</v>
      </c>
      <c r="Q12" t="s">
        <v>3883</v>
      </c>
      <c r="R12" t="s">
        <v>3880</v>
      </c>
      <c r="S12" t="s">
        <v>3884</v>
      </c>
      <c r="T12" t="s">
        <v>3885</v>
      </c>
      <c r="U12" t="s">
        <v>3886</v>
      </c>
      <c r="V12" t="s">
        <v>3887</v>
      </c>
      <c r="W12" t="s">
        <v>3888</v>
      </c>
      <c r="X12" t="s">
        <v>3889</v>
      </c>
    </row>
    <row r="13" spans="1:24">
      <c r="A13" s="8"/>
    </row>
    <row r="14" spans="1:24">
      <c r="A14" s="8" t="s">
        <v>4815</v>
      </c>
    </row>
    <row r="15" spans="1:24">
      <c r="A15" s="8"/>
      <c r="H15" s="324" t="s">
        <v>4852</v>
      </c>
      <c r="I15" s="324"/>
      <c r="J15" s="324"/>
      <c r="K15" s="324"/>
      <c r="L15" s="324"/>
      <c r="M15" s="324"/>
      <c r="N15" s="324"/>
      <c r="O15" s="324"/>
      <c r="P15" s="324"/>
    </row>
    <row r="16" spans="1:24">
      <c r="A16" s="8"/>
      <c r="B16" t="s">
        <v>3096</v>
      </c>
      <c r="C16" t="s">
        <v>4808</v>
      </c>
      <c r="D16" t="s">
        <v>4807</v>
      </c>
      <c r="E16" t="s">
        <v>4827</v>
      </c>
      <c r="F16" t="s">
        <v>4828</v>
      </c>
      <c r="G16" t="s">
        <v>4829</v>
      </c>
      <c r="H16" t="s">
        <v>307</v>
      </c>
      <c r="I16" t="s">
        <v>313</v>
      </c>
      <c r="J16" t="s">
        <v>309</v>
      </c>
      <c r="K16" t="s">
        <v>4799</v>
      </c>
      <c r="L16" t="s">
        <v>4800</v>
      </c>
      <c r="M16" t="s">
        <v>4801</v>
      </c>
      <c r="N16" t="s">
        <v>325</v>
      </c>
      <c r="O16" t="s">
        <v>4802</v>
      </c>
      <c r="P16" t="s">
        <v>4803</v>
      </c>
      <c r="Q16" t="s">
        <v>4830</v>
      </c>
    </row>
    <row r="17" spans="1:16">
      <c r="A17" s="8"/>
    </row>
    <row r="18" spans="1:16">
      <c r="A18" s="8" t="s">
        <v>4816</v>
      </c>
    </row>
    <row r="19" spans="1:16">
      <c r="A19" s="8"/>
      <c r="B19" t="s">
        <v>3096</v>
      </c>
      <c r="C19" t="s">
        <v>4808</v>
      </c>
      <c r="D19" t="s">
        <v>4807</v>
      </c>
      <c r="E19" t="s">
        <v>4829</v>
      </c>
      <c r="F19" t="s">
        <v>4830</v>
      </c>
    </row>
    <row r="20" spans="1:16">
      <c r="A20" s="8"/>
    </row>
    <row r="21" spans="1:16">
      <c r="A21" s="8" t="s">
        <v>4817</v>
      </c>
    </row>
    <row r="22" spans="1:16">
      <c r="A22" s="8"/>
      <c r="G22" s="324" t="s">
        <v>4854</v>
      </c>
      <c r="H22" s="324"/>
    </row>
    <row r="23" spans="1:16">
      <c r="A23" s="8"/>
      <c r="B23" t="s">
        <v>4808</v>
      </c>
      <c r="C23" t="s">
        <v>3096</v>
      </c>
      <c r="D23" t="s">
        <v>4831</v>
      </c>
      <c r="E23" t="s">
        <v>3102</v>
      </c>
      <c r="F23" t="s">
        <v>4828</v>
      </c>
      <c r="G23" t="s">
        <v>4853</v>
      </c>
      <c r="H23" t="s">
        <v>4751</v>
      </c>
    </row>
    <row r="24" spans="1:16">
      <c r="A24" s="8"/>
    </row>
    <row r="25" spans="1:16">
      <c r="A25" s="8" t="s">
        <v>4818</v>
      </c>
    </row>
    <row r="26" spans="1:16">
      <c r="A26" s="8"/>
      <c r="F26" s="324" t="s">
        <v>4855</v>
      </c>
      <c r="G26" s="324"/>
      <c r="H26" s="324"/>
    </row>
    <row r="27" spans="1:16">
      <c r="A27" s="8"/>
      <c r="B27" t="s">
        <v>3096</v>
      </c>
      <c r="C27" t="s">
        <v>4808</v>
      </c>
      <c r="D27" t="s">
        <v>4807</v>
      </c>
      <c r="E27" t="s">
        <v>4829</v>
      </c>
      <c r="F27" t="s">
        <v>4834</v>
      </c>
      <c r="G27" t="s">
        <v>4832</v>
      </c>
      <c r="H27" t="s">
        <v>4833</v>
      </c>
      <c r="I27" t="s">
        <v>4830</v>
      </c>
    </row>
    <row r="28" spans="1:16">
      <c r="A28" s="8"/>
    </row>
    <row r="29" spans="1:16">
      <c r="A29" s="8" t="s">
        <v>4819</v>
      </c>
    </row>
    <row r="30" spans="1:16">
      <c r="A30" s="8"/>
      <c r="G30" s="324" t="s">
        <v>4856</v>
      </c>
      <c r="H30" s="324"/>
      <c r="I30" s="324"/>
      <c r="J30" s="324"/>
    </row>
    <row r="31" spans="1:16">
      <c r="A31" s="8"/>
      <c r="B31" t="s">
        <v>3096</v>
      </c>
      <c r="C31" t="s">
        <v>4835</v>
      </c>
      <c r="D31" t="s">
        <v>4836</v>
      </c>
      <c r="E31" t="s">
        <v>3096</v>
      </c>
      <c r="F31" t="s">
        <v>3094</v>
      </c>
      <c r="G31" t="s">
        <v>4837</v>
      </c>
      <c r="H31" t="s">
        <v>4838</v>
      </c>
      <c r="I31" t="s">
        <v>4839</v>
      </c>
      <c r="J31" t="s">
        <v>4840</v>
      </c>
      <c r="K31" t="s">
        <v>4841</v>
      </c>
      <c r="L31" t="s">
        <v>4842</v>
      </c>
      <c r="M31" t="s">
        <v>4843</v>
      </c>
      <c r="N31" t="s">
        <v>4844</v>
      </c>
      <c r="O31" t="s">
        <v>4845</v>
      </c>
      <c r="P31" t="s">
        <v>4846</v>
      </c>
    </row>
    <row r="32" spans="1:16">
      <c r="A32" s="8"/>
    </row>
    <row r="33" spans="1:17">
      <c r="A33" s="8" t="s">
        <v>4820</v>
      </c>
    </row>
    <row r="34" spans="1:17">
      <c r="A34" s="8"/>
      <c r="G34" s="324" t="s">
        <v>4857</v>
      </c>
      <c r="H34" s="324"/>
      <c r="I34" s="324"/>
      <c r="J34" s="324"/>
      <c r="M34" s="324" t="s">
        <v>4858</v>
      </c>
      <c r="N34" s="324"/>
    </row>
    <row r="35" spans="1:17">
      <c r="A35" s="8"/>
      <c r="B35" t="s">
        <v>3097</v>
      </c>
      <c r="C35" t="s">
        <v>3096</v>
      </c>
      <c r="D35" t="s">
        <v>3098</v>
      </c>
      <c r="E35" t="s">
        <v>3099</v>
      </c>
      <c r="F35" t="s">
        <v>3100</v>
      </c>
      <c r="G35" t="s">
        <v>3101</v>
      </c>
      <c r="H35" t="s">
        <v>3102</v>
      </c>
      <c r="I35" t="s">
        <v>3103</v>
      </c>
      <c r="J35" t="s">
        <v>3104</v>
      </c>
      <c r="K35" t="s">
        <v>3105</v>
      </c>
      <c r="L35" t="s">
        <v>3094</v>
      </c>
      <c r="M35" t="s">
        <v>3108</v>
      </c>
      <c r="N35" t="s">
        <v>3020</v>
      </c>
      <c r="O35" t="s">
        <v>3107</v>
      </c>
      <c r="P35" t="s">
        <v>3106</v>
      </c>
      <c r="Q35" t="s">
        <v>2170</v>
      </c>
    </row>
    <row r="36" spans="1:17">
      <c r="A36" s="8"/>
    </row>
    <row r="37" spans="1:17">
      <c r="A37" s="8" t="s">
        <v>4821</v>
      </c>
    </row>
    <row r="38" spans="1:17">
      <c r="A38" s="8"/>
      <c r="B38" t="s">
        <v>4859</v>
      </c>
    </row>
    <row r="39" spans="1:17">
      <c r="A39" s="8"/>
      <c r="B39" t="s">
        <v>3097</v>
      </c>
      <c r="C39" t="s">
        <v>4812</v>
      </c>
      <c r="D39" t="s">
        <v>3102</v>
      </c>
      <c r="E39" t="s">
        <v>3103</v>
      </c>
      <c r="F39" t="s">
        <v>3104</v>
      </c>
      <c r="G39" t="s">
        <v>3825</v>
      </c>
    </row>
    <row r="40" spans="1:17">
      <c r="A40" s="8"/>
    </row>
    <row r="41" spans="1:17">
      <c r="A41" s="8" t="s">
        <v>4822</v>
      </c>
    </row>
    <row r="42" spans="1:17">
      <c r="A42" s="8"/>
      <c r="B42" t="s">
        <v>4860</v>
      </c>
    </row>
    <row r="43" spans="1:17">
      <c r="A43" s="8"/>
    </row>
    <row r="44" spans="1:17">
      <c r="A44" s="8" t="s">
        <v>4823</v>
      </c>
    </row>
    <row r="56" spans="2:2">
      <c r="B56" t="s">
        <v>4864</v>
      </c>
    </row>
    <row r="57" spans="2:2">
      <c r="B57" t="s">
        <v>4865</v>
      </c>
    </row>
    <row r="58" spans="2:2">
      <c r="B58" t="s">
        <v>4866</v>
      </c>
    </row>
    <row r="59" spans="2:2">
      <c r="B59" t="s">
        <v>4867</v>
      </c>
    </row>
    <row r="60" spans="2:2">
      <c r="B60" t="s">
        <v>4885</v>
      </c>
    </row>
    <row r="61" spans="2:2">
      <c r="B61" t="s">
        <v>4882</v>
      </c>
    </row>
    <row r="62" spans="2:2">
      <c r="B62" t="s">
        <v>4883</v>
      </c>
    </row>
    <row r="63" spans="2:2">
      <c r="B63" t="s">
        <v>4884</v>
      </c>
    </row>
    <row r="73" spans="2:2">
      <c r="B73" t="s">
        <v>4868</v>
      </c>
    </row>
    <row r="74" spans="2:2">
      <c r="B74" t="s">
        <v>4869</v>
      </c>
    </row>
    <row r="127" spans="2:2">
      <c r="B127" t="s">
        <v>4878</v>
      </c>
    </row>
    <row r="128" spans="2:2">
      <c r="B128" t="s">
        <v>4879</v>
      </c>
    </row>
    <row r="129" spans="2:2">
      <c r="B129" t="s">
        <v>4880</v>
      </c>
    </row>
  </sheetData>
  <mergeCells count="11">
    <mergeCell ref="H15:P15"/>
    <mergeCell ref="G22:H22"/>
    <mergeCell ref="F26:H26"/>
    <mergeCell ref="G30:J30"/>
    <mergeCell ref="G34:J34"/>
    <mergeCell ref="M34:N34"/>
    <mergeCell ref="F4:N4"/>
    <mergeCell ref="O4:Q4"/>
    <mergeCell ref="F11:N11"/>
    <mergeCell ref="S11:T11"/>
    <mergeCell ref="U11:X11"/>
  </mergeCells>
  <phoneticPr fontId="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N100"/>
  <sheetViews>
    <sheetView topLeftCell="A7" workbookViewId="0">
      <selection activeCell="G23" sqref="G23"/>
    </sheetView>
  </sheetViews>
  <sheetFormatPr defaultColWidth="9" defaultRowHeight="14.25"/>
  <cols>
    <col min="1" max="1" width="11" style="13" bestFit="1" customWidth="1"/>
    <col min="2" max="2" width="11.5" style="13" bestFit="1" customWidth="1"/>
    <col min="3" max="3" width="5.375" style="13" customWidth="1"/>
    <col min="4" max="9" width="9" style="13"/>
    <col min="10" max="10" width="3.5" style="13" bestFit="1" customWidth="1"/>
    <col min="11" max="11" width="5" style="13" bestFit="1" customWidth="1"/>
    <col min="12" max="12" width="5.5" style="13" customWidth="1"/>
    <col min="13" max="13" width="4.5" style="13" customWidth="1"/>
    <col min="14" max="14" width="5.5" style="13" customWidth="1"/>
    <col min="15" max="16384" width="9" style="13"/>
  </cols>
  <sheetData>
    <row r="1" spans="1:13">
      <c r="A1" s="326" t="s">
        <v>4150</v>
      </c>
      <c r="B1" s="327"/>
      <c r="C1" s="327"/>
      <c r="H1" s="8"/>
      <c r="I1" s="8"/>
    </row>
    <row r="2" spans="1:13">
      <c r="A2" s="327"/>
      <c r="B2" s="327"/>
      <c r="C2" s="327"/>
      <c r="H2" s="53"/>
      <c r="M2" s="42"/>
    </row>
    <row r="3" spans="1:13" s="103" customFormat="1">
      <c r="A3" s="276" t="s">
        <v>5096</v>
      </c>
      <c r="B3" s="275"/>
      <c r="C3" s="275"/>
    </row>
    <row r="4" spans="1:13" s="103" customFormat="1">
      <c r="A4" s="276"/>
      <c r="B4" s="275"/>
      <c r="C4" s="275"/>
    </row>
    <row r="5" spans="1:13">
      <c r="A5" s="327" t="s">
        <v>4788</v>
      </c>
      <c r="B5" s="327"/>
      <c r="C5" s="327"/>
      <c r="M5" s="42"/>
    </row>
    <row r="6" spans="1:13">
      <c r="A6" s="327" t="s">
        <v>4789</v>
      </c>
      <c r="B6" s="327"/>
      <c r="C6" s="327"/>
      <c r="M6" s="42"/>
    </row>
    <row r="7" spans="1:13">
      <c r="A7" s="328" t="s">
        <v>4790</v>
      </c>
      <c r="B7" s="328"/>
      <c r="C7" s="328"/>
      <c r="M7" s="42"/>
    </row>
    <row r="8" spans="1:13">
      <c r="A8" s="325" t="s">
        <v>2699</v>
      </c>
      <c r="B8" s="325"/>
      <c r="C8" s="325"/>
      <c r="M8" s="42"/>
    </row>
    <row r="9" spans="1:13">
      <c r="A9" s="325" t="s">
        <v>2704</v>
      </c>
      <c r="B9" s="325"/>
      <c r="C9" s="325"/>
      <c r="J9" s="42"/>
      <c r="K9" s="43"/>
      <c r="M9" s="42"/>
    </row>
    <row r="10" spans="1:13">
      <c r="A10" s="325" t="s">
        <v>2705</v>
      </c>
      <c r="B10" s="325"/>
      <c r="C10" s="325"/>
      <c r="J10" s="42"/>
      <c r="K10" s="43"/>
      <c r="M10" s="42"/>
    </row>
    <row r="11" spans="1:13">
      <c r="A11" s="325" t="s">
        <v>2706</v>
      </c>
      <c r="B11" s="325"/>
      <c r="C11" s="325"/>
      <c r="J11" s="42"/>
      <c r="K11" s="43"/>
      <c r="M11" s="42"/>
    </row>
    <row r="12" spans="1:13">
      <c r="A12" s="325" t="s">
        <v>2707</v>
      </c>
      <c r="B12" s="325"/>
      <c r="C12" s="325"/>
      <c r="E12" s="77"/>
      <c r="J12" s="42"/>
      <c r="K12" s="43"/>
      <c r="M12" s="42"/>
    </row>
    <row r="13" spans="1:13">
      <c r="A13" s="325" t="s">
        <v>2703</v>
      </c>
      <c r="B13" s="325"/>
      <c r="C13" s="325"/>
      <c r="J13" s="42"/>
      <c r="K13" s="43"/>
      <c r="M13" s="42"/>
    </row>
    <row r="14" spans="1:13">
      <c r="A14" s="325" t="s">
        <v>2708</v>
      </c>
      <c r="B14" s="325"/>
      <c r="C14" s="325"/>
      <c r="J14" s="42"/>
      <c r="K14" s="43"/>
      <c r="M14" s="42"/>
    </row>
    <row r="15" spans="1:13">
      <c r="A15" s="325" t="s">
        <v>2709</v>
      </c>
      <c r="B15" s="325"/>
      <c r="C15" s="325"/>
      <c r="K15" s="43"/>
      <c r="M15" s="42"/>
    </row>
    <row r="16" spans="1:13" s="53" customFormat="1">
      <c r="A16" s="325" t="s">
        <v>2710</v>
      </c>
      <c r="B16" s="325"/>
      <c r="C16" s="325"/>
      <c r="K16" s="43"/>
    </row>
    <row r="17" spans="1:11" s="53" customFormat="1">
      <c r="A17" s="325" t="s">
        <v>2711</v>
      </c>
      <c r="B17" s="325"/>
      <c r="C17" s="325"/>
      <c r="K17" s="43"/>
    </row>
    <row r="18" spans="1:11" s="53" customFormat="1">
      <c r="A18" s="325" t="s">
        <v>2712</v>
      </c>
      <c r="B18" s="325"/>
      <c r="C18" s="325"/>
      <c r="K18" s="43"/>
    </row>
    <row r="19" spans="1:11" s="103" customFormat="1">
      <c r="A19" s="274"/>
      <c r="B19" s="274"/>
      <c r="C19" s="274"/>
      <c r="K19" s="43"/>
    </row>
    <row r="20" spans="1:11" s="103" customFormat="1">
      <c r="A20" s="54"/>
      <c r="B20" s="5"/>
      <c r="C20" s="5"/>
      <c r="K20" s="43"/>
    </row>
    <row r="21" spans="1:11" s="103" customFormat="1">
      <c r="A21" s="5" t="s">
        <v>2700</v>
      </c>
      <c r="B21" s="5"/>
      <c r="C21" s="5"/>
      <c r="K21" s="43"/>
    </row>
    <row r="22" spans="1:11" s="103" customFormat="1">
      <c r="A22" s="291" t="s">
        <v>5310</v>
      </c>
      <c r="B22" s="291"/>
      <c r="C22" s="291"/>
      <c r="K22" s="43"/>
    </row>
    <row r="23" spans="1:11" s="103" customFormat="1">
      <c r="A23" s="293" t="s">
        <v>2722</v>
      </c>
      <c r="B23" s="293" t="s">
        <v>3838</v>
      </c>
      <c r="C23" s="293" t="s">
        <v>5315</v>
      </c>
      <c r="K23" s="43"/>
    </row>
    <row r="24" spans="1:11" s="103" customFormat="1">
      <c r="C24" s="291" t="s">
        <v>5311</v>
      </c>
      <c r="D24" s="291"/>
      <c r="K24" s="43"/>
    </row>
    <row r="25" spans="1:11" s="103" customFormat="1">
      <c r="C25" s="293" t="s">
        <v>5316</v>
      </c>
      <c r="D25" s="293"/>
      <c r="K25" s="43"/>
    </row>
    <row r="26" spans="1:11" s="103" customFormat="1">
      <c r="A26" s="291"/>
      <c r="B26" s="291"/>
      <c r="C26" s="291"/>
      <c r="K26" s="43"/>
    </row>
    <row r="27" spans="1:11" s="103" customFormat="1">
      <c r="A27" s="277" t="s">
        <v>5091</v>
      </c>
      <c r="B27" s="277"/>
      <c r="C27" s="277"/>
      <c r="K27" s="43"/>
    </row>
    <row r="28" spans="1:11" s="103" customFormat="1">
      <c r="A28" s="277" t="s">
        <v>2713</v>
      </c>
      <c r="B28" s="277" t="s">
        <v>5092</v>
      </c>
      <c r="C28" s="277" t="s">
        <v>5093</v>
      </c>
      <c r="K28" s="43"/>
    </row>
    <row r="29" spans="1:11" s="103" customFormat="1">
      <c r="A29" s="277" t="s">
        <v>5094</v>
      </c>
      <c r="B29" s="277" t="s">
        <v>5095</v>
      </c>
      <c r="C29" s="277"/>
      <c r="K29" s="43"/>
    </row>
    <row r="30" spans="1:11" s="103" customFormat="1">
      <c r="A30" s="277"/>
      <c r="B30" s="277"/>
      <c r="C30" s="277"/>
      <c r="K30" s="43"/>
    </row>
    <row r="31" spans="1:11" s="103" customFormat="1">
      <c r="A31" s="273" t="s">
        <v>4887</v>
      </c>
      <c r="B31" s="273"/>
      <c r="C31" s="273"/>
      <c r="K31" s="43"/>
    </row>
    <row r="32" spans="1:11" s="103" customFormat="1">
      <c r="A32" s="273" t="s">
        <v>4888</v>
      </c>
      <c r="B32" s="273" t="s">
        <v>4873</v>
      </c>
      <c r="C32" s="273" t="s">
        <v>4889</v>
      </c>
      <c r="K32" s="43"/>
    </row>
    <row r="33" spans="1:11" s="103" customFormat="1">
      <c r="A33" s="273"/>
      <c r="B33" s="273"/>
      <c r="C33" s="273"/>
      <c r="K33" s="43"/>
    </row>
    <row r="34" spans="1:11" s="103" customFormat="1">
      <c r="A34" s="219" t="s">
        <v>4778</v>
      </c>
      <c r="B34" s="219"/>
      <c r="C34" s="219"/>
      <c r="K34" s="43"/>
    </row>
    <row r="35" spans="1:11" s="103" customFormat="1">
      <c r="A35" s="219" t="s">
        <v>2722</v>
      </c>
      <c r="B35" s="219" t="s">
        <v>3838</v>
      </c>
      <c r="C35" s="219" t="s">
        <v>4780</v>
      </c>
      <c r="K35" s="43"/>
    </row>
    <row r="36" spans="1:11" s="103" customFormat="1">
      <c r="A36" s="219" t="s">
        <v>4782</v>
      </c>
      <c r="B36" s="219" t="s">
        <v>4783</v>
      </c>
      <c r="C36" s="219" t="s">
        <v>4784</v>
      </c>
      <c r="K36" s="43"/>
    </row>
    <row r="37" spans="1:11" s="103" customFormat="1">
      <c r="A37" s="219" t="s">
        <v>4785</v>
      </c>
      <c r="B37" s="219" t="s">
        <v>4786</v>
      </c>
      <c r="C37" s="219" t="s">
        <v>4787</v>
      </c>
      <c r="K37" s="43"/>
    </row>
    <row r="38" spans="1:11" s="103" customFormat="1">
      <c r="A38" s="223" t="s">
        <v>4870</v>
      </c>
      <c r="B38" s="223" t="s">
        <v>4871</v>
      </c>
      <c r="C38" s="223"/>
      <c r="K38" s="43"/>
    </row>
    <row r="39" spans="1:11" s="103" customFormat="1">
      <c r="A39" s="223" t="s">
        <v>4872</v>
      </c>
      <c r="B39" s="223" t="s">
        <v>4873</v>
      </c>
      <c r="C39" s="223" t="s">
        <v>4874</v>
      </c>
      <c r="K39" s="43"/>
    </row>
    <row r="40" spans="1:11" s="103" customFormat="1">
      <c r="A40" s="219"/>
      <c r="B40" s="219"/>
      <c r="C40" s="219"/>
      <c r="K40" s="43"/>
    </row>
    <row r="41" spans="1:11" s="103" customFormat="1">
      <c r="A41" s="188" t="s">
        <v>4357</v>
      </c>
      <c r="B41" s="188"/>
      <c r="C41" s="188"/>
      <c r="K41" s="43"/>
    </row>
    <row r="42" spans="1:11" s="103" customFormat="1">
      <c r="A42" s="188" t="s">
        <v>4358</v>
      </c>
      <c r="B42" s="188" t="s">
        <v>4359</v>
      </c>
      <c r="C42" s="188" t="s">
        <v>4360</v>
      </c>
      <c r="K42" s="43"/>
    </row>
    <row r="43" spans="1:11" s="103" customFormat="1">
      <c r="A43" s="188" t="s">
        <v>4358</v>
      </c>
      <c r="B43" s="188" t="s">
        <v>3259</v>
      </c>
      <c r="C43" s="188" t="s">
        <v>4361</v>
      </c>
      <c r="K43" s="43"/>
    </row>
    <row r="44" spans="1:11" s="103" customFormat="1">
      <c r="A44" s="188" t="s">
        <v>4362</v>
      </c>
      <c r="B44" s="188" t="s">
        <v>4363</v>
      </c>
      <c r="C44" s="188" t="s">
        <v>4364</v>
      </c>
      <c r="K44" s="43"/>
    </row>
    <row r="45" spans="1:11" s="103" customFormat="1">
      <c r="A45" s="188"/>
      <c r="B45" s="188"/>
      <c r="C45" s="188"/>
      <c r="K45" s="43"/>
    </row>
    <row r="46" spans="1:11" s="103" customFormat="1">
      <c r="A46" s="161" t="s">
        <v>4151</v>
      </c>
      <c r="B46" s="161"/>
      <c r="C46" s="161"/>
      <c r="K46" s="43"/>
    </row>
    <row r="47" spans="1:11" s="103" customFormat="1">
      <c r="A47" s="161" t="s">
        <v>4152</v>
      </c>
      <c r="B47" s="161" t="s">
        <v>3838</v>
      </c>
      <c r="C47" s="161" t="s">
        <v>4779</v>
      </c>
      <c r="K47" s="43"/>
    </row>
    <row r="48" spans="1:11" s="103" customFormat="1">
      <c r="A48" s="161" t="s">
        <v>4152</v>
      </c>
      <c r="B48" s="161" t="s">
        <v>4153</v>
      </c>
      <c r="C48" s="161" t="s">
        <v>4154</v>
      </c>
      <c r="K48" s="43"/>
    </row>
    <row r="49" spans="1:11" s="103" customFormat="1">
      <c r="A49" s="161"/>
      <c r="B49" s="161"/>
      <c r="C49" s="161"/>
      <c r="K49" s="43"/>
    </row>
    <row r="50" spans="1:11" s="103" customFormat="1">
      <c r="A50" s="149" t="s">
        <v>3920</v>
      </c>
      <c r="B50" s="149"/>
      <c r="C50" s="149"/>
      <c r="K50" s="43"/>
    </row>
    <row r="51" spans="1:11" s="103" customFormat="1">
      <c r="A51" s="149" t="s">
        <v>3921</v>
      </c>
      <c r="B51" s="149" t="s">
        <v>3251</v>
      </c>
      <c r="C51" s="149" t="s">
        <v>3922</v>
      </c>
      <c r="K51" s="43"/>
    </row>
    <row r="52" spans="1:11" s="103" customFormat="1">
      <c r="B52" s="149"/>
      <c r="C52" s="149"/>
      <c r="K52" s="43"/>
    </row>
    <row r="53" spans="1:11" s="103" customFormat="1">
      <c r="A53" s="148" t="s">
        <v>3909</v>
      </c>
      <c r="B53" s="148"/>
      <c r="C53" s="148"/>
      <c r="K53" s="43"/>
    </row>
    <row r="54" spans="1:11" s="103" customFormat="1">
      <c r="A54" s="148" t="s">
        <v>3911</v>
      </c>
      <c r="B54" s="148" t="s">
        <v>3910</v>
      </c>
      <c r="C54" s="148" t="s">
        <v>3912</v>
      </c>
      <c r="K54" s="43"/>
    </row>
    <row r="55" spans="1:11" s="103" customFormat="1">
      <c r="A55" s="148"/>
      <c r="C55" s="148"/>
      <c r="K55" s="43"/>
    </row>
    <row r="56" spans="1:11" s="103" customFormat="1">
      <c r="A56" s="145" t="s">
        <v>3868</v>
      </c>
      <c r="B56" s="145"/>
      <c r="C56" s="145"/>
      <c r="K56" s="43"/>
    </row>
    <row r="57" spans="1:11" s="103" customFormat="1">
      <c r="A57" s="145" t="s">
        <v>3267</v>
      </c>
      <c r="B57" s="145" t="s">
        <v>3257</v>
      </c>
      <c r="C57" s="145" t="s">
        <v>3876</v>
      </c>
      <c r="K57" s="43"/>
    </row>
    <row r="58" spans="1:11" s="103" customFormat="1">
      <c r="A58" s="146" t="s">
        <v>3871</v>
      </c>
      <c r="B58" s="146" t="s">
        <v>3872</v>
      </c>
      <c r="C58" s="146" t="s">
        <v>3873</v>
      </c>
      <c r="K58" s="43"/>
    </row>
    <row r="59" spans="1:11" s="103" customFormat="1">
      <c r="A59" s="146" t="s">
        <v>2713</v>
      </c>
      <c r="B59" s="146" t="s">
        <v>3874</v>
      </c>
      <c r="C59" s="146" t="s">
        <v>3875</v>
      </c>
      <c r="K59" s="43"/>
    </row>
    <row r="60" spans="1:11" s="100" customFormat="1">
      <c r="A60" s="145"/>
      <c r="B60" s="145"/>
      <c r="C60" s="145"/>
      <c r="D60" s="103"/>
      <c r="E60" s="103"/>
      <c r="K60" s="43"/>
    </row>
    <row r="61" spans="1:11" s="100" customFormat="1">
      <c r="A61" s="144" t="s">
        <v>3839</v>
      </c>
      <c r="B61" s="144"/>
      <c r="C61" s="144"/>
      <c r="D61" s="103"/>
      <c r="E61" s="103"/>
      <c r="K61" s="43"/>
    </row>
    <row r="62" spans="1:11" s="100" customFormat="1">
      <c r="A62" s="144" t="s">
        <v>3840</v>
      </c>
      <c r="B62" s="144" t="s">
        <v>3841</v>
      </c>
      <c r="C62" s="144" t="s">
        <v>3842</v>
      </c>
      <c r="D62" s="103"/>
      <c r="E62" s="103"/>
      <c r="K62" s="43"/>
    </row>
    <row r="63" spans="1:11" s="78" customFormat="1">
      <c r="A63" s="144"/>
      <c r="B63" s="144"/>
      <c r="C63" s="144"/>
      <c r="D63" s="103"/>
      <c r="E63" s="103"/>
      <c r="K63" s="43"/>
    </row>
    <row r="64" spans="1:11" s="78" customFormat="1">
      <c r="A64" s="5" t="s">
        <v>3344</v>
      </c>
      <c r="B64" s="5"/>
      <c r="C64" s="5"/>
      <c r="D64" s="100"/>
      <c r="E64" s="100"/>
      <c r="K64" s="43"/>
    </row>
    <row r="65" spans="1:14" s="78" customFormat="1">
      <c r="A65" s="5" t="s">
        <v>2722</v>
      </c>
      <c r="B65" s="5" t="s">
        <v>3838</v>
      </c>
      <c r="C65" s="142" t="s">
        <v>4781</v>
      </c>
      <c r="D65" s="100"/>
      <c r="E65" s="100"/>
      <c r="K65" s="43"/>
    </row>
    <row r="66" spans="1:14" s="78" customFormat="1">
      <c r="A66" s="5"/>
      <c r="B66" s="5"/>
      <c r="C66" s="5"/>
      <c r="D66" s="100"/>
      <c r="E66" s="100"/>
      <c r="K66" s="43"/>
    </row>
    <row r="67" spans="1:14" s="78" customFormat="1">
      <c r="A67" s="5" t="s">
        <v>3341</v>
      </c>
      <c r="B67" s="5"/>
      <c r="C67" s="5"/>
      <c r="K67" s="43"/>
    </row>
    <row r="68" spans="1:14" s="53" customFormat="1">
      <c r="A68" s="5" t="s">
        <v>2722</v>
      </c>
      <c r="B68" s="5" t="s">
        <v>3342</v>
      </c>
      <c r="C68" s="5" t="s">
        <v>3343</v>
      </c>
      <c r="D68" s="78"/>
      <c r="E68" s="78"/>
      <c r="K68" s="43"/>
    </row>
    <row r="69" spans="1:14" s="53" customFormat="1">
      <c r="A69" s="5"/>
      <c r="B69" s="5"/>
      <c r="C69" s="5"/>
      <c r="D69" s="78"/>
      <c r="E69" s="78"/>
      <c r="K69" s="43"/>
    </row>
    <row r="70" spans="1:14" s="53" customFormat="1">
      <c r="A70" s="5" t="s">
        <v>3266</v>
      </c>
      <c r="B70" s="5"/>
      <c r="C70" s="5"/>
      <c r="D70" s="78"/>
      <c r="E70" s="78"/>
      <c r="K70" s="43"/>
    </row>
    <row r="71" spans="1:14" s="53" customFormat="1">
      <c r="A71" s="5" t="s">
        <v>3267</v>
      </c>
      <c r="B71" s="5" t="s">
        <v>3268</v>
      </c>
      <c r="C71" s="5" t="s">
        <v>3269</v>
      </c>
      <c r="D71" s="78"/>
      <c r="E71" s="78"/>
      <c r="K71" s="43"/>
    </row>
    <row r="72" spans="1:14" s="53" customFormat="1">
      <c r="A72" s="5" t="s">
        <v>2713</v>
      </c>
      <c r="B72" s="5" t="s">
        <v>3251</v>
      </c>
      <c r="C72" s="5" t="s">
        <v>3270</v>
      </c>
      <c r="K72" s="43"/>
    </row>
    <row r="73" spans="1:14" s="51" customFormat="1">
      <c r="A73" s="5" t="s">
        <v>3271</v>
      </c>
      <c r="B73" s="5" t="s">
        <v>3272</v>
      </c>
      <c r="C73" s="5" t="s">
        <v>3273</v>
      </c>
      <c r="D73" s="53"/>
      <c r="E73" s="53"/>
      <c r="K73" s="43"/>
    </row>
    <row r="74" spans="1:14" s="51" customFormat="1">
      <c r="A74" s="5"/>
      <c r="B74" s="5"/>
      <c r="C74" s="5"/>
      <c r="D74" s="53"/>
      <c r="E74" s="53"/>
      <c r="K74" s="43"/>
    </row>
    <row r="75" spans="1:14" s="51" customFormat="1">
      <c r="A75" s="5" t="s">
        <v>3019</v>
      </c>
      <c r="B75" s="5"/>
      <c r="C75" s="5"/>
      <c r="D75" s="53"/>
      <c r="E75" s="53"/>
      <c r="K75" s="43"/>
    </row>
    <row r="76" spans="1:14" s="44" customFormat="1">
      <c r="A76" s="5" t="s">
        <v>2722</v>
      </c>
      <c r="B76" s="5" t="s">
        <v>3257</v>
      </c>
      <c r="C76" s="5" t="s">
        <v>3252</v>
      </c>
      <c r="D76" s="53"/>
      <c r="E76" s="53"/>
      <c r="K76" s="43"/>
    </row>
    <row r="77" spans="1:14" s="44" customFormat="1">
      <c r="A77" s="5" t="s">
        <v>3250</v>
      </c>
      <c r="B77" s="5" t="s">
        <v>3251</v>
      </c>
      <c r="C77" s="5" t="s">
        <v>3265</v>
      </c>
      <c r="D77" s="51"/>
      <c r="E77" s="51"/>
      <c r="K77" s="43"/>
    </row>
    <row r="78" spans="1:14" s="44" customFormat="1">
      <c r="A78" s="5" t="s">
        <v>3262</v>
      </c>
      <c r="B78" s="5" t="s">
        <v>3263</v>
      </c>
      <c r="C78" s="5" t="s">
        <v>3264</v>
      </c>
      <c r="D78" s="51"/>
      <c r="E78" s="51"/>
      <c r="K78" s="43"/>
    </row>
    <row r="79" spans="1:14" s="40" customFormat="1">
      <c r="A79" s="5"/>
      <c r="B79" s="5"/>
      <c r="C79" s="5"/>
      <c r="D79" s="51"/>
      <c r="E79" s="51"/>
      <c r="J79" s="42"/>
      <c r="K79" s="43"/>
      <c r="M79" s="42"/>
    </row>
    <row r="80" spans="1:14" s="40" customFormat="1">
      <c r="A80" s="5" t="s">
        <v>3017</v>
      </c>
      <c r="B80" s="5"/>
      <c r="C80" s="5"/>
      <c r="D80" s="44"/>
      <c r="E80" s="44"/>
      <c r="J80" s="42"/>
      <c r="K80" s="43"/>
      <c r="L80" s="42"/>
      <c r="M80" s="43"/>
      <c r="N80" s="43"/>
    </row>
    <row r="81" spans="1:14" s="40" customFormat="1">
      <c r="A81" s="5" t="s">
        <v>3018</v>
      </c>
      <c r="B81" s="5" t="s">
        <v>3254</v>
      </c>
      <c r="C81" s="5" t="s">
        <v>3253</v>
      </c>
      <c r="D81" s="44"/>
      <c r="E81" s="44"/>
      <c r="J81" s="42"/>
      <c r="K81" s="43"/>
      <c r="L81" s="42"/>
      <c r="M81" s="43"/>
      <c r="N81" s="43"/>
    </row>
    <row r="82" spans="1:14" s="41" customFormat="1">
      <c r="A82" s="5"/>
      <c r="B82" s="5"/>
      <c r="C82" s="5"/>
      <c r="D82" s="44"/>
      <c r="E82" s="44"/>
      <c r="J82" s="42"/>
      <c r="K82" s="43"/>
      <c r="L82" s="42"/>
      <c r="M82" s="43"/>
      <c r="N82" s="43"/>
    </row>
    <row r="83" spans="1:14" s="40" customFormat="1">
      <c r="A83" s="5" t="s">
        <v>3015</v>
      </c>
      <c r="B83" s="5"/>
      <c r="C83" s="5"/>
      <c r="J83" s="42"/>
      <c r="K83" s="43"/>
      <c r="L83" s="42"/>
      <c r="M83" s="43"/>
      <c r="N83" s="43"/>
    </row>
    <row r="84" spans="1:14">
      <c r="A84" s="5" t="s">
        <v>3016</v>
      </c>
      <c r="B84" s="5"/>
      <c r="C84" s="5" t="s">
        <v>3832</v>
      </c>
      <c r="D84" s="40"/>
      <c r="E84" s="40"/>
      <c r="J84" s="42"/>
      <c r="K84" s="43"/>
      <c r="L84" s="42"/>
      <c r="M84" s="43"/>
      <c r="N84" s="43"/>
    </row>
    <row r="85" spans="1:14">
      <c r="A85" s="5"/>
      <c r="B85" s="5"/>
      <c r="C85" s="5"/>
      <c r="D85" s="40"/>
      <c r="E85" s="40"/>
      <c r="J85" s="42"/>
      <c r="K85" s="43"/>
      <c r="L85" s="42"/>
      <c r="M85" s="43"/>
      <c r="N85" s="43"/>
    </row>
    <row r="86" spans="1:14">
      <c r="A86" s="5" t="s">
        <v>2721</v>
      </c>
      <c r="B86" s="5"/>
      <c r="C86" s="5"/>
      <c r="D86" s="41"/>
      <c r="E86" s="41"/>
      <c r="F86" s="53"/>
      <c r="J86" s="42"/>
      <c r="K86" s="43"/>
      <c r="L86" s="42"/>
      <c r="M86" s="43"/>
      <c r="N86" s="43"/>
    </row>
    <row r="87" spans="1:14">
      <c r="A87" s="5" t="s">
        <v>2722</v>
      </c>
      <c r="B87" s="5" t="s">
        <v>3257</v>
      </c>
      <c r="C87" s="5" t="s">
        <v>3252</v>
      </c>
      <c r="D87" s="40"/>
      <c r="E87" s="40"/>
      <c r="J87" s="42"/>
      <c r="K87" s="43"/>
      <c r="L87" s="42"/>
      <c r="M87" s="43"/>
      <c r="N87" s="43"/>
    </row>
    <row r="88" spans="1:14">
      <c r="A88" s="5" t="s">
        <v>2723</v>
      </c>
      <c r="B88" s="5"/>
      <c r="C88" s="5" t="s">
        <v>3833</v>
      </c>
      <c r="J88" s="42"/>
      <c r="K88" s="43"/>
      <c r="L88" s="42"/>
      <c r="M88" s="43"/>
      <c r="N88" s="43"/>
    </row>
    <row r="89" spans="1:14">
      <c r="A89" s="5" t="s">
        <v>2724</v>
      </c>
      <c r="B89" s="5" t="s">
        <v>3255</v>
      </c>
      <c r="C89" s="5" t="s">
        <v>3256</v>
      </c>
      <c r="J89" s="42"/>
      <c r="K89" s="43"/>
      <c r="L89" s="42"/>
      <c r="M89" s="43"/>
      <c r="N89" s="43"/>
    </row>
    <row r="90" spans="1:14">
      <c r="A90" s="5"/>
      <c r="B90" s="5"/>
      <c r="C90" s="5"/>
      <c r="D90" s="53"/>
      <c r="E90" s="53"/>
      <c r="J90" s="42"/>
      <c r="K90" s="43"/>
      <c r="L90" s="42"/>
      <c r="M90" s="43"/>
      <c r="N90" s="43"/>
    </row>
    <row r="91" spans="1:14">
      <c r="A91" s="5" t="s">
        <v>2701</v>
      </c>
      <c r="B91" s="5"/>
      <c r="C91" s="5"/>
      <c r="J91" s="42"/>
      <c r="K91" s="43"/>
      <c r="L91" s="42"/>
      <c r="M91" s="43"/>
    </row>
    <row r="92" spans="1:14">
      <c r="A92" s="5" t="s">
        <v>2702</v>
      </c>
      <c r="B92" s="5" t="s">
        <v>3257</v>
      </c>
      <c r="C92" s="5" t="s">
        <v>3258</v>
      </c>
      <c r="J92" s="42"/>
      <c r="K92" s="43"/>
      <c r="L92" s="42"/>
      <c r="M92" s="43"/>
    </row>
    <row r="93" spans="1:14">
      <c r="A93" s="5" t="s">
        <v>2713</v>
      </c>
      <c r="B93" s="5" t="s">
        <v>3259</v>
      </c>
      <c r="C93" s="5" t="s">
        <v>3260</v>
      </c>
      <c r="L93" s="42"/>
      <c r="M93" s="43"/>
    </row>
    <row r="94" spans="1:14">
      <c r="L94" s="42"/>
      <c r="M94" s="43"/>
    </row>
    <row r="95" spans="1:14">
      <c r="L95" s="42"/>
      <c r="M95" s="43"/>
    </row>
    <row r="96" spans="1:14">
      <c r="L96" s="42"/>
      <c r="M96" s="43"/>
    </row>
    <row r="97" spans="12:13">
      <c r="L97" s="42"/>
      <c r="M97" s="43"/>
    </row>
    <row r="98" spans="12:13">
      <c r="L98" s="42"/>
      <c r="M98" s="43"/>
    </row>
    <row r="99" spans="12:13">
      <c r="L99" s="42"/>
      <c r="M99" s="43"/>
    </row>
    <row r="100" spans="12:13">
      <c r="L100" s="42"/>
      <c r="M100" s="43"/>
    </row>
  </sheetData>
  <mergeCells count="16">
    <mergeCell ref="A12:C12"/>
    <mergeCell ref="A13:C13"/>
    <mergeCell ref="A1:C1"/>
    <mergeCell ref="A8:C8"/>
    <mergeCell ref="A9:C9"/>
    <mergeCell ref="A10:C10"/>
    <mergeCell ref="A11:C11"/>
    <mergeCell ref="A2:C2"/>
    <mergeCell ref="A5:C5"/>
    <mergeCell ref="A6:C6"/>
    <mergeCell ref="A7:C7"/>
    <mergeCell ref="A14:C14"/>
    <mergeCell ref="A15:C15"/>
    <mergeCell ref="A16:C16"/>
    <mergeCell ref="A17:C17"/>
    <mergeCell ref="A18:C18"/>
  </mergeCells>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447"/>
  <sheetViews>
    <sheetView workbookViewId="0">
      <pane xSplit="1" ySplit="1" topLeftCell="H400" activePane="bottomRight" state="frozen"/>
      <selection pane="topRight" activeCell="B1" sqref="B1"/>
      <selection pane="bottomLeft" activeCell="A2" sqref="A2"/>
      <selection pane="bottomRight" activeCell="H423" sqref="H423"/>
    </sheetView>
  </sheetViews>
  <sheetFormatPr defaultColWidth="9" defaultRowHeight="14.25"/>
  <cols>
    <col min="1" max="1" width="24" style="1" bestFit="1" customWidth="1"/>
    <col min="2" max="2" width="12.25" style="1" bestFit="1" customWidth="1"/>
    <col min="3" max="3" width="7.625" style="1" bestFit="1" customWidth="1"/>
    <col min="4" max="4" width="30.375" style="1" customWidth="1"/>
    <col min="5" max="5" width="10.625" style="179" bestFit="1" customWidth="1"/>
    <col min="6" max="6" width="11.125" style="1" bestFit="1" customWidth="1"/>
    <col min="7" max="7" width="13.125" style="1" bestFit="1" customWidth="1"/>
    <col min="8" max="8" width="118.25" style="1" bestFit="1" customWidth="1"/>
    <col min="9" max="16384" width="9" style="1"/>
  </cols>
  <sheetData>
    <row r="1" spans="1:8" s="8" customFormat="1">
      <c r="A1" s="82" t="s">
        <v>2715</v>
      </c>
      <c r="B1" s="83" t="s">
        <v>557</v>
      </c>
      <c r="C1" s="83" t="s">
        <v>558</v>
      </c>
      <c r="D1" s="83" t="s">
        <v>559</v>
      </c>
      <c r="E1" s="191" t="s">
        <v>560</v>
      </c>
      <c r="F1" s="83" t="s">
        <v>561</v>
      </c>
      <c r="G1" s="83" t="s">
        <v>2691</v>
      </c>
      <c r="H1" s="84" t="s">
        <v>562</v>
      </c>
    </row>
    <row r="2" spans="1:8">
      <c r="A2" s="14" t="s">
        <v>3274</v>
      </c>
      <c r="B2" s="15" t="s">
        <v>563</v>
      </c>
      <c r="C2" s="15" t="s">
        <v>564</v>
      </c>
      <c r="D2" s="15" t="s">
        <v>565</v>
      </c>
      <c r="E2" s="194" t="s">
        <v>566</v>
      </c>
      <c r="F2" s="16">
        <v>1</v>
      </c>
      <c r="G2" s="16">
        <v>60</v>
      </c>
      <c r="H2" s="17" t="s">
        <v>4527</v>
      </c>
    </row>
    <row r="3" spans="1:8">
      <c r="A3" s="18" t="s">
        <v>3274</v>
      </c>
      <c r="B3" s="19" t="s">
        <v>568</v>
      </c>
      <c r="C3" s="19" t="s">
        <v>325</v>
      </c>
      <c r="D3" s="19" t="s">
        <v>569</v>
      </c>
      <c r="E3" s="192" t="s">
        <v>566</v>
      </c>
      <c r="F3" s="20">
        <v>10</v>
      </c>
      <c r="G3" s="20">
        <v>55</v>
      </c>
      <c r="H3" s="21" t="s">
        <v>3601</v>
      </c>
    </row>
    <row r="4" spans="1:8">
      <c r="A4" s="22" t="s">
        <v>3274</v>
      </c>
      <c r="B4" s="23" t="s">
        <v>570</v>
      </c>
      <c r="C4" s="23" t="s">
        <v>571</v>
      </c>
      <c r="D4" s="23" t="s">
        <v>572</v>
      </c>
      <c r="E4" s="193" t="s">
        <v>573</v>
      </c>
      <c r="F4" s="24">
        <v>20</v>
      </c>
      <c r="G4" s="24">
        <v>50</v>
      </c>
      <c r="H4" s="25" t="s">
        <v>4528</v>
      </c>
    </row>
    <row r="5" spans="1:8">
      <c r="A5" s="14" t="s">
        <v>3850</v>
      </c>
      <c r="B5" s="15" t="s">
        <v>574</v>
      </c>
      <c r="C5" s="15" t="s">
        <v>564</v>
      </c>
      <c r="D5" s="15" t="s">
        <v>575</v>
      </c>
      <c r="E5" s="194" t="s">
        <v>5086</v>
      </c>
      <c r="F5" s="16">
        <v>5</v>
      </c>
      <c r="G5" s="16">
        <v>55</v>
      </c>
      <c r="H5" s="17" t="s">
        <v>577</v>
      </c>
    </row>
    <row r="6" spans="1:8">
      <c r="A6" s="18" t="s">
        <v>3850</v>
      </c>
      <c r="B6" s="19" t="s">
        <v>578</v>
      </c>
      <c r="C6" s="19" t="s">
        <v>325</v>
      </c>
      <c r="D6" s="19" t="s">
        <v>579</v>
      </c>
      <c r="E6" s="192" t="s">
        <v>576</v>
      </c>
      <c r="F6" s="20">
        <v>10</v>
      </c>
      <c r="G6" s="20">
        <v>55</v>
      </c>
      <c r="H6" s="21" t="s">
        <v>580</v>
      </c>
    </row>
    <row r="7" spans="1:8">
      <c r="A7" s="18" t="s">
        <v>3851</v>
      </c>
      <c r="B7" s="19" t="s">
        <v>581</v>
      </c>
      <c r="C7" s="19" t="s">
        <v>571</v>
      </c>
      <c r="D7" s="19" t="s">
        <v>582</v>
      </c>
      <c r="E7" s="192" t="s">
        <v>573</v>
      </c>
      <c r="F7" s="20">
        <v>15</v>
      </c>
      <c r="G7" s="20">
        <v>50</v>
      </c>
      <c r="H7" s="21" t="s">
        <v>583</v>
      </c>
    </row>
    <row r="8" spans="1:8">
      <c r="A8" s="22" t="s">
        <v>3852</v>
      </c>
      <c r="B8" s="23" t="s">
        <v>4013</v>
      </c>
      <c r="C8" s="23" t="s">
        <v>564</v>
      </c>
      <c r="D8" s="23" t="s">
        <v>4012</v>
      </c>
      <c r="E8" s="193" t="s">
        <v>787</v>
      </c>
      <c r="F8" s="24">
        <v>5</v>
      </c>
      <c r="G8" s="24">
        <v>55</v>
      </c>
      <c r="H8" s="25" t="s">
        <v>3602</v>
      </c>
    </row>
    <row r="9" spans="1:8">
      <c r="A9" s="14" t="s">
        <v>2769</v>
      </c>
      <c r="B9" s="15" t="s">
        <v>584</v>
      </c>
      <c r="C9" s="15" t="s">
        <v>564</v>
      </c>
      <c r="D9" s="15" t="s">
        <v>585</v>
      </c>
      <c r="E9" s="194" t="s">
        <v>566</v>
      </c>
      <c r="F9" s="16">
        <v>5</v>
      </c>
      <c r="G9" s="16">
        <v>60</v>
      </c>
      <c r="H9" s="17" t="s">
        <v>4529</v>
      </c>
    </row>
    <row r="10" spans="1:8">
      <c r="A10" s="18" t="s">
        <v>3684</v>
      </c>
      <c r="B10" s="19" t="s">
        <v>586</v>
      </c>
      <c r="C10" s="19" t="s">
        <v>325</v>
      </c>
      <c r="D10" s="19" t="s">
        <v>587</v>
      </c>
      <c r="E10" s="192" t="s">
        <v>566</v>
      </c>
      <c r="F10" s="20">
        <v>1</v>
      </c>
      <c r="G10" s="20">
        <v>60</v>
      </c>
      <c r="H10" s="21" t="s">
        <v>588</v>
      </c>
    </row>
    <row r="11" spans="1:8">
      <c r="A11" s="22" t="s">
        <v>3682</v>
      </c>
      <c r="B11" s="23" t="s">
        <v>589</v>
      </c>
      <c r="C11" s="23" t="s">
        <v>571</v>
      </c>
      <c r="D11" s="23" t="s">
        <v>590</v>
      </c>
      <c r="E11" s="193" t="s">
        <v>576</v>
      </c>
      <c r="F11" s="24">
        <v>15</v>
      </c>
      <c r="G11" s="24">
        <v>55</v>
      </c>
      <c r="H11" s="25" t="s">
        <v>3604</v>
      </c>
    </row>
    <row r="12" spans="1:8">
      <c r="A12" s="14" t="s">
        <v>3683</v>
      </c>
      <c r="B12" s="15" t="s">
        <v>591</v>
      </c>
      <c r="C12" s="15" t="s">
        <v>564</v>
      </c>
      <c r="D12" s="15" t="s">
        <v>592</v>
      </c>
      <c r="E12" s="194" t="s">
        <v>573</v>
      </c>
      <c r="F12" s="16">
        <v>5</v>
      </c>
      <c r="G12" s="16">
        <v>50</v>
      </c>
      <c r="H12" s="17" t="s">
        <v>3603</v>
      </c>
    </row>
    <row r="13" spans="1:8">
      <c r="A13" s="18" t="s">
        <v>3334</v>
      </c>
      <c r="B13" s="19" t="s">
        <v>593</v>
      </c>
      <c r="C13" s="19" t="s">
        <v>325</v>
      </c>
      <c r="D13" s="19" t="s">
        <v>594</v>
      </c>
      <c r="E13" s="192" t="s">
        <v>576</v>
      </c>
      <c r="F13" s="20">
        <v>20</v>
      </c>
      <c r="G13" s="20">
        <v>55</v>
      </c>
      <c r="H13" s="21" t="s">
        <v>595</v>
      </c>
    </row>
    <row r="14" spans="1:8">
      <c r="A14" s="22" t="s">
        <v>3334</v>
      </c>
      <c r="B14" s="23" t="s">
        <v>596</v>
      </c>
      <c r="C14" s="23" t="s">
        <v>571</v>
      </c>
      <c r="D14" s="23" t="s">
        <v>597</v>
      </c>
      <c r="E14" s="193" t="s">
        <v>576</v>
      </c>
      <c r="F14" s="24">
        <v>25</v>
      </c>
      <c r="G14" s="24">
        <v>55</v>
      </c>
      <c r="H14" s="25" t="s">
        <v>598</v>
      </c>
    </row>
    <row r="15" spans="1:8">
      <c r="A15" s="14" t="s">
        <v>2767</v>
      </c>
      <c r="B15" s="15" t="s">
        <v>599</v>
      </c>
      <c r="C15" s="15" t="s">
        <v>564</v>
      </c>
      <c r="D15" s="15" t="s">
        <v>600</v>
      </c>
      <c r="E15" s="194" t="s">
        <v>576</v>
      </c>
      <c r="F15" s="16">
        <v>15</v>
      </c>
      <c r="G15" s="16">
        <v>55</v>
      </c>
      <c r="H15" s="17" t="s">
        <v>577</v>
      </c>
    </row>
    <row r="16" spans="1:8">
      <c r="A16" s="18" t="s">
        <v>2767</v>
      </c>
      <c r="B16" s="19" t="s">
        <v>601</v>
      </c>
      <c r="C16" s="19" t="s">
        <v>325</v>
      </c>
      <c r="D16" s="19" t="s">
        <v>602</v>
      </c>
      <c r="E16" s="192" t="s">
        <v>566</v>
      </c>
      <c r="F16" s="20">
        <v>20</v>
      </c>
      <c r="G16" s="20">
        <v>60</v>
      </c>
      <c r="H16" s="21" t="s">
        <v>603</v>
      </c>
    </row>
    <row r="17" spans="1:8">
      <c r="A17" s="22" t="s">
        <v>2767</v>
      </c>
      <c r="B17" s="23" t="s">
        <v>604</v>
      </c>
      <c r="C17" s="23" t="s">
        <v>571</v>
      </c>
      <c r="D17" s="23" t="s">
        <v>605</v>
      </c>
      <c r="E17" s="193" t="s">
        <v>566</v>
      </c>
      <c r="F17" s="24">
        <v>10</v>
      </c>
      <c r="G17" s="24">
        <v>60</v>
      </c>
      <c r="H17" s="25" t="s">
        <v>4530</v>
      </c>
    </row>
    <row r="18" spans="1:8">
      <c r="A18" s="14" t="s">
        <v>2768</v>
      </c>
      <c r="B18" s="15" t="s">
        <v>606</v>
      </c>
      <c r="C18" s="15" t="s">
        <v>564</v>
      </c>
      <c r="D18" s="15" t="s">
        <v>607</v>
      </c>
      <c r="E18" s="194" t="s">
        <v>576</v>
      </c>
      <c r="F18" s="16">
        <v>5</v>
      </c>
      <c r="G18" s="16">
        <v>55</v>
      </c>
      <c r="H18" s="17" t="s">
        <v>608</v>
      </c>
    </row>
    <row r="19" spans="1:8">
      <c r="A19" s="18" t="s">
        <v>2768</v>
      </c>
      <c r="B19" s="19" t="s">
        <v>609</v>
      </c>
      <c r="C19" s="19" t="s">
        <v>325</v>
      </c>
      <c r="D19" s="19" t="s">
        <v>610</v>
      </c>
      <c r="E19" s="192" t="s">
        <v>576</v>
      </c>
      <c r="F19" s="20">
        <v>1</v>
      </c>
      <c r="G19" s="20">
        <v>55</v>
      </c>
      <c r="H19" s="21" t="s">
        <v>4531</v>
      </c>
    </row>
    <row r="20" spans="1:8">
      <c r="A20" s="22" t="s">
        <v>3685</v>
      </c>
      <c r="B20" s="23" t="s">
        <v>611</v>
      </c>
      <c r="C20" s="23" t="s">
        <v>571</v>
      </c>
      <c r="D20" s="23" t="s">
        <v>612</v>
      </c>
      <c r="E20" s="193" t="s">
        <v>576</v>
      </c>
      <c r="F20" s="24">
        <v>10</v>
      </c>
      <c r="G20" s="24">
        <v>60</v>
      </c>
      <c r="H20" s="25" t="s">
        <v>883</v>
      </c>
    </row>
    <row r="21" spans="1:8">
      <c r="A21" s="14" t="s">
        <v>4078</v>
      </c>
      <c r="B21" s="15" t="s">
        <v>4011</v>
      </c>
      <c r="C21" s="15" t="s">
        <v>564</v>
      </c>
      <c r="D21" s="15" t="s">
        <v>4010</v>
      </c>
      <c r="E21" s="194" t="s">
        <v>573</v>
      </c>
      <c r="F21" s="16">
        <v>15</v>
      </c>
      <c r="G21" s="16">
        <v>50</v>
      </c>
      <c r="H21" s="17" t="s">
        <v>4532</v>
      </c>
    </row>
    <row r="22" spans="1:8">
      <c r="A22" s="18" t="s">
        <v>4079</v>
      </c>
      <c r="B22" s="19" t="s">
        <v>4009</v>
      </c>
      <c r="C22" s="19" t="s">
        <v>325</v>
      </c>
      <c r="D22" s="19" t="s">
        <v>4008</v>
      </c>
      <c r="E22" s="192" t="s">
        <v>566</v>
      </c>
      <c r="F22" s="20">
        <v>5</v>
      </c>
      <c r="G22" s="20">
        <v>60</v>
      </c>
      <c r="H22" s="21" t="s">
        <v>4533</v>
      </c>
    </row>
    <row r="23" spans="1:8">
      <c r="A23" s="22" t="s">
        <v>4080</v>
      </c>
      <c r="B23" s="23" t="s">
        <v>4006</v>
      </c>
      <c r="C23" s="23" t="s">
        <v>571</v>
      </c>
      <c r="D23" s="23" t="s">
        <v>4005</v>
      </c>
      <c r="E23" s="193" t="s">
        <v>787</v>
      </c>
      <c r="F23" s="24">
        <v>25</v>
      </c>
      <c r="G23" s="24">
        <v>40</v>
      </c>
      <c r="H23" s="25" t="s">
        <v>4534</v>
      </c>
    </row>
    <row r="24" spans="1:8">
      <c r="A24" s="14" t="s">
        <v>3686</v>
      </c>
      <c r="B24" s="15" t="s">
        <v>613</v>
      </c>
      <c r="C24" s="15" t="s">
        <v>564</v>
      </c>
      <c r="D24" s="15" t="s">
        <v>614</v>
      </c>
      <c r="E24" s="194" t="s">
        <v>573</v>
      </c>
      <c r="F24" s="16">
        <v>5</v>
      </c>
      <c r="G24" s="16">
        <v>50</v>
      </c>
      <c r="H24" s="17" t="s">
        <v>3605</v>
      </c>
    </row>
    <row r="25" spans="1:8">
      <c r="A25" s="18" t="s">
        <v>3335</v>
      </c>
      <c r="B25" s="19" t="s">
        <v>615</v>
      </c>
      <c r="C25" s="19" t="s">
        <v>325</v>
      </c>
      <c r="D25" s="19" t="s">
        <v>4007</v>
      </c>
      <c r="E25" s="192" t="s">
        <v>576</v>
      </c>
      <c r="F25" s="20">
        <v>1</v>
      </c>
      <c r="G25" s="20">
        <v>55</v>
      </c>
      <c r="H25" s="21" t="s">
        <v>616</v>
      </c>
    </row>
    <row r="26" spans="1:8">
      <c r="A26" s="22" t="s">
        <v>3335</v>
      </c>
      <c r="B26" s="23" t="s">
        <v>617</v>
      </c>
      <c r="C26" s="23" t="s">
        <v>571</v>
      </c>
      <c r="D26" s="23" t="s">
        <v>618</v>
      </c>
      <c r="E26" s="193" t="s">
        <v>566</v>
      </c>
      <c r="F26" s="24">
        <v>10</v>
      </c>
      <c r="G26" s="24">
        <v>60</v>
      </c>
      <c r="H26" s="25" t="s">
        <v>4535</v>
      </c>
    </row>
    <row r="27" spans="1:8">
      <c r="A27" s="14" t="s">
        <v>3336</v>
      </c>
      <c r="B27" s="15" t="s">
        <v>619</v>
      </c>
      <c r="C27" s="15" t="s">
        <v>564</v>
      </c>
      <c r="D27" s="15" t="s">
        <v>620</v>
      </c>
      <c r="E27" s="194" t="s">
        <v>576</v>
      </c>
      <c r="F27" s="16">
        <v>1</v>
      </c>
      <c r="G27" s="16">
        <v>55</v>
      </c>
      <c r="H27" s="17" t="s">
        <v>5223</v>
      </c>
    </row>
    <row r="28" spans="1:8">
      <c r="A28" s="18" t="s">
        <v>2773</v>
      </c>
      <c r="B28" s="19" t="s">
        <v>621</v>
      </c>
      <c r="C28" s="19" t="s">
        <v>325</v>
      </c>
      <c r="D28" s="19" t="s">
        <v>4536</v>
      </c>
      <c r="E28" s="192" t="s">
        <v>566</v>
      </c>
      <c r="F28" s="20">
        <v>5</v>
      </c>
      <c r="G28" s="20">
        <v>60</v>
      </c>
      <c r="H28" s="21" t="s">
        <v>3606</v>
      </c>
    </row>
    <row r="29" spans="1:8">
      <c r="A29" s="22" t="s">
        <v>2773</v>
      </c>
      <c r="B29" s="23" t="s">
        <v>622</v>
      </c>
      <c r="C29" s="23" t="s">
        <v>571</v>
      </c>
      <c r="D29" s="23" t="s">
        <v>623</v>
      </c>
      <c r="E29" s="193" t="s">
        <v>576</v>
      </c>
      <c r="F29" s="24">
        <v>10</v>
      </c>
      <c r="G29" s="24">
        <v>55</v>
      </c>
      <c r="H29" s="25" t="s">
        <v>708</v>
      </c>
    </row>
    <row r="30" spans="1:8">
      <c r="A30" s="14" t="s">
        <v>4081</v>
      </c>
      <c r="B30" s="15" t="s">
        <v>4004</v>
      </c>
      <c r="C30" s="15" t="s">
        <v>564</v>
      </c>
      <c r="D30" s="15" t="s">
        <v>4003</v>
      </c>
      <c r="E30" s="194" t="s">
        <v>573</v>
      </c>
      <c r="F30" s="16">
        <v>15</v>
      </c>
      <c r="G30" s="16">
        <v>50</v>
      </c>
      <c r="H30" s="17" t="s">
        <v>4537</v>
      </c>
    </row>
    <row r="31" spans="1:8">
      <c r="A31" s="18" t="s">
        <v>4082</v>
      </c>
      <c r="B31" s="19" t="s">
        <v>4002</v>
      </c>
      <c r="C31" s="19" t="s">
        <v>325</v>
      </c>
      <c r="D31" s="19" t="s">
        <v>4538</v>
      </c>
      <c r="E31" s="192" t="s">
        <v>666</v>
      </c>
      <c r="F31" s="20">
        <v>0</v>
      </c>
      <c r="G31" s="20">
        <v>65</v>
      </c>
      <c r="H31" s="21" t="s">
        <v>4539</v>
      </c>
    </row>
    <row r="32" spans="1:8">
      <c r="A32" s="22" t="s">
        <v>4083</v>
      </c>
      <c r="B32" s="23" t="s">
        <v>4001</v>
      </c>
      <c r="C32" s="23" t="s">
        <v>571</v>
      </c>
      <c r="D32" s="23" t="s">
        <v>4000</v>
      </c>
      <c r="E32" s="193" t="s">
        <v>566</v>
      </c>
      <c r="F32" s="24">
        <v>5</v>
      </c>
      <c r="G32" s="24">
        <v>60</v>
      </c>
      <c r="H32" s="25" t="s">
        <v>4540</v>
      </c>
    </row>
    <row r="33" spans="1:8">
      <c r="A33" s="14" t="s">
        <v>2772</v>
      </c>
      <c r="B33" s="15" t="s">
        <v>624</v>
      </c>
      <c r="C33" s="15" t="s">
        <v>564</v>
      </c>
      <c r="D33" s="15" t="s">
        <v>625</v>
      </c>
      <c r="E33" s="194" t="s">
        <v>566</v>
      </c>
      <c r="F33" s="16">
        <v>1</v>
      </c>
      <c r="G33" s="16">
        <v>60</v>
      </c>
      <c r="H33" s="17" t="s">
        <v>567</v>
      </c>
    </row>
    <row r="34" spans="1:8">
      <c r="A34" s="18" t="s">
        <v>2772</v>
      </c>
      <c r="B34" s="19" t="s">
        <v>626</v>
      </c>
      <c r="C34" s="19" t="s">
        <v>325</v>
      </c>
      <c r="D34" s="19" t="s">
        <v>627</v>
      </c>
      <c r="E34" s="192" t="s">
        <v>573</v>
      </c>
      <c r="F34" s="20">
        <v>15</v>
      </c>
      <c r="G34" s="20">
        <v>55</v>
      </c>
      <c r="H34" s="21" t="s">
        <v>4541</v>
      </c>
    </row>
    <row r="35" spans="1:8">
      <c r="A35" s="22" t="s">
        <v>2772</v>
      </c>
      <c r="B35" s="23" t="s">
        <v>628</v>
      </c>
      <c r="C35" s="23" t="s">
        <v>571</v>
      </c>
      <c r="D35" s="23" t="s">
        <v>629</v>
      </c>
      <c r="E35" s="193" t="s">
        <v>576</v>
      </c>
      <c r="F35" s="24">
        <v>10</v>
      </c>
      <c r="G35" s="24">
        <v>55</v>
      </c>
      <c r="H35" s="25" t="s">
        <v>4542</v>
      </c>
    </row>
    <row r="36" spans="1:8">
      <c r="A36" s="14" t="s">
        <v>3905</v>
      </c>
      <c r="B36" s="15" t="s">
        <v>630</v>
      </c>
      <c r="C36" s="15" t="s">
        <v>564</v>
      </c>
      <c r="D36" s="15" t="s">
        <v>631</v>
      </c>
      <c r="E36" s="194" t="s">
        <v>5087</v>
      </c>
      <c r="F36" s="16">
        <v>1</v>
      </c>
      <c r="G36" s="16">
        <v>55</v>
      </c>
      <c r="H36" s="17" t="s">
        <v>632</v>
      </c>
    </row>
    <row r="37" spans="1:8">
      <c r="A37" s="18" t="s">
        <v>4743</v>
      </c>
      <c r="B37" s="19" t="s">
        <v>633</v>
      </c>
      <c r="C37" s="19" t="s">
        <v>325</v>
      </c>
      <c r="D37" s="19" t="s">
        <v>4543</v>
      </c>
      <c r="E37" s="192" t="s">
        <v>666</v>
      </c>
      <c r="F37" s="20">
        <v>10</v>
      </c>
      <c r="G37" s="20">
        <v>65</v>
      </c>
      <c r="H37" s="21" t="s">
        <v>4544</v>
      </c>
    </row>
    <row r="38" spans="1:8">
      <c r="A38" s="18" t="s">
        <v>3905</v>
      </c>
      <c r="B38" s="19" t="s">
        <v>634</v>
      </c>
      <c r="C38" s="19" t="s">
        <v>571</v>
      </c>
      <c r="D38" s="19" t="s">
        <v>635</v>
      </c>
      <c r="E38" s="192" t="s">
        <v>566</v>
      </c>
      <c r="F38" s="20">
        <v>30</v>
      </c>
      <c r="G38" s="20">
        <v>60</v>
      </c>
      <c r="H38" s="21" t="s">
        <v>636</v>
      </c>
    </row>
    <row r="39" spans="1:8">
      <c r="A39" s="22" t="s">
        <v>4743</v>
      </c>
      <c r="B39" s="23" t="s">
        <v>3999</v>
      </c>
      <c r="C39" s="23" t="s">
        <v>564</v>
      </c>
      <c r="D39" s="23" t="s">
        <v>3607</v>
      </c>
      <c r="E39" s="193" t="s">
        <v>787</v>
      </c>
      <c r="F39" s="24">
        <v>5</v>
      </c>
      <c r="G39" s="24">
        <v>55</v>
      </c>
      <c r="H39" s="25" t="s">
        <v>5226</v>
      </c>
    </row>
    <row r="40" spans="1:8">
      <c r="A40" s="14" t="s">
        <v>4735</v>
      </c>
      <c r="B40" s="15" t="s">
        <v>4545</v>
      </c>
      <c r="C40" s="15" t="s">
        <v>564</v>
      </c>
      <c r="D40" s="15" t="s">
        <v>4546</v>
      </c>
      <c r="E40" s="194" t="s">
        <v>573</v>
      </c>
      <c r="F40" s="16">
        <v>15</v>
      </c>
      <c r="G40" s="16">
        <v>50</v>
      </c>
      <c r="H40" s="17" t="s">
        <v>5224</v>
      </c>
    </row>
    <row r="41" spans="1:8">
      <c r="A41" s="18" t="s">
        <v>4435</v>
      </c>
      <c r="B41" s="19" t="s">
        <v>4547</v>
      </c>
      <c r="C41" s="19" t="s">
        <v>325</v>
      </c>
      <c r="D41" s="19" t="s">
        <v>4548</v>
      </c>
      <c r="E41" s="192" t="s">
        <v>666</v>
      </c>
      <c r="F41" s="20">
        <v>0</v>
      </c>
      <c r="G41" s="20">
        <v>65</v>
      </c>
      <c r="H41" s="21" t="s">
        <v>4549</v>
      </c>
    </row>
    <row r="42" spans="1:8">
      <c r="A42" s="22" t="s">
        <v>4435</v>
      </c>
      <c r="B42" s="23" t="s">
        <v>4550</v>
      </c>
      <c r="C42" s="23" t="s">
        <v>571</v>
      </c>
      <c r="D42" s="23" t="s">
        <v>4551</v>
      </c>
      <c r="E42" s="193" t="s">
        <v>787</v>
      </c>
      <c r="F42" s="24">
        <v>25</v>
      </c>
      <c r="G42" s="24">
        <v>40</v>
      </c>
      <c r="H42" s="25" t="s">
        <v>5225</v>
      </c>
    </row>
    <row r="43" spans="1:8">
      <c r="A43" s="14" t="s">
        <v>2771</v>
      </c>
      <c r="B43" s="15" t="s">
        <v>637</v>
      </c>
      <c r="C43" s="15" t="s">
        <v>564</v>
      </c>
      <c r="D43" s="15" t="s">
        <v>638</v>
      </c>
      <c r="E43" s="194" t="s">
        <v>576</v>
      </c>
      <c r="F43" s="16">
        <v>1</v>
      </c>
      <c r="G43" s="16">
        <v>55</v>
      </c>
      <c r="H43" s="17" t="s">
        <v>3608</v>
      </c>
    </row>
    <row r="44" spans="1:8">
      <c r="A44" s="18" t="s">
        <v>2771</v>
      </c>
      <c r="B44" s="19" t="s">
        <v>639</v>
      </c>
      <c r="C44" s="19" t="s">
        <v>325</v>
      </c>
      <c r="D44" s="19" t="s">
        <v>640</v>
      </c>
      <c r="E44" s="192" t="s">
        <v>566</v>
      </c>
      <c r="F44" s="20">
        <v>5</v>
      </c>
      <c r="G44" s="20">
        <v>60</v>
      </c>
      <c r="H44" s="21" t="s">
        <v>3609</v>
      </c>
    </row>
    <row r="45" spans="1:8">
      <c r="A45" s="22" t="s">
        <v>2771</v>
      </c>
      <c r="B45" s="23" t="s">
        <v>641</v>
      </c>
      <c r="C45" s="23" t="s">
        <v>571</v>
      </c>
      <c r="D45" s="23" t="s">
        <v>642</v>
      </c>
      <c r="E45" s="193" t="s">
        <v>573</v>
      </c>
      <c r="F45" s="24">
        <v>20</v>
      </c>
      <c r="G45" s="24">
        <v>50</v>
      </c>
      <c r="H45" s="25" t="s">
        <v>643</v>
      </c>
    </row>
    <row r="46" spans="1:8">
      <c r="A46" s="14" t="s">
        <v>4736</v>
      </c>
      <c r="B46" s="15" t="s">
        <v>4552</v>
      </c>
      <c r="C46" s="15" t="s">
        <v>564</v>
      </c>
      <c r="D46" s="15" t="s">
        <v>4553</v>
      </c>
      <c r="E46" s="194" t="s">
        <v>576</v>
      </c>
      <c r="F46" s="16">
        <v>10</v>
      </c>
      <c r="G46" s="16">
        <v>55</v>
      </c>
      <c r="H46" s="17" t="s">
        <v>4554</v>
      </c>
    </row>
    <row r="47" spans="1:8">
      <c r="A47" s="18" t="s">
        <v>4736</v>
      </c>
      <c r="B47" s="19" t="s">
        <v>4555</v>
      </c>
      <c r="C47" s="19" t="s">
        <v>325</v>
      </c>
      <c r="D47" s="19" t="s">
        <v>4556</v>
      </c>
      <c r="E47" s="192" t="s">
        <v>666</v>
      </c>
      <c r="F47" s="20">
        <v>0</v>
      </c>
      <c r="G47" s="20">
        <v>65</v>
      </c>
      <c r="H47" s="21" t="s">
        <v>4557</v>
      </c>
    </row>
    <row r="48" spans="1:8">
      <c r="A48" s="22" t="s">
        <v>4736</v>
      </c>
      <c r="B48" s="23" t="s">
        <v>4558</v>
      </c>
      <c r="C48" s="23" t="s">
        <v>571</v>
      </c>
      <c r="D48" s="23" t="s">
        <v>4559</v>
      </c>
      <c r="E48" s="193" t="s">
        <v>787</v>
      </c>
      <c r="F48" s="24">
        <v>25</v>
      </c>
      <c r="G48" s="24">
        <v>40</v>
      </c>
      <c r="H48" s="25" t="s">
        <v>5227</v>
      </c>
    </row>
    <row r="49" spans="1:8">
      <c r="A49" s="14" t="s">
        <v>3853</v>
      </c>
      <c r="B49" s="15" t="s">
        <v>644</v>
      </c>
      <c r="C49" s="15" t="s">
        <v>564</v>
      </c>
      <c r="D49" s="15" t="s">
        <v>645</v>
      </c>
      <c r="E49" s="194" t="s">
        <v>646</v>
      </c>
      <c r="F49" s="16">
        <v>10</v>
      </c>
      <c r="G49" s="16">
        <v>45</v>
      </c>
      <c r="H49" s="17" t="s">
        <v>647</v>
      </c>
    </row>
    <row r="50" spans="1:8">
      <c r="A50" s="18" t="s">
        <v>3854</v>
      </c>
      <c r="B50" s="19" t="s">
        <v>648</v>
      </c>
      <c r="C50" s="19" t="s">
        <v>325</v>
      </c>
      <c r="D50" s="19" t="s">
        <v>649</v>
      </c>
      <c r="E50" s="192" t="s">
        <v>576</v>
      </c>
      <c r="F50" s="20">
        <v>20</v>
      </c>
      <c r="G50" s="20">
        <v>55</v>
      </c>
      <c r="H50" s="21" t="s">
        <v>3610</v>
      </c>
    </row>
    <row r="51" spans="1:8">
      <c r="A51" s="22" t="s">
        <v>3854</v>
      </c>
      <c r="B51" s="23" t="s">
        <v>650</v>
      </c>
      <c r="C51" s="23" t="s">
        <v>571</v>
      </c>
      <c r="D51" s="23" t="s">
        <v>651</v>
      </c>
      <c r="E51" s="193" t="s">
        <v>576</v>
      </c>
      <c r="F51" s="24">
        <v>15</v>
      </c>
      <c r="G51" s="24">
        <v>55</v>
      </c>
      <c r="H51" s="25" t="s">
        <v>652</v>
      </c>
    </row>
    <row r="52" spans="1:8">
      <c r="A52" s="14" t="s">
        <v>3855</v>
      </c>
      <c r="B52" s="15" t="s">
        <v>653</v>
      </c>
      <c r="C52" s="15" t="s">
        <v>564</v>
      </c>
      <c r="D52" s="15" t="s">
        <v>654</v>
      </c>
      <c r="E52" s="194" t="s">
        <v>573</v>
      </c>
      <c r="F52" s="16">
        <v>5</v>
      </c>
      <c r="G52" s="16">
        <v>50</v>
      </c>
      <c r="H52" s="17" t="s">
        <v>4560</v>
      </c>
    </row>
    <row r="53" spans="1:8">
      <c r="A53" s="18" t="s">
        <v>3856</v>
      </c>
      <c r="B53" s="19" t="s">
        <v>655</v>
      </c>
      <c r="C53" s="19" t="s">
        <v>325</v>
      </c>
      <c r="D53" s="19" t="s">
        <v>656</v>
      </c>
      <c r="E53" s="192" t="s">
        <v>566</v>
      </c>
      <c r="F53" s="20">
        <v>10</v>
      </c>
      <c r="G53" s="20">
        <v>60</v>
      </c>
      <c r="H53" s="21" t="s">
        <v>657</v>
      </c>
    </row>
    <row r="54" spans="1:8">
      <c r="A54" s="22" t="s">
        <v>3845</v>
      </c>
      <c r="B54" s="23" t="s">
        <v>658</v>
      </c>
      <c r="C54" s="23" t="s">
        <v>571</v>
      </c>
      <c r="D54" s="23" t="s">
        <v>659</v>
      </c>
      <c r="E54" s="193" t="s">
        <v>573</v>
      </c>
      <c r="F54" s="24">
        <v>20</v>
      </c>
      <c r="G54" s="24">
        <v>50</v>
      </c>
      <c r="H54" s="25" t="s">
        <v>660</v>
      </c>
    </row>
    <row r="55" spans="1:8">
      <c r="A55" s="18" t="s">
        <v>3279</v>
      </c>
      <c r="B55" s="19" t="s">
        <v>661</v>
      </c>
      <c r="C55" s="19" t="s">
        <v>564</v>
      </c>
      <c r="D55" s="19" t="s">
        <v>662</v>
      </c>
      <c r="E55" s="192" t="s">
        <v>646</v>
      </c>
      <c r="F55" s="20">
        <v>20</v>
      </c>
      <c r="G55" s="20">
        <v>45</v>
      </c>
      <c r="H55" s="21" t="s">
        <v>663</v>
      </c>
    </row>
    <row r="56" spans="1:8">
      <c r="A56" s="18" t="s">
        <v>3279</v>
      </c>
      <c r="B56" s="19" t="s">
        <v>664</v>
      </c>
      <c r="C56" s="19" t="s">
        <v>325</v>
      </c>
      <c r="D56" s="19" t="s">
        <v>665</v>
      </c>
      <c r="E56" s="192" t="s">
        <v>666</v>
      </c>
      <c r="F56" s="20">
        <v>0</v>
      </c>
      <c r="G56" s="20">
        <v>65</v>
      </c>
      <c r="H56" s="21" t="s">
        <v>667</v>
      </c>
    </row>
    <row r="57" spans="1:8">
      <c r="A57" s="14" t="s">
        <v>3280</v>
      </c>
      <c r="B57" s="15" t="s">
        <v>668</v>
      </c>
      <c r="C57" s="15" t="s">
        <v>564</v>
      </c>
      <c r="D57" s="15" t="s">
        <v>669</v>
      </c>
      <c r="E57" s="194" t="s">
        <v>576</v>
      </c>
      <c r="F57" s="16">
        <v>5</v>
      </c>
      <c r="G57" s="16">
        <v>55</v>
      </c>
      <c r="H57" s="17" t="s">
        <v>577</v>
      </c>
    </row>
    <row r="58" spans="1:8">
      <c r="A58" s="18" t="s">
        <v>3280</v>
      </c>
      <c r="B58" s="19" t="s">
        <v>670</v>
      </c>
      <c r="C58" s="19" t="s">
        <v>325</v>
      </c>
      <c r="D58" s="19" t="s">
        <v>671</v>
      </c>
      <c r="E58" s="192" t="s">
        <v>666</v>
      </c>
      <c r="F58" s="20">
        <v>1</v>
      </c>
      <c r="G58" s="20">
        <v>60</v>
      </c>
      <c r="H58" s="21" t="s">
        <v>4561</v>
      </c>
    </row>
    <row r="59" spans="1:8">
      <c r="A59" s="22" t="s">
        <v>3280</v>
      </c>
      <c r="B59" s="23" t="s">
        <v>672</v>
      </c>
      <c r="C59" s="23" t="s">
        <v>571</v>
      </c>
      <c r="D59" s="23" t="s">
        <v>673</v>
      </c>
      <c r="E59" s="193" t="s">
        <v>573</v>
      </c>
      <c r="F59" s="24">
        <v>20</v>
      </c>
      <c r="G59" s="24">
        <v>50</v>
      </c>
      <c r="H59" s="25" t="s">
        <v>674</v>
      </c>
    </row>
    <row r="60" spans="1:8">
      <c r="A60" s="14" t="s">
        <v>2777</v>
      </c>
      <c r="B60" s="15" t="s">
        <v>675</v>
      </c>
      <c r="C60" s="15" t="s">
        <v>564</v>
      </c>
      <c r="D60" s="15" t="s">
        <v>676</v>
      </c>
      <c r="E60" s="194" t="s">
        <v>566</v>
      </c>
      <c r="F60" s="16">
        <v>10</v>
      </c>
      <c r="G60" s="16">
        <v>60</v>
      </c>
      <c r="H60" s="17" t="s">
        <v>677</v>
      </c>
    </row>
    <row r="61" spans="1:8">
      <c r="A61" s="18" t="s">
        <v>2777</v>
      </c>
      <c r="B61" s="19" t="s">
        <v>678</v>
      </c>
      <c r="C61" s="19" t="s">
        <v>325</v>
      </c>
      <c r="D61" s="19" t="s">
        <v>679</v>
      </c>
      <c r="E61" s="192" t="s">
        <v>566</v>
      </c>
      <c r="F61" s="20">
        <v>5</v>
      </c>
      <c r="G61" s="20">
        <v>60</v>
      </c>
      <c r="H61" s="21" t="s">
        <v>680</v>
      </c>
    </row>
    <row r="62" spans="1:8">
      <c r="A62" s="22" t="s">
        <v>2777</v>
      </c>
      <c r="B62" s="23" t="s">
        <v>681</v>
      </c>
      <c r="C62" s="23" t="s">
        <v>571</v>
      </c>
      <c r="D62" s="23" t="s">
        <v>682</v>
      </c>
      <c r="E62" s="193" t="s">
        <v>576</v>
      </c>
      <c r="F62" s="24">
        <v>20</v>
      </c>
      <c r="G62" s="24">
        <v>55</v>
      </c>
      <c r="H62" s="25" t="s">
        <v>940</v>
      </c>
    </row>
    <row r="63" spans="1:8">
      <c r="A63" s="14" t="s">
        <v>4744</v>
      </c>
      <c r="B63" s="15" t="s">
        <v>684</v>
      </c>
      <c r="C63" s="15" t="s">
        <v>564</v>
      </c>
      <c r="D63" s="15" t="s">
        <v>685</v>
      </c>
      <c r="E63" s="194" t="s">
        <v>576</v>
      </c>
      <c r="F63" s="16">
        <v>5</v>
      </c>
      <c r="G63" s="16">
        <v>55</v>
      </c>
      <c r="H63" s="17" t="s">
        <v>577</v>
      </c>
    </row>
    <row r="64" spans="1:8">
      <c r="A64" s="18" t="s">
        <v>4744</v>
      </c>
      <c r="B64" s="19" t="s">
        <v>686</v>
      </c>
      <c r="C64" s="19" t="s">
        <v>325</v>
      </c>
      <c r="D64" s="19" t="s">
        <v>687</v>
      </c>
      <c r="E64" s="192" t="s">
        <v>5088</v>
      </c>
      <c r="F64" s="20">
        <v>1</v>
      </c>
      <c r="G64" s="20">
        <v>60</v>
      </c>
      <c r="H64" s="21" t="s">
        <v>680</v>
      </c>
    </row>
    <row r="65" spans="1:8">
      <c r="A65" s="18" t="s">
        <v>3895</v>
      </c>
      <c r="B65" s="19" t="s">
        <v>688</v>
      </c>
      <c r="C65" s="19" t="s">
        <v>571</v>
      </c>
      <c r="D65" s="19" t="s">
        <v>689</v>
      </c>
      <c r="E65" s="192" t="s">
        <v>566</v>
      </c>
      <c r="F65" s="20">
        <v>15</v>
      </c>
      <c r="G65" s="20">
        <v>60</v>
      </c>
      <c r="H65" s="21" t="s">
        <v>4562</v>
      </c>
    </row>
    <row r="66" spans="1:8">
      <c r="A66" s="22" t="s">
        <v>4744</v>
      </c>
      <c r="B66" s="23" t="s">
        <v>4015</v>
      </c>
      <c r="C66" s="23" t="s">
        <v>325</v>
      </c>
      <c r="D66" s="23" t="s">
        <v>3612</v>
      </c>
      <c r="E66" s="193" t="s">
        <v>566</v>
      </c>
      <c r="F66" s="24">
        <v>1</v>
      </c>
      <c r="G66" s="24">
        <v>60</v>
      </c>
      <c r="H66" s="25" t="s">
        <v>3613</v>
      </c>
    </row>
    <row r="67" spans="1:8">
      <c r="A67" s="14" t="s">
        <v>4737</v>
      </c>
      <c r="B67" s="15" t="s">
        <v>4563</v>
      </c>
      <c r="C67" s="15" t="s">
        <v>564</v>
      </c>
      <c r="D67" s="15" t="s">
        <v>4564</v>
      </c>
      <c r="E67" s="194" t="s">
        <v>573</v>
      </c>
      <c r="F67" s="16">
        <v>15</v>
      </c>
      <c r="G67" s="16">
        <v>50</v>
      </c>
      <c r="H67" s="17" t="s">
        <v>4565</v>
      </c>
    </row>
    <row r="68" spans="1:8">
      <c r="A68" s="18" t="s">
        <v>4737</v>
      </c>
      <c r="B68" s="19" t="s">
        <v>4566</v>
      </c>
      <c r="C68" s="19" t="s">
        <v>325</v>
      </c>
      <c r="D68" s="19" t="s">
        <v>4567</v>
      </c>
      <c r="E68" s="192" t="s">
        <v>666</v>
      </c>
      <c r="F68" s="20">
        <v>0</v>
      </c>
      <c r="G68" s="20">
        <v>65</v>
      </c>
      <c r="H68" s="21" t="s">
        <v>4568</v>
      </c>
    </row>
    <row r="69" spans="1:8">
      <c r="A69" s="22" t="s">
        <v>4737</v>
      </c>
      <c r="B69" s="23" t="s">
        <v>4569</v>
      </c>
      <c r="C69" s="23" t="s">
        <v>571</v>
      </c>
      <c r="D69" s="23" t="s">
        <v>4570</v>
      </c>
      <c r="E69" s="193" t="s">
        <v>576</v>
      </c>
      <c r="F69" s="24">
        <v>10</v>
      </c>
      <c r="G69" s="24">
        <v>55</v>
      </c>
      <c r="H69" s="25" t="s">
        <v>5228</v>
      </c>
    </row>
    <row r="70" spans="1:8">
      <c r="A70" s="14" t="s">
        <v>3870</v>
      </c>
      <c r="B70" s="15" t="s">
        <v>690</v>
      </c>
      <c r="C70" s="15" t="s">
        <v>564</v>
      </c>
      <c r="D70" s="15" t="s">
        <v>691</v>
      </c>
      <c r="E70" s="194" t="s">
        <v>576</v>
      </c>
      <c r="F70" s="16">
        <v>5</v>
      </c>
      <c r="G70" s="16">
        <v>55</v>
      </c>
      <c r="H70" s="17" t="s">
        <v>3611</v>
      </c>
    </row>
    <row r="71" spans="1:8">
      <c r="A71" s="18" t="s">
        <v>3869</v>
      </c>
      <c r="B71" s="19" t="s">
        <v>692</v>
      </c>
      <c r="C71" s="19" t="s">
        <v>325</v>
      </c>
      <c r="D71" s="19" t="s">
        <v>693</v>
      </c>
      <c r="E71" s="192" t="s">
        <v>576</v>
      </c>
      <c r="F71" s="20">
        <v>1</v>
      </c>
      <c r="G71" s="20">
        <v>50</v>
      </c>
      <c r="H71" s="21" t="s">
        <v>4571</v>
      </c>
    </row>
    <row r="72" spans="1:8">
      <c r="A72" s="22" t="s">
        <v>3869</v>
      </c>
      <c r="B72" s="23" t="s">
        <v>694</v>
      </c>
      <c r="C72" s="23" t="s">
        <v>571</v>
      </c>
      <c r="D72" s="23" t="s">
        <v>4014</v>
      </c>
      <c r="E72" s="193" t="s">
        <v>566</v>
      </c>
      <c r="F72" s="24">
        <v>15</v>
      </c>
      <c r="G72" s="24">
        <v>55</v>
      </c>
      <c r="H72" s="25" t="s">
        <v>603</v>
      </c>
    </row>
    <row r="73" spans="1:8">
      <c r="A73" s="14" t="s">
        <v>3687</v>
      </c>
      <c r="B73" s="15" t="s">
        <v>695</v>
      </c>
      <c r="C73" s="15" t="s">
        <v>564</v>
      </c>
      <c r="D73" s="15" t="s">
        <v>696</v>
      </c>
      <c r="E73" s="194" t="s">
        <v>576</v>
      </c>
      <c r="F73" s="16">
        <v>1</v>
      </c>
      <c r="G73" s="16">
        <v>55</v>
      </c>
      <c r="H73" s="17" t="s">
        <v>577</v>
      </c>
    </row>
    <row r="74" spans="1:8">
      <c r="A74" s="18" t="s">
        <v>3688</v>
      </c>
      <c r="B74" s="19" t="s">
        <v>697</v>
      </c>
      <c r="C74" s="19" t="s">
        <v>325</v>
      </c>
      <c r="D74" s="19" t="s">
        <v>698</v>
      </c>
      <c r="E74" s="192" t="s">
        <v>566</v>
      </c>
      <c r="F74" s="20">
        <v>10</v>
      </c>
      <c r="G74" s="20">
        <v>60</v>
      </c>
      <c r="H74" s="21" t="s">
        <v>680</v>
      </c>
    </row>
    <row r="75" spans="1:8">
      <c r="A75" s="22" t="s">
        <v>3688</v>
      </c>
      <c r="B75" s="23" t="s">
        <v>699</v>
      </c>
      <c r="C75" s="23" t="s">
        <v>571</v>
      </c>
      <c r="D75" s="23" t="s">
        <v>700</v>
      </c>
      <c r="E75" s="193" t="s">
        <v>646</v>
      </c>
      <c r="F75" s="24">
        <v>25</v>
      </c>
      <c r="G75" s="24">
        <v>45</v>
      </c>
      <c r="H75" s="25" t="s">
        <v>4572</v>
      </c>
    </row>
    <row r="76" spans="1:8">
      <c r="A76" s="14" t="s">
        <v>3689</v>
      </c>
      <c r="B76" s="15" t="s">
        <v>701</v>
      </c>
      <c r="C76" s="15" t="s">
        <v>564</v>
      </c>
      <c r="D76" s="15" t="s">
        <v>702</v>
      </c>
      <c r="E76" s="194" t="s">
        <v>666</v>
      </c>
      <c r="F76" s="16">
        <v>1</v>
      </c>
      <c r="G76" s="16">
        <v>60</v>
      </c>
      <c r="H76" s="17" t="s">
        <v>5229</v>
      </c>
    </row>
    <row r="77" spans="1:8">
      <c r="A77" s="18" t="s">
        <v>3689</v>
      </c>
      <c r="B77" s="19" t="s">
        <v>703</v>
      </c>
      <c r="C77" s="19" t="s">
        <v>325</v>
      </c>
      <c r="D77" s="19" t="s">
        <v>704</v>
      </c>
      <c r="E77" s="192" t="s">
        <v>573</v>
      </c>
      <c r="F77" s="20">
        <v>10</v>
      </c>
      <c r="G77" s="20">
        <v>50</v>
      </c>
      <c r="H77" s="21" t="s">
        <v>705</v>
      </c>
    </row>
    <row r="78" spans="1:8">
      <c r="A78" s="22" t="s">
        <v>3689</v>
      </c>
      <c r="B78" s="23" t="s">
        <v>706</v>
      </c>
      <c r="C78" s="23" t="s">
        <v>571</v>
      </c>
      <c r="D78" s="23" t="s">
        <v>707</v>
      </c>
      <c r="E78" s="193" t="s">
        <v>576</v>
      </c>
      <c r="F78" s="24">
        <v>5</v>
      </c>
      <c r="G78" s="24">
        <v>55</v>
      </c>
      <c r="H78" s="25" t="s">
        <v>708</v>
      </c>
    </row>
    <row r="79" spans="1:8">
      <c r="A79" s="14" t="s">
        <v>3690</v>
      </c>
      <c r="B79" s="15" t="s">
        <v>709</v>
      </c>
      <c r="C79" s="15" t="s">
        <v>564</v>
      </c>
      <c r="D79" s="15" t="s">
        <v>710</v>
      </c>
      <c r="E79" s="194" t="s">
        <v>666</v>
      </c>
      <c r="F79" s="16">
        <v>1</v>
      </c>
      <c r="G79" s="16">
        <v>60</v>
      </c>
      <c r="H79" s="17" t="s">
        <v>5230</v>
      </c>
    </row>
    <row r="80" spans="1:8">
      <c r="A80" s="18" t="s">
        <v>3690</v>
      </c>
      <c r="B80" s="19" t="s">
        <v>711</v>
      </c>
      <c r="C80" s="19" t="s">
        <v>325</v>
      </c>
      <c r="D80" s="19" t="s">
        <v>712</v>
      </c>
      <c r="E80" s="192" t="s">
        <v>576</v>
      </c>
      <c r="F80" s="20">
        <v>10</v>
      </c>
      <c r="G80" s="20">
        <v>55</v>
      </c>
      <c r="H80" s="21" t="s">
        <v>713</v>
      </c>
    </row>
    <row r="81" spans="1:8">
      <c r="A81" s="22" t="s">
        <v>3690</v>
      </c>
      <c r="B81" s="23" t="s">
        <v>714</v>
      </c>
      <c r="C81" s="23" t="s">
        <v>571</v>
      </c>
      <c r="D81" s="23" t="s">
        <v>715</v>
      </c>
      <c r="E81" s="193" t="s">
        <v>576</v>
      </c>
      <c r="F81" s="24">
        <v>5</v>
      </c>
      <c r="G81" s="24">
        <v>55</v>
      </c>
      <c r="H81" s="25" t="s">
        <v>716</v>
      </c>
    </row>
    <row r="82" spans="1:8">
      <c r="A82" s="14" t="s">
        <v>3691</v>
      </c>
      <c r="B82" s="15" t="s">
        <v>717</v>
      </c>
      <c r="C82" s="15" t="s">
        <v>564</v>
      </c>
      <c r="D82" s="15" t="s">
        <v>718</v>
      </c>
      <c r="E82" s="194" t="s">
        <v>666</v>
      </c>
      <c r="F82" s="16">
        <v>1</v>
      </c>
      <c r="G82" s="16">
        <v>60</v>
      </c>
      <c r="H82" s="17" t="s">
        <v>5231</v>
      </c>
    </row>
    <row r="83" spans="1:8">
      <c r="A83" s="18" t="s">
        <v>3691</v>
      </c>
      <c r="B83" s="19" t="s">
        <v>719</v>
      </c>
      <c r="C83" s="19" t="s">
        <v>325</v>
      </c>
      <c r="D83" s="19" t="s">
        <v>720</v>
      </c>
      <c r="E83" s="192" t="s">
        <v>566</v>
      </c>
      <c r="F83" s="20">
        <v>10</v>
      </c>
      <c r="G83" s="20">
        <v>60</v>
      </c>
      <c r="H83" s="21" t="s">
        <v>680</v>
      </c>
    </row>
    <row r="84" spans="1:8">
      <c r="A84" s="22" t="s">
        <v>3691</v>
      </c>
      <c r="B84" s="23" t="s">
        <v>721</v>
      </c>
      <c r="C84" s="23" t="s">
        <v>571</v>
      </c>
      <c r="D84" s="23" t="s">
        <v>722</v>
      </c>
      <c r="E84" s="193" t="s">
        <v>576</v>
      </c>
      <c r="F84" s="24">
        <v>5</v>
      </c>
      <c r="G84" s="24">
        <v>55</v>
      </c>
      <c r="H84" s="25" t="s">
        <v>3614</v>
      </c>
    </row>
    <row r="85" spans="1:8">
      <c r="A85" s="14" t="s">
        <v>3692</v>
      </c>
      <c r="B85" s="15" t="s">
        <v>723</v>
      </c>
      <c r="C85" s="15" t="s">
        <v>564</v>
      </c>
      <c r="D85" s="15" t="s">
        <v>724</v>
      </c>
      <c r="E85" s="194" t="s">
        <v>576</v>
      </c>
      <c r="F85" s="16">
        <v>20</v>
      </c>
      <c r="G85" s="16">
        <v>55</v>
      </c>
      <c r="H85" s="17" t="s">
        <v>3615</v>
      </c>
    </row>
    <row r="86" spans="1:8">
      <c r="A86" s="18" t="s">
        <v>3692</v>
      </c>
      <c r="B86" s="19" t="s">
        <v>725</v>
      </c>
      <c r="C86" s="19" t="s">
        <v>325</v>
      </c>
      <c r="D86" s="19" t="s">
        <v>726</v>
      </c>
      <c r="E86" s="192" t="s">
        <v>576</v>
      </c>
      <c r="F86" s="20">
        <v>5</v>
      </c>
      <c r="G86" s="20">
        <v>55</v>
      </c>
      <c r="H86" s="21" t="s">
        <v>657</v>
      </c>
    </row>
    <row r="87" spans="1:8">
      <c r="A87" s="22" t="s">
        <v>3692</v>
      </c>
      <c r="B87" s="23" t="s">
        <v>727</v>
      </c>
      <c r="C87" s="23" t="s">
        <v>571</v>
      </c>
      <c r="D87" s="23" t="s">
        <v>728</v>
      </c>
      <c r="E87" s="193" t="s">
        <v>566</v>
      </c>
      <c r="F87" s="24">
        <v>15</v>
      </c>
      <c r="G87" s="24">
        <v>50</v>
      </c>
      <c r="H87" s="25" t="s">
        <v>4573</v>
      </c>
    </row>
    <row r="88" spans="1:8">
      <c r="A88" s="14" t="s">
        <v>4738</v>
      </c>
      <c r="B88" s="15" t="s">
        <v>4574</v>
      </c>
      <c r="C88" s="15" t="s">
        <v>564</v>
      </c>
      <c r="D88" s="15" t="s">
        <v>4575</v>
      </c>
      <c r="E88" s="194" t="s">
        <v>576</v>
      </c>
      <c r="F88" s="16">
        <v>10</v>
      </c>
      <c r="G88" s="16">
        <v>55</v>
      </c>
      <c r="H88" s="17" t="s">
        <v>4576</v>
      </c>
    </row>
    <row r="89" spans="1:8">
      <c r="A89" s="18" t="s">
        <v>4738</v>
      </c>
      <c r="B89" s="19" t="s">
        <v>4577</v>
      </c>
      <c r="C89" s="19" t="s">
        <v>325</v>
      </c>
      <c r="D89" s="19" t="s">
        <v>4578</v>
      </c>
      <c r="E89" s="192" t="s">
        <v>573</v>
      </c>
      <c r="F89" s="20">
        <v>15</v>
      </c>
      <c r="G89" s="20">
        <v>50</v>
      </c>
      <c r="H89" s="21" t="s">
        <v>5232</v>
      </c>
    </row>
    <row r="90" spans="1:8">
      <c r="A90" s="22" t="s">
        <v>4738</v>
      </c>
      <c r="B90" s="23" t="s">
        <v>4579</v>
      </c>
      <c r="C90" s="23" t="s">
        <v>571</v>
      </c>
      <c r="D90" s="23" t="s">
        <v>4580</v>
      </c>
      <c r="E90" s="193" t="s">
        <v>573</v>
      </c>
      <c r="F90" s="24">
        <v>15</v>
      </c>
      <c r="G90" s="24">
        <v>50</v>
      </c>
      <c r="H90" s="25" t="s">
        <v>5233</v>
      </c>
    </row>
    <row r="91" spans="1:8">
      <c r="A91" s="14" t="s">
        <v>4739</v>
      </c>
      <c r="B91" s="15" t="s">
        <v>729</v>
      </c>
      <c r="C91" s="15" t="s">
        <v>564</v>
      </c>
      <c r="D91" s="15" t="s">
        <v>730</v>
      </c>
      <c r="E91" s="194" t="s">
        <v>573</v>
      </c>
      <c r="F91" s="16">
        <v>15</v>
      </c>
      <c r="G91" s="16">
        <v>50</v>
      </c>
      <c r="H91" s="17" t="s">
        <v>4581</v>
      </c>
    </row>
    <row r="92" spans="1:8">
      <c r="A92" s="18" t="s">
        <v>3693</v>
      </c>
      <c r="B92" s="19" t="s">
        <v>731</v>
      </c>
      <c r="C92" s="19" t="s">
        <v>325</v>
      </c>
      <c r="D92" s="19" t="s">
        <v>732</v>
      </c>
      <c r="E92" s="192" t="s">
        <v>646</v>
      </c>
      <c r="F92" s="20">
        <v>20</v>
      </c>
      <c r="G92" s="20">
        <v>45</v>
      </c>
      <c r="H92" s="21" t="s">
        <v>4582</v>
      </c>
    </row>
    <row r="93" spans="1:8">
      <c r="A93" s="22" t="s">
        <v>3693</v>
      </c>
      <c r="B93" s="23" t="s">
        <v>733</v>
      </c>
      <c r="C93" s="23" t="s">
        <v>571</v>
      </c>
      <c r="D93" s="23" t="s">
        <v>734</v>
      </c>
      <c r="E93" s="193" t="s">
        <v>573</v>
      </c>
      <c r="F93" s="24">
        <v>25</v>
      </c>
      <c r="G93" s="24">
        <v>50</v>
      </c>
      <c r="H93" s="25" t="s">
        <v>735</v>
      </c>
    </row>
    <row r="94" spans="1:8">
      <c r="A94" s="14" t="s">
        <v>4740</v>
      </c>
      <c r="B94" s="15" t="s">
        <v>4583</v>
      </c>
      <c r="C94" s="15" t="s">
        <v>564</v>
      </c>
      <c r="D94" s="15" t="s">
        <v>4584</v>
      </c>
      <c r="E94" s="194" t="s">
        <v>573</v>
      </c>
      <c r="F94" s="16">
        <v>15</v>
      </c>
      <c r="G94" s="16">
        <v>50</v>
      </c>
      <c r="H94" s="17" t="s">
        <v>5234</v>
      </c>
    </row>
    <row r="95" spans="1:8">
      <c r="A95" s="18" t="s">
        <v>4740</v>
      </c>
      <c r="B95" s="19" t="s">
        <v>4585</v>
      </c>
      <c r="C95" s="19" t="s">
        <v>325</v>
      </c>
      <c r="D95" s="19" t="s">
        <v>4586</v>
      </c>
      <c r="E95" s="192" t="s">
        <v>566</v>
      </c>
      <c r="F95" s="20">
        <v>5</v>
      </c>
      <c r="G95" s="20">
        <v>60</v>
      </c>
      <c r="H95" s="21" t="s">
        <v>5235</v>
      </c>
    </row>
    <row r="96" spans="1:8">
      <c r="A96" s="22" t="s">
        <v>4740</v>
      </c>
      <c r="B96" s="23" t="s">
        <v>4587</v>
      </c>
      <c r="C96" s="23" t="s">
        <v>571</v>
      </c>
      <c r="D96" s="23" t="s">
        <v>4588</v>
      </c>
      <c r="E96" s="192" t="s">
        <v>576</v>
      </c>
      <c r="F96" s="24">
        <v>15</v>
      </c>
      <c r="G96" s="24">
        <v>50</v>
      </c>
      <c r="H96" s="189" t="s">
        <v>5236</v>
      </c>
    </row>
    <row r="97" spans="1:8">
      <c r="A97" s="14" t="s">
        <v>3694</v>
      </c>
      <c r="B97" s="15" t="s">
        <v>736</v>
      </c>
      <c r="C97" s="15" t="s">
        <v>564</v>
      </c>
      <c r="D97" s="15" t="s">
        <v>737</v>
      </c>
      <c r="E97" s="194" t="s">
        <v>576</v>
      </c>
      <c r="F97" s="16">
        <v>1</v>
      </c>
      <c r="G97" s="16">
        <v>55</v>
      </c>
      <c r="H97" s="17" t="s">
        <v>632</v>
      </c>
    </row>
    <row r="98" spans="1:8">
      <c r="A98" s="18" t="s">
        <v>3694</v>
      </c>
      <c r="B98" s="19" t="s">
        <v>738</v>
      </c>
      <c r="C98" s="19" t="s">
        <v>325</v>
      </c>
      <c r="D98" s="19" t="s">
        <v>739</v>
      </c>
      <c r="E98" s="192" t="s">
        <v>566</v>
      </c>
      <c r="F98" s="20">
        <v>5</v>
      </c>
      <c r="G98" s="20">
        <v>60</v>
      </c>
      <c r="H98" s="21" t="s">
        <v>740</v>
      </c>
    </row>
    <row r="99" spans="1:8">
      <c r="A99" s="22" t="s">
        <v>3694</v>
      </c>
      <c r="B99" s="23" t="s">
        <v>741</v>
      </c>
      <c r="C99" s="23" t="s">
        <v>571</v>
      </c>
      <c r="D99" s="23" t="s">
        <v>3616</v>
      </c>
      <c r="E99" s="193" t="s">
        <v>576</v>
      </c>
      <c r="F99" s="24">
        <v>20</v>
      </c>
      <c r="G99" s="24">
        <v>55</v>
      </c>
      <c r="H99" s="25" t="s">
        <v>4589</v>
      </c>
    </row>
    <row r="100" spans="1:8">
      <c r="A100" s="14" t="s">
        <v>3858</v>
      </c>
      <c r="B100" s="15" t="s">
        <v>742</v>
      </c>
      <c r="C100" s="15" t="s">
        <v>564</v>
      </c>
      <c r="D100" s="15" t="s">
        <v>4016</v>
      </c>
      <c r="E100" s="194" t="s">
        <v>646</v>
      </c>
      <c r="F100" s="16">
        <v>20</v>
      </c>
      <c r="G100" s="16">
        <v>45</v>
      </c>
      <c r="H100" s="17" t="s">
        <v>663</v>
      </c>
    </row>
    <row r="101" spans="1:8">
      <c r="A101" s="18" t="s">
        <v>3857</v>
      </c>
      <c r="B101" s="19" t="s">
        <v>743</v>
      </c>
      <c r="C101" s="19" t="s">
        <v>325</v>
      </c>
      <c r="D101" s="19" t="s">
        <v>744</v>
      </c>
      <c r="E101" s="192" t="s">
        <v>576</v>
      </c>
      <c r="F101" s="20">
        <v>5</v>
      </c>
      <c r="G101" s="20">
        <v>55</v>
      </c>
      <c r="H101" s="21" t="s">
        <v>745</v>
      </c>
    </row>
    <row r="102" spans="1:8">
      <c r="A102" s="22" t="s">
        <v>3846</v>
      </c>
      <c r="B102" s="23" t="s">
        <v>746</v>
      </c>
      <c r="C102" s="23" t="s">
        <v>571</v>
      </c>
      <c r="D102" s="23" t="s">
        <v>747</v>
      </c>
      <c r="E102" s="193" t="s">
        <v>566</v>
      </c>
      <c r="F102" s="24">
        <v>10</v>
      </c>
      <c r="G102" s="24">
        <v>55</v>
      </c>
      <c r="H102" s="25" t="s">
        <v>748</v>
      </c>
    </row>
    <row r="103" spans="1:8">
      <c r="A103" s="14" t="s">
        <v>3695</v>
      </c>
      <c r="B103" s="15" t="s">
        <v>749</v>
      </c>
      <c r="C103" s="15" t="s">
        <v>564</v>
      </c>
      <c r="D103" s="15" t="s">
        <v>750</v>
      </c>
      <c r="E103" s="194" t="s">
        <v>573</v>
      </c>
      <c r="F103" s="16">
        <v>1</v>
      </c>
      <c r="G103" s="16">
        <v>50</v>
      </c>
      <c r="H103" s="17" t="s">
        <v>751</v>
      </c>
    </row>
    <row r="104" spans="1:8">
      <c r="A104" s="18" t="s">
        <v>3695</v>
      </c>
      <c r="B104" s="19" t="s">
        <v>752</v>
      </c>
      <c r="C104" s="19" t="s">
        <v>325</v>
      </c>
      <c r="D104" s="19" t="s">
        <v>753</v>
      </c>
      <c r="E104" s="192" t="s">
        <v>566</v>
      </c>
      <c r="F104" s="20">
        <v>5</v>
      </c>
      <c r="G104" s="20">
        <v>60</v>
      </c>
      <c r="H104" s="21" t="s">
        <v>680</v>
      </c>
    </row>
    <row r="105" spans="1:8">
      <c r="A105" s="22" t="s">
        <v>3695</v>
      </c>
      <c r="B105" s="23" t="s">
        <v>754</v>
      </c>
      <c r="C105" s="23" t="s">
        <v>571</v>
      </c>
      <c r="D105" s="23" t="s">
        <v>755</v>
      </c>
      <c r="E105" s="193" t="s">
        <v>573</v>
      </c>
      <c r="F105" s="24">
        <v>20</v>
      </c>
      <c r="G105" s="24">
        <v>50</v>
      </c>
      <c r="H105" s="25" t="s">
        <v>4590</v>
      </c>
    </row>
    <row r="106" spans="1:8">
      <c r="A106" s="14" t="s">
        <v>3696</v>
      </c>
      <c r="B106" s="15" t="s">
        <v>756</v>
      </c>
      <c r="C106" s="15" t="s">
        <v>564</v>
      </c>
      <c r="D106" s="15" t="s">
        <v>757</v>
      </c>
      <c r="E106" s="194" t="s">
        <v>566</v>
      </c>
      <c r="F106" s="16">
        <v>1</v>
      </c>
      <c r="G106" s="16">
        <v>100</v>
      </c>
      <c r="H106" s="17" t="s">
        <v>4591</v>
      </c>
    </row>
    <row r="107" spans="1:8">
      <c r="A107" s="18" t="s">
        <v>3696</v>
      </c>
      <c r="B107" s="19" t="s">
        <v>758</v>
      </c>
      <c r="C107" s="19" t="s">
        <v>325</v>
      </c>
      <c r="D107" s="19" t="s">
        <v>759</v>
      </c>
      <c r="E107" s="192" t="s">
        <v>576</v>
      </c>
      <c r="F107" s="20">
        <v>5</v>
      </c>
      <c r="G107" s="20">
        <v>55</v>
      </c>
      <c r="H107" s="21" t="s">
        <v>760</v>
      </c>
    </row>
    <row r="108" spans="1:8">
      <c r="A108" s="22" t="s">
        <v>3696</v>
      </c>
      <c r="B108" s="23" t="s">
        <v>761</v>
      </c>
      <c r="C108" s="23" t="s">
        <v>571</v>
      </c>
      <c r="D108" s="23" t="s">
        <v>762</v>
      </c>
      <c r="E108" s="193" t="s">
        <v>566</v>
      </c>
      <c r="F108" s="24">
        <v>10</v>
      </c>
      <c r="G108" s="24">
        <v>55</v>
      </c>
      <c r="H108" s="25" t="s">
        <v>716</v>
      </c>
    </row>
    <row r="109" spans="1:8">
      <c r="A109" s="14" t="s">
        <v>3697</v>
      </c>
      <c r="B109" s="15" t="s">
        <v>763</v>
      </c>
      <c r="C109" s="15" t="s">
        <v>564</v>
      </c>
      <c r="D109" s="15" t="s">
        <v>764</v>
      </c>
      <c r="E109" s="194" t="s">
        <v>576</v>
      </c>
      <c r="F109" s="16">
        <v>1</v>
      </c>
      <c r="G109" s="16">
        <v>55</v>
      </c>
      <c r="H109" s="17" t="s">
        <v>3617</v>
      </c>
    </row>
    <row r="110" spans="1:8">
      <c r="A110" s="18" t="s">
        <v>3697</v>
      </c>
      <c r="B110" s="19" t="s">
        <v>765</v>
      </c>
      <c r="C110" s="19" t="s">
        <v>325</v>
      </c>
      <c r="D110" s="19" t="s">
        <v>766</v>
      </c>
      <c r="E110" s="192" t="s">
        <v>566</v>
      </c>
      <c r="F110" s="20">
        <v>5</v>
      </c>
      <c r="G110" s="20">
        <v>60</v>
      </c>
      <c r="H110" s="21" t="s">
        <v>767</v>
      </c>
    </row>
    <row r="111" spans="1:8">
      <c r="A111" s="22" t="s">
        <v>3697</v>
      </c>
      <c r="B111" s="23" t="s">
        <v>768</v>
      </c>
      <c r="C111" s="23" t="s">
        <v>571</v>
      </c>
      <c r="D111" s="23" t="s">
        <v>769</v>
      </c>
      <c r="E111" s="193" t="s">
        <v>576</v>
      </c>
      <c r="F111" s="24">
        <v>10</v>
      </c>
      <c r="G111" s="24">
        <v>55</v>
      </c>
      <c r="H111" s="25" t="s">
        <v>705</v>
      </c>
    </row>
    <row r="112" spans="1:8">
      <c r="A112" s="14" t="s">
        <v>3859</v>
      </c>
      <c r="B112" s="15" t="s">
        <v>770</v>
      </c>
      <c r="C112" s="15" t="s">
        <v>564</v>
      </c>
      <c r="D112" s="15" t="s">
        <v>771</v>
      </c>
      <c r="E112" s="194" t="s">
        <v>646</v>
      </c>
      <c r="F112" s="16">
        <v>20</v>
      </c>
      <c r="G112" s="16">
        <v>45</v>
      </c>
      <c r="H112" s="17" t="s">
        <v>4592</v>
      </c>
    </row>
    <row r="113" spans="1:8">
      <c r="A113" s="18" t="s">
        <v>3859</v>
      </c>
      <c r="B113" s="19" t="s">
        <v>772</v>
      </c>
      <c r="C113" s="19" t="s">
        <v>325</v>
      </c>
      <c r="D113" s="19" t="s">
        <v>773</v>
      </c>
      <c r="E113" s="192" t="s">
        <v>566</v>
      </c>
      <c r="F113" s="20">
        <v>5</v>
      </c>
      <c r="G113" s="20">
        <v>60</v>
      </c>
      <c r="H113" s="21" t="s">
        <v>4593</v>
      </c>
    </row>
    <row r="114" spans="1:8">
      <c r="A114" s="22" t="s">
        <v>3860</v>
      </c>
      <c r="B114" s="23" t="s">
        <v>774</v>
      </c>
      <c r="C114" s="23" t="s">
        <v>571</v>
      </c>
      <c r="D114" s="23" t="s">
        <v>775</v>
      </c>
      <c r="E114" s="193" t="s">
        <v>573</v>
      </c>
      <c r="F114" s="24">
        <v>15</v>
      </c>
      <c r="G114" s="24">
        <v>45</v>
      </c>
      <c r="H114" s="25" t="s">
        <v>776</v>
      </c>
    </row>
    <row r="115" spans="1:8">
      <c r="A115" s="14" t="s">
        <v>3698</v>
      </c>
      <c r="B115" s="15" t="s">
        <v>777</v>
      </c>
      <c r="C115" s="15" t="s">
        <v>564</v>
      </c>
      <c r="D115" s="15" t="s">
        <v>4017</v>
      </c>
      <c r="E115" s="194" t="s">
        <v>576</v>
      </c>
      <c r="F115" s="16">
        <v>1</v>
      </c>
      <c r="G115" s="16">
        <v>55</v>
      </c>
      <c r="H115" s="17" t="s">
        <v>778</v>
      </c>
    </row>
    <row r="116" spans="1:8">
      <c r="A116" s="18" t="s">
        <v>3698</v>
      </c>
      <c r="B116" s="19" t="s">
        <v>779</v>
      </c>
      <c r="C116" s="19" t="s">
        <v>325</v>
      </c>
      <c r="D116" s="19" t="s">
        <v>4018</v>
      </c>
      <c r="E116" s="192" t="s">
        <v>576</v>
      </c>
      <c r="F116" s="20">
        <v>10</v>
      </c>
      <c r="G116" s="20">
        <v>50</v>
      </c>
      <c r="H116" s="21" t="s">
        <v>660</v>
      </c>
    </row>
    <row r="117" spans="1:8">
      <c r="A117" s="22" t="s">
        <v>3698</v>
      </c>
      <c r="B117" s="23" t="s">
        <v>780</v>
      </c>
      <c r="C117" s="23" t="s">
        <v>571</v>
      </c>
      <c r="D117" s="23" t="s">
        <v>4019</v>
      </c>
      <c r="E117" s="193" t="s">
        <v>576</v>
      </c>
      <c r="F117" s="24">
        <v>20</v>
      </c>
      <c r="G117" s="24">
        <v>55</v>
      </c>
      <c r="H117" s="25" t="s">
        <v>781</v>
      </c>
    </row>
    <row r="118" spans="1:8">
      <c r="A118" s="14" t="s">
        <v>3333</v>
      </c>
      <c r="B118" s="15" t="s">
        <v>782</v>
      </c>
      <c r="C118" s="15" t="s">
        <v>564</v>
      </c>
      <c r="D118" s="15" t="s">
        <v>783</v>
      </c>
      <c r="E118" s="194" t="s">
        <v>646</v>
      </c>
      <c r="F118" s="16">
        <v>5</v>
      </c>
      <c r="G118" s="16">
        <v>45</v>
      </c>
      <c r="H118" s="17" t="s">
        <v>784</v>
      </c>
    </row>
    <row r="119" spans="1:8">
      <c r="A119" s="18" t="s">
        <v>3333</v>
      </c>
      <c r="B119" s="19" t="s">
        <v>785</v>
      </c>
      <c r="C119" s="19" t="s">
        <v>325</v>
      </c>
      <c r="D119" s="19" t="s">
        <v>786</v>
      </c>
      <c r="E119" s="192" t="s">
        <v>787</v>
      </c>
      <c r="F119" s="20">
        <v>10</v>
      </c>
      <c r="G119" s="20">
        <v>40</v>
      </c>
      <c r="H119" s="21" t="s">
        <v>788</v>
      </c>
    </row>
    <row r="120" spans="1:8">
      <c r="A120" s="22" t="s">
        <v>3333</v>
      </c>
      <c r="B120" s="23" t="s">
        <v>789</v>
      </c>
      <c r="C120" s="23" t="s">
        <v>571</v>
      </c>
      <c r="D120" s="23" t="s">
        <v>790</v>
      </c>
      <c r="E120" s="193" t="s">
        <v>666</v>
      </c>
      <c r="F120" s="24">
        <v>20</v>
      </c>
      <c r="G120" s="24">
        <v>65</v>
      </c>
      <c r="H120" s="25" t="s">
        <v>4594</v>
      </c>
    </row>
    <row r="121" spans="1:8">
      <c r="A121" s="14" t="s">
        <v>3699</v>
      </c>
      <c r="B121" s="15" t="s">
        <v>791</v>
      </c>
      <c r="C121" s="15" t="s">
        <v>564</v>
      </c>
      <c r="D121" s="15" t="s">
        <v>792</v>
      </c>
      <c r="E121" s="194" t="s">
        <v>566</v>
      </c>
      <c r="F121" s="16">
        <v>1</v>
      </c>
      <c r="G121" s="16">
        <v>55</v>
      </c>
      <c r="H121" s="17" t="s">
        <v>3618</v>
      </c>
    </row>
    <row r="122" spans="1:8">
      <c r="A122" s="18" t="s">
        <v>3699</v>
      </c>
      <c r="B122" s="19" t="s">
        <v>793</v>
      </c>
      <c r="C122" s="19" t="s">
        <v>325</v>
      </c>
      <c r="D122" s="19" t="s">
        <v>794</v>
      </c>
      <c r="E122" s="192" t="s">
        <v>576</v>
      </c>
      <c r="F122" s="20">
        <v>5</v>
      </c>
      <c r="G122" s="20">
        <v>55</v>
      </c>
      <c r="H122" s="21" t="s">
        <v>795</v>
      </c>
    </row>
    <row r="123" spans="1:8">
      <c r="A123" s="22" t="s">
        <v>3699</v>
      </c>
      <c r="B123" s="23" t="s">
        <v>796</v>
      </c>
      <c r="C123" s="23" t="s">
        <v>571</v>
      </c>
      <c r="D123" s="23" t="s">
        <v>797</v>
      </c>
      <c r="E123" s="193" t="s">
        <v>573</v>
      </c>
      <c r="F123" s="24">
        <v>10</v>
      </c>
      <c r="G123" s="24">
        <v>50</v>
      </c>
      <c r="H123" s="25" t="s">
        <v>798</v>
      </c>
    </row>
    <row r="124" spans="1:8">
      <c r="A124" s="18" t="s">
        <v>5165</v>
      </c>
      <c r="B124" s="19" t="s">
        <v>5237</v>
      </c>
      <c r="C124" s="19" t="s">
        <v>5238</v>
      </c>
      <c r="D124" s="19" t="s">
        <v>5239</v>
      </c>
      <c r="E124" s="192" t="s">
        <v>576</v>
      </c>
      <c r="F124" s="20">
        <v>20</v>
      </c>
      <c r="G124" s="20">
        <v>55</v>
      </c>
      <c r="H124" s="21" t="s">
        <v>5240</v>
      </c>
    </row>
    <row r="125" spans="1:8">
      <c r="A125" s="18" t="s">
        <v>5165</v>
      </c>
      <c r="B125" s="19" t="s">
        <v>5241</v>
      </c>
      <c r="C125" s="19" t="s">
        <v>5242</v>
      </c>
      <c r="D125" s="19" t="s">
        <v>5243</v>
      </c>
      <c r="E125" s="192" t="s">
        <v>566</v>
      </c>
      <c r="F125" s="20">
        <v>10</v>
      </c>
      <c r="G125" s="20">
        <v>20</v>
      </c>
      <c r="H125" s="21" t="s">
        <v>5244</v>
      </c>
    </row>
    <row r="126" spans="1:8">
      <c r="A126" s="18" t="s">
        <v>5165</v>
      </c>
      <c r="B126" s="19" t="s">
        <v>5245</v>
      </c>
      <c r="C126" s="19" t="s">
        <v>5250</v>
      </c>
      <c r="D126" s="19" t="s">
        <v>5246</v>
      </c>
      <c r="E126" s="192" t="s">
        <v>576</v>
      </c>
      <c r="F126" s="20">
        <v>20</v>
      </c>
      <c r="G126" s="20">
        <v>55</v>
      </c>
      <c r="H126" s="21" t="s">
        <v>5251</v>
      </c>
    </row>
    <row r="127" spans="1:8">
      <c r="A127" s="14" t="s">
        <v>5247</v>
      </c>
      <c r="B127" s="15" t="s">
        <v>799</v>
      </c>
      <c r="C127" s="15" t="s">
        <v>564</v>
      </c>
      <c r="D127" s="15" t="s">
        <v>800</v>
      </c>
      <c r="E127" s="194" t="s">
        <v>576</v>
      </c>
      <c r="F127" s="16">
        <v>1</v>
      </c>
      <c r="G127" s="16">
        <v>55</v>
      </c>
      <c r="H127" s="17" t="s">
        <v>801</v>
      </c>
    </row>
    <row r="128" spans="1:8">
      <c r="A128" s="18" t="s">
        <v>3700</v>
      </c>
      <c r="B128" s="19" t="s">
        <v>802</v>
      </c>
      <c r="C128" s="19" t="s">
        <v>325</v>
      </c>
      <c r="D128" s="19" t="s">
        <v>803</v>
      </c>
      <c r="E128" s="192" t="s">
        <v>566</v>
      </c>
      <c r="F128" s="20">
        <v>10</v>
      </c>
      <c r="G128" s="20">
        <v>60</v>
      </c>
      <c r="H128" s="21" t="s">
        <v>4593</v>
      </c>
    </row>
    <row r="129" spans="1:8">
      <c r="A129" s="22" t="s">
        <v>3700</v>
      </c>
      <c r="B129" s="23" t="s">
        <v>804</v>
      </c>
      <c r="C129" s="23" t="s">
        <v>571</v>
      </c>
      <c r="D129" s="23" t="s">
        <v>805</v>
      </c>
      <c r="E129" s="193" t="s">
        <v>573</v>
      </c>
      <c r="F129" s="24">
        <v>20</v>
      </c>
      <c r="G129" s="24">
        <v>50</v>
      </c>
      <c r="H129" s="25" t="s">
        <v>4595</v>
      </c>
    </row>
    <row r="130" spans="1:8">
      <c r="A130" s="18" t="s">
        <v>5176</v>
      </c>
      <c r="B130" s="19" t="s">
        <v>5248</v>
      </c>
      <c r="C130" s="19" t="s">
        <v>5238</v>
      </c>
      <c r="D130" s="19" t="s">
        <v>5249</v>
      </c>
      <c r="E130" s="192" t="s">
        <v>646</v>
      </c>
      <c r="F130" s="20">
        <v>40</v>
      </c>
      <c r="G130" s="20">
        <v>100</v>
      </c>
      <c r="H130" s="21" t="s">
        <v>5254</v>
      </c>
    </row>
    <row r="131" spans="1:8">
      <c r="A131" s="18" t="s">
        <v>5176</v>
      </c>
      <c r="B131" s="19"/>
      <c r="C131" s="19" t="s">
        <v>5242</v>
      </c>
      <c r="D131" s="19" t="s">
        <v>5252</v>
      </c>
      <c r="E131" s="192" t="s">
        <v>646</v>
      </c>
      <c r="F131" s="20">
        <v>40</v>
      </c>
      <c r="G131" s="20">
        <v>100</v>
      </c>
      <c r="H131" s="21" t="s">
        <v>5255</v>
      </c>
    </row>
    <row r="132" spans="1:8">
      <c r="A132" s="18" t="s">
        <v>5176</v>
      </c>
      <c r="B132" s="19"/>
      <c r="C132" s="19" t="s">
        <v>5250</v>
      </c>
      <c r="D132" s="19" t="s">
        <v>5253</v>
      </c>
      <c r="E132" s="192" t="s">
        <v>646</v>
      </c>
      <c r="F132" s="20">
        <v>40</v>
      </c>
      <c r="G132" s="20">
        <v>100</v>
      </c>
      <c r="H132" s="21" t="s">
        <v>5256</v>
      </c>
    </row>
    <row r="133" spans="1:8">
      <c r="A133" s="14" t="s">
        <v>3701</v>
      </c>
      <c r="B133" s="15" t="s">
        <v>806</v>
      </c>
      <c r="C133" s="15" t="s">
        <v>564</v>
      </c>
      <c r="D133" s="15" t="s">
        <v>807</v>
      </c>
      <c r="E133" s="194" t="s">
        <v>646</v>
      </c>
      <c r="F133" s="16">
        <v>15</v>
      </c>
      <c r="G133" s="16">
        <v>45</v>
      </c>
      <c r="H133" s="17" t="s">
        <v>808</v>
      </c>
    </row>
    <row r="134" spans="1:8">
      <c r="A134" s="18" t="s">
        <v>3701</v>
      </c>
      <c r="B134" s="19" t="s">
        <v>809</v>
      </c>
      <c r="C134" s="19" t="s">
        <v>325</v>
      </c>
      <c r="D134" s="19" t="s">
        <v>810</v>
      </c>
      <c r="E134" s="192" t="s">
        <v>576</v>
      </c>
      <c r="F134" s="20">
        <v>20</v>
      </c>
      <c r="G134" s="20">
        <v>55</v>
      </c>
      <c r="H134" s="21" t="s">
        <v>3619</v>
      </c>
    </row>
    <row r="135" spans="1:8">
      <c r="A135" s="22" t="s">
        <v>3701</v>
      </c>
      <c r="B135" s="23" t="s">
        <v>811</v>
      </c>
      <c r="C135" s="23" t="s">
        <v>571</v>
      </c>
      <c r="D135" s="23" t="s">
        <v>812</v>
      </c>
      <c r="E135" s="193" t="s">
        <v>787</v>
      </c>
      <c r="F135" s="24">
        <v>30</v>
      </c>
      <c r="G135" s="24">
        <v>40</v>
      </c>
      <c r="H135" s="25" t="s">
        <v>4596</v>
      </c>
    </row>
    <row r="136" spans="1:8">
      <c r="A136" s="14" t="s">
        <v>3702</v>
      </c>
      <c r="B136" s="15" t="s">
        <v>813</v>
      </c>
      <c r="C136" s="15" t="s">
        <v>564</v>
      </c>
      <c r="D136" s="15" t="s">
        <v>814</v>
      </c>
      <c r="E136" s="194" t="s">
        <v>646</v>
      </c>
      <c r="F136" s="16">
        <v>10</v>
      </c>
      <c r="G136" s="16">
        <v>45</v>
      </c>
      <c r="H136" s="17" t="s">
        <v>3620</v>
      </c>
    </row>
    <row r="137" spans="1:8">
      <c r="A137" s="18" t="s">
        <v>3702</v>
      </c>
      <c r="B137" s="19" t="s">
        <v>815</v>
      </c>
      <c r="C137" s="19" t="s">
        <v>325</v>
      </c>
      <c r="D137" s="19" t="s">
        <v>816</v>
      </c>
      <c r="E137" s="192" t="s">
        <v>573</v>
      </c>
      <c r="F137" s="20">
        <v>1</v>
      </c>
      <c r="G137" s="20">
        <v>50</v>
      </c>
      <c r="H137" s="21" t="s">
        <v>817</v>
      </c>
    </row>
    <row r="138" spans="1:8">
      <c r="A138" s="22" t="s">
        <v>3702</v>
      </c>
      <c r="B138" s="23" t="s">
        <v>818</v>
      </c>
      <c r="C138" s="23" t="s">
        <v>571</v>
      </c>
      <c r="D138" s="23" t="s">
        <v>819</v>
      </c>
      <c r="E138" s="193" t="s">
        <v>573</v>
      </c>
      <c r="F138" s="24">
        <v>20</v>
      </c>
      <c r="G138" s="24">
        <v>50</v>
      </c>
      <c r="H138" s="25" t="s">
        <v>4597</v>
      </c>
    </row>
    <row r="139" spans="1:8">
      <c r="A139" s="14" t="s">
        <v>3703</v>
      </c>
      <c r="B139" s="15" t="s">
        <v>820</v>
      </c>
      <c r="C139" s="15" t="s">
        <v>564</v>
      </c>
      <c r="D139" s="15" t="s">
        <v>4598</v>
      </c>
      <c r="E139" s="194" t="s">
        <v>576</v>
      </c>
      <c r="F139" s="16">
        <v>5</v>
      </c>
      <c r="G139" s="16">
        <v>55</v>
      </c>
      <c r="H139" s="17" t="s">
        <v>677</v>
      </c>
    </row>
    <row r="140" spans="1:8">
      <c r="A140" s="18" t="s">
        <v>3703</v>
      </c>
      <c r="B140" s="19" t="s">
        <v>821</v>
      </c>
      <c r="C140" s="19" t="s">
        <v>325</v>
      </c>
      <c r="D140" s="19" t="s">
        <v>822</v>
      </c>
      <c r="E140" s="192" t="s">
        <v>566</v>
      </c>
      <c r="F140" s="20">
        <v>1</v>
      </c>
      <c r="G140" s="20">
        <v>60</v>
      </c>
      <c r="H140" s="21" t="s">
        <v>680</v>
      </c>
    </row>
    <row r="141" spans="1:8">
      <c r="A141" s="22" t="s">
        <v>3703</v>
      </c>
      <c r="B141" s="23" t="s">
        <v>823</v>
      </c>
      <c r="C141" s="23" t="s">
        <v>571</v>
      </c>
      <c r="D141" s="23" t="s">
        <v>824</v>
      </c>
      <c r="E141" s="193" t="s">
        <v>646</v>
      </c>
      <c r="F141" s="24">
        <v>30</v>
      </c>
      <c r="G141" s="24">
        <v>45</v>
      </c>
      <c r="H141" s="25" t="s">
        <v>4599</v>
      </c>
    </row>
    <row r="142" spans="1:8">
      <c r="A142" s="14" t="s">
        <v>3704</v>
      </c>
      <c r="B142" s="15" t="s">
        <v>825</v>
      </c>
      <c r="C142" s="15" t="s">
        <v>564</v>
      </c>
      <c r="D142" s="15" t="s">
        <v>826</v>
      </c>
      <c r="E142" s="194" t="s">
        <v>566</v>
      </c>
      <c r="F142" s="16">
        <v>1</v>
      </c>
      <c r="G142" s="16">
        <v>60</v>
      </c>
      <c r="H142" s="17" t="s">
        <v>4600</v>
      </c>
    </row>
    <row r="143" spans="1:8">
      <c r="A143" s="18" t="s">
        <v>3704</v>
      </c>
      <c r="B143" s="19" t="s">
        <v>827</v>
      </c>
      <c r="C143" s="19" t="s">
        <v>325</v>
      </c>
      <c r="D143" s="19" t="s">
        <v>828</v>
      </c>
      <c r="E143" s="192" t="s">
        <v>566</v>
      </c>
      <c r="F143" s="20">
        <v>5</v>
      </c>
      <c r="G143" s="20">
        <v>60</v>
      </c>
      <c r="H143" s="21" t="s">
        <v>588</v>
      </c>
    </row>
    <row r="144" spans="1:8">
      <c r="A144" s="22" t="s">
        <v>3704</v>
      </c>
      <c r="B144" s="23" t="s">
        <v>829</v>
      </c>
      <c r="C144" s="23" t="s">
        <v>571</v>
      </c>
      <c r="D144" s="23" t="s">
        <v>830</v>
      </c>
      <c r="E144" s="193" t="s">
        <v>566</v>
      </c>
      <c r="F144" s="24">
        <v>10</v>
      </c>
      <c r="G144" s="24">
        <v>50</v>
      </c>
      <c r="H144" s="25" t="s">
        <v>831</v>
      </c>
    </row>
    <row r="145" spans="1:8">
      <c r="A145" s="14" t="s">
        <v>5257</v>
      </c>
      <c r="B145" s="15" t="s">
        <v>832</v>
      </c>
      <c r="C145" s="15" t="s">
        <v>564</v>
      </c>
      <c r="D145" s="15" t="s">
        <v>833</v>
      </c>
      <c r="E145" s="194" t="s">
        <v>576</v>
      </c>
      <c r="F145" s="16">
        <v>30</v>
      </c>
      <c r="G145" s="16">
        <v>55</v>
      </c>
      <c r="H145" s="17" t="s">
        <v>834</v>
      </c>
    </row>
    <row r="146" spans="1:8">
      <c r="A146" s="18" t="s">
        <v>3705</v>
      </c>
      <c r="B146" s="19" t="s">
        <v>835</v>
      </c>
      <c r="C146" s="19" t="s">
        <v>325</v>
      </c>
      <c r="D146" s="19" t="s">
        <v>836</v>
      </c>
      <c r="E146" s="192" t="s">
        <v>573</v>
      </c>
      <c r="F146" s="20">
        <v>30</v>
      </c>
      <c r="G146" s="20">
        <v>50</v>
      </c>
      <c r="H146" s="21" t="s">
        <v>837</v>
      </c>
    </row>
    <row r="147" spans="1:8">
      <c r="A147" s="22" t="s">
        <v>3705</v>
      </c>
      <c r="B147" s="23" t="s">
        <v>838</v>
      </c>
      <c r="C147" s="23" t="s">
        <v>571</v>
      </c>
      <c r="D147" s="23" t="s">
        <v>839</v>
      </c>
      <c r="E147" s="193" t="s">
        <v>573</v>
      </c>
      <c r="F147" s="24">
        <v>30</v>
      </c>
      <c r="G147" s="24">
        <v>50</v>
      </c>
      <c r="H147" s="25" t="s">
        <v>4601</v>
      </c>
    </row>
    <row r="148" spans="1:8">
      <c r="A148" s="18" t="s">
        <v>5187</v>
      </c>
      <c r="B148" s="19" t="s">
        <v>5258</v>
      </c>
      <c r="C148" s="15" t="s">
        <v>564</v>
      </c>
      <c r="D148" s="19" t="s">
        <v>5261</v>
      </c>
      <c r="E148" s="192" t="s">
        <v>666</v>
      </c>
      <c r="F148" s="20">
        <v>20</v>
      </c>
      <c r="G148" s="20">
        <v>100</v>
      </c>
      <c r="H148" s="21" t="s">
        <v>5266</v>
      </c>
    </row>
    <row r="149" spans="1:8">
      <c r="A149" s="18" t="s">
        <v>5186</v>
      </c>
      <c r="B149" s="19" t="s">
        <v>5259</v>
      </c>
      <c r="C149" s="19" t="s">
        <v>325</v>
      </c>
      <c r="D149" s="19" t="s">
        <v>5262</v>
      </c>
      <c r="E149" s="192" t="s">
        <v>566</v>
      </c>
      <c r="F149" s="20">
        <v>10</v>
      </c>
      <c r="G149" s="20">
        <v>55</v>
      </c>
      <c r="H149" s="21" t="s">
        <v>5265</v>
      </c>
    </row>
    <row r="150" spans="1:8">
      <c r="A150" s="18" t="s">
        <v>5186</v>
      </c>
      <c r="B150" s="19" t="s">
        <v>5260</v>
      </c>
      <c r="C150" s="23" t="s">
        <v>571</v>
      </c>
      <c r="D150" s="19" t="s">
        <v>5263</v>
      </c>
      <c r="E150" s="192" t="s">
        <v>566</v>
      </c>
      <c r="F150" s="20">
        <v>10</v>
      </c>
      <c r="G150" s="20">
        <v>60</v>
      </c>
      <c r="H150" s="21" t="s">
        <v>5264</v>
      </c>
    </row>
    <row r="151" spans="1:8">
      <c r="A151" s="14" t="s">
        <v>5188</v>
      </c>
      <c r="B151" s="15" t="s">
        <v>840</v>
      </c>
      <c r="C151" s="15" t="s">
        <v>564</v>
      </c>
      <c r="D151" s="15" t="s">
        <v>841</v>
      </c>
      <c r="E151" s="194" t="s">
        <v>646</v>
      </c>
      <c r="F151" s="16">
        <v>30</v>
      </c>
      <c r="G151" s="16">
        <v>45</v>
      </c>
      <c r="H151" s="17" t="s">
        <v>842</v>
      </c>
    </row>
    <row r="152" spans="1:8">
      <c r="A152" s="18" t="s">
        <v>3706</v>
      </c>
      <c r="B152" s="19" t="s">
        <v>843</v>
      </c>
      <c r="C152" s="19" t="s">
        <v>325</v>
      </c>
      <c r="D152" s="19" t="s">
        <v>844</v>
      </c>
      <c r="E152" s="192" t="s">
        <v>666</v>
      </c>
      <c r="F152" s="20">
        <v>30</v>
      </c>
      <c r="G152" s="20">
        <v>65</v>
      </c>
      <c r="H152" s="21" t="s">
        <v>4602</v>
      </c>
    </row>
    <row r="153" spans="1:8">
      <c r="A153" s="22" t="s">
        <v>3706</v>
      </c>
      <c r="B153" s="23" t="s">
        <v>845</v>
      </c>
      <c r="C153" s="23" t="s">
        <v>571</v>
      </c>
      <c r="D153" s="23" t="s">
        <v>846</v>
      </c>
      <c r="E153" s="193" t="s">
        <v>787</v>
      </c>
      <c r="F153" s="24">
        <v>30</v>
      </c>
      <c r="G153" s="24">
        <v>40</v>
      </c>
      <c r="H153" s="25" t="s">
        <v>847</v>
      </c>
    </row>
    <row r="154" spans="1:8">
      <c r="A154" s="18" t="s">
        <v>5190</v>
      </c>
      <c r="B154" s="19" t="s">
        <v>5267</v>
      </c>
      <c r="C154" s="15" t="s">
        <v>564</v>
      </c>
      <c r="D154" s="19" t="s">
        <v>5270</v>
      </c>
      <c r="E154" s="192" t="s">
        <v>646</v>
      </c>
      <c r="F154" s="20">
        <v>40</v>
      </c>
      <c r="G154" s="20">
        <v>45</v>
      </c>
      <c r="H154" s="21" t="s">
        <v>5275</v>
      </c>
    </row>
    <row r="155" spans="1:8">
      <c r="A155" s="18" t="s">
        <v>5190</v>
      </c>
      <c r="B155" s="19" t="s">
        <v>5268</v>
      </c>
      <c r="C155" s="19" t="s">
        <v>325</v>
      </c>
      <c r="D155" s="19" t="s">
        <v>5271</v>
      </c>
      <c r="E155" s="192" t="s">
        <v>666</v>
      </c>
      <c r="F155" s="20">
        <v>30</v>
      </c>
      <c r="G155" s="20">
        <v>100</v>
      </c>
      <c r="H155" s="21" t="s">
        <v>5274</v>
      </c>
    </row>
    <row r="156" spans="1:8">
      <c r="A156" s="18" t="s">
        <v>5190</v>
      </c>
      <c r="B156" s="19" t="s">
        <v>5269</v>
      </c>
      <c r="C156" s="23" t="s">
        <v>571</v>
      </c>
      <c r="D156" s="19" t="s">
        <v>5272</v>
      </c>
      <c r="E156" s="192" t="s">
        <v>787</v>
      </c>
      <c r="F156" s="20">
        <v>50</v>
      </c>
      <c r="G156" s="20">
        <v>40</v>
      </c>
      <c r="H156" s="21" t="s">
        <v>5273</v>
      </c>
    </row>
    <row r="157" spans="1:8">
      <c r="A157" s="14" t="s">
        <v>3707</v>
      </c>
      <c r="B157" s="15" t="s">
        <v>848</v>
      </c>
      <c r="C157" s="15" t="s">
        <v>564</v>
      </c>
      <c r="D157" s="15" t="s">
        <v>849</v>
      </c>
      <c r="E157" s="194" t="s">
        <v>573</v>
      </c>
      <c r="F157" s="16">
        <v>30</v>
      </c>
      <c r="G157" s="16">
        <v>50</v>
      </c>
      <c r="H157" s="17" t="s">
        <v>4603</v>
      </c>
    </row>
    <row r="158" spans="1:8">
      <c r="A158" s="18" t="s">
        <v>3707</v>
      </c>
      <c r="B158" s="19" t="s">
        <v>850</v>
      </c>
      <c r="C158" s="19" t="s">
        <v>325</v>
      </c>
      <c r="D158" s="19" t="s">
        <v>851</v>
      </c>
      <c r="E158" s="192" t="s">
        <v>573</v>
      </c>
      <c r="F158" s="20">
        <v>30</v>
      </c>
      <c r="G158" s="20">
        <v>50</v>
      </c>
      <c r="H158" s="21" t="s">
        <v>3621</v>
      </c>
    </row>
    <row r="159" spans="1:8">
      <c r="A159" s="22" t="s">
        <v>3707</v>
      </c>
      <c r="B159" s="23" t="s">
        <v>852</v>
      </c>
      <c r="C159" s="23" t="s">
        <v>571</v>
      </c>
      <c r="D159" s="23" t="s">
        <v>853</v>
      </c>
      <c r="E159" s="193" t="s">
        <v>666</v>
      </c>
      <c r="F159" s="24">
        <v>30</v>
      </c>
      <c r="G159" s="24">
        <v>65</v>
      </c>
      <c r="H159" s="25" t="s">
        <v>854</v>
      </c>
    </row>
    <row r="160" spans="1:8">
      <c r="A160" s="14" t="s">
        <v>3708</v>
      </c>
      <c r="B160" s="15" t="s">
        <v>855</v>
      </c>
      <c r="C160" s="15" t="s">
        <v>564</v>
      </c>
      <c r="D160" s="15" t="s">
        <v>856</v>
      </c>
      <c r="E160" s="194" t="s">
        <v>787</v>
      </c>
      <c r="F160" s="16">
        <v>30</v>
      </c>
      <c r="G160" s="16">
        <v>40</v>
      </c>
      <c r="H160" s="17" t="s">
        <v>857</v>
      </c>
    </row>
    <row r="161" spans="1:8">
      <c r="A161" s="18" t="s">
        <v>3708</v>
      </c>
      <c r="B161" s="19" t="s">
        <v>858</v>
      </c>
      <c r="C161" s="19" t="s">
        <v>325</v>
      </c>
      <c r="D161" s="19" t="s">
        <v>859</v>
      </c>
      <c r="E161" s="192" t="s">
        <v>566</v>
      </c>
      <c r="F161" s="20">
        <v>30</v>
      </c>
      <c r="G161" s="20">
        <v>60</v>
      </c>
      <c r="H161" s="21" t="s">
        <v>922</v>
      </c>
    </row>
    <row r="162" spans="1:8">
      <c r="A162" s="22" t="s">
        <v>3708</v>
      </c>
      <c r="B162" s="23" t="s">
        <v>860</v>
      </c>
      <c r="C162" s="23" t="s">
        <v>571</v>
      </c>
      <c r="D162" s="23" t="s">
        <v>861</v>
      </c>
      <c r="E162" s="193" t="s">
        <v>573</v>
      </c>
      <c r="F162" s="24">
        <v>30</v>
      </c>
      <c r="G162" s="24">
        <v>50</v>
      </c>
      <c r="H162" s="25" t="s">
        <v>4604</v>
      </c>
    </row>
    <row r="163" spans="1:8">
      <c r="A163" s="14" t="s">
        <v>3709</v>
      </c>
      <c r="B163" s="15" t="s">
        <v>862</v>
      </c>
      <c r="C163" s="15" t="s">
        <v>564</v>
      </c>
      <c r="D163" s="15" t="s">
        <v>863</v>
      </c>
      <c r="E163" s="194" t="s">
        <v>576</v>
      </c>
      <c r="F163" s="16">
        <v>1</v>
      </c>
      <c r="G163" s="16">
        <v>55</v>
      </c>
      <c r="H163" s="17" t="s">
        <v>577</v>
      </c>
    </row>
    <row r="164" spans="1:8">
      <c r="A164" s="14" t="s">
        <v>3710</v>
      </c>
      <c r="B164" s="15" t="s">
        <v>864</v>
      </c>
      <c r="C164" s="15" t="s">
        <v>325</v>
      </c>
      <c r="D164" s="15" t="s">
        <v>865</v>
      </c>
      <c r="E164" s="194" t="s">
        <v>576</v>
      </c>
      <c r="F164" s="16">
        <v>5</v>
      </c>
      <c r="G164" s="16">
        <v>55</v>
      </c>
      <c r="H164" s="17" t="s">
        <v>4605</v>
      </c>
    </row>
    <row r="165" spans="1:8">
      <c r="A165" s="22" t="s">
        <v>3710</v>
      </c>
      <c r="B165" s="23" t="s">
        <v>866</v>
      </c>
      <c r="C165" s="23" t="s">
        <v>571</v>
      </c>
      <c r="D165" s="23" t="s">
        <v>867</v>
      </c>
      <c r="E165" s="193" t="s">
        <v>566</v>
      </c>
      <c r="F165" s="24">
        <v>20</v>
      </c>
      <c r="G165" s="24">
        <v>60</v>
      </c>
      <c r="H165" s="25" t="s">
        <v>4606</v>
      </c>
    </row>
    <row r="166" spans="1:8">
      <c r="A166" s="18" t="s">
        <v>5208</v>
      </c>
      <c r="B166" s="19" t="s">
        <v>5219</v>
      </c>
      <c r="C166" s="15" t="s">
        <v>325</v>
      </c>
      <c r="D166" s="19" t="s">
        <v>5276</v>
      </c>
      <c r="E166" s="192" t="s">
        <v>646</v>
      </c>
      <c r="F166" s="20">
        <v>40</v>
      </c>
      <c r="G166" s="20">
        <v>45</v>
      </c>
      <c r="H166" s="21" t="s">
        <v>5279</v>
      </c>
    </row>
    <row r="167" spans="1:8">
      <c r="A167" s="18" t="s">
        <v>5208</v>
      </c>
      <c r="B167" s="19" t="s">
        <v>5217</v>
      </c>
      <c r="C167" s="23" t="s">
        <v>571</v>
      </c>
      <c r="D167" s="19" t="s">
        <v>5277</v>
      </c>
      <c r="E167" s="192" t="s">
        <v>646</v>
      </c>
      <c r="F167" s="20">
        <v>40</v>
      </c>
      <c r="G167" s="20">
        <v>45</v>
      </c>
      <c r="H167" s="21" t="s">
        <v>5278</v>
      </c>
    </row>
    <row r="168" spans="1:8">
      <c r="A168" s="14" t="s">
        <v>3711</v>
      </c>
      <c r="B168" s="15" t="s">
        <v>868</v>
      </c>
      <c r="C168" s="15" t="s">
        <v>564</v>
      </c>
      <c r="D168" s="15" t="s">
        <v>869</v>
      </c>
      <c r="E168" s="194" t="s">
        <v>566</v>
      </c>
      <c r="F168" s="16">
        <v>1</v>
      </c>
      <c r="G168" s="16">
        <v>60</v>
      </c>
      <c r="H168" s="17" t="s">
        <v>870</v>
      </c>
    </row>
    <row r="169" spans="1:8">
      <c r="A169" s="18" t="s">
        <v>3711</v>
      </c>
      <c r="B169" s="19" t="s">
        <v>871</v>
      </c>
      <c r="C169" s="19" t="s">
        <v>325</v>
      </c>
      <c r="D169" s="19" t="s">
        <v>872</v>
      </c>
      <c r="E169" s="192" t="s">
        <v>566</v>
      </c>
      <c r="F169" s="20">
        <v>5</v>
      </c>
      <c r="G169" s="20">
        <v>60</v>
      </c>
      <c r="H169" s="21" t="s">
        <v>680</v>
      </c>
    </row>
    <row r="170" spans="1:8">
      <c r="A170" s="22" t="s">
        <v>3711</v>
      </c>
      <c r="B170" s="23" t="s">
        <v>873</v>
      </c>
      <c r="C170" s="23" t="s">
        <v>571</v>
      </c>
      <c r="D170" s="23" t="s">
        <v>874</v>
      </c>
      <c r="E170" s="193" t="s">
        <v>787</v>
      </c>
      <c r="F170" s="24">
        <v>20</v>
      </c>
      <c r="G170" s="24">
        <v>40</v>
      </c>
      <c r="H170" s="25" t="s">
        <v>875</v>
      </c>
    </row>
    <row r="171" spans="1:8">
      <c r="A171" s="14" t="s">
        <v>3712</v>
      </c>
      <c r="B171" s="15" t="s">
        <v>876</v>
      </c>
      <c r="C171" s="15" t="s">
        <v>564</v>
      </c>
      <c r="D171" s="15" t="s">
        <v>877</v>
      </c>
      <c r="E171" s="194" t="s">
        <v>573</v>
      </c>
      <c r="F171" s="16">
        <v>1</v>
      </c>
      <c r="G171" s="16">
        <v>50</v>
      </c>
      <c r="H171" s="17" t="s">
        <v>663</v>
      </c>
    </row>
    <row r="172" spans="1:8">
      <c r="A172" s="18" t="s">
        <v>3712</v>
      </c>
      <c r="B172" s="19" t="s">
        <v>878</v>
      </c>
      <c r="C172" s="19" t="s">
        <v>325</v>
      </c>
      <c r="D172" s="19" t="s">
        <v>879</v>
      </c>
      <c r="E172" s="192" t="s">
        <v>576</v>
      </c>
      <c r="F172" s="20">
        <v>5</v>
      </c>
      <c r="G172" s="20">
        <v>55</v>
      </c>
      <c r="H172" s="21" t="s">
        <v>880</v>
      </c>
    </row>
    <row r="173" spans="1:8">
      <c r="A173" s="22" t="s">
        <v>3712</v>
      </c>
      <c r="B173" s="23" t="s">
        <v>881</v>
      </c>
      <c r="C173" s="23" t="s">
        <v>571</v>
      </c>
      <c r="D173" s="23" t="s">
        <v>882</v>
      </c>
      <c r="E173" s="193" t="s">
        <v>566</v>
      </c>
      <c r="F173" s="24">
        <v>20</v>
      </c>
      <c r="G173" s="24">
        <v>55</v>
      </c>
      <c r="H173" s="25" t="s">
        <v>3622</v>
      </c>
    </row>
    <row r="174" spans="1:8">
      <c r="A174" s="14" t="s">
        <v>3713</v>
      </c>
      <c r="B174" s="15" t="s">
        <v>884</v>
      </c>
      <c r="C174" s="15" t="s">
        <v>564</v>
      </c>
      <c r="D174" s="15" t="s">
        <v>885</v>
      </c>
      <c r="E174" s="194" t="s">
        <v>576</v>
      </c>
      <c r="F174" s="16">
        <v>1</v>
      </c>
      <c r="G174" s="16">
        <v>55</v>
      </c>
      <c r="H174" s="17" t="s">
        <v>4607</v>
      </c>
    </row>
    <row r="175" spans="1:8">
      <c r="A175" s="18" t="s">
        <v>3713</v>
      </c>
      <c r="B175" s="19" t="s">
        <v>886</v>
      </c>
      <c r="C175" s="19" t="s">
        <v>325</v>
      </c>
      <c r="D175" s="19" t="s">
        <v>887</v>
      </c>
      <c r="E175" s="192" t="s">
        <v>566</v>
      </c>
      <c r="F175" s="20">
        <v>5</v>
      </c>
      <c r="G175" s="20">
        <v>60</v>
      </c>
      <c r="H175" s="21" t="s">
        <v>657</v>
      </c>
    </row>
    <row r="176" spans="1:8">
      <c r="A176" s="22" t="s">
        <v>3713</v>
      </c>
      <c r="B176" s="23" t="s">
        <v>888</v>
      </c>
      <c r="C176" s="23" t="s">
        <v>571</v>
      </c>
      <c r="D176" s="23" t="s">
        <v>889</v>
      </c>
      <c r="E176" s="193" t="s">
        <v>576</v>
      </c>
      <c r="F176" s="24">
        <v>10</v>
      </c>
      <c r="G176" s="24">
        <v>55</v>
      </c>
      <c r="H176" s="25" t="s">
        <v>890</v>
      </c>
    </row>
    <row r="177" spans="1:8">
      <c r="A177" s="14" t="s">
        <v>3714</v>
      </c>
      <c r="B177" s="15" t="s">
        <v>891</v>
      </c>
      <c r="C177" s="15" t="s">
        <v>564</v>
      </c>
      <c r="D177" s="15" t="s">
        <v>892</v>
      </c>
      <c r="E177" s="194" t="s">
        <v>576</v>
      </c>
      <c r="F177" s="16">
        <v>1</v>
      </c>
      <c r="G177" s="16">
        <v>55</v>
      </c>
      <c r="H177" s="17" t="s">
        <v>893</v>
      </c>
    </row>
    <row r="178" spans="1:8">
      <c r="A178" s="18" t="s">
        <v>3714</v>
      </c>
      <c r="B178" s="19" t="s">
        <v>894</v>
      </c>
      <c r="C178" s="19" t="s">
        <v>325</v>
      </c>
      <c r="D178" s="19" t="s">
        <v>895</v>
      </c>
      <c r="E178" s="192" t="s">
        <v>576</v>
      </c>
      <c r="F178" s="20">
        <v>5</v>
      </c>
      <c r="G178" s="20">
        <v>60</v>
      </c>
      <c r="H178" s="21" t="s">
        <v>705</v>
      </c>
    </row>
    <row r="179" spans="1:8">
      <c r="A179" s="22" t="s">
        <v>3714</v>
      </c>
      <c r="B179" s="23" t="s">
        <v>896</v>
      </c>
      <c r="C179" s="23" t="s">
        <v>571</v>
      </c>
      <c r="D179" s="23" t="s">
        <v>4608</v>
      </c>
      <c r="E179" s="193" t="s">
        <v>573</v>
      </c>
      <c r="F179" s="24">
        <v>20</v>
      </c>
      <c r="G179" s="24">
        <v>50</v>
      </c>
      <c r="H179" s="25" t="s">
        <v>3623</v>
      </c>
    </row>
    <row r="180" spans="1:8">
      <c r="A180" s="14" t="s">
        <v>3715</v>
      </c>
      <c r="B180" s="15" t="s">
        <v>897</v>
      </c>
      <c r="C180" s="15" t="s">
        <v>564</v>
      </c>
      <c r="D180" s="15" t="s">
        <v>898</v>
      </c>
      <c r="E180" s="194" t="s">
        <v>576</v>
      </c>
      <c r="F180" s="16">
        <v>1</v>
      </c>
      <c r="G180" s="16">
        <v>55</v>
      </c>
      <c r="H180" s="17" t="s">
        <v>899</v>
      </c>
    </row>
    <row r="181" spans="1:8">
      <c r="A181" s="18" t="s">
        <v>3715</v>
      </c>
      <c r="B181" s="19" t="s">
        <v>900</v>
      </c>
      <c r="C181" s="19" t="s">
        <v>325</v>
      </c>
      <c r="D181" s="19" t="s">
        <v>901</v>
      </c>
      <c r="E181" s="192" t="s">
        <v>576</v>
      </c>
      <c r="F181" s="20">
        <v>5</v>
      </c>
      <c r="G181" s="20">
        <v>50</v>
      </c>
      <c r="H181" s="21" t="s">
        <v>902</v>
      </c>
    </row>
    <row r="182" spans="1:8">
      <c r="A182" s="22" t="s">
        <v>3715</v>
      </c>
      <c r="B182" s="23" t="s">
        <v>903</v>
      </c>
      <c r="C182" s="23" t="s">
        <v>571</v>
      </c>
      <c r="D182" s="23" t="s">
        <v>904</v>
      </c>
      <c r="E182" s="193" t="s">
        <v>566</v>
      </c>
      <c r="F182" s="24">
        <v>20</v>
      </c>
      <c r="G182" s="24">
        <v>60</v>
      </c>
      <c r="H182" s="25" t="s">
        <v>4609</v>
      </c>
    </row>
    <row r="183" spans="1:8">
      <c r="A183" s="14" t="s">
        <v>3716</v>
      </c>
      <c r="B183" s="15" t="s">
        <v>905</v>
      </c>
      <c r="C183" s="15" t="s">
        <v>564</v>
      </c>
      <c r="D183" s="15" t="s">
        <v>4020</v>
      </c>
      <c r="E183" s="194" t="s">
        <v>573</v>
      </c>
      <c r="F183" s="16">
        <v>1</v>
      </c>
      <c r="G183" s="16">
        <v>50</v>
      </c>
      <c r="H183" s="17" t="s">
        <v>3624</v>
      </c>
    </row>
    <row r="184" spans="1:8">
      <c r="A184" s="18" t="s">
        <v>3716</v>
      </c>
      <c r="B184" s="19" t="s">
        <v>906</v>
      </c>
      <c r="C184" s="19" t="s">
        <v>325</v>
      </c>
      <c r="D184" s="19" t="s">
        <v>907</v>
      </c>
      <c r="E184" s="192" t="s">
        <v>566</v>
      </c>
      <c r="F184" s="20">
        <v>5</v>
      </c>
      <c r="G184" s="20">
        <v>60</v>
      </c>
      <c r="H184" s="21" t="s">
        <v>908</v>
      </c>
    </row>
    <row r="185" spans="1:8">
      <c r="A185" s="22" t="s">
        <v>3716</v>
      </c>
      <c r="B185" s="23" t="s">
        <v>909</v>
      </c>
      <c r="C185" s="23" t="s">
        <v>571</v>
      </c>
      <c r="D185" s="23" t="s">
        <v>910</v>
      </c>
      <c r="E185" s="193" t="s">
        <v>576</v>
      </c>
      <c r="F185" s="24">
        <v>20</v>
      </c>
      <c r="G185" s="24">
        <v>45</v>
      </c>
      <c r="H185" s="25" t="s">
        <v>4610</v>
      </c>
    </row>
    <row r="186" spans="1:8">
      <c r="A186" s="14" t="s">
        <v>3337</v>
      </c>
      <c r="B186" s="15" t="s">
        <v>911</v>
      </c>
      <c r="C186" s="15" t="s">
        <v>564</v>
      </c>
      <c r="D186" s="15" t="s">
        <v>912</v>
      </c>
      <c r="E186" s="194" t="s">
        <v>573</v>
      </c>
      <c r="F186" s="16">
        <v>1</v>
      </c>
      <c r="G186" s="16">
        <v>50</v>
      </c>
      <c r="H186" s="17" t="s">
        <v>4611</v>
      </c>
    </row>
    <row r="187" spans="1:8">
      <c r="A187" s="18" t="s">
        <v>3337</v>
      </c>
      <c r="B187" s="19" t="s">
        <v>913</v>
      </c>
      <c r="C187" s="19" t="s">
        <v>325</v>
      </c>
      <c r="D187" s="19" t="s">
        <v>914</v>
      </c>
      <c r="E187" s="192" t="s">
        <v>576</v>
      </c>
      <c r="F187" s="20">
        <v>5</v>
      </c>
      <c r="G187" s="20">
        <v>60</v>
      </c>
      <c r="H187" s="21" t="s">
        <v>4612</v>
      </c>
    </row>
    <row r="188" spans="1:8">
      <c r="A188" s="22" t="s">
        <v>3337</v>
      </c>
      <c r="B188" s="23" t="s">
        <v>915</v>
      </c>
      <c r="C188" s="23" t="s">
        <v>571</v>
      </c>
      <c r="D188" s="23" t="s">
        <v>916</v>
      </c>
      <c r="E188" s="193" t="s">
        <v>573</v>
      </c>
      <c r="F188" s="24">
        <v>20</v>
      </c>
      <c r="G188" s="24">
        <v>50</v>
      </c>
      <c r="H188" s="25" t="s">
        <v>4613</v>
      </c>
    </row>
    <row r="189" spans="1:8">
      <c r="A189" s="14" t="s">
        <v>3717</v>
      </c>
      <c r="B189" s="15" t="s">
        <v>917</v>
      </c>
      <c r="C189" s="15" t="s">
        <v>564</v>
      </c>
      <c r="D189" s="15" t="s">
        <v>918</v>
      </c>
      <c r="E189" s="194" t="s">
        <v>573</v>
      </c>
      <c r="F189" s="16">
        <v>15</v>
      </c>
      <c r="G189" s="16">
        <v>50</v>
      </c>
      <c r="H189" s="17" t="s">
        <v>919</v>
      </c>
    </row>
    <row r="190" spans="1:8">
      <c r="A190" s="18" t="s">
        <v>3717</v>
      </c>
      <c r="B190" s="19" t="s">
        <v>920</v>
      </c>
      <c r="C190" s="19" t="s">
        <v>325</v>
      </c>
      <c r="D190" s="19" t="s">
        <v>921</v>
      </c>
      <c r="E190" s="192" t="s">
        <v>566</v>
      </c>
      <c r="F190" s="20">
        <v>1</v>
      </c>
      <c r="G190" s="20">
        <v>60</v>
      </c>
      <c r="H190" s="21" t="s">
        <v>922</v>
      </c>
    </row>
    <row r="191" spans="1:8">
      <c r="A191" s="22" t="s">
        <v>3717</v>
      </c>
      <c r="B191" s="23" t="s">
        <v>923</v>
      </c>
      <c r="C191" s="23" t="s">
        <v>571</v>
      </c>
      <c r="D191" s="23" t="s">
        <v>924</v>
      </c>
      <c r="E191" s="193" t="s">
        <v>576</v>
      </c>
      <c r="F191" s="24">
        <v>30</v>
      </c>
      <c r="G191" s="24">
        <v>55</v>
      </c>
      <c r="H191" s="25" t="s">
        <v>925</v>
      </c>
    </row>
    <row r="192" spans="1:8">
      <c r="A192" s="14" t="s">
        <v>3718</v>
      </c>
      <c r="B192" s="15" t="s">
        <v>926</v>
      </c>
      <c r="C192" s="15" t="s">
        <v>564</v>
      </c>
      <c r="D192" s="15" t="s">
        <v>927</v>
      </c>
      <c r="E192" s="194" t="s">
        <v>646</v>
      </c>
      <c r="F192" s="16">
        <v>35</v>
      </c>
      <c r="G192" s="16">
        <v>40</v>
      </c>
      <c r="H192" s="17" t="s">
        <v>4614</v>
      </c>
    </row>
    <row r="193" spans="1:8">
      <c r="A193" s="18" t="s">
        <v>3718</v>
      </c>
      <c r="B193" s="19" t="s">
        <v>928</v>
      </c>
      <c r="C193" s="19" t="s">
        <v>325</v>
      </c>
      <c r="D193" s="19" t="s">
        <v>4021</v>
      </c>
      <c r="E193" s="192" t="s">
        <v>573</v>
      </c>
      <c r="F193" s="20">
        <v>10</v>
      </c>
      <c r="G193" s="20">
        <v>45</v>
      </c>
      <c r="H193" s="21" t="s">
        <v>4615</v>
      </c>
    </row>
    <row r="194" spans="1:8">
      <c r="A194" s="22" t="s">
        <v>3718</v>
      </c>
      <c r="B194" s="23" t="s">
        <v>929</v>
      </c>
      <c r="C194" s="23" t="s">
        <v>571</v>
      </c>
      <c r="D194" s="23" t="s">
        <v>930</v>
      </c>
      <c r="E194" s="193" t="s">
        <v>573</v>
      </c>
      <c r="F194" s="24">
        <v>30</v>
      </c>
      <c r="G194" s="24">
        <v>50</v>
      </c>
      <c r="H194" s="25" t="s">
        <v>931</v>
      </c>
    </row>
    <row r="195" spans="1:8">
      <c r="A195" s="14" t="s">
        <v>3719</v>
      </c>
      <c r="B195" s="15" t="s">
        <v>932</v>
      </c>
      <c r="C195" s="15" t="s">
        <v>564</v>
      </c>
      <c r="D195" s="15" t="s">
        <v>933</v>
      </c>
      <c r="E195" s="194" t="s">
        <v>576</v>
      </c>
      <c r="F195" s="16">
        <v>5</v>
      </c>
      <c r="G195" s="16">
        <v>55</v>
      </c>
      <c r="H195" s="17" t="s">
        <v>934</v>
      </c>
    </row>
    <row r="196" spans="1:8">
      <c r="A196" s="18" t="s">
        <v>3719</v>
      </c>
      <c r="B196" s="19" t="s">
        <v>935</v>
      </c>
      <c r="C196" s="19" t="s">
        <v>325</v>
      </c>
      <c r="D196" s="19" t="s">
        <v>936</v>
      </c>
      <c r="E196" s="192" t="s">
        <v>566</v>
      </c>
      <c r="F196" s="20">
        <v>1</v>
      </c>
      <c r="G196" s="20">
        <v>60</v>
      </c>
      <c r="H196" s="21" t="s">
        <v>937</v>
      </c>
    </row>
    <row r="197" spans="1:8">
      <c r="A197" s="22" t="s">
        <v>3719</v>
      </c>
      <c r="B197" s="23" t="s">
        <v>938</v>
      </c>
      <c r="C197" s="23" t="s">
        <v>571</v>
      </c>
      <c r="D197" s="23" t="s">
        <v>939</v>
      </c>
      <c r="E197" s="193" t="s">
        <v>573</v>
      </c>
      <c r="F197" s="24">
        <v>10</v>
      </c>
      <c r="G197" s="24">
        <v>50</v>
      </c>
      <c r="H197" s="25" t="s">
        <v>940</v>
      </c>
    </row>
    <row r="198" spans="1:8">
      <c r="A198" s="14" t="s">
        <v>3720</v>
      </c>
      <c r="B198" s="15" t="s">
        <v>941</v>
      </c>
      <c r="C198" s="15" t="s">
        <v>564</v>
      </c>
      <c r="D198" s="15" t="s">
        <v>942</v>
      </c>
      <c r="E198" s="194" t="s">
        <v>576</v>
      </c>
      <c r="F198" s="16">
        <v>5</v>
      </c>
      <c r="G198" s="16">
        <v>55</v>
      </c>
      <c r="H198" s="17" t="s">
        <v>943</v>
      </c>
    </row>
    <row r="199" spans="1:8">
      <c r="A199" s="18" t="s">
        <v>3720</v>
      </c>
      <c r="B199" s="19" t="s">
        <v>944</v>
      </c>
      <c r="C199" s="19" t="s">
        <v>325</v>
      </c>
      <c r="D199" s="19" t="s">
        <v>945</v>
      </c>
      <c r="E199" s="192" t="s">
        <v>573</v>
      </c>
      <c r="F199" s="20">
        <v>10</v>
      </c>
      <c r="G199" s="20">
        <v>50</v>
      </c>
      <c r="H199" s="21" t="s">
        <v>4616</v>
      </c>
    </row>
    <row r="200" spans="1:8">
      <c r="A200" s="22" t="s">
        <v>3720</v>
      </c>
      <c r="B200" s="23" t="s">
        <v>946</v>
      </c>
      <c r="C200" s="23" t="s">
        <v>571</v>
      </c>
      <c r="D200" s="23" t="s">
        <v>947</v>
      </c>
      <c r="E200" s="193" t="s">
        <v>573</v>
      </c>
      <c r="F200" s="24">
        <v>20</v>
      </c>
      <c r="G200" s="24">
        <v>50</v>
      </c>
      <c r="H200" s="25" t="s">
        <v>4617</v>
      </c>
    </row>
    <row r="201" spans="1:8">
      <c r="A201" s="14" t="s">
        <v>3721</v>
      </c>
      <c r="B201" s="15" t="s">
        <v>948</v>
      </c>
      <c r="C201" s="15" t="s">
        <v>564</v>
      </c>
      <c r="D201" s="15" t="s">
        <v>949</v>
      </c>
      <c r="E201" s="194" t="s">
        <v>573</v>
      </c>
      <c r="F201" s="16">
        <v>10</v>
      </c>
      <c r="G201" s="16">
        <v>50</v>
      </c>
      <c r="H201" s="17" t="s">
        <v>950</v>
      </c>
    </row>
    <row r="202" spans="1:8">
      <c r="A202" s="18" t="s">
        <v>3721</v>
      </c>
      <c r="B202" s="19" t="s">
        <v>951</v>
      </c>
      <c r="C202" s="19" t="s">
        <v>325</v>
      </c>
      <c r="D202" s="19" t="s">
        <v>952</v>
      </c>
      <c r="E202" s="192" t="s">
        <v>566</v>
      </c>
      <c r="F202" s="20">
        <v>1</v>
      </c>
      <c r="G202" s="20">
        <v>60</v>
      </c>
      <c r="H202" s="21" t="s">
        <v>922</v>
      </c>
    </row>
    <row r="203" spans="1:8">
      <c r="A203" s="22" t="s">
        <v>3721</v>
      </c>
      <c r="B203" s="23" t="s">
        <v>953</v>
      </c>
      <c r="C203" s="23" t="s">
        <v>571</v>
      </c>
      <c r="D203" s="23" t="s">
        <v>3625</v>
      </c>
      <c r="E203" s="193" t="s">
        <v>573</v>
      </c>
      <c r="F203" s="24">
        <v>20</v>
      </c>
      <c r="G203" s="24">
        <v>50</v>
      </c>
      <c r="H203" s="25" t="s">
        <v>4618</v>
      </c>
    </row>
    <row r="204" spans="1:8">
      <c r="A204" s="14" t="s">
        <v>3722</v>
      </c>
      <c r="B204" s="15" t="s">
        <v>954</v>
      </c>
      <c r="C204" s="15" t="s">
        <v>564</v>
      </c>
      <c r="D204" s="15" t="s">
        <v>955</v>
      </c>
      <c r="E204" s="194" t="s">
        <v>646</v>
      </c>
      <c r="F204" s="16">
        <v>30</v>
      </c>
      <c r="G204" s="16">
        <v>45</v>
      </c>
      <c r="H204" s="17" t="s">
        <v>647</v>
      </c>
    </row>
    <row r="205" spans="1:8">
      <c r="A205" s="18" t="s">
        <v>3722</v>
      </c>
      <c r="B205" s="19" t="s">
        <v>956</v>
      </c>
      <c r="C205" s="19" t="s">
        <v>325</v>
      </c>
      <c r="D205" s="19" t="s">
        <v>957</v>
      </c>
      <c r="E205" s="192" t="s">
        <v>576</v>
      </c>
      <c r="F205" s="20">
        <v>5</v>
      </c>
      <c r="G205" s="20">
        <v>55</v>
      </c>
      <c r="H205" s="21" t="s">
        <v>958</v>
      </c>
    </row>
    <row r="206" spans="1:8">
      <c r="A206" s="22" t="s">
        <v>3722</v>
      </c>
      <c r="B206" s="23" t="s">
        <v>959</v>
      </c>
      <c r="C206" s="23" t="s">
        <v>571</v>
      </c>
      <c r="D206" s="23" t="s">
        <v>960</v>
      </c>
      <c r="E206" s="193" t="s">
        <v>576</v>
      </c>
      <c r="F206" s="24">
        <v>10</v>
      </c>
      <c r="G206" s="24">
        <v>55</v>
      </c>
      <c r="H206" s="25" t="s">
        <v>4619</v>
      </c>
    </row>
    <row r="207" spans="1:8">
      <c r="A207" s="14" t="s">
        <v>3847</v>
      </c>
      <c r="B207" s="15" t="s">
        <v>961</v>
      </c>
      <c r="C207" s="15" t="s">
        <v>564</v>
      </c>
      <c r="D207" s="15" t="s">
        <v>962</v>
      </c>
      <c r="E207" s="194" t="s">
        <v>566</v>
      </c>
      <c r="F207" s="16">
        <v>1</v>
      </c>
      <c r="G207" s="16">
        <v>60</v>
      </c>
      <c r="H207" s="17" t="s">
        <v>577</v>
      </c>
    </row>
    <row r="208" spans="1:8">
      <c r="A208" s="18" t="s">
        <v>3861</v>
      </c>
      <c r="B208" s="19" t="s">
        <v>963</v>
      </c>
      <c r="C208" s="19" t="s">
        <v>325</v>
      </c>
      <c r="D208" s="19" t="s">
        <v>964</v>
      </c>
      <c r="E208" s="192" t="s">
        <v>566</v>
      </c>
      <c r="F208" s="20">
        <v>1</v>
      </c>
      <c r="G208" s="20">
        <v>60</v>
      </c>
      <c r="H208" s="21" t="s">
        <v>588</v>
      </c>
    </row>
    <row r="209" spans="1:8">
      <c r="A209" s="22" t="s">
        <v>3862</v>
      </c>
      <c r="B209" s="23" t="s">
        <v>965</v>
      </c>
      <c r="C209" s="23" t="s">
        <v>571</v>
      </c>
      <c r="D209" s="23" t="s">
        <v>966</v>
      </c>
      <c r="E209" s="193" t="s">
        <v>573</v>
      </c>
      <c r="F209" s="24">
        <v>25</v>
      </c>
      <c r="G209" s="24">
        <v>50</v>
      </c>
      <c r="H209" s="25" t="s">
        <v>4620</v>
      </c>
    </row>
    <row r="210" spans="1:8">
      <c r="A210" s="14" t="s">
        <v>3723</v>
      </c>
      <c r="B210" s="15" t="s">
        <v>967</v>
      </c>
      <c r="C210" s="15" t="s">
        <v>564</v>
      </c>
      <c r="D210" s="15" t="s">
        <v>968</v>
      </c>
      <c r="E210" s="194" t="s">
        <v>576</v>
      </c>
      <c r="F210" s="16">
        <v>10</v>
      </c>
      <c r="G210" s="16">
        <v>55</v>
      </c>
      <c r="H210" s="17" t="s">
        <v>5280</v>
      </c>
    </row>
    <row r="211" spans="1:8">
      <c r="A211" s="18" t="s">
        <v>3723</v>
      </c>
      <c r="B211" s="19" t="s">
        <v>969</v>
      </c>
      <c r="C211" s="19" t="s">
        <v>325</v>
      </c>
      <c r="D211" s="19" t="s">
        <v>970</v>
      </c>
      <c r="E211" s="192" t="s">
        <v>576</v>
      </c>
      <c r="F211" s="20">
        <v>1</v>
      </c>
      <c r="G211" s="20">
        <v>55</v>
      </c>
      <c r="H211" s="21" t="s">
        <v>971</v>
      </c>
    </row>
    <row r="212" spans="1:8">
      <c r="A212" s="22" t="s">
        <v>3783</v>
      </c>
      <c r="B212" s="23" t="s">
        <v>972</v>
      </c>
      <c r="C212" s="23" t="s">
        <v>571</v>
      </c>
      <c r="D212" s="23" t="s">
        <v>973</v>
      </c>
      <c r="E212" s="193" t="s">
        <v>566</v>
      </c>
      <c r="F212" s="24">
        <v>1</v>
      </c>
      <c r="G212" s="24">
        <v>50</v>
      </c>
      <c r="H212" s="25" t="s">
        <v>3626</v>
      </c>
    </row>
    <row r="213" spans="1:8">
      <c r="A213" s="14" t="s">
        <v>3784</v>
      </c>
      <c r="B213" s="15" t="s">
        <v>974</v>
      </c>
      <c r="C213" s="15" t="s">
        <v>564</v>
      </c>
      <c r="D213" s="15" t="s">
        <v>975</v>
      </c>
      <c r="E213" s="194" t="s">
        <v>573</v>
      </c>
      <c r="F213" s="16">
        <v>15</v>
      </c>
      <c r="G213" s="16">
        <v>50</v>
      </c>
      <c r="H213" s="17" t="s">
        <v>4621</v>
      </c>
    </row>
    <row r="214" spans="1:8">
      <c r="A214" s="18" t="s">
        <v>3724</v>
      </c>
      <c r="B214" s="19" t="s">
        <v>976</v>
      </c>
      <c r="C214" s="19" t="s">
        <v>325</v>
      </c>
      <c r="D214" s="19" t="s">
        <v>977</v>
      </c>
      <c r="E214" s="192" t="s">
        <v>576</v>
      </c>
      <c r="F214" s="20">
        <v>10</v>
      </c>
      <c r="G214" s="20">
        <v>55</v>
      </c>
      <c r="H214" s="21" t="s">
        <v>978</v>
      </c>
    </row>
    <row r="215" spans="1:8">
      <c r="A215" s="22" t="s">
        <v>3724</v>
      </c>
      <c r="B215" s="23" t="s">
        <v>979</v>
      </c>
      <c r="C215" s="23" t="s">
        <v>571</v>
      </c>
      <c r="D215" s="23" t="s">
        <v>980</v>
      </c>
      <c r="E215" s="193" t="s">
        <v>566</v>
      </c>
      <c r="F215" s="24">
        <v>5</v>
      </c>
      <c r="G215" s="24">
        <v>60</v>
      </c>
      <c r="H215" s="25" t="s">
        <v>981</v>
      </c>
    </row>
    <row r="216" spans="1:8">
      <c r="A216" s="14" t="s">
        <v>3725</v>
      </c>
      <c r="B216" s="15" t="s">
        <v>982</v>
      </c>
      <c r="C216" s="15" t="s">
        <v>564</v>
      </c>
      <c r="D216" s="15" t="s">
        <v>983</v>
      </c>
      <c r="E216" s="194" t="s">
        <v>646</v>
      </c>
      <c r="F216" s="16">
        <v>1</v>
      </c>
      <c r="G216" s="16">
        <v>45</v>
      </c>
      <c r="H216" s="17" t="s">
        <v>984</v>
      </c>
    </row>
    <row r="217" spans="1:8">
      <c r="A217" s="18" t="s">
        <v>3726</v>
      </c>
      <c r="B217" s="19" t="s">
        <v>985</v>
      </c>
      <c r="C217" s="19" t="s">
        <v>325</v>
      </c>
      <c r="D217" s="19" t="s">
        <v>986</v>
      </c>
      <c r="E217" s="192" t="s">
        <v>566</v>
      </c>
      <c r="F217" s="20">
        <v>5</v>
      </c>
      <c r="G217" s="20">
        <v>60</v>
      </c>
      <c r="H217" s="21" t="s">
        <v>595</v>
      </c>
    </row>
    <row r="218" spans="1:8">
      <c r="A218" s="22" t="s">
        <v>3726</v>
      </c>
      <c r="B218" s="23" t="s">
        <v>987</v>
      </c>
      <c r="C218" s="23" t="s">
        <v>571</v>
      </c>
      <c r="D218" s="23" t="s">
        <v>988</v>
      </c>
      <c r="E218" s="193" t="s">
        <v>573</v>
      </c>
      <c r="F218" s="24">
        <v>30</v>
      </c>
      <c r="G218" s="24">
        <v>50</v>
      </c>
      <c r="H218" s="25" t="s">
        <v>4622</v>
      </c>
    </row>
    <row r="219" spans="1:8">
      <c r="A219" s="14" t="s">
        <v>3727</v>
      </c>
      <c r="B219" s="15" t="s">
        <v>989</v>
      </c>
      <c r="C219" s="15" t="s">
        <v>564</v>
      </c>
      <c r="D219" s="15" t="s">
        <v>990</v>
      </c>
      <c r="E219" s="194" t="s">
        <v>646</v>
      </c>
      <c r="F219" s="16">
        <v>25</v>
      </c>
      <c r="G219" s="16">
        <v>45</v>
      </c>
      <c r="H219" s="17" t="s">
        <v>663</v>
      </c>
    </row>
    <row r="220" spans="1:8">
      <c r="A220" s="18" t="s">
        <v>3728</v>
      </c>
      <c r="B220" s="19" t="s">
        <v>991</v>
      </c>
      <c r="C220" s="19" t="s">
        <v>325</v>
      </c>
      <c r="D220" s="19" t="s">
        <v>992</v>
      </c>
      <c r="E220" s="192" t="s">
        <v>576</v>
      </c>
      <c r="F220" s="20">
        <v>1</v>
      </c>
      <c r="G220" s="20">
        <v>55</v>
      </c>
      <c r="H220" s="21" t="s">
        <v>880</v>
      </c>
    </row>
    <row r="221" spans="1:8">
      <c r="A221" s="22" t="s">
        <v>3729</v>
      </c>
      <c r="B221" s="23" t="s">
        <v>993</v>
      </c>
      <c r="C221" s="23" t="s">
        <v>571</v>
      </c>
      <c r="D221" s="23" t="s">
        <v>994</v>
      </c>
      <c r="E221" s="193" t="s">
        <v>566</v>
      </c>
      <c r="F221" s="24">
        <v>15</v>
      </c>
      <c r="G221" s="24">
        <v>60</v>
      </c>
      <c r="H221" s="25" t="s">
        <v>3627</v>
      </c>
    </row>
    <row r="222" spans="1:8">
      <c r="A222" s="14" t="s">
        <v>3730</v>
      </c>
      <c r="B222" s="15" t="s">
        <v>995</v>
      </c>
      <c r="C222" s="15" t="s">
        <v>564</v>
      </c>
      <c r="D222" s="15" t="s">
        <v>996</v>
      </c>
      <c r="E222" s="194" t="s">
        <v>576</v>
      </c>
      <c r="F222" s="16">
        <v>1</v>
      </c>
      <c r="G222" s="16">
        <v>55</v>
      </c>
      <c r="H222" s="17" t="s">
        <v>677</v>
      </c>
    </row>
    <row r="223" spans="1:8">
      <c r="A223" s="18" t="s">
        <v>3730</v>
      </c>
      <c r="B223" s="19" t="s">
        <v>997</v>
      </c>
      <c r="C223" s="19" t="s">
        <v>325</v>
      </c>
      <c r="D223" s="19" t="s">
        <v>998</v>
      </c>
      <c r="E223" s="192" t="s">
        <v>576</v>
      </c>
      <c r="F223" s="20">
        <v>1</v>
      </c>
      <c r="G223" s="20">
        <v>50</v>
      </c>
      <c r="H223" s="21" t="s">
        <v>999</v>
      </c>
    </row>
    <row r="224" spans="1:8">
      <c r="A224" s="22" t="s">
        <v>3730</v>
      </c>
      <c r="B224" s="23" t="s">
        <v>1000</v>
      </c>
      <c r="C224" s="23" t="s">
        <v>571</v>
      </c>
      <c r="D224" s="23" t="s">
        <v>1001</v>
      </c>
      <c r="E224" s="193" t="s">
        <v>666</v>
      </c>
      <c r="F224" s="24">
        <v>1</v>
      </c>
      <c r="G224" s="24">
        <v>65</v>
      </c>
      <c r="H224" s="25" t="s">
        <v>1002</v>
      </c>
    </row>
    <row r="225" spans="1:8">
      <c r="A225" s="14" t="s">
        <v>3731</v>
      </c>
      <c r="B225" s="15" t="s">
        <v>1003</v>
      </c>
      <c r="C225" s="15" t="s">
        <v>564</v>
      </c>
      <c r="D225" s="15" t="s">
        <v>1004</v>
      </c>
      <c r="E225" s="194" t="s">
        <v>573</v>
      </c>
      <c r="F225" s="16">
        <v>20</v>
      </c>
      <c r="G225" s="16">
        <v>50</v>
      </c>
      <c r="H225" s="17" t="s">
        <v>647</v>
      </c>
    </row>
    <row r="226" spans="1:8">
      <c r="A226" s="18" t="s">
        <v>3731</v>
      </c>
      <c r="B226" s="19" t="s">
        <v>1005</v>
      </c>
      <c r="C226" s="19" t="s">
        <v>325</v>
      </c>
      <c r="D226" s="19" t="s">
        <v>1006</v>
      </c>
      <c r="E226" s="192" t="s">
        <v>566</v>
      </c>
      <c r="F226" s="20">
        <v>10</v>
      </c>
      <c r="G226" s="20">
        <v>55</v>
      </c>
      <c r="H226" s="21" t="s">
        <v>1007</v>
      </c>
    </row>
    <row r="227" spans="1:8">
      <c r="A227" s="22" t="s">
        <v>3732</v>
      </c>
      <c r="B227" s="23" t="s">
        <v>1008</v>
      </c>
      <c r="C227" s="23" t="s">
        <v>571</v>
      </c>
      <c r="D227" s="23" t="s">
        <v>1009</v>
      </c>
      <c r="E227" s="193" t="s">
        <v>573</v>
      </c>
      <c r="F227" s="24">
        <v>1</v>
      </c>
      <c r="G227" s="24">
        <v>50</v>
      </c>
      <c r="H227" s="25" t="s">
        <v>798</v>
      </c>
    </row>
    <row r="228" spans="1:8">
      <c r="A228" s="14" t="s">
        <v>3733</v>
      </c>
      <c r="B228" s="15" t="s">
        <v>1010</v>
      </c>
      <c r="C228" s="15" t="s">
        <v>564</v>
      </c>
      <c r="D228" s="15" t="s">
        <v>1011</v>
      </c>
      <c r="E228" s="194" t="s">
        <v>576</v>
      </c>
      <c r="F228" s="16">
        <v>1</v>
      </c>
      <c r="G228" s="16">
        <v>55</v>
      </c>
      <c r="H228" s="17" t="s">
        <v>3628</v>
      </c>
    </row>
    <row r="229" spans="1:8">
      <c r="A229" s="18" t="s">
        <v>3733</v>
      </c>
      <c r="B229" s="19" t="s">
        <v>1012</v>
      </c>
      <c r="C229" s="19" t="s">
        <v>325</v>
      </c>
      <c r="D229" s="19" t="s">
        <v>1013</v>
      </c>
      <c r="E229" s="192" t="s">
        <v>576</v>
      </c>
      <c r="F229" s="20">
        <v>1</v>
      </c>
      <c r="G229" s="20">
        <v>55</v>
      </c>
      <c r="H229" s="21" t="s">
        <v>4623</v>
      </c>
    </row>
    <row r="230" spans="1:8">
      <c r="A230" s="22" t="s">
        <v>3734</v>
      </c>
      <c r="B230" s="23" t="s">
        <v>1014</v>
      </c>
      <c r="C230" s="23" t="s">
        <v>571</v>
      </c>
      <c r="D230" s="23" t="s">
        <v>1015</v>
      </c>
      <c r="E230" s="193" t="s">
        <v>573</v>
      </c>
      <c r="F230" s="24">
        <v>1</v>
      </c>
      <c r="G230" s="24">
        <v>50</v>
      </c>
      <c r="H230" s="25" t="s">
        <v>4624</v>
      </c>
    </row>
    <row r="231" spans="1:8">
      <c r="A231" s="14" t="s">
        <v>3735</v>
      </c>
      <c r="B231" s="15" t="s">
        <v>1016</v>
      </c>
      <c r="C231" s="15" t="s">
        <v>564</v>
      </c>
      <c r="D231" s="15" t="s">
        <v>1017</v>
      </c>
      <c r="E231" s="194" t="s">
        <v>576</v>
      </c>
      <c r="F231" s="16">
        <v>1</v>
      </c>
      <c r="G231" s="16">
        <v>55</v>
      </c>
      <c r="H231" s="17" t="s">
        <v>1018</v>
      </c>
    </row>
    <row r="232" spans="1:8">
      <c r="A232" s="18" t="s">
        <v>3735</v>
      </c>
      <c r="B232" s="19" t="s">
        <v>1019</v>
      </c>
      <c r="C232" s="19" t="s">
        <v>325</v>
      </c>
      <c r="D232" s="19" t="s">
        <v>4022</v>
      </c>
      <c r="E232" s="192" t="s">
        <v>666</v>
      </c>
      <c r="F232" s="20">
        <v>1</v>
      </c>
      <c r="G232" s="20">
        <v>65</v>
      </c>
      <c r="H232" s="21" t="s">
        <v>1020</v>
      </c>
    </row>
    <row r="233" spans="1:8">
      <c r="A233" s="22" t="s">
        <v>3736</v>
      </c>
      <c r="B233" s="23" t="s">
        <v>1021</v>
      </c>
      <c r="C233" s="23" t="s">
        <v>571</v>
      </c>
      <c r="D233" s="23" t="s">
        <v>4625</v>
      </c>
      <c r="E233" s="193" t="s">
        <v>573</v>
      </c>
      <c r="F233" s="24">
        <v>1</v>
      </c>
      <c r="G233" s="24">
        <v>45</v>
      </c>
      <c r="H233" s="25" t="s">
        <v>5281</v>
      </c>
    </row>
    <row r="234" spans="1:8">
      <c r="A234" s="14" t="s">
        <v>3737</v>
      </c>
      <c r="B234" s="15" t="s">
        <v>1022</v>
      </c>
      <c r="C234" s="15" t="s">
        <v>564</v>
      </c>
      <c r="D234" s="15" t="s">
        <v>4023</v>
      </c>
      <c r="E234" s="194" t="s">
        <v>576</v>
      </c>
      <c r="F234" s="16">
        <v>1</v>
      </c>
      <c r="G234" s="16">
        <v>55</v>
      </c>
      <c r="H234" s="17" t="s">
        <v>5282</v>
      </c>
    </row>
    <row r="235" spans="1:8">
      <c r="A235" s="18" t="s">
        <v>3737</v>
      </c>
      <c r="B235" s="19" t="s">
        <v>1023</v>
      </c>
      <c r="C235" s="19" t="s">
        <v>325</v>
      </c>
      <c r="D235" s="19" t="s">
        <v>1024</v>
      </c>
      <c r="E235" s="192" t="s">
        <v>576</v>
      </c>
      <c r="F235" s="20">
        <v>1</v>
      </c>
      <c r="G235" s="20">
        <v>60</v>
      </c>
      <c r="H235" s="21" t="s">
        <v>1025</v>
      </c>
    </row>
    <row r="236" spans="1:8">
      <c r="A236" s="22" t="s">
        <v>3738</v>
      </c>
      <c r="B236" s="23" t="s">
        <v>1026</v>
      </c>
      <c r="C236" s="23" t="s">
        <v>571</v>
      </c>
      <c r="D236" s="23" t="s">
        <v>1027</v>
      </c>
      <c r="E236" s="193" t="s">
        <v>573</v>
      </c>
      <c r="F236" s="24">
        <v>1</v>
      </c>
      <c r="G236" s="24">
        <v>50</v>
      </c>
      <c r="H236" s="25" t="s">
        <v>1028</v>
      </c>
    </row>
    <row r="237" spans="1:8">
      <c r="A237" s="14" t="s">
        <v>3739</v>
      </c>
      <c r="B237" s="15" t="s">
        <v>1029</v>
      </c>
      <c r="C237" s="15" t="s">
        <v>564</v>
      </c>
      <c r="D237" s="15" t="s">
        <v>1030</v>
      </c>
      <c r="E237" s="194" t="s">
        <v>646</v>
      </c>
      <c r="F237" s="16">
        <v>1</v>
      </c>
      <c r="G237" s="16">
        <v>45</v>
      </c>
      <c r="H237" s="17" t="s">
        <v>3629</v>
      </c>
    </row>
    <row r="238" spans="1:8">
      <c r="A238" s="18" t="s">
        <v>3740</v>
      </c>
      <c r="B238" s="19" t="s">
        <v>1031</v>
      </c>
      <c r="C238" s="19" t="s">
        <v>325</v>
      </c>
      <c r="D238" s="19" t="s">
        <v>1032</v>
      </c>
      <c r="E238" s="192" t="s">
        <v>576</v>
      </c>
      <c r="F238" s="20">
        <v>1</v>
      </c>
      <c r="G238" s="20">
        <v>55</v>
      </c>
      <c r="H238" s="21" t="s">
        <v>1033</v>
      </c>
    </row>
    <row r="239" spans="1:8">
      <c r="A239" s="22" t="s">
        <v>3741</v>
      </c>
      <c r="B239" s="23" t="s">
        <v>1034</v>
      </c>
      <c r="C239" s="23" t="s">
        <v>571</v>
      </c>
      <c r="D239" s="23" t="s">
        <v>1035</v>
      </c>
      <c r="E239" s="193" t="s">
        <v>573</v>
      </c>
      <c r="F239" s="24">
        <v>1</v>
      </c>
      <c r="G239" s="24">
        <v>50</v>
      </c>
      <c r="H239" s="25" t="s">
        <v>735</v>
      </c>
    </row>
    <row r="240" spans="1:8">
      <c r="A240" s="14" t="s">
        <v>3742</v>
      </c>
      <c r="B240" s="15" t="s">
        <v>1036</v>
      </c>
      <c r="C240" s="15" t="s">
        <v>564</v>
      </c>
      <c r="D240" s="15" t="s">
        <v>1037</v>
      </c>
      <c r="E240" s="194" t="s">
        <v>566</v>
      </c>
      <c r="F240" s="16">
        <v>1</v>
      </c>
      <c r="G240" s="16">
        <v>60</v>
      </c>
      <c r="H240" s="17" t="s">
        <v>4626</v>
      </c>
    </row>
    <row r="241" spans="1:8">
      <c r="A241" s="18" t="s">
        <v>3742</v>
      </c>
      <c r="B241" s="19" t="s">
        <v>1038</v>
      </c>
      <c r="C241" s="19" t="s">
        <v>325</v>
      </c>
      <c r="D241" s="19" t="s">
        <v>1039</v>
      </c>
      <c r="E241" s="192" t="s">
        <v>576</v>
      </c>
      <c r="F241" s="20">
        <v>1</v>
      </c>
      <c r="G241" s="20">
        <v>55</v>
      </c>
      <c r="H241" s="21" t="s">
        <v>1040</v>
      </c>
    </row>
    <row r="242" spans="1:8">
      <c r="A242" s="22" t="s">
        <v>3743</v>
      </c>
      <c r="B242" s="23" t="s">
        <v>1041</v>
      </c>
      <c r="C242" s="23" t="s">
        <v>571</v>
      </c>
      <c r="D242" s="23" t="s">
        <v>1042</v>
      </c>
      <c r="E242" s="193" t="s">
        <v>666</v>
      </c>
      <c r="F242" s="24">
        <v>1</v>
      </c>
      <c r="G242" s="24">
        <v>65</v>
      </c>
      <c r="H242" s="25" t="s">
        <v>1043</v>
      </c>
    </row>
    <row r="243" spans="1:8">
      <c r="A243" s="14" t="s">
        <v>4749</v>
      </c>
      <c r="B243" s="15" t="s">
        <v>1044</v>
      </c>
      <c r="C243" s="15" t="s">
        <v>564</v>
      </c>
      <c r="D243" s="15" t="s">
        <v>4024</v>
      </c>
      <c r="E243" s="194" t="s">
        <v>566</v>
      </c>
      <c r="F243" s="16">
        <v>1</v>
      </c>
      <c r="G243" s="16">
        <v>60</v>
      </c>
      <c r="H243" s="17" t="s">
        <v>4627</v>
      </c>
    </row>
    <row r="244" spans="1:8">
      <c r="A244" s="104" t="s">
        <v>4749</v>
      </c>
      <c r="B244" s="19" t="s">
        <v>1045</v>
      </c>
      <c r="C244" s="19" t="s">
        <v>325</v>
      </c>
      <c r="D244" s="19" t="s">
        <v>1046</v>
      </c>
      <c r="E244" s="192" t="s">
        <v>566</v>
      </c>
      <c r="F244" s="20">
        <v>1</v>
      </c>
      <c r="G244" s="20">
        <v>60</v>
      </c>
      <c r="H244" s="21" t="s">
        <v>1047</v>
      </c>
    </row>
    <row r="245" spans="1:8">
      <c r="A245" s="22" t="s">
        <v>4749</v>
      </c>
      <c r="B245" s="23" t="s">
        <v>1048</v>
      </c>
      <c r="C245" s="23" t="s">
        <v>571</v>
      </c>
      <c r="D245" s="23" t="s">
        <v>1049</v>
      </c>
      <c r="E245" s="193" t="s">
        <v>566</v>
      </c>
      <c r="F245" s="24">
        <v>1</v>
      </c>
      <c r="G245" s="24">
        <v>55</v>
      </c>
      <c r="H245" s="25" t="s">
        <v>1050</v>
      </c>
    </row>
    <row r="246" spans="1:8">
      <c r="A246" s="14" t="s">
        <v>3744</v>
      </c>
      <c r="B246" s="15" t="s">
        <v>1051</v>
      </c>
      <c r="C246" s="15" t="s">
        <v>564</v>
      </c>
      <c r="D246" s="15" t="s">
        <v>1052</v>
      </c>
      <c r="E246" s="194" t="s">
        <v>666</v>
      </c>
      <c r="F246" s="16">
        <v>5</v>
      </c>
      <c r="G246" s="16">
        <v>65</v>
      </c>
      <c r="H246" s="17" t="s">
        <v>5283</v>
      </c>
    </row>
    <row r="247" spans="1:8">
      <c r="A247" s="18" t="s">
        <v>3744</v>
      </c>
      <c r="B247" s="19" t="s">
        <v>1053</v>
      </c>
      <c r="C247" s="19" t="s">
        <v>325</v>
      </c>
      <c r="D247" s="19" t="s">
        <v>1054</v>
      </c>
      <c r="E247" s="192" t="s">
        <v>666</v>
      </c>
      <c r="F247" s="20">
        <v>10</v>
      </c>
      <c r="G247" s="20">
        <v>65</v>
      </c>
      <c r="H247" s="21" t="s">
        <v>5284</v>
      </c>
    </row>
    <row r="248" spans="1:8">
      <c r="A248" s="22" t="s">
        <v>3745</v>
      </c>
      <c r="B248" s="23" t="s">
        <v>1055</v>
      </c>
      <c r="C248" s="23" t="s">
        <v>571</v>
      </c>
      <c r="D248" s="23" t="s">
        <v>1056</v>
      </c>
      <c r="E248" s="193" t="s">
        <v>666</v>
      </c>
      <c r="F248" s="24">
        <v>0</v>
      </c>
      <c r="G248" s="24">
        <v>65</v>
      </c>
      <c r="H248" s="25" t="s">
        <v>1057</v>
      </c>
    </row>
    <row r="249" spans="1:8">
      <c r="A249" s="14" t="s">
        <v>3746</v>
      </c>
      <c r="B249" s="15" t="s">
        <v>1058</v>
      </c>
      <c r="C249" s="15" t="s">
        <v>564</v>
      </c>
      <c r="D249" s="15" t="s">
        <v>4025</v>
      </c>
      <c r="E249" s="194" t="s">
        <v>566</v>
      </c>
      <c r="F249" s="16">
        <v>5</v>
      </c>
      <c r="G249" s="16">
        <v>55</v>
      </c>
      <c r="H249" s="17" t="s">
        <v>4628</v>
      </c>
    </row>
    <row r="250" spans="1:8">
      <c r="A250" s="18" t="s">
        <v>3746</v>
      </c>
      <c r="B250" s="19" t="s">
        <v>1059</v>
      </c>
      <c r="C250" s="19" t="s">
        <v>325</v>
      </c>
      <c r="D250" s="19" t="s">
        <v>1060</v>
      </c>
      <c r="E250" s="192" t="s">
        <v>666</v>
      </c>
      <c r="F250" s="20">
        <v>10</v>
      </c>
      <c r="G250" s="20">
        <v>65</v>
      </c>
      <c r="H250" s="21" t="s">
        <v>4629</v>
      </c>
    </row>
    <row r="251" spans="1:8">
      <c r="A251" s="22" t="s">
        <v>3747</v>
      </c>
      <c r="B251" s="23" t="s">
        <v>1061</v>
      </c>
      <c r="C251" s="23" t="s">
        <v>571</v>
      </c>
      <c r="D251" s="23" t="s">
        <v>1062</v>
      </c>
      <c r="E251" s="193" t="s">
        <v>666</v>
      </c>
      <c r="F251" s="24">
        <v>0</v>
      </c>
      <c r="G251" s="24">
        <v>65</v>
      </c>
      <c r="H251" s="25" t="s">
        <v>1063</v>
      </c>
    </row>
    <row r="252" spans="1:8">
      <c r="A252" s="14" t="s">
        <v>3863</v>
      </c>
      <c r="B252" s="15" t="s">
        <v>1064</v>
      </c>
      <c r="C252" s="15" t="s">
        <v>564</v>
      </c>
      <c r="D252" s="15" t="s">
        <v>1065</v>
      </c>
      <c r="E252" s="194" t="s">
        <v>573</v>
      </c>
      <c r="F252" s="16">
        <v>20</v>
      </c>
      <c r="G252" s="16">
        <v>50</v>
      </c>
      <c r="H252" s="17" t="s">
        <v>4630</v>
      </c>
    </row>
    <row r="253" spans="1:8">
      <c r="A253" s="18" t="s">
        <v>3864</v>
      </c>
      <c r="B253" s="19" t="s">
        <v>1066</v>
      </c>
      <c r="C253" s="19" t="s">
        <v>325</v>
      </c>
      <c r="D253" s="19" t="s">
        <v>1067</v>
      </c>
      <c r="E253" s="192" t="s">
        <v>666</v>
      </c>
      <c r="F253" s="20">
        <v>0</v>
      </c>
      <c r="G253" s="20">
        <v>65</v>
      </c>
      <c r="H253" s="21" t="s">
        <v>1068</v>
      </c>
    </row>
    <row r="254" spans="1:8">
      <c r="A254" s="22" t="s">
        <v>3863</v>
      </c>
      <c r="B254" s="23" t="s">
        <v>1069</v>
      </c>
      <c r="C254" s="23" t="s">
        <v>571</v>
      </c>
      <c r="D254" s="23" t="s">
        <v>1070</v>
      </c>
      <c r="E254" s="193" t="s">
        <v>646</v>
      </c>
      <c r="F254" s="24">
        <v>20</v>
      </c>
      <c r="G254" s="24">
        <v>45</v>
      </c>
      <c r="H254" s="25" t="s">
        <v>5285</v>
      </c>
    </row>
    <row r="255" spans="1:8">
      <c r="A255" s="14" t="s">
        <v>3748</v>
      </c>
      <c r="B255" s="15" t="s">
        <v>1071</v>
      </c>
      <c r="C255" s="15" t="s">
        <v>564</v>
      </c>
      <c r="D255" s="15" t="s">
        <v>1072</v>
      </c>
      <c r="E255" s="194" t="s">
        <v>576</v>
      </c>
      <c r="F255" s="16">
        <v>5</v>
      </c>
      <c r="G255" s="16">
        <v>55</v>
      </c>
      <c r="H255" s="17" t="s">
        <v>1073</v>
      </c>
    </row>
    <row r="256" spans="1:8">
      <c r="A256" s="18" t="s">
        <v>3748</v>
      </c>
      <c r="B256" s="19" t="s">
        <v>1074</v>
      </c>
      <c r="C256" s="19" t="s">
        <v>325</v>
      </c>
      <c r="D256" s="19" t="s">
        <v>1075</v>
      </c>
      <c r="E256" s="192" t="s">
        <v>666</v>
      </c>
      <c r="F256" s="20">
        <v>10</v>
      </c>
      <c r="G256" s="20">
        <v>65</v>
      </c>
      <c r="H256" s="21" t="s">
        <v>3630</v>
      </c>
    </row>
    <row r="257" spans="1:8">
      <c r="A257" s="22" t="s">
        <v>3749</v>
      </c>
      <c r="B257" s="23" t="s">
        <v>1076</v>
      </c>
      <c r="C257" s="23" t="s">
        <v>571</v>
      </c>
      <c r="D257" s="23" t="s">
        <v>1077</v>
      </c>
      <c r="E257" s="193" t="s">
        <v>573</v>
      </c>
      <c r="F257" s="24">
        <v>15</v>
      </c>
      <c r="G257" s="24">
        <v>50</v>
      </c>
      <c r="H257" s="25" t="s">
        <v>1078</v>
      </c>
    </row>
    <row r="258" spans="1:8">
      <c r="A258" s="14" t="s">
        <v>3750</v>
      </c>
      <c r="B258" s="15" t="s">
        <v>1079</v>
      </c>
      <c r="C258" s="15" t="s">
        <v>564</v>
      </c>
      <c r="D258" s="15" t="s">
        <v>1080</v>
      </c>
      <c r="E258" s="194" t="s">
        <v>573</v>
      </c>
      <c r="F258" s="16">
        <v>15</v>
      </c>
      <c r="G258" s="16">
        <v>50</v>
      </c>
      <c r="H258" s="17" t="s">
        <v>4631</v>
      </c>
    </row>
    <row r="259" spans="1:8">
      <c r="A259" s="18" t="s">
        <v>3751</v>
      </c>
      <c r="B259" s="19" t="s">
        <v>1081</v>
      </c>
      <c r="C259" s="19" t="s">
        <v>325</v>
      </c>
      <c r="D259" s="19" t="s">
        <v>1082</v>
      </c>
      <c r="E259" s="192" t="s">
        <v>646</v>
      </c>
      <c r="F259" s="20">
        <v>30</v>
      </c>
      <c r="G259" s="20">
        <v>45</v>
      </c>
      <c r="H259" s="21" t="s">
        <v>4632</v>
      </c>
    </row>
    <row r="260" spans="1:8">
      <c r="A260" s="22" t="s">
        <v>3750</v>
      </c>
      <c r="B260" s="23" t="s">
        <v>1083</v>
      </c>
      <c r="C260" s="23" t="s">
        <v>571</v>
      </c>
      <c r="D260" s="23" t="s">
        <v>1084</v>
      </c>
      <c r="E260" s="193" t="s">
        <v>573</v>
      </c>
      <c r="F260" s="24">
        <v>5</v>
      </c>
      <c r="G260" s="24">
        <v>50</v>
      </c>
      <c r="H260" s="25" t="s">
        <v>3631</v>
      </c>
    </row>
    <row r="261" spans="1:8">
      <c r="A261" s="14" t="s">
        <v>3752</v>
      </c>
      <c r="B261" s="15" t="s">
        <v>1085</v>
      </c>
      <c r="C261" s="15" t="s">
        <v>564</v>
      </c>
      <c r="D261" s="15" t="s">
        <v>1086</v>
      </c>
      <c r="E261" s="194" t="s">
        <v>566</v>
      </c>
      <c r="F261" s="16">
        <v>40</v>
      </c>
      <c r="G261" s="16">
        <v>50</v>
      </c>
      <c r="H261" s="17" t="s">
        <v>4633</v>
      </c>
    </row>
    <row r="262" spans="1:8">
      <c r="A262" s="18" t="s">
        <v>3753</v>
      </c>
      <c r="B262" s="19" t="s">
        <v>1087</v>
      </c>
      <c r="C262" s="19" t="s">
        <v>325</v>
      </c>
      <c r="D262" s="19" t="s">
        <v>1088</v>
      </c>
      <c r="E262" s="192" t="s">
        <v>573</v>
      </c>
      <c r="F262" s="20">
        <v>25</v>
      </c>
      <c r="G262" s="20">
        <v>50</v>
      </c>
      <c r="H262" s="21" t="s">
        <v>1089</v>
      </c>
    </row>
    <row r="263" spans="1:8">
      <c r="A263" s="22" t="s">
        <v>3753</v>
      </c>
      <c r="B263" s="23" t="s">
        <v>1090</v>
      </c>
      <c r="C263" s="23" t="s">
        <v>571</v>
      </c>
      <c r="D263" s="23" t="s">
        <v>1091</v>
      </c>
      <c r="E263" s="193" t="s">
        <v>576</v>
      </c>
      <c r="F263" s="24">
        <v>10</v>
      </c>
      <c r="G263" s="24">
        <v>55</v>
      </c>
      <c r="H263" s="25" t="s">
        <v>1092</v>
      </c>
    </row>
    <row r="264" spans="1:8">
      <c r="A264" s="14" t="s">
        <v>3754</v>
      </c>
      <c r="B264" s="15" t="s">
        <v>1093</v>
      </c>
      <c r="C264" s="15" t="s">
        <v>564</v>
      </c>
      <c r="D264" s="15" t="s">
        <v>1094</v>
      </c>
      <c r="E264" s="194" t="s">
        <v>576</v>
      </c>
      <c r="F264" s="16">
        <v>15</v>
      </c>
      <c r="G264" s="16">
        <v>55</v>
      </c>
      <c r="H264" s="17" t="s">
        <v>632</v>
      </c>
    </row>
    <row r="265" spans="1:8">
      <c r="A265" s="18" t="s">
        <v>3754</v>
      </c>
      <c r="B265" s="19" t="s">
        <v>1095</v>
      </c>
      <c r="C265" s="19" t="s">
        <v>325</v>
      </c>
      <c r="D265" s="19" t="s">
        <v>1096</v>
      </c>
      <c r="E265" s="192" t="s">
        <v>573</v>
      </c>
      <c r="F265" s="20">
        <v>5</v>
      </c>
      <c r="G265" s="20">
        <v>50</v>
      </c>
      <c r="H265" s="21" t="s">
        <v>583</v>
      </c>
    </row>
    <row r="266" spans="1:8">
      <c r="A266" s="22" t="s">
        <v>3754</v>
      </c>
      <c r="B266" s="23" t="s">
        <v>1097</v>
      </c>
      <c r="C266" s="23" t="s">
        <v>571</v>
      </c>
      <c r="D266" s="23" t="s">
        <v>1098</v>
      </c>
      <c r="E266" s="193" t="s">
        <v>646</v>
      </c>
      <c r="F266" s="24">
        <v>20</v>
      </c>
      <c r="G266" s="24">
        <v>45</v>
      </c>
      <c r="H266" s="25" t="s">
        <v>4634</v>
      </c>
    </row>
    <row r="267" spans="1:8">
      <c r="A267" s="14" t="s">
        <v>3865</v>
      </c>
      <c r="B267" s="15" t="s">
        <v>1099</v>
      </c>
      <c r="C267" s="15" t="s">
        <v>564</v>
      </c>
      <c r="D267" s="15" t="s">
        <v>1100</v>
      </c>
      <c r="E267" s="194" t="s">
        <v>566</v>
      </c>
      <c r="F267" s="16">
        <v>15</v>
      </c>
      <c r="G267" s="16">
        <v>60</v>
      </c>
      <c r="H267" s="17" t="s">
        <v>3632</v>
      </c>
    </row>
    <row r="268" spans="1:8">
      <c r="A268" s="18" t="s">
        <v>3866</v>
      </c>
      <c r="B268" s="19" t="s">
        <v>1101</v>
      </c>
      <c r="C268" s="19" t="s">
        <v>325</v>
      </c>
      <c r="D268" s="19" t="s">
        <v>1102</v>
      </c>
      <c r="E268" s="192" t="s">
        <v>576</v>
      </c>
      <c r="F268" s="20">
        <v>10</v>
      </c>
      <c r="G268" s="20">
        <v>55</v>
      </c>
      <c r="H268" s="21" t="s">
        <v>1103</v>
      </c>
    </row>
    <row r="269" spans="1:8">
      <c r="A269" s="22" t="s">
        <v>3867</v>
      </c>
      <c r="B269" s="23" t="s">
        <v>1104</v>
      </c>
      <c r="C269" s="23" t="s">
        <v>571</v>
      </c>
      <c r="D269" s="23" t="s">
        <v>1105</v>
      </c>
      <c r="E269" s="193" t="s">
        <v>573</v>
      </c>
      <c r="F269" s="24">
        <v>5</v>
      </c>
      <c r="G269" s="24">
        <v>50</v>
      </c>
      <c r="H269" s="25" t="s">
        <v>1106</v>
      </c>
    </row>
    <row r="270" spans="1:8">
      <c r="A270" s="14" t="s">
        <v>3755</v>
      </c>
      <c r="B270" s="15" t="s">
        <v>1107</v>
      </c>
      <c r="C270" s="15" t="s">
        <v>564</v>
      </c>
      <c r="D270" s="15" t="s">
        <v>1108</v>
      </c>
      <c r="E270" s="194" t="s">
        <v>573</v>
      </c>
      <c r="F270" s="16">
        <v>15</v>
      </c>
      <c r="G270" s="16">
        <v>50</v>
      </c>
      <c r="H270" s="17" t="s">
        <v>1109</v>
      </c>
    </row>
    <row r="271" spans="1:8">
      <c r="A271" s="18" t="s">
        <v>3755</v>
      </c>
      <c r="B271" s="19" t="s">
        <v>1110</v>
      </c>
      <c r="C271" s="19" t="s">
        <v>325</v>
      </c>
      <c r="D271" s="19" t="s">
        <v>1111</v>
      </c>
      <c r="E271" s="192" t="s">
        <v>573</v>
      </c>
      <c r="F271" s="20">
        <v>15</v>
      </c>
      <c r="G271" s="20">
        <v>50</v>
      </c>
      <c r="H271" s="21" t="s">
        <v>3633</v>
      </c>
    </row>
    <row r="272" spans="1:8">
      <c r="A272" s="22" t="s">
        <v>3755</v>
      </c>
      <c r="B272" s="23" t="s">
        <v>1113</v>
      </c>
      <c r="C272" s="23" t="s">
        <v>571</v>
      </c>
      <c r="D272" s="23" t="s">
        <v>1114</v>
      </c>
      <c r="E272" s="193" t="s">
        <v>566</v>
      </c>
      <c r="F272" s="24">
        <v>5</v>
      </c>
      <c r="G272" s="24">
        <v>60</v>
      </c>
      <c r="H272" s="25" t="s">
        <v>5286</v>
      </c>
    </row>
    <row r="273" spans="1:8">
      <c r="A273" s="14" t="s">
        <v>3756</v>
      </c>
      <c r="B273" s="15" t="s">
        <v>1115</v>
      </c>
      <c r="C273" s="15" t="s">
        <v>564</v>
      </c>
      <c r="D273" s="15" t="s">
        <v>1116</v>
      </c>
      <c r="E273" s="194" t="s">
        <v>576</v>
      </c>
      <c r="F273" s="16">
        <v>10</v>
      </c>
      <c r="G273" s="16">
        <v>55</v>
      </c>
      <c r="H273" s="17" t="s">
        <v>1117</v>
      </c>
    </row>
    <row r="274" spans="1:8">
      <c r="A274" s="18" t="s">
        <v>3757</v>
      </c>
      <c r="B274" s="19" t="s">
        <v>1118</v>
      </c>
      <c r="C274" s="19" t="s">
        <v>325</v>
      </c>
      <c r="D274" s="19" t="s">
        <v>1119</v>
      </c>
      <c r="E274" s="192" t="s">
        <v>666</v>
      </c>
      <c r="F274" s="20">
        <v>0</v>
      </c>
      <c r="G274" s="20">
        <v>65</v>
      </c>
      <c r="H274" s="21" t="s">
        <v>1120</v>
      </c>
    </row>
    <row r="275" spans="1:8">
      <c r="A275" s="22" t="s">
        <v>3756</v>
      </c>
      <c r="B275" s="23" t="s">
        <v>1121</v>
      </c>
      <c r="C275" s="23" t="s">
        <v>571</v>
      </c>
      <c r="D275" s="23" t="s">
        <v>1122</v>
      </c>
      <c r="E275" s="193" t="s">
        <v>566</v>
      </c>
      <c r="F275" s="24">
        <v>5</v>
      </c>
      <c r="G275" s="24">
        <v>60</v>
      </c>
      <c r="H275" s="25" t="s">
        <v>5287</v>
      </c>
    </row>
    <row r="276" spans="1:8">
      <c r="A276" s="14" t="s">
        <v>3758</v>
      </c>
      <c r="B276" s="15" t="s">
        <v>1123</v>
      </c>
      <c r="C276" s="15" t="s">
        <v>564</v>
      </c>
      <c r="D276" s="15" t="s">
        <v>1124</v>
      </c>
      <c r="E276" s="194" t="s">
        <v>576</v>
      </c>
      <c r="F276" s="16">
        <v>10</v>
      </c>
      <c r="G276" s="16">
        <v>55</v>
      </c>
      <c r="H276" s="17" t="s">
        <v>4635</v>
      </c>
    </row>
    <row r="277" spans="1:8">
      <c r="A277" s="18" t="s">
        <v>3759</v>
      </c>
      <c r="B277" s="19" t="s">
        <v>1125</v>
      </c>
      <c r="C277" s="19" t="s">
        <v>325</v>
      </c>
      <c r="D277" s="19" t="s">
        <v>1126</v>
      </c>
      <c r="E277" s="192" t="s">
        <v>576</v>
      </c>
      <c r="F277" s="20">
        <v>10</v>
      </c>
      <c r="G277" s="20">
        <v>55</v>
      </c>
      <c r="H277" s="21" t="s">
        <v>1127</v>
      </c>
    </row>
    <row r="278" spans="1:8">
      <c r="A278" s="22" t="s">
        <v>3759</v>
      </c>
      <c r="B278" s="23" t="s">
        <v>1128</v>
      </c>
      <c r="C278" s="23" t="s">
        <v>571</v>
      </c>
      <c r="D278" s="23" t="s">
        <v>1129</v>
      </c>
      <c r="E278" s="193" t="s">
        <v>573</v>
      </c>
      <c r="F278" s="24">
        <v>15</v>
      </c>
      <c r="G278" s="24">
        <v>50</v>
      </c>
      <c r="H278" s="25" t="s">
        <v>4636</v>
      </c>
    </row>
    <row r="279" spans="1:8">
      <c r="A279" s="14" t="s">
        <v>3760</v>
      </c>
      <c r="B279" s="15" t="s">
        <v>1130</v>
      </c>
      <c r="C279" s="15" t="s">
        <v>564</v>
      </c>
      <c r="D279" s="15" t="s">
        <v>1131</v>
      </c>
      <c r="E279" s="194" t="s">
        <v>576</v>
      </c>
      <c r="F279" s="16">
        <v>10</v>
      </c>
      <c r="G279" s="16">
        <v>55</v>
      </c>
      <c r="H279" s="17" t="s">
        <v>577</v>
      </c>
    </row>
    <row r="280" spans="1:8">
      <c r="A280" s="18" t="s">
        <v>3761</v>
      </c>
      <c r="B280" s="19" t="s">
        <v>1132</v>
      </c>
      <c r="C280" s="19" t="s">
        <v>325</v>
      </c>
      <c r="D280" s="19" t="s">
        <v>1133</v>
      </c>
      <c r="E280" s="192" t="s">
        <v>576</v>
      </c>
      <c r="F280" s="20">
        <v>10</v>
      </c>
      <c r="G280" s="20">
        <v>55</v>
      </c>
      <c r="H280" s="21" t="s">
        <v>683</v>
      </c>
    </row>
    <row r="281" spans="1:8">
      <c r="A281" s="22" t="s">
        <v>3760</v>
      </c>
      <c r="B281" s="23" t="s">
        <v>1134</v>
      </c>
      <c r="C281" s="23" t="s">
        <v>571</v>
      </c>
      <c r="D281" s="23" t="s">
        <v>1135</v>
      </c>
      <c r="E281" s="193" t="s">
        <v>566</v>
      </c>
      <c r="F281" s="24">
        <v>5</v>
      </c>
      <c r="G281" s="24">
        <v>60</v>
      </c>
      <c r="H281" s="25" t="s">
        <v>4637</v>
      </c>
    </row>
    <row r="282" spans="1:8">
      <c r="A282" s="14" t="s">
        <v>3762</v>
      </c>
      <c r="B282" s="15" t="s">
        <v>1136</v>
      </c>
      <c r="C282" s="15" t="s">
        <v>564</v>
      </c>
      <c r="D282" s="15" t="s">
        <v>1137</v>
      </c>
      <c r="E282" s="194" t="s">
        <v>576</v>
      </c>
      <c r="F282" s="16">
        <v>10</v>
      </c>
      <c r="G282" s="16">
        <v>55</v>
      </c>
      <c r="H282" s="17" t="s">
        <v>3634</v>
      </c>
    </row>
    <row r="283" spans="1:8">
      <c r="A283" s="18" t="s">
        <v>3763</v>
      </c>
      <c r="B283" s="19" t="s">
        <v>1138</v>
      </c>
      <c r="C283" s="19" t="s">
        <v>325</v>
      </c>
      <c r="D283" s="19" t="s">
        <v>1139</v>
      </c>
      <c r="E283" s="192" t="s">
        <v>576</v>
      </c>
      <c r="F283" s="20">
        <v>10</v>
      </c>
      <c r="G283" s="20">
        <v>55</v>
      </c>
      <c r="H283" s="21" t="s">
        <v>1140</v>
      </c>
    </row>
    <row r="284" spans="1:8">
      <c r="A284" s="22" t="s">
        <v>3763</v>
      </c>
      <c r="B284" s="23" t="s">
        <v>1141</v>
      </c>
      <c r="C284" s="23" t="s">
        <v>571</v>
      </c>
      <c r="D284" s="23" t="s">
        <v>1142</v>
      </c>
      <c r="E284" s="193" t="s">
        <v>566</v>
      </c>
      <c r="F284" s="24">
        <v>5</v>
      </c>
      <c r="G284" s="24">
        <v>60</v>
      </c>
      <c r="H284" s="25" t="s">
        <v>4638</v>
      </c>
    </row>
    <row r="285" spans="1:8">
      <c r="A285" s="14" t="s">
        <v>3764</v>
      </c>
      <c r="B285" s="15" t="s">
        <v>1143</v>
      </c>
      <c r="C285" s="15" t="s">
        <v>564</v>
      </c>
      <c r="D285" s="15" t="s">
        <v>1144</v>
      </c>
      <c r="E285" s="194" t="s">
        <v>566</v>
      </c>
      <c r="F285" s="16">
        <v>5</v>
      </c>
      <c r="G285" s="16">
        <v>60</v>
      </c>
      <c r="H285" s="17" t="s">
        <v>4639</v>
      </c>
    </row>
    <row r="286" spans="1:8">
      <c r="A286" s="18" t="s">
        <v>3765</v>
      </c>
      <c r="B286" s="19" t="s">
        <v>1145</v>
      </c>
      <c r="C286" s="19" t="s">
        <v>325</v>
      </c>
      <c r="D286" s="19" t="s">
        <v>1146</v>
      </c>
      <c r="E286" s="192" t="s">
        <v>576</v>
      </c>
      <c r="F286" s="20">
        <v>10</v>
      </c>
      <c r="G286" s="20">
        <v>55</v>
      </c>
      <c r="H286" s="21" t="s">
        <v>5288</v>
      </c>
    </row>
    <row r="287" spans="1:8">
      <c r="A287" s="22" t="s">
        <v>3764</v>
      </c>
      <c r="B287" s="23" t="s">
        <v>1147</v>
      </c>
      <c r="C287" s="23" t="s">
        <v>571</v>
      </c>
      <c r="D287" s="23" t="s">
        <v>1148</v>
      </c>
      <c r="E287" s="193" t="s">
        <v>646</v>
      </c>
      <c r="F287" s="24">
        <v>20</v>
      </c>
      <c r="G287" s="24">
        <v>45</v>
      </c>
      <c r="H287" s="25" t="s">
        <v>1149</v>
      </c>
    </row>
    <row r="288" spans="1:8">
      <c r="A288" s="14" t="s">
        <v>3766</v>
      </c>
      <c r="B288" s="15" t="s">
        <v>1150</v>
      </c>
      <c r="C288" s="15" t="s">
        <v>564</v>
      </c>
      <c r="D288" s="15" t="s">
        <v>1151</v>
      </c>
      <c r="E288" s="194" t="s">
        <v>646</v>
      </c>
      <c r="F288" s="16">
        <v>20</v>
      </c>
      <c r="G288" s="16">
        <v>45</v>
      </c>
      <c r="H288" s="17" t="s">
        <v>4640</v>
      </c>
    </row>
    <row r="289" spans="1:8">
      <c r="A289" s="18" t="s">
        <v>3766</v>
      </c>
      <c r="B289" s="19" t="s">
        <v>1152</v>
      </c>
      <c r="C289" s="19" t="s">
        <v>325</v>
      </c>
      <c r="D289" s="19" t="s">
        <v>1153</v>
      </c>
      <c r="E289" s="192" t="s">
        <v>566</v>
      </c>
      <c r="F289" s="20">
        <v>5</v>
      </c>
      <c r="G289" s="20">
        <v>60</v>
      </c>
      <c r="H289" s="21" t="s">
        <v>1154</v>
      </c>
    </row>
    <row r="290" spans="1:8">
      <c r="A290" s="22" t="s">
        <v>3767</v>
      </c>
      <c r="B290" s="23" t="s">
        <v>1155</v>
      </c>
      <c r="C290" s="23" t="s">
        <v>571</v>
      </c>
      <c r="D290" s="23" t="s">
        <v>1156</v>
      </c>
      <c r="E290" s="193" t="s">
        <v>573</v>
      </c>
      <c r="F290" s="24">
        <v>15</v>
      </c>
      <c r="G290" s="24">
        <v>50</v>
      </c>
      <c r="H290" s="25" t="s">
        <v>4641</v>
      </c>
    </row>
    <row r="291" spans="1:8">
      <c r="A291" s="14" t="s">
        <v>3768</v>
      </c>
      <c r="B291" s="15" t="s">
        <v>1157</v>
      </c>
      <c r="C291" s="15" t="s">
        <v>564</v>
      </c>
      <c r="D291" s="15" t="s">
        <v>1158</v>
      </c>
      <c r="E291" s="194" t="s">
        <v>646</v>
      </c>
      <c r="F291" s="16">
        <v>20</v>
      </c>
      <c r="G291" s="16">
        <v>45</v>
      </c>
      <c r="H291" s="17" t="s">
        <v>3635</v>
      </c>
    </row>
    <row r="292" spans="1:8">
      <c r="A292" s="18" t="s">
        <v>3769</v>
      </c>
      <c r="B292" s="19" t="s">
        <v>1159</v>
      </c>
      <c r="C292" s="19" t="s">
        <v>325</v>
      </c>
      <c r="D292" s="19" t="s">
        <v>1160</v>
      </c>
      <c r="E292" s="192" t="s">
        <v>566</v>
      </c>
      <c r="F292" s="20">
        <v>10</v>
      </c>
      <c r="G292" s="20">
        <v>55</v>
      </c>
      <c r="H292" s="21" t="s">
        <v>4642</v>
      </c>
    </row>
    <row r="293" spans="1:8">
      <c r="A293" s="22" t="s">
        <v>3768</v>
      </c>
      <c r="B293" s="23" t="s">
        <v>1161</v>
      </c>
      <c r="C293" s="23" t="s">
        <v>571</v>
      </c>
      <c r="D293" s="23" t="s">
        <v>1162</v>
      </c>
      <c r="E293" s="193" t="s">
        <v>573</v>
      </c>
      <c r="F293" s="24">
        <v>15</v>
      </c>
      <c r="G293" s="24">
        <v>50</v>
      </c>
      <c r="H293" s="25" t="s">
        <v>4643</v>
      </c>
    </row>
    <row r="294" spans="1:8">
      <c r="A294" s="14" t="s">
        <v>3770</v>
      </c>
      <c r="B294" s="15" t="s">
        <v>1163</v>
      </c>
      <c r="C294" s="15" t="s">
        <v>564</v>
      </c>
      <c r="D294" s="15" t="s">
        <v>1164</v>
      </c>
      <c r="E294" s="194" t="s">
        <v>576</v>
      </c>
      <c r="F294" s="16">
        <v>10</v>
      </c>
      <c r="G294" s="16">
        <v>55</v>
      </c>
      <c r="H294" s="17" t="s">
        <v>1165</v>
      </c>
    </row>
    <row r="295" spans="1:8">
      <c r="A295" s="18" t="s">
        <v>3770</v>
      </c>
      <c r="B295" s="19" t="s">
        <v>1166</v>
      </c>
      <c r="C295" s="19" t="s">
        <v>325</v>
      </c>
      <c r="D295" s="19" t="s">
        <v>1167</v>
      </c>
      <c r="E295" s="192" t="s">
        <v>566</v>
      </c>
      <c r="F295" s="20">
        <v>5</v>
      </c>
      <c r="G295" s="20">
        <v>60</v>
      </c>
      <c r="H295" s="21" t="s">
        <v>1168</v>
      </c>
    </row>
    <row r="296" spans="1:8">
      <c r="A296" s="22" t="s">
        <v>3771</v>
      </c>
      <c r="B296" s="23" t="s">
        <v>1169</v>
      </c>
      <c r="C296" s="23" t="s">
        <v>571</v>
      </c>
      <c r="D296" s="23" t="s">
        <v>1170</v>
      </c>
      <c r="E296" s="193" t="s">
        <v>666</v>
      </c>
      <c r="F296" s="24">
        <v>0</v>
      </c>
      <c r="G296" s="24">
        <v>65</v>
      </c>
      <c r="H296" s="25" t="s">
        <v>1171</v>
      </c>
    </row>
    <row r="297" spans="1:8">
      <c r="A297" s="14" t="s">
        <v>3772</v>
      </c>
      <c r="B297" s="15" t="s">
        <v>1172</v>
      </c>
      <c r="C297" s="15" t="s">
        <v>564</v>
      </c>
      <c r="D297" s="15" t="s">
        <v>1173</v>
      </c>
      <c r="E297" s="194" t="s">
        <v>576</v>
      </c>
      <c r="F297" s="16">
        <v>1</v>
      </c>
      <c r="G297" s="16">
        <v>55</v>
      </c>
      <c r="H297" s="17" t="s">
        <v>577</v>
      </c>
    </row>
    <row r="298" spans="1:8">
      <c r="A298" s="18" t="s">
        <v>3773</v>
      </c>
      <c r="B298" s="19" t="s">
        <v>1174</v>
      </c>
      <c r="C298" s="19" t="s">
        <v>325</v>
      </c>
      <c r="D298" s="19" t="s">
        <v>1175</v>
      </c>
      <c r="E298" s="192" t="s">
        <v>576</v>
      </c>
      <c r="F298" s="20">
        <v>10</v>
      </c>
      <c r="G298" s="20">
        <v>55</v>
      </c>
      <c r="H298" s="21" t="s">
        <v>1176</v>
      </c>
    </row>
    <row r="299" spans="1:8">
      <c r="A299" s="22" t="s">
        <v>3773</v>
      </c>
      <c r="B299" s="23" t="s">
        <v>1177</v>
      </c>
      <c r="C299" s="23" t="s">
        <v>571</v>
      </c>
      <c r="D299" s="23" t="s">
        <v>1178</v>
      </c>
      <c r="E299" s="193" t="s">
        <v>646</v>
      </c>
      <c r="F299" s="24">
        <v>20</v>
      </c>
      <c r="G299" s="24">
        <v>45</v>
      </c>
      <c r="H299" s="25" t="s">
        <v>1179</v>
      </c>
    </row>
    <row r="300" spans="1:8">
      <c r="A300" s="14" t="s">
        <v>3774</v>
      </c>
      <c r="B300" s="15" t="s">
        <v>1180</v>
      </c>
      <c r="C300" s="15" t="s">
        <v>564</v>
      </c>
      <c r="D300" s="15" t="s">
        <v>1181</v>
      </c>
      <c r="E300" s="194" t="s">
        <v>576</v>
      </c>
      <c r="F300" s="16">
        <v>1</v>
      </c>
      <c r="G300" s="16">
        <v>55</v>
      </c>
      <c r="H300" s="17" t="s">
        <v>577</v>
      </c>
    </row>
    <row r="301" spans="1:8">
      <c r="A301" s="18" t="s">
        <v>3774</v>
      </c>
      <c r="B301" s="19" t="s">
        <v>1182</v>
      </c>
      <c r="C301" s="19" t="s">
        <v>325</v>
      </c>
      <c r="D301" s="19" t="s">
        <v>1183</v>
      </c>
      <c r="E301" s="192" t="s">
        <v>576</v>
      </c>
      <c r="F301" s="20">
        <v>10</v>
      </c>
      <c r="G301" s="20">
        <v>55</v>
      </c>
      <c r="H301" s="21" t="s">
        <v>1184</v>
      </c>
    </row>
    <row r="302" spans="1:8">
      <c r="A302" s="22" t="s">
        <v>3775</v>
      </c>
      <c r="B302" s="23" t="s">
        <v>1185</v>
      </c>
      <c r="C302" s="23" t="s">
        <v>571</v>
      </c>
      <c r="D302" s="23" t="s">
        <v>1186</v>
      </c>
      <c r="E302" s="193" t="s">
        <v>787</v>
      </c>
      <c r="F302" s="24">
        <v>40</v>
      </c>
      <c r="G302" s="24">
        <v>40</v>
      </c>
      <c r="H302" s="25" t="s">
        <v>4644</v>
      </c>
    </row>
    <row r="303" spans="1:8">
      <c r="A303" s="14" t="s">
        <v>3776</v>
      </c>
      <c r="B303" s="15" t="s">
        <v>1187</v>
      </c>
      <c r="C303" s="15" t="s">
        <v>564</v>
      </c>
      <c r="D303" s="15" t="s">
        <v>1188</v>
      </c>
      <c r="E303" s="194" t="s">
        <v>576</v>
      </c>
      <c r="F303" s="16">
        <v>1</v>
      </c>
      <c r="G303" s="16">
        <v>55</v>
      </c>
      <c r="H303" s="17" t="s">
        <v>577</v>
      </c>
    </row>
    <row r="304" spans="1:8">
      <c r="A304" s="18" t="s">
        <v>3776</v>
      </c>
      <c r="B304" s="19" t="s">
        <v>1189</v>
      </c>
      <c r="C304" s="19" t="s">
        <v>325</v>
      </c>
      <c r="D304" s="19" t="s">
        <v>1190</v>
      </c>
      <c r="E304" s="192" t="s">
        <v>573</v>
      </c>
      <c r="F304" s="20">
        <v>10</v>
      </c>
      <c r="G304" s="20">
        <v>50</v>
      </c>
      <c r="H304" s="21" t="s">
        <v>940</v>
      </c>
    </row>
    <row r="305" spans="1:8">
      <c r="A305" s="22" t="s">
        <v>3777</v>
      </c>
      <c r="B305" s="23" t="s">
        <v>1191</v>
      </c>
      <c r="C305" s="23" t="s">
        <v>571</v>
      </c>
      <c r="D305" s="23" t="s">
        <v>1192</v>
      </c>
      <c r="E305" s="193" t="s">
        <v>573</v>
      </c>
      <c r="F305" s="24">
        <v>20</v>
      </c>
      <c r="G305" s="24">
        <v>50</v>
      </c>
      <c r="H305" s="25" t="s">
        <v>883</v>
      </c>
    </row>
    <row r="306" spans="1:8">
      <c r="A306" s="14" t="s">
        <v>3778</v>
      </c>
      <c r="B306" s="15" t="s">
        <v>1193</v>
      </c>
      <c r="C306" s="15" t="s">
        <v>564</v>
      </c>
      <c r="D306" s="15" t="s">
        <v>1194</v>
      </c>
      <c r="E306" s="194" t="s">
        <v>787</v>
      </c>
      <c r="F306" s="16">
        <v>30</v>
      </c>
      <c r="G306" s="16">
        <v>80</v>
      </c>
      <c r="H306" s="17" t="s">
        <v>1195</v>
      </c>
    </row>
    <row r="307" spans="1:8">
      <c r="A307" s="18" t="s">
        <v>3779</v>
      </c>
      <c r="B307" s="19" t="s">
        <v>1196</v>
      </c>
      <c r="C307" s="19" t="s">
        <v>325</v>
      </c>
      <c r="D307" s="19" t="s">
        <v>1197</v>
      </c>
      <c r="E307" s="192" t="s">
        <v>666</v>
      </c>
      <c r="F307" s="20">
        <v>5</v>
      </c>
      <c r="G307" s="20">
        <v>100</v>
      </c>
      <c r="H307" s="21" t="s">
        <v>4645</v>
      </c>
    </row>
    <row r="308" spans="1:8">
      <c r="A308" s="22" t="s">
        <v>3779</v>
      </c>
      <c r="B308" s="23" t="s">
        <v>1198</v>
      </c>
      <c r="C308" s="23" t="s">
        <v>571</v>
      </c>
      <c r="D308" s="23" t="s">
        <v>1199</v>
      </c>
      <c r="E308" s="193" t="s">
        <v>573</v>
      </c>
      <c r="F308" s="24">
        <v>20</v>
      </c>
      <c r="G308" s="24">
        <v>50</v>
      </c>
      <c r="H308" s="25" t="s">
        <v>4646</v>
      </c>
    </row>
    <row r="309" spans="1:8">
      <c r="A309" s="14" t="s">
        <v>3780</v>
      </c>
      <c r="B309" s="15" t="s">
        <v>1200</v>
      </c>
      <c r="C309" s="15" t="s">
        <v>564</v>
      </c>
      <c r="D309" s="15" t="s">
        <v>1201</v>
      </c>
      <c r="E309" s="194" t="s">
        <v>787</v>
      </c>
      <c r="F309" s="16">
        <v>30</v>
      </c>
      <c r="G309" s="16">
        <v>40</v>
      </c>
      <c r="H309" s="17" t="s">
        <v>1202</v>
      </c>
    </row>
    <row r="310" spans="1:8">
      <c r="A310" s="18" t="s">
        <v>3780</v>
      </c>
      <c r="B310" s="19" t="s">
        <v>1203</v>
      </c>
      <c r="C310" s="19" t="s">
        <v>325</v>
      </c>
      <c r="D310" s="19" t="s">
        <v>1204</v>
      </c>
      <c r="E310" s="192" t="s">
        <v>787</v>
      </c>
      <c r="F310" s="20">
        <v>30</v>
      </c>
      <c r="G310" s="20">
        <v>40</v>
      </c>
      <c r="H310" s="21" t="s">
        <v>4647</v>
      </c>
    </row>
    <row r="311" spans="1:8">
      <c r="A311" s="22" t="s">
        <v>3781</v>
      </c>
      <c r="B311" s="23" t="s">
        <v>1205</v>
      </c>
      <c r="C311" s="23" t="s">
        <v>571</v>
      </c>
      <c r="D311" s="23" t="s">
        <v>1206</v>
      </c>
      <c r="E311" s="193" t="s">
        <v>787</v>
      </c>
      <c r="F311" s="24">
        <v>30</v>
      </c>
      <c r="G311" s="24">
        <v>40</v>
      </c>
      <c r="H311" s="25" t="s">
        <v>4648</v>
      </c>
    </row>
    <row r="312" spans="1:8">
      <c r="A312" s="14" t="s">
        <v>3782</v>
      </c>
      <c r="B312" s="15" t="s">
        <v>1207</v>
      </c>
      <c r="C312" s="15" t="s">
        <v>564</v>
      </c>
      <c r="D312" s="15" t="s">
        <v>1208</v>
      </c>
      <c r="E312" s="194" t="s">
        <v>573</v>
      </c>
      <c r="F312" s="16">
        <v>20</v>
      </c>
      <c r="G312" s="16">
        <v>50</v>
      </c>
      <c r="H312" s="17" t="s">
        <v>3636</v>
      </c>
    </row>
    <row r="313" spans="1:8">
      <c r="A313" s="18" t="s">
        <v>3782</v>
      </c>
      <c r="B313" s="19" t="s">
        <v>1209</v>
      </c>
      <c r="C313" s="19" t="s">
        <v>325</v>
      </c>
      <c r="D313" s="19" t="s">
        <v>1210</v>
      </c>
      <c r="E313" s="192" t="s">
        <v>666</v>
      </c>
      <c r="F313" s="20">
        <v>5</v>
      </c>
      <c r="G313" s="20">
        <v>65</v>
      </c>
      <c r="H313" s="21" t="s">
        <v>4649</v>
      </c>
    </row>
    <row r="314" spans="1:8">
      <c r="A314" s="22" t="s">
        <v>3782</v>
      </c>
      <c r="B314" s="23" t="s">
        <v>1211</v>
      </c>
      <c r="C314" s="23" t="s">
        <v>571</v>
      </c>
      <c r="D314" s="23" t="s">
        <v>805</v>
      </c>
      <c r="E314" s="193" t="s">
        <v>576</v>
      </c>
      <c r="F314" s="24">
        <v>15</v>
      </c>
      <c r="G314" s="24">
        <v>55</v>
      </c>
      <c r="H314" s="25" t="s">
        <v>4650</v>
      </c>
    </row>
    <row r="315" spans="1:8">
      <c r="A315" s="18" t="s">
        <v>3315</v>
      </c>
      <c r="B315" s="19" t="s">
        <v>1212</v>
      </c>
      <c r="C315" s="19" t="s">
        <v>564</v>
      </c>
      <c r="D315" s="19" t="s">
        <v>1213</v>
      </c>
      <c r="E315" s="192" t="s">
        <v>566</v>
      </c>
      <c r="F315" s="20">
        <v>1</v>
      </c>
      <c r="G315" s="20">
        <v>60</v>
      </c>
      <c r="H315" s="21" t="s">
        <v>1214</v>
      </c>
    </row>
    <row r="316" spans="1:8">
      <c r="A316" s="18" t="s">
        <v>3787</v>
      </c>
      <c r="B316" s="19" t="s">
        <v>1215</v>
      </c>
      <c r="C316" s="19" t="s">
        <v>571</v>
      </c>
      <c r="D316" s="19" t="s">
        <v>1216</v>
      </c>
      <c r="E316" s="192" t="s">
        <v>566</v>
      </c>
      <c r="F316" s="20">
        <v>1</v>
      </c>
      <c r="G316" s="20">
        <v>60</v>
      </c>
      <c r="H316" s="21" t="s">
        <v>1217</v>
      </c>
    </row>
    <row r="317" spans="1:8">
      <c r="A317" s="14" t="s">
        <v>3788</v>
      </c>
      <c r="B317" s="15" t="s">
        <v>1218</v>
      </c>
      <c r="C317" s="15" t="s">
        <v>564</v>
      </c>
      <c r="D317" s="15" t="s">
        <v>1219</v>
      </c>
      <c r="E317" s="194" t="s">
        <v>573</v>
      </c>
      <c r="F317" s="16">
        <v>15</v>
      </c>
      <c r="G317" s="16">
        <v>50</v>
      </c>
      <c r="H317" s="17" t="s">
        <v>4651</v>
      </c>
    </row>
    <row r="318" spans="1:8">
      <c r="A318" s="18" t="s">
        <v>3338</v>
      </c>
      <c r="B318" s="19" t="s">
        <v>1220</v>
      </c>
      <c r="C318" s="19" t="s">
        <v>325</v>
      </c>
      <c r="D318" s="19" t="s">
        <v>4026</v>
      </c>
      <c r="E318" s="192" t="s">
        <v>666</v>
      </c>
      <c r="F318" s="20">
        <v>0</v>
      </c>
      <c r="G318" s="20">
        <v>100</v>
      </c>
      <c r="H318" s="21" t="s">
        <v>4652</v>
      </c>
    </row>
    <row r="319" spans="1:8">
      <c r="A319" s="22" t="s">
        <v>3338</v>
      </c>
      <c r="B319" s="23" t="s">
        <v>1221</v>
      </c>
      <c r="C319" s="23" t="s">
        <v>571</v>
      </c>
      <c r="D319" s="23" t="s">
        <v>1222</v>
      </c>
      <c r="E319" s="193" t="s">
        <v>646</v>
      </c>
      <c r="F319" s="24">
        <v>20</v>
      </c>
      <c r="G319" s="24">
        <v>45</v>
      </c>
      <c r="H319" s="25" t="s">
        <v>5289</v>
      </c>
    </row>
    <row r="320" spans="1:8">
      <c r="A320" s="14" t="s">
        <v>3785</v>
      </c>
      <c r="B320" s="15" t="s">
        <v>1223</v>
      </c>
      <c r="C320" s="15" t="s">
        <v>564</v>
      </c>
      <c r="D320" s="15" t="s">
        <v>1224</v>
      </c>
      <c r="E320" s="194" t="s">
        <v>573</v>
      </c>
      <c r="F320" s="16">
        <v>10</v>
      </c>
      <c r="G320" s="16">
        <v>50</v>
      </c>
      <c r="H320" s="17" t="s">
        <v>1225</v>
      </c>
    </row>
    <row r="321" spans="1:8">
      <c r="A321" s="18" t="s">
        <v>3786</v>
      </c>
      <c r="B321" s="19" t="s">
        <v>1226</v>
      </c>
      <c r="C321" s="19" t="s">
        <v>325</v>
      </c>
      <c r="D321" s="19" t="s">
        <v>1227</v>
      </c>
      <c r="E321" s="192" t="s">
        <v>573</v>
      </c>
      <c r="F321" s="20">
        <v>20</v>
      </c>
      <c r="G321" s="20">
        <v>50</v>
      </c>
      <c r="H321" s="21" t="s">
        <v>5290</v>
      </c>
    </row>
    <row r="322" spans="1:8">
      <c r="A322" s="22" t="s">
        <v>3785</v>
      </c>
      <c r="B322" s="23" t="s">
        <v>1228</v>
      </c>
      <c r="C322" s="23" t="s">
        <v>571</v>
      </c>
      <c r="D322" s="23" t="s">
        <v>1229</v>
      </c>
      <c r="E322" s="193" t="s">
        <v>576</v>
      </c>
      <c r="F322" s="24">
        <v>25</v>
      </c>
      <c r="G322" s="24">
        <v>55</v>
      </c>
      <c r="H322" s="25" t="s">
        <v>3637</v>
      </c>
    </row>
    <row r="323" spans="1:8">
      <c r="A323" s="14" t="s">
        <v>3317</v>
      </c>
      <c r="B323" s="15" t="s">
        <v>1230</v>
      </c>
      <c r="C323" s="15" t="s">
        <v>564</v>
      </c>
      <c r="D323" s="15" t="s">
        <v>1231</v>
      </c>
      <c r="E323" s="194" t="s">
        <v>566</v>
      </c>
      <c r="F323" s="16">
        <v>1</v>
      </c>
      <c r="G323" s="16">
        <v>60</v>
      </c>
      <c r="H323" s="17" t="s">
        <v>1232</v>
      </c>
    </row>
    <row r="324" spans="1:8">
      <c r="A324" s="22" t="s">
        <v>3317</v>
      </c>
      <c r="B324" s="23" t="s">
        <v>1233</v>
      </c>
      <c r="C324" s="23" t="s">
        <v>571</v>
      </c>
      <c r="D324" s="23" t="s">
        <v>1234</v>
      </c>
      <c r="E324" s="193" t="s">
        <v>566</v>
      </c>
      <c r="F324" s="24">
        <v>1</v>
      </c>
      <c r="G324" s="24">
        <v>60</v>
      </c>
      <c r="H324" s="25" t="s">
        <v>1235</v>
      </c>
    </row>
    <row r="325" spans="1:8">
      <c r="A325" s="14" t="s">
        <v>3318</v>
      </c>
      <c r="B325" s="15" t="s">
        <v>1236</v>
      </c>
      <c r="C325" s="15" t="s">
        <v>564</v>
      </c>
      <c r="D325" s="15" t="s">
        <v>1237</v>
      </c>
      <c r="E325" s="194" t="s">
        <v>566</v>
      </c>
      <c r="F325" s="16">
        <v>1</v>
      </c>
      <c r="G325" s="16">
        <v>60</v>
      </c>
      <c r="H325" s="17" t="s">
        <v>1238</v>
      </c>
    </row>
    <row r="326" spans="1:8">
      <c r="A326" s="22" t="s">
        <v>3318</v>
      </c>
      <c r="B326" s="23" t="s">
        <v>1239</v>
      </c>
      <c r="C326" s="23" t="s">
        <v>571</v>
      </c>
      <c r="D326" s="23" t="s">
        <v>1240</v>
      </c>
      <c r="E326" s="193" t="s">
        <v>666</v>
      </c>
      <c r="F326" s="24">
        <v>1</v>
      </c>
      <c r="G326" s="24">
        <v>65</v>
      </c>
      <c r="H326" s="25" t="s">
        <v>1241</v>
      </c>
    </row>
    <row r="327" spans="1:8">
      <c r="A327" s="14" t="s">
        <v>2813</v>
      </c>
      <c r="B327" s="15" t="s">
        <v>1242</v>
      </c>
      <c r="C327" s="15" t="s">
        <v>564</v>
      </c>
      <c r="D327" s="15" t="s">
        <v>1243</v>
      </c>
      <c r="E327" s="194" t="s">
        <v>566</v>
      </c>
      <c r="F327" s="16">
        <v>1</v>
      </c>
      <c r="G327" s="16">
        <v>55</v>
      </c>
      <c r="H327" s="17" t="s">
        <v>1244</v>
      </c>
    </row>
    <row r="328" spans="1:8">
      <c r="A328" s="22" t="s">
        <v>2813</v>
      </c>
      <c r="B328" s="23" t="s">
        <v>1245</v>
      </c>
      <c r="C328" s="23" t="s">
        <v>571</v>
      </c>
      <c r="D328" s="23" t="s">
        <v>1246</v>
      </c>
      <c r="E328" s="193" t="s">
        <v>666</v>
      </c>
      <c r="F328" s="24">
        <v>1</v>
      </c>
      <c r="G328" s="24">
        <v>65</v>
      </c>
      <c r="H328" s="25" t="s">
        <v>1247</v>
      </c>
    </row>
    <row r="329" spans="1:8">
      <c r="A329" s="14" t="s">
        <v>3789</v>
      </c>
      <c r="B329" s="15" t="s">
        <v>1248</v>
      </c>
      <c r="C329" s="15" t="s">
        <v>564</v>
      </c>
      <c r="D329" s="15" t="s">
        <v>1249</v>
      </c>
      <c r="E329" s="194" t="s">
        <v>646</v>
      </c>
      <c r="F329" s="16">
        <v>20</v>
      </c>
      <c r="G329" s="16">
        <v>45</v>
      </c>
      <c r="H329" s="17" t="s">
        <v>4653</v>
      </c>
    </row>
    <row r="330" spans="1:8">
      <c r="A330" s="18" t="s">
        <v>3789</v>
      </c>
      <c r="B330" s="19" t="s">
        <v>1250</v>
      </c>
      <c r="C330" s="19" t="s">
        <v>325</v>
      </c>
      <c r="D330" s="19" t="s">
        <v>4654</v>
      </c>
      <c r="E330" s="192" t="s">
        <v>666</v>
      </c>
      <c r="F330" s="20">
        <v>0</v>
      </c>
      <c r="G330" s="20">
        <v>100</v>
      </c>
      <c r="H330" s="21" t="s">
        <v>4655</v>
      </c>
    </row>
    <row r="331" spans="1:8">
      <c r="A331" s="22" t="s">
        <v>3789</v>
      </c>
      <c r="B331" s="23" t="s">
        <v>1251</v>
      </c>
      <c r="C331" s="23" t="s">
        <v>571</v>
      </c>
      <c r="D331" s="23" t="s">
        <v>4656</v>
      </c>
      <c r="E331" s="193"/>
      <c r="F331" s="24">
        <v>35</v>
      </c>
      <c r="G331" s="24">
        <v>100</v>
      </c>
      <c r="H331" s="25" t="s">
        <v>4657</v>
      </c>
    </row>
    <row r="332" spans="1:8">
      <c r="A332" s="14" t="s">
        <v>3790</v>
      </c>
      <c r="B332" s="15" t="s">
        <v>1252</v>
      </c>
      <c r="C332" s="15" t="s">
        <v>564</v>
      </c>
      <c r="D332" s="15" t="s">
        <v>1253</v>
      </c>
      <c r="E332" s="194" t="s">
        <v>576</v>
      </c>
      <c r="F332" s="16">
        <v>15</v>
      </c>
      <c r="G332" s="16">
        <v>55</v>
      </c>
      <c r="H332" s="17" t="s">
        <v>1254</v>
      </c>
    </row>
    <row r="333" spans="1:8">
      <c r="A333" s="18" t="s">
        <v>3791</v>
      </c>
      <c r="B333" s="19" t="s">
        <v>1255</v>
      </c>
      <c r="C333" s="19" t="s">
        <v>325</v>
      </c>
      <c r="D333" s="19" t="s">
        <v>1256</v>
      </c>
      <c r="E333" s="192" t="s">
        <v>576</v>
      </c>
      <c r="F333" s="20">
        <v>15</v>
      </c>
      <c r="G333" s="20">
        <v>55</v>
      </c>
      <c r="H333" s="21" t="s">
        <v>1257</v>
      </c>
    </row>
    <row r="334" spans="1:8">
      <c r="A334" s="22" t="s">
        <v>3792</v>
      </c>
      <c r="B334" s="23" t="s">
        <v>1258</v>
      </c>
      <c r="C334" s="23" t="s">
        <v>571</v>
      </c>
      <c r="D334" s="23" t="s">
        <v>1259</v>
      </c>
      <c r="E334" s="193" t="s">
        <v>576</v>
      </c>
      <c r="F334" s="24">
        <v>15</v>
      </c>
      <c r="G334" s="24">
        <v>55</v>
      </c>
      <c r="H334" s="25" t="s">
        <v>5291</v>
      </c>
    </row>
    <row r="335" spans="1:8">
      <c r="A335" s="14" t="s">
        <v>3793</v>
      </c>
      <c r="B335" s="15" t="s">
        <v>1260</v>
      </c>
      <c r="C335" s="15" t="s">
        <v>564</v>
      </c>
      <c r="D335" s="15" t="s">
        <v>1261</v>
      </c>
      <c r="E335" s="194" t="s">
        <v>666</v>
      </c>
      <c r="F335" s="16">
        <v>5</v>
      </c>
      <c r="G335" s="16">
        <v>65</v>
      </c>
      <c r="H335" s="17" t="s">
        <v>1262</v>
      </c>
    </row>
    <row r="336" spans="1:8">
      <c r="A336" s="18" t="s">
        <v>3794</v>
      </c>
      <c r="B336" s="19" t="s">
        <v>1263</v>
      </c>
      <c r="C336" s="19" t="s">
        <v>325</v>
      </c>
      <c r="D336" s="19" t="s">
        <v>1264</v>
      </c>
      <c r="E336" s="192" t="s">
        <v>666</v>
      </c>
      <c r="F336" s="20">
        <v>5</v>
      </c>
      <c r="G336" s="20">
        <v>65</v>
      </c>
      <c r="H336" s="21" t="s">
        <v>1265</v>
      </c>
    </row>
    <row r="337" spans="1:8">
      <c r="A337" s="22" t="s">
        <v>3793</v>
      </c>
      <c r="B337" s="23" t="s">
        <v>1266</v>
      </c>
      <c r="C337" s="23" t="s">
        <v>571</v>
      </c>
      <c r="D337" s="23" t="s">
        <v>1267</v>
      </c>
      <c r="E337" s="193" t="s">
        <v>666</v>
      </c>
      <c r="F337" s="24">
        <v>5</v>
      </c>
      <c r="G337" s="24">
        <v>65</v>
      </c>
      <c r="H337" s="25" t="s">
        <v>1268</v>
      </c>
    </row>
    <row r="338" spans="1:8">
      <c r="A338" s="14" t="s">
        <v>3795</v>
      </c>
      <c r="B338" s="15" t="s">
        <v>1269</v>
      </c>
      <c r="C338" s="15" t="s">
        <v>564</v>
      </c>
      <c r="D338" s="15" t="s">
        <v>1270</v>
      </c>
      <c r="E338" s="194" t="s">
        <v>576</v>
      </c>
      <c r="F338" s="16">
        <v>15</v>
      </c>
      <c r="G338" s="16">
        <v>55</v>
      </c>
      <c r="H338" s="17" t="s">
        <v>1271</v>
      </c>
    </row>
    <row r="339" spans="1:8">
      <c r="A339" s="18" t="s">
        <v>3795</v>
      </c>
      <c r="B339" s="19" t="s">
        <v>1272</v>
      </c>
      <c r="C339" s="19" t="s">
        <v>325</v>
      </c>
      <c r="D339" s="19" t="s">
        <v>1273</v>
      </c>
      <c r="E339" s="192" t="s">
        <v>566</v>
      </c>
      <c r="F339" s="20">
        <v>10</v>
      </c>
      <c r="G339" s="20">
        <v>60</v>
      </c>
      <c r="H339" s="21" t="s">
        <v>3638</v>
      </c>
    </row>
    <row r="340" spans="1:8">
      <c r="A340" s="22" t="s">
        <v>3795</v>
      </c>
      <c r="B340" s="23" t="s">
        <v>1274</v>
      </c>
      <c r="C340" s="23" t="s">
        <v>571</v>
      </c>
      <c r="D340" s="23" t="s">
        <v>1275</v>
      </c>
      <c r="E340" s="193" t="s">
        <v>576</v>
      </c>
      <c r="F340" s="24">
        <v>15</v>
      </c>
      <c r="G340" s="24">
        <v>55</v>
      </c>
      <c r="H340" s="25" t="s">
        <v>5292</v>
      </c>
    </row>
    <row r="341" spans="1:8">
      <c r="A341" s="14" t="s">
        <v>3796</v>
      </c>
      <c r="B341" s="15" t="s">
        <v>1276</v>
      </c>
      <c r="C341" s="15" t="s">
        <v>564</v>
      </c>
      <c r="D341" s="15" t="s">
        <v>1277</v>
      </c>
      <c r="E341" s="194" t="s">
        <v>646</v>
      </c>
      <c r="F341" s="16">
        <v>25</v>
      </c>
      <c r="G341" s="16">
        <v>45</v>
      </c>
      <c r="H341" s="17" t="s">
        <v>4658</v>
      </c>
    </row>
    <row r="342" spans="1:8">
      <c r="A342" s="18" t="s">
        <v>3797</v>
      </c>
      <c r="B342" s="19" t="s">
        <v>1278</v>
      </c>
      <c r="C342" s="19" t="s">
        <v>325</v>
      </c>
      <c r="D342" s="19" t="s">
        <v>1279</v>
      </c>
      <c r="E342" s="192" t="s">
        <v>566</v>
      </c>
      <c r="F342" s="20">
        <v>10</v>
      </c>
      <c r="G342" s="20">
        <v>60</v>
      </c>
      <c r="H342" s="21" t="s">
        <v>1280</v>
      </c>
    </row>
    <row r="343" spans="1:8">
      <c r="A343" s="22" t="s">
        <v>3797</v>
      </c>
      <c r="B343" s="23" t="s">
        <v>1281</v>
      </c>
      <c r="C343" s="23" t="s">
        <v>571</v>
      </c>
      <c r="D343" s="23" t="s">
        <v>1282</v>
      </c>
      <c r="E343" s="193" t="s">
        <v>573</v>
      </c>
      <c r="F343" s="24">
        <v>20</v>
      </c>
      <c r="G343" s="24">
        <v>50</v>
      </c>
      <c r="H343" s="25" t="s">
        <v>3639</v>
      </c>
    </row>
    <row r="344" spans="1:8">
      <c r="A344" s="14" t="s">
        <v>3798</v>
      </c>
      <c r="B344" s="15" t="s">
        <v>1283</v>
      </c>
      <c r="C344" s="15" t="s">
        <v>564</v>
      </c>
      <c r="D344" s="15" t="s">
        <v>1284</v>
      </c>
      <c r="E344" s="194" t="s">
        <v>576</v>
      </c>
      <c r="F344" s="16">
        <v>15</v>
      </c>
      <c r="G344" s="16">
        <v>55</v>
      </c>
      <c r="H344" s="17" t="s">
        <v>5293</v>
      </c>
    </row>
    <row r="345" spans="1:8">
      <c r="A345" s="18" t="s">
        <v>3799</v>
      </c>
      <c r="B345" s="19" t="s">
        <v>1285</v>
      </c>
      <c r="C345" s="19" t="s">
        <v>325</v>
      </c>
      <c r="D345" s="19" t="s">
        <v>1286</v>
      </c>
      <c r="E345" s="192" t="s">
        <v>666</v>
      </c>
      <c r="F345" s="20">
        <v>5</v>
      </c>
      <c r="G345" s="20">
        <v>65</v>
      </c>
      <c r="H345" s="21" t="s">
        <v>4659</v>
      </c>
    </row>
    <row r="346" spans="1:8">
      <c r="A346" s="22" t="s">
        <v>3798</v>
      </c>
      <c r="B346" s="23" t="s">
        <v>1287</v>
      </c>
      <c r="C346" s="23" t="s">
        <v>571</v>
      </c>
      <c r="D346" s="23" t="s">
        <v>1288</v>
      </c>
      <c r="E346" s="193" t="s">
        <v>576</v>
      </c>
      <c r="F346" s="24">
        <v>15</v>
      </c>
      <c r="G346" s="24">
        <v>55</v>
      </c>
      <c r="H346" s="25" t="s">
        <v>4660</v>
      </c>
    </row>
    <row r="347" spans="1:8">
      <c r="A347" s="14" t="s">
        <v>3800</v>
      </c>
      <c r="B347" s="15" t="s">
        <v>1289</v>
      </c>
      <c r="C347" s="15" t="s">
        <v>564</v>
      </c>
      <c r="D347" s="15" t="s">
        <v>1290</v>
      </c>
      <c r="E347" s="194" t="s">
        <v>646</v>
      </c>
      <c r="F347" s="16">
        <v>25</v>
      </c>
      <c r="G347" s="16">
        <v>45</v>
      </c>
      <c r="H347" s="17" t="s">
        <v>4661</v>
      </c>
    </row>
    <row r="348" spans="1:8">
      <c r="A348" s="18" t="s">
        <v>3800</v>
      </c>
      <c r="B348" s="19" t="s">
        <v>1291</v>
      </c>
      <c r="C348" s="19" t="s">
        <v>325</v>
      </c>
      <c r="D348" s="19" t="s">
        <v>1292</v>
      </c>
      <c r="E348" s="192" t="s">
        <v>573</v>
      </c>
      <c r="F348" s="20">
        <v>20</v>
      </c>
      <c r="G348" s="20">
        <v>50</v>
      </c>
      <c r="H348" s="21" t="s">
        <v>5294</v>
      </c>
    </row>
    <row r="349" spans="1:8">
      <c r="A349" s="22" t="s">
        <v>3801</v>
      </c>
      <c r="B349" s="23" t="s">
        <v>1293</v>
      </c>
      <c r="C349" s="23" t="s">
        <v>571</v>
      </c>
      <c r="D349" s="23" t="s">
        <v>1294</v>
      </c>
      <c r="E349" s="193" t="s">
        <v>573</v>
      </c>
      <c r="F349" s="24">
        <v>20</v>
      </c>
      <c r="G349" s="24">
        <v>50</v>
      </c>
      <c r="H349" s="25" t="s">
        <v>4662</v>
      </c>
    </row>
    <row r="350" spans="1:8">
      <c r="A350" s="14" t="s">
        <v>3802</v>
      </c>
      <c r="B350" s="15" t="s">
        <v>1295</v>
      </c>
      <c r="C350" s="15" t="s">
        <v>564</v>
      </c>
      <c r="D350" s="15" t="s">
        <v>1296</v>
      </c>
      <c r="E350" s="194" t="s">
        <v>646</v>
      </c>
      <c r="F350" s="16">
        <v>25</v>
      </c>
      <c r="G350" s="16">
        <v>45</v>
      </c>
      <c r="H350" s="17" t="s">
        <v>1297</v>
      </c>
    </row>
    <row r="351" spans="1:8">
      <c r="A351" s="18" t="s">
        <v>3326</v>
      </c>
      <c r="B351" s="19" t="s">
        <v>1298</v>
      </c>
      <c r="C351" s="19" t="s">
        <v>325</v>
      </c>
      <c r="D351" s="19" t="s">
        <v>1299</v>
      </c>
      <c r="E351" s="192" t="s">
        <v>566</v>
      </c>
      <c r="F351" s="20">
        <v>15</v>
      </c>
      <c r="G351" s="20">
        <v>55</v>
      </c>
      <c r="H351" s="21" t="s">
        <v>1300</v>
      </c>
    </row>
    <row r="352" spans="1:8">
      <c r="A352" s="22" t="s">
        <v>3326</v>
      </c>
      <c r="B352" s="23" t="s">
        <v>1301</v>
      </c>
      <c r="C352" s="23" t="s">
        <v>571</v>
      </c>
      <c r="D352" s="23" t="s">
        <v>1302</v>
      </c>
      <c r="E352" s="193" t="s">
        <v>666</v>
      </c>
      <c r="F352" s="24">
        <v>5</v>
      </c>
      <c r="G352" s="24">
        <v>65</v>
      </c>
      <c r="H352" s="25" t="s">
        <v>4663</v>
      </c>
    </row>
    <row r="353" spans="1:8">
      <c r="A353" s="14" t="s">
        <v>3592</v>
      </c>
      <c r="B353" s="15" t="s">
        <v>1303</v>
      </c>
      <c r="C353" s="15" t="s">
        <v>564</v>
      </c>
      <c r="D353" s="15" t="s">
        <v>4664</v>
      </c>
      <c r="E353" s="194" t="s">
        <v>646</v>
      </c>
      <c r="F353" s="16">
        <v>25</v>
      </c>
      <c r="G353" s="16">
        <v>45</v>
      </c>
      <c r="H353" s="17" t="s">
        <v>3640</v>
      </c>
    </row>
    <row r="354" spans="1:8">
      <c r="A354" s="18" t="s">
        <v>3339</v>
      </c>
      <c r="B354" s="19" t="s">
        <v>1304</v>
      </c>
      <c r="C354" s="19" t="s">
        <v>325</v>
      </c>
      <c r="D354" s="19" t="s">
        <v>1305</v>
      </c>
      <c r="E354" s="192" t="s">
        <v>566</v>
      </c>
      <c r="F354" s="20">
        <v>10</v>
      </c>
      <c r="G354" s="20">
        <v>60</v>
      </c>
      <c r="H354" s="21" t="s">
        <v>4665</v>
      </c>
    </row>
    <row r="355" spans="1:8">
      <c r="A355" s="22" t="s">
        <v>3592</v>
      </c>
      <c r="B355" s="23" t="s">
        <v>1301</v>
      </c>
      <c r="C355" s="23" t="s">
        <v>571</v>
      </c>
      <c r="D355" s="23" t="s">
        <v>1302</v>
      </c>
      <c r="E355" s="193" t="s">
        <v>666</v>
      </c>
      <c r="F355" s="24">
        <v>5</v>
      </c>
      <c r="G355" s="24">
        <v>65</v>
      </c>
      <c r="H355" s="25" t="s">
        <v>4663</v>
      </c>
    </row>
    <row r="356" spans="1:8">
      <c r="A356" s="14" t="s">
        <v>3594</v>
      </c>
      <c r="B356" s="15" t="s">
        <v>1306</v>
      </c>
      <c r="C356" s="15" t="s">
        <v>564</v>
      </c>
      <c r="D356" s="15" t="s">
        <v>4027</v>
      </c>
      <c r="E356" s="194" t="s">
        <v>646</v>
      </c>
      <c r="F356" s="16">
        <v>25</v>
      </c>
      <c r="G356" s="16">
        <v>45</v>
      </c>
      <c r="H356" s="17" t="s">
        <v>3641</v>
      </c>
    </row>
    <row r="357" spans="1:8">
      <c r="A357" s="18" t="s">
        <v>3594</v>
      </c>
      <c r="B357" s="19" t="s">
        <v>1307</v>
      </c>
      <c r="C357" s="19" t="s">
        <v>325</v>
      </c>
      <c r="D357" s="19" t="s">
        <v>1308</v>
      </c>
      <c r="E357" s="192" t="s">
        <v>576</v>
      </c>
      <c r="F357" s="20">
        <v>20</v>
      </c>
      <c r="G357" s="20">
        <v>50</v>
      </c>
      <c r="H357" s="21" t="s">
        <v>1309</v>
      </c>
    </row>
    <row r="358" spans="1:8">
      <c r="A358" s="22" t="s">
        <v>3340</v>
      </c>
      <c r="B358" s="23" t="s">
        <v>1301</v>
      </c>
      <c r="C358" s="23" t="s">
        <v>571</v>
      </c>
      <c r="D358" s="23" t="s">
        <v>1302</v>
      </c>
      <c r="E358" s="193" t="s">
        <v>666</v>
      </c>
      <c r="F358" s="24">
        <v>5</v>
      </c>
      <c r="G358" s="24">
        <v>65</v>
      </c>
      <c r="H358" s="25" t="s">
        <v>4663</v>
      </c>
    </row>
    <row r="359" spans="1:8">
      <c r="A359" s="14" t="s">
        <v>3803</v>
      </c>
      <c r="B359" s="15" t="s">
        <v>2943</v>
      </c>
      <c r="C359" s="15" t="s">
        <v>564</v>
      </c>
      <c r="D359" s="15" t="s">
        <v>2944</v>
      </c>
      <c r="E359" s="194" t="s">
        <v>646</v>
      </c>
      <c r="F359" s="16">
        <v>20</v>
      </c>
      <c r="G359" s="16">
        <v>45</v>
      </c>
      <c r="H359" s="17" t="s">
        <v>2942</v>
      </c>
    </row>
    <row r="360" spans="1:8">
      <c r="A360" s="18" t="s">
        <v>3803</v>
      </c>
      <c r="B360" s="19" t="s">
        <v>2946</v>
      </c>
      <c r="C360" s="19" t="s">
        <v>325</v>
      </c>
      <c r="D360" s="19" t="s">
        <v>2945</v>
      </c>
      <c r="E360" s="192" t="s">
        <v>666</v>
      </c>
      <c r="F360" s="20">
        <v>0</v>
      </c>
      <c r="G360" s="20">
        <v>65</v>
      </c>
      <c r="H360" s="21" t="s">
        <v>4666</v>
      </c>
    </row>
    <row r="361" spans="1:8">
      <c r="A361" s="22" t="s">
        <v>3803</v>
      </c>
      <c r="B361" s="23" t="s">
        <v>2947</v>
      </c>
      <c r="C361" s="23" t="s">
        <v>571</v>
      </c>
      <c r="D361" s="23" t="s">
        <v>2948</v>
      </c>
      <c r="E361" s="193" t="s">
        <v>576</v>
      </c>
      <c r="F361" s="24">
        <v>10</v>
      </c>
      <c r="G361" s="24">
        <v>55</v>
      </c>
      <c r="H361" s="25" t="s">
        <v>4667</v>
      </c>
    </row>
    <row r="362" spans="1:8">
      <c r="A362" s="14" t="s">
        <v>4085</v>
      </c>
      <c r="B362" s="15" t="s">
        <v>4028</v>
      </c>
      <c r="C362" s="15" t="s">
        <v>564</v>
      </c>
      <c r="D362" s="15" t="s">
        <v>4029</v>
      </c>
      <c r="E362" s="194" t="s">
        <v>566</v>
      </c>
      <c r="F362" s="16">
        <v>5</v>
      </c>
      <c r="G362" s="16">
        <v>60</v>
      </c>
      <c r="H362" s="17" t="s">
        <v>4668</v>
      </c>
    </row>
    <row r="363" spans="1:8">
      <c r="A363" s="18" t="s">
        <v>4084</v>
      </c>
      <c r="B363" s="19" t="s">
        <v>4030</v>
      </c>
      <c r="C363" s="19" t="s">
        <v>325</v>
      </c>
      <c r="D363" s="19" t="s">
        <v>4669</v>
      </c>
      <c r="E363" s="192" t="s">
        <v>576</v>
      </c>
      <c r="F363" s="20">
        <v>10</v>
      </c>
      <c r="G363" s="20">
        <v>55</v>
      </c>
      <c r="H363" s="21" t="s">
        <v>4670</v>
      </c>
    </row>
    <row r="364" spans="1:8">
      <c r="A364" s="22" t="s">
        <v>4084</v>
      </c>
      <c r="B364" s="23" t="s">
        <v>4031</v>
      </c>
      <c r="C364" s="23" t="s">
        <v>571</v>
      </c>
      <c r="D364" s="23" t="s">
        <v>4032</v>
      </c>
      <c r="E364" s="193" t="s">
        <v>576</v>
      </c>
      <c r="F364" s="24">
        <v>10</v>
      </c>
      <c r="G364" s="24">
        <v>55</v>
      </c>
      <c r="H364" s="25" t="s">
        <v>4593</v>
      </c>
    </row>
    <row r="365" spans="1:8">
      <c r="A365" s="14" t="s">
        <v>4087</v>
      </c>
      <c r="B365" s="15" t="s">
        <v>4324</v>
      </c>
      <c r="C365" s="15" t="s">
        <v>564</v>
      </c>
      <c r="D365" s="15" t="s">
        <v>4033</v>
      </c>
      <c r="E365" s="194" t="s">
        <v>646</v>
      </c>
      <c r="F365" s="16">
        <v>20</v>
      </c>
      <c r="G365" s="16">
        <v>45</v>
      </c>
      <c r="H365" s="17" t="s">
        <v>663</v>
      </c>
    </row>
    <row r="366" spans="1:8">
      <c r="A366" s="18" t="s">
        <v>4086</v>
      </c>
      <c r="B366" s="19" t="s">
        <v>4034</v>
      </c>
      <c r="C366" s="19" t="s">
        <v>325</v>
      </c>
      <c r="D366" s="19" t="s">
        <v>4035</v>
      </c>
      <c r="E366" s="192" t="s">
        <v>573</v>
      </c>
      <c r="F366" s="20">
        <v>15</v>
      </c>
      <c r="G366" s="20">
        <v>50</v>
      </c>
      <c r="H366" s="21" t="s">
        <v>4671</v>
      </c>
    </row>
    <row r="367" spans="1:8">
      <c r="A367" s="22" t="s">
        <v>4086</v>
      </c>
      <c r="B367" s="23" t="s">
        <v>4036</v>
      </c>
      <c r="C367" s="23" t="s">
        <v>571</v>
      </c>
      <c r="D367" s="23" t="s">
        <v>4037</v>
      </c>
      <c r="E367" s="193" t="s">
        <v>576</v>
      </c>
      <c r="F367" s="24">
        <v>10</v>
      </c>
      <c r="G367" s="24">
        <v>55</v>
      </c>
      <c r="H367" s="25" t="s">
        <v>4672</v>
      </c>
    </row>
    <row r="368" spans="1:8">
      <c r="A368" s="14" t="s">
        <v>4089</v>
      </c>
      <c r="B368" s="15" t="s">
        <v>4038</v>
      </c>
      <c r="C368" s="15" t="s">
        <v>564</v>
      </c>
      <c r="D368" s="15" t="s">
        <v>4039</v>
      </c>
      <c r="E368" s="194" t="s">
        <v>787</v>
      </c>
      <c r="F368" s="16">
        <v>25</v>
      </c>
      <c r="G368" s="16">
        <v>40</v>
      </c>
      <c r="H368" s="17" t="s">
        <v>4673</v>
      </c>
    </row>
    <row r="369" spans="1:8">
      <c r="A369" s="18" t="s">
        <v>4088</v>
      </c>
      <c r="B369" s="19" t="s">
        <v>4040</v>
      </c>
      <c r="C369" s="19" t="s">
        <v>325</v>
      </c>
      <c r="D369" s="19" t="s">
        <v>4041</v>
      </c>
      <c r="E369" s="192" t="s">
        <v>666</v>
      </c>
      <c r="F369" s="20">
        <v>0</v>
      </c>
      <c r="G369" s="20">
        <v>65</v>
      </c>
      <c r="H369" s="21" t="s">
        <v>4674</v>
      </c>
    </row>
    <row r="370" spans="1:8">
      <c r="A370" s="22" t="s">
        <v>4088</v>
      </c>
      <c r="B370" s="23" t="s">
        <v>4042</v>
      </c>
      <c r="C370" s="23" t="s">
        <v>571</v>
      </c>
      <c r="D370" s="23" t="s">
        <v>4043</v>
      </c>
      <c r="E370" s="193" t="s">
        <v>666</v>
      </c>
      <c r="F370" s="24">
        <v>0</v>
      </c>
      <c r="G370" s="24">
        <v>65</v>
      </c>
      <c r="H370" s="25" t="s">
        <v>4675</v>
      </c>
    </row>
    <row r="371" spans="1:8">
      <c r="A371" s="14" t="s">
        <v>3804</v>
      </c>
      <c r="B371" s="15" t="s">
        <v>1310</v>
      </c>
      <c r="C371" s="15" t="s">
        <v>564</v>
      </c>
      <c r="D371" s="15" t="s">
        <v>1311</v>
      </c>
      <c r="E371" s="194" t="s">
        <v>576</v>
      </c>
      <c r="F371" s="16">
        <v>1</v>
      </c>
      <c r="G371" s="16">
        <v>55</v>
      </c>
      <c r="H371" s="17" t="s">
        <v>677</v>
      </c>
    </row>
    <row r="372" spans="1:8">
      <c r="A372" s="18" t="s">
        <v>3805</v>
      </c>
      <c r="B372" s="19" t="s">
        <v>1312</v>
      </c>
      <c r="C372" s="19" t="s">
        <v>325</v>
      </c>
      <c r="D372" s="19" t="s">
        <v>1313</v>
      </c>
      <c r="E372" s="192" t="s">
        <v>566</v>
      </c>
      <c r="F372" s="20">
        <v>10</v>
      </c>
      <c r="G372" s="20">
        <v>60</v>
      </c>
      <c r="H372" s="21" t="s">
        <v>1314</v>
      </c>
    </row>
    <row r="373" spans="1:8">
      <c r="A373" s="22" t="s">
        <v>3804</v>
      </c>
      <c r="B373" s="23" t="s">
        <v>1315</v>
      </c>
      <c r="C373" s="23" t="s">
        <v>571</v>
      </c>
      <c r="D373" s="23" t="s">
        <v>1316</v>
      </c>
      <c r="E373" s="193" t="s">
        <v>573</v>
      </c>
      <c r="F373" s="24">
        <v>20</v>
      </c>
      <c r="G373" s="24">
        <v>50</v>
      </c>
      <c r="H373" s="25" t="s">
        <v>4676</v>
      </c>
    </row>
    <row r="374" spans="1:8">
      <c r="A374" s="14" t="s">
        <v>3806</v>
      </c>
      <c r="B374" s="15" t="s">
        <v>3642</v>
      </c>
      <c r="C374" s="15" t="s">
        <v>564</v>
      </c>
      <c r="D374" s="15" t="s">
        <v>2949</v>
      </c>
      <c r="E374" s="194" t="s">
        <v>573</v>
      </c>
      <c r="F374" s="16">
        <v>20</v>
      </c>
      <c r="G374" s="16">
        <v>45</v>
      </c>
      <c r="H374" s="17" t="s">
        <v>3643</v>
      </c>
    </row>
    <row r="375" spans="1:8">
      <c r="A375" s="18" t="s">
        <v>3806</v>
      </c>
      <c r="B375" s="19" t="s">
        <v>3644</v>
      </c>
      <c r="C375" s="19" t="s">
        <v>325</v>
      </c>
      <c r="D375" s="19" t="s">
        <v>2950</v>
      </c>
      <c r="E375" s="192" t="s">
        <v>566</v>
      </c>
      <c r="F375" s="20">
        <v>5</v>
      </c>
      <c r="G375" s="20">
        <v>60</v>
      </c>
      <c r="H375" s="21" t="s">
        <v>680</v>
      </c>
    </row>
    <row r="376" spans="1:8">
      <c r="A376" s="22" t="s">
        <v>3806</v>
      </c>
      <c r="B376" s="23" t="s">
        <v>3645</v>
      </c>
      <c r="C376" s="23" t="s">
        <v>571</v>
      </c>
      <c r="D376" s="23" t="s">
        <v>2951</v>
      </c>
      <c r="E376" s="193" t="s">
        <v>573</v>
      </c>
      <c r="F376" s="24">
        <v>0</v>
      </c>
      <c r="G376" s="24">
        <v>65</v>
      </c>
      <c r="H376" s="25" t="s">
        <v>4677</v>
      </c>
    </row>
    <row r="377" spans="1:8">
      <c r="A377" s="14" t="s">
        <v>4741</v>
      </c>
      <c r="B377" s="15" t="s">
        <v>4678</v>
      </c>
      <c r="C377" s="15" t="s">
        <v>564</v>
      </c>
      <c r="D377" s="15" t="s">
        <v>4679</v>
      </c>
      <c r="E377" s="194" t="s">
        <v>576</v>
      </c>
      <c r="F377" s="16">
        <v>10</v>
      </c>
      <c r="G377" s="16">
        <v>55</v>
      </c>
      <c r="H377" s="17" t="s">
        <v>4680</v>
      </c>
    </row>
    <row r="378" spans="1:8">
      <c r="A378" s="18" t="s">
        <v>4741</v>
      </c>
      <c r="B378" s="19" t="s">
        <v>4681</v>
      </c>
      <c r="C378" s="19" t="s">
        <v>325</v>
      </c>
      <c r="D378" s="19" t="s">
        <v>4682</v>
      </c>
      <c r="E378" s="192" t="s">
        <v>666</v>
      </c>
      <c r="F378" s="20">
        <v>0</v>
      </c>
      <c r="G378" s="20">
        <v>65</v>
      </c>
      <c r="H378" s="21" t="s">
        <v>4683</v>
      </c>
    </row>
    <row r="379" spans="1:8">
      <c r="A379" s="22" t="s">
        <v>4741</v>
      </c>
      <c r="B379" s="23" t="s">
        <v>4684</v>
      </c>
      <c r="C379" s="23" t="s">
        <v>571</v>
      </c>
      <c r="D379" s="23" t="s">
        <v>4685</v>
      </c>
      <c r="E379" s="193" t="s">
        <v>573</v>
      </c>
      <c r="F379" s="24">
        <v>15</v>
      </c>
      <c r="G379" s="24">
        <v>50</v>
      </c>
      <c r="H379" s="25" t="s">
        <v>798</v>
      </c>
    </row>
    <row r="380" spans="1:8">
      <c r="A380" s="14" t="s">
        <v>4742</v>
      </c>
      <c r="B380" s="15" t="s">
        <v>4686</v>
      </c>
      <c r="C380" s="15" t="s">
        <v>564</v>
      </c>
      <c r="D380" s="15" t="s">
        <v>4687</v>
      </c>
      <c r="E380" s="194" t="s">
        <v>573</v>
      </c>
      <c r="F380" s="16">
        <v>15</v>
      </c>
      <c r="G380" s="16">
        <v>50</v>
      </c>
      <c r="H380" s="17" t="s">
        <v>4688</v>
      </c>
    </row>
    <row r="381" spans="1:8">
      <c r="A381" s="18" t="s">
        <v>4742</v>
      </c>
      <c r="B381" s="19" t="s">
        <v>4689</v>
      </c>
      <c r="C381" s="19" t="s">
        <v>325</v>
      </c>
      <c r="D381" s="19" t="s">
        <v>4690</v>
      </c>
      <c r="E381" s="192" t="s">
        <v>646</v>
      </c>
      <c r="F381" s="20">
        <v>20</v>
      </c>
      <c r="G381" s="20">
        <v>45</v>
      </c>
      <c r="H381" s="21" t="s">
        <v>4691</v>
      </c>
    </row>
    <row r="382" spans="1:8">
      <c r="A382" s="22" t="s">
        <v>4742</v>
      </c>
      <c r="B382" s="23" t="s">
        <v>4692</v>
      </c>
      <c r="C382" s="23" t="s">
        <v>571</v>
      </c>
      <c r="D382" s="23" t="s">
        <v>4693</v>
      </c>
      <c r="E382" s="193" t="s">
        <v>566</v>
      </c>
      <c r="F382" s="24">
        <v>5</v>
      </c>
      <c r="G382" s="24">
        <v>60</v>
      </c>
      <c r="H382" s="25" t="s">
        <v>4694</v>
      </c>
    </row>
    <row r="383" spans="1:8">
      <c r="A383" s="14" t="s">
        <v>3807</v>
      </c>
      <c r="B383" s="15" t="s">
        <v>1317</v>
      </c>
      <c r="C383" s="15" t="s">
        <v>564</v>
      </c>
      <c r="D383" s="15" t="s">
        <v>1318</v>
      </c>
      <c r="E383" s="194" t="s">
        <v>576</v>
      </c>
      <c r="F383" s="16">
        <v>5</v>
      </c>
      <c r="G383" s="16">
        <v>55</v>
      </c>
      <c r="H383" s="17" t="s">
        <v>4695</v>
      </c>
    </row>
    <row r="384" spans="1:8">
      <c r="A384" s="18" t="s">
        <v>3349</v>
      </c>
      <c r="B384" s="19" t="s">
        <v>1319</v>
      </c>
      <c r="C384" s="19" t="s">
        <v>325</v>
      </c>
      <c r="D384" s="19" t="s">
        <v>1320</v>
      </c>
      <c r="E384" s="192" t="s">
        <v>576</v>
      </c>
      <c r="F384" s="20">
        <v>20</v>
      </c>
      <c r="G384" s="20">
        <v>60</v>
      </c>
      <c r="H384" s="21" t="s">
        <v>4696</v>
      </c>
    </row>
    <row r="385" spans="1:8">
      <c r="A385" s="22" t="s">
        <v>3349</v>
      </c>
      <c r="B385" s="23" t="s">
        <v>1321</v>
      </c>
      <c r="C385" s="23" t="s">
        <v>571</v>
      </c>
      <c r="D385" s="23" t="s">
        <v>1322</v>
      </c>
      <c r="E385" s="193" t="s">
        <v>576</v>
      </c>
      <c r="F385" s="24">
        <v>15</v>
      </c>
      <c r="G385" s="24">
        <v>55</v>
      </c>
      <c r="H385" s="25" t="s">
        <v>4697</v>
      </c>
    </row>
    <row r="386" spans="1:8">
      <c r="A386" s="14" t="s">
        <v>3350</v>
      </c>
      <c r="B386" s="15" t="s">
        <v>1323</v>
      </c>
      <c r="C386" s="15" t="s">
        <v>564</v>
      </c>
      <c r="D386" s="15" t="s">
        <v>4698</v>
      </c>
      <c r="E386" s="194" t="s">
        <v>566</v>
      </c>
      <c r="F386" s="16">
        <v>30</v>
      </c>
      <c r="G386" s="16">
        <v>60</v>
      </c>
      <c r="H386" s="17" t="s">
        <v>4699</v>
      </c>
    </row>
    <row r="387" spans="1:8">
      <c r="A387" s="18" t="s">
        <v>3808</v>
      </c>
      <c r="B387" s="19" t="s">
        <v>1324</v>
      </c>
      <c r="C387" s="19" t="s">
        <v>325</v>
      </c>
      <c r="D387" s="19" t="s">
        <v>1325</v>
      </c>
      <c r="E387" s="192" t="s">
        <v>566</v>
      </c>
      <c r="F387" s="20">
        <v>30</v>
      </c>
      <c r="G387" s="20">
        <v>60</v>
      </c>
      <c r="H387" s="21" t="s">
        <v>1112</v>
      </c>
    </row>
    <row r="388" spans="1:8">
      <c r="A388" s="22" t="s">
        <v>3808</v>
      </c>
      <c r="B388" s="23" t="s">
        <v>1326</v>
      </c>
      <c r="C388" s="23" t="s">
        <v>571</v>
      </c>
      <c r="D388" s="23" t="s">
        <v>1327</v>
      </c>
      <c r="E388" s="193" t="s">
        <v>573</v>
      </c>
      <c r="F388" s="24">
        <v>30</v>
      </c>
      <c r="G388" s="24">
        <v>50</v>
      </c>
      <c r="H388" s="25" t="s">
        <v>4700</v>
      </c>
    </row>
    <row r="389" spans="1:8">
      <c r="A389" s="14" t="s">
        <v>3809</v>
      </c>
      <c r="B389" s="15" t="s">
        <v>1328</v>
      </c>
      <c r="C389" s="15" t="s">
        <v>564</v>
      </c>
      <c r="D389" s="15" t="s">
        <v>4044</v>
      </c>
      <c r="E389" s="194" t="s">
        <v>576</v>
      </c>
      <c r="F389" s="16">
        <v>30</v>
      </c>
      <c r="G389" s="16">
        <v>55</v>
      </c>
      <c r="H389" s="17" t="s">
        <v>1329</v>
      </c>
    </row>
    <row r="390" spans="1:8">
      <c r="A390" s="18" t="s">
        <v>3351</v>
      </c>
      <c r="B390" s="19" t="s">
        <v>1330</v>
      </c>
      <c r="C390" s="19" t="s">
        <v>325</v>
      </c>
      <c r="D390" s="19" t="s">
        <v>4701</v>
      </c>
      <c r="E390" s="192" t="s">
        <v>576</v>
      </c>
      <c r="F390" s="20">
        <v>30</v>
      </c>
      <c r="G390" s="20">
        <v>55</v>
      </c>
      <c r="H390" s="21" t="s">
        <v>1331</v>
      </c>
    </row>
    <row r="391" spans="1:8">
      <c r="A391" s="22" t="s">
        <v>3810</v>
      </c>
      <c r="B391" s="23" t="s">
        <v>1332</v>
      </c>
      <c r="C391" s="23" t="s">
        <v>571</v>
      </c>
      <c r="D391" s="23" t="s">
        <v>4702</v>
      </c>
      <c r="E391" s="193" t="s">
        <v>573</v>
      </c>
      <c r="F391" s="24">
        <v>30</v>
      </c>
      <c r="G391" s="24">
        <v>50</v>
      </c>
      <c r="H391" s="25" t="s">
        <v>1333</v>
      </c>
    </row>
    <row r="392" spans="1:8">
      <c r="A392" s="18" t="s">
        <v>2815</v>
      </c>
      <c r="B392" s="19" t="s">
        <v>1334</v>
      </c>
      <c r="C392" s="19" t="s">
        <v>564</v>
      </c>
      <c r="D392" s="19" t="s">
        <v>1335</v>
      </c>
      <c r="E392" s="192" t="s">
        <v>646</v>
      </c>
      <c r="F392" s="20">
        <v>20</v>
      </c>
      <c r="G392" s="20">
        <v>45</v>
      </c>
      <c r="H392" s="21" t="s">
        <v>4703</v>
      </c>
    </row>
    <row r="393" spans="1:8">
      <c r="A393" s="18" t="s">
        <v>2815</v>
      </c>
      <c r="B393" s="19" t="s">
        <v>1336</v>
      </c>
      <c r="C393" s="19" t="s">
        <v>571</v>
      </c>
      <c r="D393" s="19" t="s">
        <v>1337</v>
      </c>
      <c r="E393" s="192" t="s">
        <v>573</v>
      </c>
      <c r="F393" s="20">
        <v>10</v>
      </c>
      <c r="G393" s="20">
        <v>50</v>
      </c>
      <c r="H393" s="21" t="s">
        <v>1333</v>
      </c>
    </row>
    <row r="394" spans="1:8">
      <c r="A394" s="14" t="s">
        <v>3811</v>
      </c>
      <c r="B394" s="15" t="s">
        <v>1338</v>
      </c>
      <c r="C394" s="15" t="s">
        <v>564</v>
      </c>
      <c r="D394" s="15" t="s">
        <v>1339</v>
      </c>
      <c r="E394" s="194" t="s">
        <v>646</v>
      </c>
      <c r="F394" s="16">
        <v>20</v>
      </c>
      <c r="G394" s="16">
        <v>45</v>
      </c>
      <c r="H394" s="17" t="s">
        <v>647</v>
      </c>
    </row>
    <row r="395" spans="1:8">
      <c r="A395" s="18" t="s">
        <v>3811</v>
      </c>
      <c r="B395" s="19" t="s">
        <v>1340</v>
      </c>
      <c r="C395" s="19" t="s">
        <v>325</v>
      </c>
      <c r="D395" s="19" t="s">
        <v>1341</v>
      </c>
      <c r="E395" s="192" t="s">
        <v>576</v>
      </c>
      <c r="F395" s="20">
        <v>10</v>
      </c>
      <c r="G395" s="20">
        <v>55</v>
      </c>
      <c r="H395" s="21" t="s">
        <v>880</v>
      </c>
    </row>
    <row r="396" spans="1:8">
      <c r="A396" s="22" t="s">
        <v>3811</v>
      </c>
      <c r="B396" s="23" t="s">
        <v>1342</v>
      </c>
      <c r="C396" s="23" t="s">
        <v>571</v>
      </c>
      <c r="D396" s="23" t="s">
        <v>1343</v>
      </c>
      <c r="E396" s="193" t="s">
        <v>573</v>
      </c>
      <c r="F396" s="24">
        <v>5</v>
      </c>
      <c r="G396" s="24">
        <v>50</v>
      </c>
      <c r="H396" s="25" t="s">
        <v>1344</v>
      </c>
    </row>
    <row r="397" spans="1:8">
      <c r="A397" s="14" t="s">
        <v>4155</v>
      </c>
      <c r="B397" s="15" t="s">
        <v>4045</v>
      </c>
      <c r="C397" s="15" t="s">
        <v>564</v>
      </c>
      <c r="D397" s="15" t="s">
        <v>4046</v>
      </c>
      <c r="E397" s="194" t="s">
        <v>566</v>
      </c>
      <c r="F397" s="16">
        <v>5</v>
      </c>
      <c r="G397" s="16">
        <v>60</v>
      </c>
      <c r="H397" s="17" t="s">
        <v>577</v>
      </c>
    </row>
    <row r="398" spans="1:8">
      <c r="A398" s="18" t="s">
        <v>3929</v>
      </c>
      <c r="B398" s="19" t="s">
        <v>4047</v>
      </c>
      <c r="C398" s="19" t="s">
        <v>325</v>
      </c>
      <c r="D398" s="19" t="s">
        <v>4048</v>
      </c>
      <c r="E398" s="192" t="s">
        <v>576</v>
      </c>
      <c r="F398" s="20">
        <v>10</v>
      </c>
      <c r="G398" s="20">
        <v>55</v>
      </c>
      <c r="H398" s="21" t="s">
        <v>4704</v>
      </c>
    </row>
    <row r="399" spans="1:8">
      <c r="A399" s="22" t="s">
        <v>4155</v>
      </c>
      <c r="B399" s="23" t="s">
        <v>4049</v>
      </c>
      <c r="C399" s="23" t="s">
        <v>571</v>
      </c>
      <c r="D399" s="23" t="s">
        <v>4050</v>
      </c>
      <c r="E399" s="193" t="s">
        <v>666</v>
      </c>
      <c r="F399" s="24">
        <v>0</v>
      </c>
      <c r="G399" s="24">
        <v>65</v>
      </c>
      <c r="H399" s="25" t="s">
        <v>4705</v>
      </c>
    </row>
    <row r="400" spans="1:8">
      <c r="A400" s="14" t="s">
        <v>3931</v>
      </c>
      <c r="B400" s="15" t="s">
        <v>4051</v>
      </c>
      <c r="C400" s="15" t="s">
        <v>564</v>
      </c>
      <c r="D400" s="15" t="s">
        <v>4052</v>
      </c>
      <c r="E400" s="194" t="s">
        <v>573</v>
      </c>
      <c r="F400" s="16">
        <v>15</v>
      </c>
      <c r="G400" s="16">
        <v>50</v>
      </c>
      <c r="H400" s="17" t="s">
        <v>4706</v>
      </c>
    </row>
    <row r="401" spans="1:8">
      <c r="A401" s="18" t="s">
        <v>3931</v>
      </c>
      <c r="B401" s="19" t="s">
        <v>4053</v>
      </c>
      <c r="C401" s="19" t="s">
        <v>325</v>
      </c>
      <c r="D401" s="19" t="s">
        <v>4054</v>
      </c>
      <c r="E401" s="192" t="s">
        <v>646</v>
      </c>
      <c r="F401" s="20">
        <v>20</v>
      </c>
      <c r="G401" s="20">
        <v>45</v>
      </c>
      <c r="H401" s="21" t="s">
        <v>4707</v>
      </c>
    </row>
    <row r="402" spans="1:8">
      <c r="A402" s="22" t="s">
        <v>4156</v>
      </c>
      <c r="B402" s="23" t="s">
        <v>4055</v>
      </c>
      <c r="C402" s="23" t="s">
        <v>571</v>
      </c>
      <c r="D402" s="23" t="s">
        <v>4056</v>
      </c>
      <c r="E402" s="193" t="s">
        <v>566</v>
      </c>
      <c r="F402" s="24">
        <v>5</v>
      </c>
      <c r="G402" s="24">
        <v>60</v>
      </c>
      <c r="H402" s="25" t="s">
        <v>5295</v>
      </c>
    </row>
    <row r="403" spans="1:8">
      <c r="A403" s="14" t="s">
        <v>4157</v>
      </c>
      <c r="B403" s="15" t="s">
        <v>4057</v>
      </c>
      <c r="C403" s="15" t="s">
        <v>564</v>
      </c>
      <c r="D403" s="15" t="s">
        <v>4058</v>
      </c>
      <c r="E403" s="194" t="s">
        <v>573</v>
      </c>
      <c r="F403" s="16">
        <v>15</v>
      </c>
      <c r="G403" s="16">
        <v>50</v>
      </c>
      <c r="H403" s="17" t="s">
        <v>4708</v>
      </c>
    </row>
    <row r="404" spans="1:8">
      <c r="A404" s="18" t="s">
        <v>3933</v>
      </c>
      <c r="B404" s="19" t="s">
        <v>4059</v>
      </c>
      <c r="C404" s="19" t="s">
        <v>325</v>
      </c>
      <c r="D404" s="19" t="s">
        <v>4060</v>
      </c>
      <c r="E404" s="192" t="s">
        <v>576</v>
      </c>
      <c r="F404" s="20">
        <v>10</v>
      </c>
      <c r="G404" s="20">
        <v>55</v>
      </c>
      <c r="H404" s="21" t="s">
        <v>4709</v>
      </c>
    </row>
    <row r="405" spans="1:8">
      <c r="A405" s="22" t="s">
        <v>4157</v>
      </c>
      <c r="B405" s="23" t="s">
        <v>4061</v>
      </c>
      <c r="C405" s="23" t="s">
        <v>571</v>
      </c>
      <c r="D405" s="23" t="s">
        <v>4062</v>
      </c>
      <c r="E405" s="193" t="s">
        <v>666</v>
      </c>
      <c r="F405" s="24">
        <v>0</v>
      </c>
      <c r="G405" s="24">
        <v>100</v>
      </c>
      <c r="H405" s="25" t="s">
        <v>4710</v>
      </c>
    </row>
    <row r="406" spans="1:8">
      <c r="A406" s="14" t="s">
        <v>3934</v>
      </c>
      <c r="B406" s="15" t="s">
        <v>4063</v>
      </c>
      <c r="C406" s="15" t="s">
        <v>564</v>
      </c>
      <c r="D406" s="15" t="s">
        <v>4064</v>
      </c>
      <c r="E406" s="194" t="s">
        <v>573</v>
      </c>
      <c r="F406" s="16">
        <v>15</v>
      </c>
      <c r="G406" s="16">
        <v>50</v>
      </c>
      <c r="H406" s="17" t="s">
        <v>4711</v>
      </c>
    </row>
    <row r="407" spans="1:8">
      <c r="A407" s="18" t="s">
        <v>3934</v>
      </c>
      <c r="B407" s="19" t="s">
        <v>4065</v>
      </c>
      <c r="C407" s="19" t="s">
        <v>325</v>
      </c>
      <c r="D407" s="19" t="s">
        <v>4066</v>
      </c>
      <c r="E407" s="192" t="s">
        <v>666</v>
      </c>
      <c r="F407" s="20">
        <v>0</v>
      </c>
      <c r="G407" s="20">
        <v>100</v>
      </c>
      <c r="H407" s="21" t="s">
        <v>4712</v>
      </c>
    </row>
    <row r="408" spans="1:8">
      <c r="A408" s="22" t="s">
        <v>3934</v>
      </c>
      <c r="B408" s="23" t="s">
        <v>4067</v>
      </c>
      <c r="C408" s="23" t="s">
        <v>571</v>
      </c>
      <c r="D408" s="23" t="s">
        <v>4068</v>
      </c>
      <c r="E408" s="193" t="s">
        <v>566</v>
      </c>
      <c r="F408" s="24">
        <v>5</v>
      </c>
      <c r="G408" s="24">
        <v>60</v>
      </c>
      <c r="H408" s="25" t="s">
        <v>4713</v>
      </c>
    </row>
    <row r="409" spans="1:8">
      <c r="A409" s="14" t="s">
        <v>3936</v>
      </c>
      <c r="B409" s="15" t="s">
        <v>4069</v>
      </c>
      <c r="C409" s="15" t="s">
        <v>564</v>
      </c>
      <c r="D409" s="15" t="s">
        <v>4070</v>
      </c>
      <c r="E409" s="194" t="s">
        <v>787</v>
      </c>
      <c r="F409" s="16">
        <v>25</v>
      </c>
      <c r="G409" s="16">
        <v>40</v>
      </c>
      <c r="H409" s="17" t="s">
        <v>4714</v>
      </c>
    </row>
    <row r="410" spans="1:8">
      <c r="A410" s="18" t="s">
        <v>4158</v>
      </c>
      <c r="B410" s="19" t="s">
        <v>4071</v>
      </c>
      <c r="C410" s="19" t="s">
        <v>325</v>
      </c>
      <c r="D410" s="19" t="s">
        <v>4072</v>
      </c>
      <c r="E410" s="192" t="s">
        <v>666</v>
      </c>
      <c r="F410" s="20">
        <v>0</v>
      </c>
      <c r="G410" s="20">
        <v>100</v>
      </c>
      <c r="H410" s="21" t="s">
        <v>4715</v>
      </c>
    </row>
    <row r="411" spans="1:8">
      <c r="A411" s="22" t="s">
        <v>4158</v>
      </c>
      <c r="B411" s="23" t="s">
        <v>4073</v>
      </c>
      <c r="C411" s="23" t="s">
        <v>571</v>
      </c>
      <c r="D411" s="23" t="s">
        <v>4074</v>
      </c>
      <c r="E411" s="193" t="s">
        <v>666</v>
      </c>
      <c r="F411" s="24">
        <v>0</v>
      </c>
      <c r="G411" s="24">
        <v>100</v>
      </c>
      <c r="H411" s="25" t="s">
        <v>4716</v>
      </c>
    </row>
    <row r="412" spans="1:8">
      <c r="A412" s="14" t="s">
        <v>3812</v>
      </c>
      <c r="B412" s="15" t="s">
        <v>3646</v>
      </c>
      <c r="C412" s="15" t="s">
        <v>564</v>
      </c>
      <c r="D412" s="15" t="s">
        <v>3647</v>
      </c>
      <c r="E412" s="194" t="s">
        <v>566</v>
      </c>
      <c r="F412" s="16">
        <v>1</v>
      </c>
      <c r="G412" s="16">
        <v>60</v>
      </c>
      <c r="H412" s="17" t="s">
        <v>4717</v>
      </c>
    </row>
    <row r="413" spans="1:8">
      <c r="A413" s="18" t="s">
        <v>3812</v>
      </c>
      <c r="B413" s="19" t="s">
        <v>3648</v>
      </c>
      <c r="C413" s="19" t="s">
        <v>325</v>
      </c>
      <c r="D413" s="19" t="s">
        <v>3649</v>
      </c>
      <c r="E413" s="192" t="s">
        <v>666</v>
      </c>
      <c r="F413" s="20">
        <v>0</v>
      </c>
      <c r="G413" s="20">
        <v>100</v>
      </c>
      <c r="H413" s="21" t="s">
        <v>4718</v>
      </c>
    </row>
    <row r="414" spans="1:8">
      <c r="A414" s="22" t="s">
        <v>3812</v>
      </c>
      <c r="B414" s="23" t="s">
        <v>3650</v>
      </c>
      <c r="C414" s="23" t="s">
        <v>571</v>
      </c>
      <c r="D414" s="23" t="s">
        <v>3651</v>
      </c>
      <c r="E414" s="193" t="s">
        <v>573</v>
      </c>
      <c r="F414" s="24">
        <v>15</v>
      </c>
      <c r="G414" s="24">
        <v>50</v>
      </c>
      <c r="H414" s="25" t="s">
        <v>4719</v>
      </c>
    </row>
    <row r="415" spans="1:8">
      <c r="A415" s="14" t="s">
        <v>3813</v>
      </c>
      <c r="B415" s="15" t="s">
        <v>3652</v>
      </c>
      <c r="C415" s="15" t="s">
        <v>564</v>
      </c>
      <c r="D415" s="15" t="s">
        <v>3653</v>
      </c>
      <c r="E415" s="194" t="s">
        <v>576</v>
      </c>
      <c r="F415" s="16">
        <v>10</v>
      </c>
      <c r="G415" s="16">
        <v>55</v>
      </c>
      <c r="H415" s="17" t="s">
        <v>577</v>
      </c>
    </row>
    <row r="416" spans="1:8">
      <c r="A416" s="18" t="s">
        <v>3813</v>
      </c>
      <c r="B416" s="19" t="s">
        <v>3654</v>
      </c>
      <c r="C416" s="19" t="s">
        <v>325</v>
      </c>
      <c r="D416" s="19" t="s">
        <v>3655</v>
      </c>
      <c r="E416" s="192" t="s">
        <v>646</v>
      </c>
      <c r="F416" s="20">
        <v>20</v>
      </c>
      <c r="G416" s="20">
        <v>45</v>
      </c>
      <c r="H416" s="21" t="s">
        <v>4720</v>
      </c>
    </row>
    <row r="417" spans="1:8">
      <c r="A417" s="22" t="s">
        <v>3813</v>
      </c>
      <c r="B417" s="23" t="s">
        <v>3656</v>
      </c>
      <c r="C417" s="23" t="s">
        <v>571</v>
      </c>
      <c r="D417" s="23" t="s">
        <v>3657</v>
      </c>
      <c r="E417" s="193" t="s">
        <v>566</v>
      </c>
      <c r="F417" s="24">
        <v>5</v>
      </c>
      <c r="G417" s="24">
        <v>60</v>
      </c>
      <c r="H417" s="25" t="s">
        <v>4721</v>
      </c>
    </row>
    <row r="418" spans="1:8">
      <c r="A418" s="14" t="s">
        <v>3814</v>
      </c>
      <c r="B418" s="15" t="s">
        <v>3658</v>
      </c>
      <c r="C418" s="15" t="s">
        <v>564</v>
      </c>
      <c r="D418" s="15" t="s">
        <v>3659</v>
      </c>
      <c r="E418" s="194" t="s">
        <v>646</v>
      </c>
      <c r="F418" s="16">
        <v>20</v>
      </c>
      <c r="G418" s="16">
        <v>45</v>
      </c>
      <c r="H418" s="17" t="s">
        <v>4722</v>
      </c>
    </row>
    <row r="419" spans="1:8">
      <c r="A419" s="18" t="s">
        <v>3814</v>
      </c>
      <c r="B419" s="19" t="s">
        <v>3660</v>
      </c>
      <c r="C419" s="19" t="s">
        <v>325</v>
      </c>
      <c r="D419" s="19" t="s">
        <v>3661</v>
      </c>
      <c r="E419" s="192" t="s">
        <v>576</v>
      </c>
      <c r="F419" s="20">
        <v>10</v>
      </c>
      <c r="G419" s="20">
        <v>55</v>
      </c>
      <c r="H419" s="21" t="s">
        <v>4723</v>
      </c>
    </row>
    <row r="420" spans="1:8">
      <c r="A420" s="22" t="s">
        <v>3352</v>
      </c>
      <c r="B420" s="23" t="s">
        <v>3662</v>
      </c>
      <c r="C420" s="23" t="s">
        <v>571</v>
      </c>
      <c r="D420" s="23" t="s">
        <v>3663</v>
      </c>
      <c r="E420" s="193" t="s">
        <v>576</v>
      </c>
      <c r="F420" s="24">
        <v>10</v>
      </c>
      <c r="G420" s="24">
        <v>55</v>
      </c>
      <c r="H420" s="25" t="s">
        <v>4724</v>
      </c>
    </row>
    <row r="421" spans="1:8">
      <c r="A421" s="14" t="s">
        <v>3815</v>
      </c>
      <c r="B421" s="15" t="s">
        <v>3664</v>
      </c>
      <c r="C421" s="15" t="s">
        <v>564</v>
      </c>
      <c r="D421" s="15" t="s">
        <v>3665</v>
      </c>
      <c r="E421" s="194" t="s">
        <v>646</v>
      </c>
      <c r="F421" s="16">
        <v>20</v>
      </c>
      <c r="G421" s="16">
        <v>45</v>
      </c>
      <c r="H421" s="17" t="s">
        <v>4725</v>
      </c>
    </row>
    <row r="422" spans="1:8">
      <c r="A422" s="18" t="s">
        <v>3353</v>
      </c>
      <c r="B422" s="19" t="s">
        <v>3666</v>
      </c>
      <c r="C422" s="19" t="s">
        <v>325</v>
      </c>
      <c r="D422" s="19" t="s">
        <v>3667</v>
      </c>
      <c r="E422" s="192" t="s">
        <v>576</v>
      </c>
      <c r="F422" s="20">
        <v>10</v>
      </c>
      <c r="G422" s="20">
        <v>55</v>
      </c>
      <c r="H422" s="21" t="s">
        <v>4726</v>
      </c>
    </row>
    <row r="423" spans="1:8">
      <c r="A423" s="22" t="s">
        <v>3353</v>
      </c>
      <c r="B423" s="23" t="s">
        <v>3668</v>
      </c>
      <c r="C423" s="23" t="s">
        <v>571</v>
      </c>
      <c r="D423" s="23" t="s">
        <v>3669</v>
      </c>
      <c r="E423" s="193" t="s">
        <v>576</v>
      </c>
      <c r="F423" s="24">
        <v>10</v>
      </c>
      <c r="G423" s="24">
        <v>55</v>
      </c>
      <c r="H423" s="25" t="s">
        <v>5296</v>
      </c>
    </row>
    <row r="424" spans="1:8">
      <c r="A424" s="14" t="s">
        <v>4745</v>
      </c>
      <c r="B424" s="15" t="s">
        <v>3670</v>
      </c>
      <c r="C424" s="15" t="s">
        <v>564</v>
      </c>
      <c r="D424" s="15" t="s">
        <v>3671</v>
      </c>
      <c r="E424" s="194" t="s">
        <v>5089</v>
      </c>
      <c r="F424" s="16">
        <v>25</v>
      </c>
      <c r="G424" s="16">
        <v>40</v>
      </c>
      <c r="H424" s="17" t="s">
        <v>4727</v>
      </c>
    </row>
    <row r="425" spans="1:8">
      <c r="A425" s="18" t="s">
        <v>4745</v>
      </c>
      <c r="B425" s="19" t="s">
        <v>3672</v>
      </c>
      <c r="C425" s="19" t="s">
        <v>325</v>
      </c>
      <c r="D425" s="19" t="s">
        <v>3673</v>
      </c>
      <c r="E425" s="192" t="s">
        <v>576</v>
      </c>
      <c r="F425" s="20">
        <v>10</v>
      </c>
      <c r="G425" s="20">
        <v>55</v>
      </c>
      <c r="H425" s="21" t="s">
        <v>4728</v>
      </c>
    </row>
    <row r="426" spans="1:8">
      <c r="A426" s="18" t="s">
        <v>4746</v>
      </c>
      <c r="B426" s="19" t="s">
        <v>3674</v>
      </c>
      <c r="C426" s="19" t="s">
        <v>571</v>
      </c>
      <c r="D426" s="19" t="s">
        <v>3675</v>
      </c>
      <c r="E426" s="192" t="s">
        <v>666</v>
      </c>
      <c r="F426" s="20">
        <v>0</v>
      </c>
      <c r="G426" s="20">
        <v>100</v>
      </c>
      <c r="H426" s="21" t="s">
        <v>4729</v>
      </c>
    </row>
    <row r="427" spans="1:8">
      <c r="A427" s="22" t="s">
        <v>4745</v>
      </c>
      <c r="B427" s="23" t="s">
        <v>4075</v>
      </c>
      <c r="C427" s="23" t="s">
        <v>564</v>
      </c>
      <c r="D427" s="23" t="s">
        <v>3676</v>
      </c>
      <c r="E427" s="193" t="s">
        <v>787</v>
      </c>
      <c r="F427" s="24">
        <v>25</v>
      </c>
      <c r="G427" s="24">
        <v>40</v>
      </c>
      <c r="H427" s="25" t="s">
        <v>4730</v>
      </c>
    </row>
    <row r="428" spans="1:8">
      <c r="A428" s="14" t="s">
        <v>4747</v>
      </c>
      <c r="B428" s="15" t="s">
        <v>4076</v>
      </c>
      <c r="C428" s="15" t="s">
        <v>564</v>
      </c>
      <c r="D428" s="15" t="s">
        <v>3677</v>
      </c>
      <c r="E428" s="194" t="s">
        <v>5090</v>
      </c>
      <c r="F428" s="16">
        <v>45</v>
      </c>
      <c r="G428" s="16">
        <v>40</v>
      </c>
      <c r="H428" s="17" t="s">
        <v>4731</v>
      </c>
    </row>
    <row r="429" spans="1:8">
      <c r="A429" s="18" t="s">
        <v>4747</v>
      </c>
      <c r="B429" s="19" t="s">
        <v>3678</v>
      </c>
      <c r="C429" s="19" t="s">
        <v>325</v>
      </c>
      <c r="D429" s="19" t="s">
        <v>3679</v>
      </c>
      <c r="E429" s="192" t="s">
        <v>666</v>
      </c>
      <c r="F429" s="20">
        <v>25</v>
      </c>
      <c r="G429" s="20">
        <v>100</v>
      </c>
      <c r="H429" s="21" t="s">
        <v>4732</v>
      </c>
    </row>
    <row r="430" spans="1:8">
      <c r="A430" s="18" t="s">
        <v>4747</v>
      </c>
      <c r="B430" s="19" t="s">
        <v>3680</v>
      </c>
      <c r="C430" s="19" t="s">
        <v>571</v>
      </c>
      <c r="D430" s="19" t="s">
        <v>3681</v>
      </c>
      <c r="E430" s="192" t="s">
        <v>666</v>
      </c>
      <c r="F430" s="20">
        <v>25</v>
      </c>
      <c r="G430" s="20">
        <v>100</v>
      </c>
      <c r="H430" s="21" t="s">
        <v>4733</v>
      </c>
    </row>
    <row r="431" spans="1:8">
      <c r="A431" s="22" t="s">
        <v>4748</v>
      </c>
      <c r="B431" s="23" t="s">
        <v>4077</v>
      </c>
      <c r="C431" s="23" t="s">
        <v>564</v>
      </c>
      <c r="D431" s="23" t="s">
        <v>3677</v>
      </c>
      <c r="E431" s="193" t="s">
        <v>787</v>
      </c>
      <c r="F431" s="24">
        <v>45</v>
      </c>
      <c r="G431" s="24">
        <v>40</v>
      </c>
      <c r="H431" s="25" t="s">
        <v>4734</v>
      </c>
    </row>
    <row r="432" spans="1:8">
      <c r="A432" s="109"/>
    </row>
    <row r="433" spans="1:1">
      <c r="A433" s="109"/>
    </row>
    <row r="434" spans="1:1">
      <c r="A434" s="109"/>
    </row>
    <row r="435" spans="1:1">
      <c r="A435" s="109"/>
    </row>
    <row r="436" spans="1:1">
      <c r="A436" s="109"/>
    </row>
    <row r="437" spans="1:1">
      <c r="A437" s="109"/>
    </row>
    <row r="438" spans="1:1">
      <c r="A438" s="109"/>
    </row>
    <row r="439" spans="1:1">
      <c r="A439" s="109"/>
    </row>
    <row r="440" spans="1:1">
      <c r="A440" s="109"/>
    </row>
    <row r="441" spans="1:1">
      <c r="A441" s="109"/>
    </row>
    <row r="442" spans="1:1">
      <c r="A442" s="109"/>
    </row>
    <row r="443" spans="1:1">
      <c r="A443" s="109"/>
    </row>
    <row r="444" spans="1:1">
      <c r="A444" s="109"/>
    </row>
    <row r="445" spans="1:1">
      <c r="A445" s="109"/>
    </row>
    <row r="446" spans="1:1">
      <c r="A446" s="109"/>
    </row>
    <row r="447" spans="1:1">
      <c r="A447" s="109"/>
    </row>
  </sheetData>
  <autoFilter ref="A1:H410"/>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57"/>
  <sheetViews>
    <sheetView workbookViewId="0">
      <pane xSplit="2" ySplit="1" topLeftCell="C2" activePane="bottomRight" state="frozen"/>
      <selection activeCell="B1" sqref="B1"/>
      <selection pane="topRight" activeCell="C1" sqref="C1"/>
      <selection pane="bottomLeft" activeCell="B2" sqref="B2"/>
      <selection pane="bottomRight" activeCell="B28" sqref="B28"/>
    </sheetView>
  </sheetViews>
  <sheetFormatPr defaultRowHeight="14.25"/>
  <cols>
    <col min="1" max="1" width="11.875" style="278" customWidth="1"/>
    <col min="2" max="2" width="24" customWidth="1"/>
    <col min="3" max="3" width="11.375" bestFit="1" customWidth="1"/>
    <col min="4" max="5" width="5.25" bestFit="1" customWidth="1"/>
    <col min="6" max="14" width="7.25" style="1" bestFit="1" customWidth="1"/>
    <col min="15" max="15" width="29.625" customWidth="1"/>
    <col min="16" max="16" width="9" customWidth="1"/>
    <col min="17" max="17" width="13" customWidth="1"/>
    <col min="18" max="18" width="21.375" bestFit="1" customWidth="1"/>
    <col min="19" max="19" width="140.625" bestFit="1" customWidth="1"/>
    <col min="20" max="20" width="121.25" bestFit="1" customWidth="1"/>
    <col min="21" max="21" width="117.75" bestFit="1" customWidth="1"/>
    <col min="22" max="22" width="139.875" bestFit="1" customWidth="1"/>
    <col min="23" max="23" width="108.75" bestFit="1" customWidth="1"/>
    <col min="24" max="24" width="122.625" style="50" bestFit="1" customWidth="1"/>
    <col min="25" max="29" width="11.375" style="50" customWidth="1"/>
    <col min="30" max="30" width="9" style="50"/>
  </cols>
  <sheetData>
    <row r="1" spans="1:29">
      <c r="B1" s="243" t="s">
        <v>2715</v>
      </c>
      <c r="C1" s="45" t="s">
        <v>3882</v>
      </c>
      <c r="D1" s="45" t="s">
        <v>3103</v>
      </c>
      <c r="E1" s="46" t="s">
        <v>3104</v>
      </c>
      <c r="F1" s="80" t="s">
        <v>264</v>
      </c>
      <c r="G1" s="81" t="s">
        <v>257</v>
      </c>
      <c r="H1" s="81" t="s">
        <v>258</v>
      </c>
      <c r="I1" s="81" t="s">
        <v>263</v>
      </c>
      <c r="J1" s="81" t="s">
        <v>260</v>
      </c>
      <c r="K1" s="81" t="s">
        <v>259</v>
      </c>
      <c r="L1" s="81" t="s">
        <v>261</v>
      </c>
      <c r="M1" s="81" t="s">
        <v>281</v>
      </c>
      <c r="N1" s="88" t="s">
        <v>125</v>
      </c>
      <c r="O1" s="243" t="s">
        <v>4090</v>
      </c>
      <c r="P1" s="45" t="s">
        <v>4091</v>
      </c>
      <c r="Q1" s="45" t="s">
        <v>3883</v>
      </c>
      <c r="R1" s="46" t="s">
        <v>3880</v>
      </c>
      <c r="S1" s="243" t="s">
        <v>3884</v>
      </c>
      <c r="T1" s="46" t="s">
        <v>3885</v>
      </c>
      <c r="U1" s="243" t="s">
        <v>3886</v>
      </c>
      <c r="V1" s="45" t="s">
        <v>3887</v>
      </c>
      <c r="W1" s="45" t="s">
        <v>3888</v>
      </c>
      <c r="X1" s="269" t="s">
        <v>3889</v>
      </c>
      <c r="Y1" s="49"/>
      <c r="Z1" s="49"/>
      <c r="AA1" s="49"/>
      <c r="AB1" s="49"/>
      <c r="AC1" s="49"/>
    </row>
    <row r="2" spans="1:29">
      <c r="A2" s="278" t="s">
        <v>4891</v>
      </c>
      <c r="B2" s="197" t="s">
        <v>3274</v>
      </c>
      <c r="C2" s="173" t="s">
        <v>2819</v>
      </c>
      <c r="D2" s="173">
        <v>0</v>
      </c>
      <c r="E2" s="198">
        <v>4</v>
      </c>
      <c r="F2" s="127"/>
      <c r="G2" s="118"/>
      <c r="H2" s="118"/>
      <c r="I2" s="118"/>
      <c r="J2" s="118"/>
      <c r="K2" s="118"/>
      <c r="L2" s="118"/>
      <c r="M2" s="118"/>
      <c r="N2" s="128"/>
      <c r="O2" s="245" t="s">
        <v>3941</v>
      </c>
      <c r="P2" s="173" t="s">
        <v>368</v>
      </c>
      <c r="Q2" s="173" t="s">
        <v>2155</v>
      </c>
      <c r="R2" s="198"/>
      <c r="S2" s="197" t="s">
        <v>1347</v>
      </c>
      <c r="T2" s="198" t="s">
        <v>1348</v>
      </c>
      <c r="U2" s="197" t="s">
        <v>1349</v>
      </c>
      <c r="V2" s="173" t="s">
        <v>1350</v>
      </c>
      <c r="W2" s="173" t="s">
        <v>1351</v>
      </c>
      <c r="X2" s="135" t="s">
        <v>1352</v>
      </c>
      <c r="Y2" s="50" t="str">
        <f>LEFT(C2,7)</f>
        <v>ATH0001</v>
      </c>
      <c r="Z2" s="50" t="str">
        <f t="shared" ref="Z2:Z19" si="0">CONCATENATE("SPE",RIGHT(LEFT($C2,7),4),"A",RIGHT($C2,2))</f>
        <v>SPE0001A01</v>
      </c>
      <c r="AA2" s="50" t="str">
        <f>CONCATENATE("SPE",RIGHT(LEFT($C2,7),4),"B",RIGHT($C2,2))</f>
        <v>SPE0001B01</v>
      </c>
      <c r="AB2" s="50" t="str">
        <f>CONCATENATE("SPE",RIGHT(LEFT($C2,7),4),"C",RIGHT($C2,2))</f>
        <v>SPE0001C01</v>
      </c>
      <c r="AC2" s="50" t="str">
        <f>CONCATENATE("SPE",RIGHT(LEFT($C2,7),4),"D",RIGHT($C2,2))</f>
        <v>SPE0001D01</v>
      </c>
    </row>
    <row r="3" spans="1:29">
      <c r="A3" s="292" t="s">
        <v>5097</v>
      </c>
      <c r="B3" s="199" t="s">
        <v>5100</v>
      </c>
      <c r="C3" s="182" t="s">
        <v>5098</v>
      </c>
      <c r="D3" s="182">
        <v>0</v>
      </c>
      <c r="E3" s="200">
        <v>4</v>
      </c>
      <c r="F3" s="107"/>
      <c r="G3" s="109"/>
      <c r="H3" s="109"/>
      <c r="I3" s="109"/>
      <c r="J3" s="109"/>
      <c r="K3" s="109"/>
      <c r="L3" s="109"/>
      <c r="M3" s="109"/>
      <c r="N3" s="47"/>
      <c r="O3" s="246" t="s">
        <v>5099</v>
      </c>
      <c r="P3" s="182"/>
      <c r="Q3" s="182" t="s">
        <v>5101</v>
      </c>
      <c r="R3" s="200" t="s">
        <v>5134</v>
      </c>
      <c r="S3" s="199" t="s">
        <v>5102</v>
      </c>
      <c r="T3" s="200" t="s">
        <v>5102</v>
      </c>
      <c r="U3" s="199" t="s">
        <v>5103</v>
      </c>
      <c r="V3" s="182" t="s">
        <v>5104</v>
      </c>
      <c r="W3" s="182" t="s">
        <v>5105</v>
      </c>
      <c r="X3" s="131" t="s">
        <v>5106</v>
      </c>
      <c r="Y3" s="50" t="str">
        <f>LEFT(C3,7)</f>
        <v>ATH0001</v>
      </c>
      <c r="Z3" s="50" t="s">
        <v>563</v>
      </c>
      <c r="AA3" s="50" t="s">
        <v>568</v>
      </c>
      <c r="AB3" s="50" t="s">
        <v>570</v>
      </c>
      <c r="AC3" s="50" t="s">
        <v>5220</v>
      </c>
    </row>
    <row r="4" spans="1:29">
      <c r="A4" s="278" t="s">
        <v>4892</v>
      </c>
      <c r="B4" s="199" t="s">
        <v>3275</v>
      </c>
      <c r="C4" s="182" t="s">
        <v>2820</v>
      </c>
      <c r="D4" s="182">
        <v>0</v>
      </c>
      <c r="E4" s="200">
        <v>4</v>
      </c>
      <c r="F4" s="107"/>
      <c r="G4" s="109"/>
      <c r="H4" s="109"/>
      <c r="I4" s="109"/>
      <c r="J4" s="109"/>
      <c r="K4" s="109"/>
      <c r="L4" s="109"/>
      <c r="M4" s="109"/>
      <c r="N4" s="47"/>
      <c r="O4" s="246" t="s">
        <v>2008</v>
      </c>
      <c r="P4" t="s">
        <v>368</v>
      </c>
      <c r="Q4" s="182" t="s">
        <v>2155</v>
      </c>
      <c r="R4" s="200" t="s">
        <v>3026</v>
      </c>
      <c r="S4" s="199" t="s">
        <v>1353</v>
      </c>
      <c r="T4" s="200" t="s">
        <v>1354</v>
      </c>
      <c r="U4" s="199" t="s">
        <v>1355</v>
      </c>
      <c r="V4" s="182" t="s">
        <v>1356</v>
      </c>
      <c r="W4" s="182" t="s">
        <v>1357</v>
      </c>
      <c r="X4" s="131" t="s">
        <v>1358</v>
      </c>
      <c r="Y4" s="50" t="str">
        <f t="shared" ref="Y4:Y73" si="1">LEFT(C4,7)</f>
        <v>ATH0002</v>
      </c>
      <c r="Z4" s="50" t="str">
        <f t="shared" si="0"/>
        <v>SPE0002A01</v>
      </c>
      <c r="AA4" s="50" t="str">
        <f t="shared" ref="AA4:AA73" si="2">CONCATENATE("SPE",RIGHT(LEFT($C4,7),4),"B",RIGHT($C4,2))</f>
        <v>SPE0002B01</v>
      </c>
      <c r="AB4" s="50" t="str">
        <f t="shared" ref="AB4:AB73" si="3">CONCATENATE("SPE",RIGHT(LEFT($C4,7),4),"C",RIGHT($C4,2))</f>
        <v>SPE0002C01</v>
      </c>
      <c r="AC4" s="50" t="str">
        <f t="shared" ref="AC4:AC73" si="4">CONCATENATE("SPE",RIGHT(LEFT($C4,7),4),"D",RIGHT($C4,2))</f>
        <v>SPE0002D01</v>
      </c>
    </row>
    <row r="5" spans="1:29">
      <c r="A5" s="278" t="s">
        <v>5049</v>
      </c>
      <c r="B5" s="201" t="s">
        <v>3583</v>
      </c>
      <c r="C5" s="180" t="s">
        <v>3582</v>
      </c>
      <c r="D5" s="180">
        <v>0</v>
      </c>
      <c r="E5" s="202">
        <v>4</v>
      </c>
      <c r="F5" s="108"/>
      <c r="G5" s="110"/>
      <c r="H5" s="110"/>
      <c r="I5" s="110"/>
      <c r="J5" s="110"/>
      <c r="K5" s="110"/>
      <c r="L5" s="110"/>
      <c r="M5" s="110"/>
      <c r="N5" s="48"/>
      <c r="O5" s="247" t="s">
        <v>2008</v>
      </c>
      <c r="P5" s="180"/>
      <c r="Q5" s="180" t="s">
        <v>2139</v>
      </c>
      <c r="R5" s="202" t="s">
        <v>3445</v>
      </c>
      <c r="S5" s="201" t="s">
        <v>3493</v>
      </c>
      <c r="T5" s="202" t="s">
        <v>3493</v>
      </c>
      <c r="U5" s="201" t="s">
        <v>3494</v>
      </c>
      <c r="V5" s="180" t="s">
        <v>3495</v>
      </c>
      <c r="W5" s="180" t="s">
        <v>3496</v>
      </c>
      <c r="X5" s="133" t="s">
        <v>3497</v>
      </c>
      <c r="Y5" s="50" t="str">
        <f t="shared" si="1"/>
        <v>ATH0002</v>
      </c>
      <c r="Z5" s="50" t="s">
        <v>574</v>
      </c>
      <c r="AA5" s="50" t="s">
        <v>578</v>
      </c>
      <c r="AB5" s="50" t="s">
        <v>581</v>
      </c>
      <c r="AC5" s="50" t="s">
        <v>4013</v>
      </c>
    </row>
    <row r="6" spans="1:29">
      <c r="A6" s="278" t="s">
        <v>4893</v>
      </c>
      <c r="B6" s="197" t="s">
        <v>2769</v>
      </c>
      <c r="C6" s="173" t="s">
        <v>2821</v>
      </c>
      <c r="D6" s="173">
        <v>2</v>
      </c>
      <c r="E6" s="198">
        <v>2</v>
      </c>
      <c r="F6" s="127"/>
      <c r="G6" s="118"/>
      <c r="H6" s="118"/>
      <c r="I6" s="118"/>
      <c r="J6" s="118"/>
      <c r="K6" s="118"/>
      <c r="L6" s="118"/>
      <c r="M6" s="118"/>
      <c r="N6" s="128"/>
      <c r="O6" s="245" t="s">
        <v>2009</v>
      </c>
      <c r="P6" s="173" t="s">
        <v>370</v>
      </c>
      <c r="Q6" s="173" t="s">
        <v>2161</v>
      </c>
      <c r="R6" s="198"/>
      <c r="S6" s="197" t="s">
        <v>1359</v>
      </c>
      <c r="T6" s="198" t="s">
        <v>1360</v>
      </c>
      <c r="U6" s="197" t="s">
        <v>1361</v>
      </c>
      <c r="V6" s="173" t="s">
        <v>1362</v>
      </c>
      <c r="W6" s="173" t="s">
        <v>1363</v>
      </c>
      <c r="X6" s="135" t="s">
        <v>1364</v>
      </c>
      <c r="Y6" s="50" t="str">
        <f t="shared" si="1"/>
        <v>ATH0003</v>
      </c>
      <c r="Z6" s="50" t="str">
        <f t="shared" si="0"/>
        <v>SPE0003A01</v>
      </c>
      <c r="AA6" s="50" t="str">
        <f t="shared" si="2"/>
        <v>SPE0003B01</v>
      </c>
      <c r="AB6" s="50" t="str">
        <f t="shared" si="3"/>
        <v>SPE0003C01</v>
      </c>
      <c r="AC6" s="50" t="str">
        <f t="shared" si="4"/>
        <v>SPE0003D01</v>
      </c>
    </row>
    <row r="7" spans="1:29">
      <c r="A7" s="278" t="s">
        <v>4894</v>
      </c>
      <c r="B7" s="199" t="s">
        <v>3498</v>
      </c>
      <c r="C7" s="182" t="s">
        <v>2822</v>
      </c>
      <c r="D7" s="182">
        <v>3</v>
      </c>
      <c r="E7" s="200">
        <v>15</v>
      </c>
      <c r="F7" s="107">
        <v>100</v>
      </c>
      <c r="G7" s="109">
        <v>40</v>
      </c>
      <c r="H7" s="109">
        <v>40</v>
      </c>
      <c r="I7" s="109">
        <v>10</v>
      </c>
      <c r="J7" s="109">
        <v>15</v>
      </c>
      <c r="K7" s="109">
        <v>20</v>
      </c>
      <c r="L7" s="109">
        <v>5</v>
      </c>
      <c r="M7" s="109">
        <v>-25</v>
      </c>
      <c r="N7" s="47"/>
      <c r="O7" s="246" t="s">
        <v>2009</v>
      </c>
      <c r="P7" s="182"/>
      <c r="Q7" s="182" t="s">
        <v>2136</v>
      </c>
      <c r="R7" s="200" t="s">
        <v>3243</v>
      </c>
      <c r="S7" s="199" t="s">
        <v>1365</v>
      </c>
      <c r="T7" s="200" t="s">
        <v>1366</v>
      </c>
      <c r="U7" s="199" t="s">
        <v>1367</v>
      </c>
      <c r="V7" s="182" t="s">
        <v>1368</v>
      </c>
      <c r="W7" s="182" t="s">
        <v>1369</v>
      </c>
      <c r="X7" s="131" t="s">
        <v>1370</v>
      </c>
      <c r="Y7" s="50" t="str">
        <f t="shared" si="1"/>
        <v>ATH0003</v>
      </c>
      <c r="Z7" s="50" t="str">
        <f t="shared" si="0"/>
        <v>SPE0003A02</v>
      </c>
      <c r="AA7" s="50" t="str">
        <f t="shared" si="2"/>
        <v>SPE0003B02</v>
      </c>
      <c r="AB7" s="50" t="str">
        <f t="shared" si="3"/>
        <v>SPE0003C02</v>
      </c>
      <c r="AC7" s="50" t="str">
        <f t="shared" si="4"/>
        <v>SPE0003D02</v>
      </c>
    </row>
    <row r="8" spans="1:29">
      <c r="A8" s="278" t="s">
        <v>4895</v>
      </c>
      <c r="B8" s="199" t="s">
        <v>2767</v>
      </c>
      <c r="C8" s="182" t="s">
        <v>2823</v>
      </c>
      <c r="D8" s="182">
        <v>2</v>
      </c>
      <c r="E8" s="200">
        <v>2</v>
      </c>
      <c r="F8" s="107"/>
      <c r="G8" s="109"/>
      <c r="H8" s="109"/>
      <c r="I8" s="109"/>
      <c r="J8" s="109"/>
      <c r="K8" s="109"/>
      <c r="L8" s="109"/>
      <c r="M8" s="109"/>
      <c r="N8" s="47"/>
      <c r="O8" s="246" t="s">
        <v>2010</v>
      </c>
      <c r="P8" s="182" t="s">
        <v>371</v>
      </c>
      <c r="Q8" s="182" t="s">
        <v>2147</v>
      </c>
      <c r="R8" s="200"/>
      <c r="S8" s="199" t="s">
        <v>1371</v>
      </c>
      <c r="T8" s="200" t="s">
        <v>1372</v>
      </c>
      <c r="U8" s="199" t="s">
        <v>1373</v>
      </c>
      <c r="V8" s="182" t="s">
        <v>1374</v>
      </c>
      <c r="W8" s="182" t="s">
        <v>1375</v>
      </c>
      <c r="X8" s="131" t="s">
        <v>1376</v>
      </c>
      <c r="Y8" s="50" t="str">
        <f t="shared" si="1"/>
        <v>ATH0004</v>
      </c>
      <c r="Z8" s="50" t="str">
        <f t="shared" si="0"/>
        <v>SPE0004A01</v>
      </c>
      <c r="AA8" s="50" t="str">
        <f t="shared" si="2"/>
        <v>SPE0004B01</v>
      </c>
      <c r="AB8" s="50" t="str">
        <f t="shared" si="3"/>
        <v>SPE0004C01</v>
      </c>
      <c r="AC8" s="50" t="str">
        <f t="shared" si="4"/>
        <v>SPE0004D01</v>
      </c>
    </row>
    <row r="9" spans="1:29">
      <c r="A9" s="278" t="s">
        <v>4896</v>
      </c>
      <c r="B9" s="199" t="s">
        <v>5154</v>
      </c>
      <c r="C9" s="182" t="s">
        <v>5155</v>
      </c>
      <c r="D9" s="224">
        <v>2</v>
      </c>
      <c r="E9" s="200">
        <v>2</v>
      </c>
      <c r="F9" s="107"/>
      <c r="G9" s="109"/>
      <c r="H9" s="109"/>
      <c r="I9" s="109"/>
      <c r="J9" s="109"/>
      <c r="K9" s="109"/>
      <c r="L9" s="109"/>
      <c r="M9" s="109"/>
      <c r="N9" s="47"/>
      <c r="O9" s="246" t="s">
        <v>5156</v>
      </c>
      <c r="P9" s="182"/>
      <c r="Q9" s="182" t="s">
        <v>5157</v>
      </c>
      <c r="R9" s="200"/>
      <c r="S9" s="199" t="s">
        <v>5158</v>
      </c>
      <c r="T9" s="200" t="s">
        <v>5159</v>
      </c>
      <c r="U9" s="199" t="s">
        <v>5160</v>
      </c>
      <c r="V9" s="182" t="s">
        <v>5161</v>
      </c>
      <c r="W9" s="182" t="s">
        <v>5162</v>
      </c>
      <c r="X9" s="131" t="s">
        <v>5163</v>
      </c>
      <c r="Y9" s="50" t="str">
        <f t="shared" si="1"/>
        <v>ATH0004</v>
      </c>
      <c r="Z9" s="50" t="s">
        <v>599</v>
      </c>
      <c r="AA9" s="50" t="s">
        <v>601</v>
      </c>
      <c r="AB9" s="50" t="s">
        <v>604</v>
      </c>
      <c r="AC9" s="50" t="s">
        <v>5221</v>
      </c>
    </row>
    <row r="10" spans="1:29">
      <c r="A10" s="278" t="s">
        <v>4897</v>
      </c>
      <c r="B10" s="199" t="s">
        <v>2768</v>
      </c>
      <c r="C10" s="182" t="s">
        <v>2824</v>
      </c>
      <c r="D10" s="182">
        <v>2</v>
      </c>
      <c r="E10" s="200">
        <v>2</v>
      </c>
      <c r="F10" s="107"/>
      <c r="G10" s="109"/>
      <c r="H10" s="109"/>
      <c r="I10" s="109"/>
      <c r="J10" s="109"/>
      <c r="K10" s="109"/>
      <c r="L10" s="109"/>
      <c r="M10" s="109"/>
      <c r="N10" s="47"/>
      <c r="O10" s="246" t="s">
        <v>2011</v>
      </c>
      <c r="P10" s="182" t="s">
        <v>371</v>
      </c>
      <c r="Q10" s="182" t="s">
        <v>2148</v>
      </c>
      <c r="R10" s="200"/>
      <c r="S10" s="199" t="s">
        <v>1377</v>
      </c>
      <c r="T10" s="200" t="s">
        <v>1378</v>
      </c>
      <c r="U10" s="199" t="s">
        <v>1379</v>
      </c>
      <c r="V10" s="182" t="s">
        <v>1380</v>
      </c>
      <c r="W10" s="182" t="s">
        <v>1381</v>
      </c>
      <c r="X10" s="131" t="s">
        <v>1382</v>
      </c>
      <c r="Y10" s="50" t="str">
        <f t="shared" si="1"/>
        <v>ATH0005</v>
      </c>
      <c r="Z10" s="50" t="str">
        <f t="shared" si="0"/>
        <v>SPE0005A01</v>
      </c>
      <c r="AA10" s="50" t="str">
        <f t="shared" si="2"/>
        <v>SPE0005B01</v>
      </c>
      <c r="AB10" s="50" t="str">
        <f t="shared" si="3"/>
        <v>SPE0005C01</v>
      </c>
      <c r="AC10" s="50" t="str">
        <f t="shared" si="4"/>
        <v>SPE0005D01</v>
      </c>
    </row>
    <row r="11" spans="1:29">
      <c r="A11" s="278" t="s">
        <v>4898</v>
      </c>
      <c r="B11" s="199" t="s">
        <v>3954</v>
      </c>
      <c r="C11" s="182" t="s">
        <v>3952</v>
      </c>
      <c r="D11" s="182">
        <v>10</v>
      </c>
      <c r="E11" s="200">
        <v>5</v>
      </c>
      <c r="F11" s="107">
        <v>100</v>
      </c>
      <c r="G11" s="109">
        <v>30</v>
      </c>
      <c r="H11" s="109">
        <v>-10</v>
      </c>
      <c r="I11" s="109">
        <v>15</v>
      </c>
      <c r="J11" s="109">
        <v>20</v>
      </c>
      <c r="K11" s="109"/>
      <c r="L11" s="109">
        <v>30</v>
      </c>
      <c r="M11" s="109">
        <v>10</v>
      </c>
      <c r="N11" s="47">
        <v>20</v>
      </c>
      <c r="O11" s="246" t="s">
        <v>3942</v>
      </c>
      <c r="P11" s="182"/>
      <c r="Q11" s="182" t="s">
        <v>2129</v>
      </c>
      <c r="R11" s="200" t="s">
        <v>4125</v>
      </c>
      <c r="S11" s="199" t="s">
        <v>3955</v>
      </c>
      <c r="T11" s="200" t="s">
        <v>3955</v>
      </c>
      <c r="U11" s="199" t="s">
        <v>3956</v>
      </c>
      <c r="V11" s="182" t="s">
        <v>3957</v>
      </c>
      <c r="W11" s="182" t="s">
        <v>3958</v>
      </c>
      <c r="X11" s="131" t="s">
        <v>3959</v>
      </c>
      <c r="Y11" s="50" t="str">
        <f t="shared" si="1"/>
        <v>ATH0005</v>
      </c>
      <c r="Z11" s="50" t="str">
        <f t="shared" si="0"/>
        <v>SPE0005A02</v>
      </c>
      <c r="AA11" s="50" t="str">
        <f t="shared" si="2"/>
        <v>SPE0005B02</v>
      </c>
      <c r="AB11" s="50" t="str">
        <f t="shared" si="3"/>
        <v>SPE0005C02</v>
      </c>
      <c r="AC11" s="50" t="str">
        <f t="shared" si="4"/>
        <v>SPE0005D02</v>
      </c>
    </row>
    <row r="12" spans="1:29">
      <c r="A12" s="278" t="s">
        <v>4899</v>
      </c>
      <c r="B12" s="199" t="s">
        <v>2770</v>
      </c>
      <c r="C12" s="182" t="s">
        <v>2111</v>
      </c>
      <c r="D12" s="182">
        <v>4</v>
      </c>
      <c r="E12" s="200">
        <v>0</v>
      </c>
      <c r="F12" s="107"/>
      <c r="G12" s="109"/>
      <c r="H12" s="109"/>
      <c r="I12" s="109"/>
      <c r="J12" s="109"/>
      <c r="K12" s="109"/>
      <c r="L12" s="109"/>
      <c r="M12" s="109"/>
      <c r="N12" s="47"/>
      <c r="O12" s="246" t="s">
        <v>2012</v>
      </c>
      <c r="P12" s="182"/>
      <c r="Q12" s="182" t="s">
        <v>2132</v>
      </c>
      <c r="R12" s="200" t="s">
        <v>3877</v>
      </c>
      <c r="S12" s="199" t="s">
        <v>1383</v>
      </c>
      <c r="T12" s="200" t="s">
        <v>1384</v>
      </c>
      <c r="U12" s="199" t="s">
        <v>1385</v>
      </c>
      <c r="V12" s="182" t="s">
        <v>1386</v>
      </c>
      <c r="W12" s="182" t="s">
        <v>1387</v>
      </c>
      <c r="X12" s="131" t="s">
        <v>1388</v>
      </c>
      <c r="Y12" s="50" t="str">
        <f t="shared" si="1"/>
        <v>ATH0005</v>
      </c>
      <c r="Z12" s="50" t="str">
        <f t="shared" si="0"/>
        <v>SPE0005AA1</v>
      </c>
      <c r="AA12" s="50" t="str">
        <f t="shared" si="2"/>
        <v>SPE0005BA1</v>
      </c>
      <c r="AB12" s="50" t="str">
        <f t="shared" si="3"/>
        <v>SPE0005CA1</v>
      </c>
      <c r="AC12" s="50" t="str">
        <f t="shared" si="4"/>
        <v>SPE0005DA1</v>
      </c>
    </row>
    <row r="13" spans="1:29">
      <c r="A13" s="278" t="s">
        <v>4900</v>
      </c>
      <c r="B13" s="199" t="s">
        <v>2773</v>
      </c>
      <c r="C13" s="182" t="s">
        <v>2825</v>
      </c>
      <c r="D13" s="182">
        <v>6</v>
      </c>
      <c r="E13" s="200">
        <v>3</v>
      </c>
      <c r="F13" s="107"/>
      <c r="G13" s="109"/>
      <c r="H13" s="109"/>
      <c r="I13" s="109"/>
      <c r="J13" s="109"/>
      <c r="K13" s="109"/>
      <c r="L13" s="109"/>
      <c r="M13" s="109"/>
      <c r="N13" s="47"/>
      <c r="O13" s="246" t="s">
        <v>2013</v>
      </c>
      <c r="P13" s="182" t="s">
        <v>370</v>
      </c>
      <c r="Q13" s="182" t="s">
        <v>2155</v>
      </c>
      <c r="R13" s="200"/>
      <c r="S13" s="199" t="s">
        <v>3890</v>
      </c>
      <c r="T13" s="200" t="s">
        <v>1389</v>
      </c>
      <c r="U13" s="199" t="s">
        <v>1390</v>
      </c>
      <c r="V13" s="182" t="s">
        <v>1391</v>
      </c>
      <c r="W13" s="182" t="s">
        <v>1392</v>
      </c>
      <c r="X13" s="131" t="s">
        <v>1393</v>
      </c>
      <c r="Y13" s="50" t="str">
        <f t="shared" si="1"/>
        <v>ATH0006</v>
      </c>
      <c r="Z13" s="50" t="str">
        <f t="shared" si="0"/>
        <v>SPE0006A01</v>
      </c>
      <c r="AA13" s="50" t="str">
        <f t="shared" si="2"/>
        <v>SPE0006B01</v>
      </c>
      <c r="AB13" s="50" t="str">
        <f t="shared" si="3"/>
        <v>SPE0006C01</v>
      </c>
      <c r="AC13" s="50" t="str">
        <f t="shared" si="4"/>
        <v>SPE0006D01</v>
      </c>
    </row>
    <row r="14" spans="1:29">
      <c r="A14" s="278" t="s">
        <v>4901</v>
      </c>
      <c r="B14" s="199" t="s">
        <v>3962</v>
      </c>
      <c r="C14" s="182" t="s">
        <v>3960</v>
      </c>
      <c r="D14" s="182">
        <v>8</v>
      </c>
      <c r="E14" s="200">
        <v>10</v>
      </c>
      <c r="F14" s="107">
        <v>80</v>
      </c>
      <c r="G14" s="109">
        <v>20</v>
      </c>
      <c r="H14" s="109"/>
      <c r="I14" s="109">
        <v>20</v>
      </c>
      <c r="J14" s="109">
        <v>40</v>
      </c>
      <c r="K14" s="109"/>
      <c r="L14" s="109">
        <v>10</v>
      </c>
      <c r="M14" s="109">
        <v>1</v>
      </c>
      <c r="N14" s="47">
        <v>20</v>
      </c>
      <c r="O14" s="246" t="s">
        <v>3943</v>
      </c>
      <c r="P14" s="182"/>
      <c r="Q14" s="151" t="s">
        <v>2133</v>
      </c>
      <c r="R14" s="200" t="s">
        <v>4127</v>
      </c>
      <c r="S14" s="199" t="s">
        <v>3963</v>
      </c>
      <c r="T14" s="200" t="s">
        <v>3964</v>
      </c>
      <c r="U14" s="199" t="s">
        <v>3965</v>
      </c>
      <c r="V14" s="182" t="s">
        <v>3966</v>
      </c>
      <c r="W14" s="182" t="s">
        <v>3967</v>
      </c>
      <c r="X14" s="131" t="s">
        <v>3968</v>
      </c>
      <c r="Y14" s="50" t="str">
        <f t="shared" si="1"/>
        <v>ATH0006</v>
      </c>
      <c r="Z14" s="50" t="str">
        <f t="shared" si="0"/>
        <v>SPE0006A02</v>
      </c>
      <c r="AA14" s="50" t="str">
        <f t="shared" si="2"/>
        <v>SPE0006B02</v>
      </c>
      <c r="AB14" s="50" t="str">
        <f t="shared" si="3"/>
        <v>SPE0006C02</v>
      </c>
      <c r="AC14" s="50" t="str">
        <f t="shared" si="4"/>
        <v>SPE0006D02</v>
      </c>
    </row>
    <row r="15" spans="1:29">
      <c r="A15" s="278" t="s">
        <v>4902</v>
      </c>
      <c r="B15" s="199" t="s">
        <v>2772</v>
      </c>
      <c r="C15" s="182" t="s">
        <v>2826</v>
      </c>
      <c r="D15" s="182">
        <v>3</v>
      </c>
      <c r="E15" s="200">
        <v>1</v>
      </c>
      <c r="F15" s="107"/>
      <c r="G15" s="109"/>
      <c r="H15" s="109"/>
      <c r="I15" s="109"/>
      <c r="J15" s="109"/>
      <c r="K15" s="109"/>
      <c r="L15" s="109"/>
      <c r="M15" s="109"/>
      <c r="N15" s="47"/>
      <c r="O15" s="246" t="s">
        <v>2014</v>
      </c>
      <c r="P15" s="182" t="s">
        <v>375</v>
      </c>
      <c r="Q15" s="182" t="s">
        <v>2155</v>
      </c>
      <c r="R15" s="200"/>
      <c r="S15" s="199" t="s">
        <v>1394</v>
      </c>
      <c r="T15" s="200" t="s">
        <v>1395</v>
      </c>
      <c r="U15" s="199" t="s">
        <v>1396</v>
      </c>
      <c r="V15" s="182" t="s">
        <v>1397</v>
      </c>
      <c r="W15" s="182" t="s">
        <v>1398</v>
      </c>
      <c r="X15" s="131" t="s">
        <v>1399</v>
      </c>
      <c r="Y15" s="50" t="str">
        <f t="shared" si="1"/>
        <v>ATH0007</v>
      </c>
      <c r="Z15" s="50" t="str">
        <f t="shared" si="0"/>
        <v>SPE0007A01</v>
      </c>
      <c r="AA15" s="50" t="str">
        <f t="shared" si="2"/>
        <v>SPE0007B01</v>
      </c>
      <c r="AB15" s="50" t="str">
        <f t="shared" si="3"/>
        <v>SPE0007C01</v>
      </c>
      <c r="AC15" s="50" t="str">
        <f t="shared" si="4"/>
        <v>SPE0007D01</v>
      </c>
    </row>
    <row r="16" spans="1:29">
      <c r="A16" s="278" t="s">
        <v>5050</v>
      </c>
      <c r="B16" s="199" t="s">
        <v>4434</v>
      </c>
      <c r="C16" s="182" t="s">
        <v>2827</v>
      </c>
      <c r="D16" s="182">
        <v>8</v>
      </c>
      <c r="E16" s="200">
        <v>2</v>
      </c>
      <c r="F16" s="107"/>
      <c r="G16" s="109"/>
      <c r="H16" s="109"/>
      <c r="I16" s="109"/>
      <c r="J16" s="109"/>
      <c r="K16" s="109"/>
      <c r="L16" s="109"/>
      <c r="M16" s="109"/>
      <c r="N16" s="47"/>
      <c r="O16" s="246" t="s">
        <v>2015</v>
      </c>
      <c r="P16" s="182" t="s">
        <v>377</v>
      </c>
      <c r="Q16" s="182" t="s">
        <v>2155</v>
      </c>
      <c r="R16" s="200" t="s">
        <v>3156</v>
      </c>
      <c r="S16" s="199" t="s">
        <v>1400</v>
      </c>
      <c r="T16" s="200" t="s">
        <v>1401</v>
      </c>
      <c r="U16" s="199" t="s">
        <v>1402</v>
      </c>
      <c r="V16" s="182" t="s">
        <v>1403</v>
      </c>
      <c r="W16" s="182" t="s">
        <v>1404</v>
      </c>
      <c r="X16" s="131" t="s">
        <v>1405</v>
      </c>
      <c r="Y16" s="50" t="str">
        <f t="shared" si="1"/>
        <v>ATH0008</v>
      </c>
      <c r="Z16" s="50" t="str">
        <f t="shared" si="0"/>
        <v>SPE0008A01</v>
      </c>
      <c r="AA16" s="50" t="str">
        <f t="shared" si="2"/>
        <v>SPE0008B01</v>
      </c>
      <c r="AB16" s="50" t="str">
        <f t="shared" si="3"/>
        <v>SPE0008C01</v>
      </c>
      <c r="AC16" s="50" t="str">
        <f t="shared" si="4"/>
        <v>SPE0008D01</v>
      </c>
    </row>
    <row r="17" spans="1:29">
      <c r="A17" s="278" t="s">
        <v>5051</v>
      </c>
      <c r="B17" s="199" t="s">
        <v>4436</v>
      </c>
      <c r="C17" s="182" t="s">
        <v>4433</v>
      </c>
      <c r="D17" s="224">
        <v>12</v>
      </c>
      <c r="E17" s="244">
        <v>3</v>
      </c>
      <c r="F17" s="107"/>
      <c r="G17" s="109"/>
      <c r="H17" s="109">
        <v>40</v>
      </c>
      <c r="I17" s="109">
        <v>30</v>
      </c>
      <c r="J17" s="109">
        <v>30</v>
      </c>
      <c r="K17" s="109"/>
      <c r="L17" s="109"/>
      <c r="M17" s="129">
        <v>20</v>
      </c>
      <c r="N17" s="47"/>
      <c r="O17" s="246" t="s">
        <v>4444</v>
      </c>
      <c r="P17" s="182"/>
      <c r="Q17" s="224" t="s">
        <v>4437</v>
      </c>
      <c r="R17" s="137" t="s">
        <v>4791</v>
      </c>
      <c r="S17" s="199" t="s">
        <v>4438</v>
      </c>
      <c r="T17" s="200" t="s">
        <v>4439</v>
      </c>
      <c r="U17" s="199" t="s">
        <v>4440</v>
      </c>
      <c r="V17" s="182" t="s">
        <v>4441</v>
      </c>
      <c r="W17" s="182" t="s">
        <v>4442</v>
      </c>
      <c r="X17" s="131" t="s">
        <v>4443</v>
      </c>
      <c r="Y17" s="50" t="str">
        <f t="shared" si="1"/>
        <v>ATH0008</v>
      </c>
      <c r="Z17" s="50" t="str">
        <f t="shared" si="0"/>
        <v>SPE0008A02</v>
      </c>
      <c r="AA17" s="50" t="str">
        <f t="shared" si="2"/>
        <v>SPE0008B02</v>
      </c>
      <c r="AB17" s="50" t="str">
        <f t="shared" si="3"/>
        <v>SPE0008C02</v>
      </c>
      <c r="AC17" s="50" t="str">
        <f t="shared" si="4"/>
        <v>SPE0008D02</v>
      </c>
    </row>
    <row r="18" spans="1:29">
      <c r="A18" s="278" t="s">
        <v>5052</v>
      </c>
      <c r="B18" s="199" t="s">
        <v>2771</v>
      </c>
      <c r="C18" s="182" t="s">
        <v>2828</v>
      </c>
      <c r="D18" s="182">
        <v>4</v>
      </c>
      <c r="E18" s="200">
        <v>5</v>
      </c>
      <c r="F18" s="107"/>
      <c r="G18" s="109"/>
      <c r="H18" s="109"/>
      <c r="I18" s="109"/>
      <c r="J18" s="109"/>
      <c r="K18" s="109"/>
      <c r="L18" s="109"/>
      <c r="M18" s="109"/>
      <c r="N18" s="47"/>
      <c r="O18" s="246" t="s">
        <v>2016</v>
      </c>
      <c r="P18" s="182" t="s">
        <v>368</v>
      </c>
      <c r="Q18" s="182" t="s">
        <v>2133</v>
      </c>
      <c r="R18" s="200"/>
      <c r="S18" s="199" t="s">
        <v>1406</v>
      </c>
      <c r="T18" s="200" t="s">
        <v>1407</v>
      </c>
      <c r="U18" s="199" t="s">
        <v>1408</v>
      </c>
      <c r="V18" s="182" t="s">
        <v>1409</v>
      </c>
      <c r="W18" s="182" t="s">
        <v>1410</v>
      </c>
      <c r="X18" s="131" t="s">
        <v>1411</v>
      </c>
      <c r="Y18" s="50" t="str">
        <f t="shared" si="1"/>
        <v>ATH0009</v>
      </c>
      <c r="Z18" s="50" t="str">
        <f t="shared" si="0"/>
        <v>SPE0009A01</v>
      </c>
      <c r="AA18" s="50" t="str">
        <f t="shared" si="2"/>
        <v>SPE0009B01</v>
      </c>
      <c r="AB18" s="50" t="str">
        <f t="shared" si="3"/>
        <v>SPE0009C01</v>
      </c>
      <c r="AC18" s="50" t="str">
        <f t="shared" si="4"/>
        <v>SPE0009D01</v>
      </c>
    </row>
    <row r="19" spans="1:29">
      <c r="A19" s="278" t="s">
        <v>5053</v>
      </c>
      <c r="B19" s="199" t="s">
        <v>4446</v>
      </c>
      <c r="C19" s="182" t="s">
        <v>4447</v>
      </c>
      <c r="D19" s="224">
        <v>8</v>
      </c>
      <c r="E19" s="244">
        <v>7</v>
      </c>
      <c r="F19" s="107"/>
      <c r="G19" s="109">
        <v>25</v>
      </c>
      <c r="H19" s="109"/>
      <c r="I19" s="129">
        <v>25</v>
      </c>
      <c r="J19" s="109">
        <v>30</v>
      </c>
      <c r="K19" s="109"/>
      <c r="L19" s="109"/>
      <c r="M19" s="109"/>
      <c r="N19" s="47"/>
      <c r="O19" s="246" t="s">
        <v>4454</v>
      </c>
      <c r="P19" s="182"/>
      <c r="Q19" s="182" t="s">
        <v>2121</v>
      </c>
      <c r="R19" s="137" t="s">
        <v>4792</v>
      </c>
      <c r="S19" s="199" t="s">
        <v>4448</v>
      </c>
      <c r="T19" s="200" t="s">
        <v>4449</v>
      </c>
      <c r="U19" s="199" t="s">
        <v>4450</v>
      </c>
      <c r="V19" s="182" t="s">
        <v>4451</v>
      </c>
      <c r="W19" s="182" t="s">
        <v>4452</v>
      </c>
      <c r="X19" s="131" t="s">
        <v>4453</v>
      </c>
      <c r="Y19" s="50" t="str">
        <f t="shared" si="1"/>
        <v>ATH0009</v>
      </c>
      <c r="Z19" s="50" t="str">
        <f t="shared" si="0"/>
        <v>SPE0009A02</v>
      </c>
      <c r="AA19" s="50" t="str">
        <f t="shared" si="2"/>
        <v>SPE0009B02</v>
      </c>
      <c r="AB19" s="50" t="str">
        <f t="shared" si="3"/>
        <v>SPE0009C02</v>
      </c>
      <c r="AC19" s="50" t="str">
        <f t="shared" si="4"/>
        <v>SPE0009D02</v>
      </c>
    </row>
    <row r="20" spans="1:29">
      <c r="A20" s="278" t="s">
        <v>5054</v>
      </c>
      <c r="B20" s="199" t="s">
        <v>4456</v>
      </c>
      <c r="C20" s="182" t="s">
        <v>4457</v>
      </c>
      <c r="D20" s="224">
        <v>8</v>
      </c>
      <c r="E20" s="244">
        <v>7</v>
      </c>
      <c r="F20" s="107">
        <v>40</v>
      </c>
      <c r="G20" s="109"/>
      <c r="H20" s="109"/>
      <c r="I20" s="129"/>
      <c r="J20" s="109"/>
      <c r="K20" s="109">
        <v>30</v>
      </c>
      <c r="L20" s="109">
        <v>20</v>
      </c>
      <c r="M20" s="109">
        <v>20</v>
      </c>
      <c r="N20" s="47">
        <v>20</v>
      </c>
      <c r="O20" s="246" t="s">
        <v>4464</v>
      </c>
      <c r="P20" s="182"/>
      <c r="Q20" s="182" t="s">
        <v>2121</v>
      </c>
      <c r="R20" s="137" t="s">
        <v>4793</v>
      </c>
      <c r="S20" s="199" t="s">
        <v>4458</v>
      </c>
      <c r="T20" s="200" t="s">
        <v>4459</v>
      </c>
      <c r="U20" s="199" t="s">
        <v>4460</v>
      </c>
      <c r="V20" s="182" t="s">
        <v>4461</v>
      </c>
      <c r="W20" s="182" t="s">
        <v>4462</v>
      </c>
      <c r="X20" s="131" t="s">
        <v>4463</v>
      </c>
      <c r="Y20" s="50" t="str">
        <f t="shared" si="1"/>
        <v>ATH0009</v>
      </c>
      <c r="Z20" s="50" t="s">
        <v>4552</v>
      </c>
      <c r="AA20" s="50" t="s">
        <v>4555</v>
      </c>
      <c r="AB20" s="50" t="s">
        <v>4558</v>
      </c>
      <c r="AC20" s="50" t="s">
        <v>4757</v>
      </c>
    </row>
    <row r="21" spans="1:29">
      <c r="A21" s="278" t="s">
        <v>5055</v>
      </c>
      <c r="B21" s="199" t="s">
        <v>3277</v>
      </c>
      <c r="C21" s="182" t="s">
        <v>2829</v>
      </c>
      <c r="D21" s="182">
        <v>10</v>
      </c>
      <c r="E21" s="200">
        <v>5</v>
      </c>
      <c r="F21" s="107"/>
      <c r="G21" s="109"/>
      <c r="H21" s="109"/>
      <c r="I21" s="109"/>
      <c r="J21" s="109"/>
      <c r="K21" s="109"/>
      <c r="L21" s="109"/>
      <c r="M21" s="109"/>
      <c r="N21" s="47"/>
      <c r="O21" s="246" t="s">
        <v>2017</v>
      </c>
      <c r="P21" s="182" t="s">
        <v>379</v>
      </c>
      <c r="Q21" s="182" t="s">
        <v>2160</v>
      </c>
      <c r="R21" s="200"/>
      <c r="S21" s="199" t="s">
        <v>1412</v>
      </c>
      <c r="T21" s="200" t="s">
        <v>1413</v>
      </c>
      <c r="U21" s="199" t="s">
        <v>1414</v>
      </c>
      <c r="V21" s="182" t="s">
        <v>1415</v>
      </c>
      <c r="W21" s="182" t="s">
        <v>1416</v>
      </c>
      <c r="X21" s="131" t="s">
        <v>1417</v>
      </c>
      <c r="Y21" s="50" t="str">
        <f t="shared" si="1"/>
        <v>ATH0010</v>
      </c>
      <c r="Z21" s="50" t="str">
        <f t="shared" ref="Z21:Z88" si="5">CONCATENATE("SPE",RIGHT(LEFT($C21,7),4),"A",RIGHT($C21,2))</f>
        <v>SPE0010A01</v>
      </c>
      <c r="AA21" s="50" t="str">
        <f t="shared" si="2"/>
        <v>SPE0010B01</v>
      </c>
      <c r="AB21" s="50" t="str">
        <f t="shared" si="3"/>
        <v>SPE0010C01</v>
      </c>
      <c r="AC21" s="50" t="str">
        <f t="shared" si="4"/>
        <v>SPE0010D01</v>
      </c>
    </row>
    <row r="22" spans="1:29">
      <c r="A22" s="278" t="s">
        <v>5056</v>
      </c>
      <c r="B22" s="199" t="s">
        <v>3500</v>
      </c>
      <c r="C22" s="182" t="s">
        <v>3499</v>
      </c>
      <c r="D22" s="182">
        <v>10</v>
      </c>
      <c r="E22" s="200">
        <v>5</v>
      </c>
      <c r="F22" s="107"/>
      <c r="G22" s="109"/>
      <c r="H22" s="109"/>
      <c r="I22" s="109"/>
      <c r="J22" s="109"/>
      <c r="K22" s="109"/>
      <c r="L22" s="109"/>
      <c r="M22" s="109"/>
      <c r="N22" s="47"/>
      <c r="O22" s="246" t="s">
        <v>2017</v>
      </c>
      <c r="P22" s="182"/>
      <c r="Q22" s="182" t="s">
        <v>2139</v>
      </c>
      <c r="R22" s="200" t="s">
        <v>3240</v>
      </c>
      <c r="S22" s="199" t="s">
        <v>1418</v>
      </c>
      <c r="T22" s="200" t="s">
        <v>1419</v>
      </c>
      <c r="U22" s="199" t="s">
        <v>1420</v>
      </c>
      <c r="V22" s="182" t="s">
        <v>1421</v>
      </c>
      <c r="W22" s="182" t="s">
        <v>1422</v>
      </c>
      <c r="X22" s="131" t="s">
        <v>1423</v>
      </c>
      <c r="Y22" s="50" t="str">
        <f t="shared" si="1"/>
        <v>ATH0010</v>
      </c>
      <c r="Z22" s="50" t="s">
        <v>644</v>
      </c>
      <c r="AA22" s="50" t="s">
        <v>648</v>
      </c>
      <c r="AB22" s="50" t="s">
        <v>650</v>
      </c>
      <c r="AC22" s="50" t="s">
        <v>4772</v>
      </c>
    </row>
    <row r="23" spans="1:29">
      <c r="A23" s="278" t="s">
        <v>5057</v>
      </c>
      <c r="B23" s="199" t="s">
        <v>3278</v>
      </c>
      <c r="C23" s="182" t="s">
        <v>2830</v>
      </c>
      <c r="D23" s="182">
        <v>10</v>
      </c>
      <c r="E23" s="200">
        <v>5</v>
      </c>
      <c r="F23" s="107"/>
      <c r="G23" s="109"/>
      <c r="H23" s="109"/>
      <c r="I23" s="109"/>
      <c r="J23" s="109"/>
      <c r="K23" s="109"/>
      <c r="L23" s="109"/>
      <c r="M23" s="109"/>
      <c r="N23" s="47"/>
      <c r="O23" s="246" t="s">
        <v>2018</v>
      </c>
      <c r="P23" s="182" t="s">
        <v>379</v>
      </c>
      <c r="Q23" s="182" t="s">
        <v>2160</v>
      </c>
      <c r="R23" s="200"/>
      <c r="S23" s="199" t="s">
        <v>1424</v>
      </c>
      <c r="T23" s="200" t="s">
        <v>1425</v>
      </c>
      <c r="U23" s="199" t="s">
        <v>1426</v>
      </c>
      <c r="V23" s="182" t="s">
        <v>1427</v>
      </c>
      <c r="W23" s="182" t="s">
        <v>3834</v>
      </c>
      <c r="X23" s="131" t="s">
        <v>1428</v>
      </c>
      <c r="Y23" s="50" t="str">
        <f t="shared" si="1"/>
        <v>ATH0011</v>
      </c>
      <c r="Z23" s="50" t="str">
        <f t="shared" si="5"/>
        <v>SPE0011A01</v>
      </c>
      <c r="AA23" s="50" t="str">
        <f t="shared" si="2"/>
        <v>SPE0011B01</v>
      </c>
      <c r="AB23" s="50" t="str">
        <f t="shared" si="3"/>
        <v>SPE0011C01</v>
      </c>
      <c r="AC23" s="50" t="str">
        <f t="shared" si="4"/>
        <v>SPE0011D01</v>
      </c>
    </row>
    <row r="24" spans="1:29">
      <c r="A24" s="278" t="s">
        <v>5058</v>
      </c>
      <c r="B24" s="199" t="s">
        <v>3501</v>
      </c>
      <c r="C24" s="182" t="s">
        <v>2112</v>
      </c>
      <c r="D24" s="182">
        <v>10</v>
      </c>
      <c r="E24" s="200">
        <v>5</v>
      </c>
      <c r="F24" s="107"/>
      <c r="G24" s="109"/>
      <c r="H24" s="109"/>
      <c r="I24" s="109"/>
      <c r="J24" s="109"/>
      <c r="K24" s="109"/>
      <c r="L24" s="109"/>
      <c r="M24" s="109"/>
      <c r="N24" s="47"/>
      <c r="O24" s="246" t="s">
        <v>2018</v>
      </c>
      <c r="P24" s="182"/>
      <c r="Q24" s="182" t="s">
        <v>2139</v>
      </c>
      <c r="R24" s="200" t="s">
        <v>3241</v>
      </c>
      <c r="S24" s="199" t="s">
        <v>1429</v>
      </c>
      <c r="T24" s="200" t="s">
        <v>1430</v>
      </c>
      <c r="U24" s="199" t="s">
        <v>1431</v>
      </c>
      <c r="V24" s="182" t="s">
        <v>1432</v>
      </c>
      <c r="W24" s="182" t="s">
        <v>3816</v>
      </c>
      <c r="X24" s="131" t="s">
        <v>1433</v>
      </c>
      <c r="Y24" s="50" t="str">
        <f t="shared" si="1"/>
        <v>ATH0011</v>
      </c>
      <c r="Z24" s="50" t="s">
        <v>653</v>
      </c>
      <c r="AA24" s="50" t="s">
        <v>655</v>
      </c>
      <c r="AB24" s="50" t="s">
        <v>658</v>
      </c>
      <c r="AC24" s="50" t="s">
        <v>4773</v>
      </c>
    </row>
    <row r="25" spans="1:29">
      <c r="A25" s="278" t="s">
        <v>5312</v>
      </c>
      <c r="B25" s="201" t="s">
        <v>3279</v>
      </c>
      <c r="C25" s="180" t="s">
        <v>2831</v>
      </c>
      <c r="D25" s="180">
        <v>1</v>
      </c>
      <c r="E25" s="202">
        <v>4</v>
      </c>
      <c r="F25" s="108"/>
      <c r="G25" s="110"/>
      <c r="H25" s="110"/>
      <c r="I25" s="110"/>
      <c r="J25" s="110"/>
      <c r="K25" s="110"/>
      <c r="L25" s="110"/>
      <c r="M25" s="110"/>
      <c r="N25" s="48"/>
      <c r="O25" s="247"/>
      <c r="P25" s="180" t="s">
        <v>380</v>
      </c>
      <c r="Q25" s="180" t="s">
        <v>2133</v>
      </c>
      <c r="R25" s="202" t="s">
        <v>3239</v>
      </c>
      <c r="S25" s="201" t="s">
        <v>1434</v>
      </c>
      <c r="T25" s="202" t="s">
        <v>1435</v>
      </c>
      <c r="U25" s="201" t="s">
        <v>1436</v>
      </c>
      <c r="V25" s="180" t="s">
        <v>1437</v>
      </c>
      <c r="W25" s="180" t="s">
        <v>1438</v>
      </c>
      <c r="X25" s="133" t="s">
        <v>1439</v>
      </c>
      <c r="Y25" s="50" t="str">
        <f t="shared" si="1"/>
        <v>ATH0012</v>
      </c>
      <c r="Z25" s="50" t="str">
        <f t="shared" si="5"/>
        <v>SPE0012A01</v>
      </c>
      <c r="AA25" s="50" t="str">
        <f t="shared" si="2"/>
        <v>SPE0012B01</v>
      </c>
      <c r="AB25" s="50" t="str">
        <f t="shared" si="3"/>
        <v>SPE0012C01</v>
      </c>
      <c r="AC25" s="50" t="str">
        <f t="shared" si="4"/>
        <v>SPE0012D01</v>
      </c>
    </row>
    <row r="26" spans="1:29">
      <c r="A26" s="278" t="s">
        <v>4903</v>
      </c>
      <c r="B26" s="197" t="s">
        <v>3280</v>
      </c>
      <c r="C26" s="173" t="s">
        <v>2832</v>
      </c>
      <c r="D26" s="173">
        <v>3</v>
      </c>
      <c r="E26" s="198">
        <v>3</v>
      </c>
      <c r="F26" s="127"/>
      <c r="G26" s="118"/>
      <c r="H26" s="118"/>
      <c r="I26" s="118"/>
      <c r="J26" s="118"/>
      <c r="K26" s="118"/>
      <c r="L26" s="118"/>
      <c r="M26" s="118"/>
      <c r="N26" s="128"/>
      <c r="O26" s="245" t="s">
        <v>2019</v>
      </c>
      <c r="P26" s="173" t="s">
        <v>370</v>
      </c>
      <c r="Q26" s="173" t="s">
        <v>2140</v>
      </c>
      <c r="R26" s="198"/>
      <c r="S26" s="197" t="s">
        <v>1440</v>
      </c>
      <c r="T26" s="198" t="s">
        <v>1441</v>
      </c>
      <c r="U26" s="197" t="s">
        <v>1442</v>
      </c>
      <c r="V26" s="173" t="s">
        <v>1443</v>
      </c>
      <c r="W26" s="173" t="s">
        <v>1444</v>
      </c>
      <c r="X26" s="135" t="s">
        <v>1445</v>
      </c>
      <c r="Y26" s="50" t="str">
        <f t="shared" si="1"/>
        <v>ATH0013</v>
      </c>
      <c r="Z26" s="50" t="str">
        <f t="shared" si="5"/>
        <v>SPE0013A01</v>
      </c>
      <c r="AA26" s="50" t="str">
        <f t="shared" si="2"/>
        <v>SPE0013B01</v>
      </c>
      <c r="AB26" s="50" t="str">
        <f t="shared" si="3"/>
        <v>SPE0013C01</v>
      </c>
      <c r="AC26" s="50" t="str">
        <f t="shared" si="4"/>
        <v>SPE0013D01</v>
      </c>
    </row>
    <row r="27" spans="1:29">
      <c r="A27" s="278" t="s">
        <v>4904</v>
      </c>
      <c r="B27" s="199" t="s">
        <v>2777</v>
      </c>
      <c r="C27" s="182" t="s">
        <v>2833</v>
      </c>
      <c r="D27" s="182">
        <v>5</v>
      </c>
      <c r="E27" s="200">
        <v>0</v>
      </c>
      <c r="F27" s="107"/>
      <c r="G27" s="109"/>
      <c r="H27" s="109"/>
      <c r="I27" s="109"/>
      <c r="J27" s="109"/>
      <c r="K27" s="109"/>
      <c r="L27" s="109"/>
      <c r="M27" s="109"/>
      <c r="N27" s="47"/>
      <c r="O27" s="246" t="s">
        <v>2020</v>
      </c>
      <c r="P27" s="182" t="s">
        <v>381</v>
      </c>
      <c r="Q27" s="182" t="s">
        <v>2159</v>
      </c>
      <c r="R27" s="200"/>
      <c r="S27" s="199" t="s">
        <v>1446</v>
      </c>
      <c r="T27" s="200" t="s">
        <v>1447</v>
      </c>
      <c r="U27" s="199" t="s">
        <v>1448</v>
      </c>
      <c r="V27" s="182" t="s">
        <v>1449</v>
      </c>
      <c r="W27" s="182" t="s">
        <v>1450</v>
      </c>
      <c r="X27" s="131" t="s">
        <v>1451</v>
      </c>
      <c r="Y27" s="50" t="str">
        <f t="shared" si="1"/>
        <v>ATH0014</v>
      </c>
      <c r="Z27" s="50" t="str">
        <f t="shared" si="5"/>
        <v>SPE0014A01</v>
      </c>
      <c r="AA27" s="50" t="str">
        <f t="shared" si="2"/>
        <v>SPE0014B01</v>
      </c>
      <c r="AB27" s="50" t="str">
        <f t="shared" si="3"/>
        <v>SPE0014C01</v>
      </c>
      <c r="AC27" s="50" t="str">
        <f t="shared" si="4"/>
        <v>SPE0014D01</v>
      </c>
    </row>
    <row r="28" spans="1:29">
      <c r="A28" s="278" t="s">
        <v>4905</v>
      </c>
      <c r="B28" s="199" t="s">
        <v>3281</v>
      </c>
      <c r="C28" s="182" t="s">
        <v>2834</v>
      </c>
      <c r="D28" s="182">
        <v>5</v>
      </c>
      <c r="E28" s="200">
        <v>4</v>
      </c>
      <c r="F28" s="107"/>
      <c r="G28" s="109"/>
      <c r="H28" s="109"/>
      <c r="I28" s="109"/>
      <c r="J28" s="109"/>
      <c r="K28" s="109"/>
      <c r="L28" s="109"/>
      <c r="M28" s="109"/>
      <c r="N28" s="47"/>
      <c r="O28" s="246" t="s">
        <v>2021</v>
      </c>
      <c r="P28" s="182" t="s">
        <v>377</v>
      </c>
      <c r="Q28" s="182" t="s">
        <v>2122</v>
      </c>
      <c r="R28" s="200" t="s">
        <v>3031</v>
      </c>
      <c r="S28" s="199" t="s">
        <v>1452</v>
      </c>
      <c r="T28" s="200" t="s">
        <v>1453</v>
      </c>
      <c r="U28" s="199" t="s">
        <v>1454</v>
      </c>
      <c r="V28" s="182" t="s">
        <v>1455</v>
      </c>
      <c r="W28" s="182" t="s">
        <v>1456</v>
      </c>
      <c r="X28" s="131" t="s">
        <v>1457</v>
      </c>
      <c r="Y28" s="50" t="str">
        <f t="shared" si="1"/>
        <v>ATH0015</v>
      </c>
      <c r="Z28" s="50" t="str">
        <f t="shared" si="5"/>
        <v>SPE0015A01</v>
      </c>
      <c r="AA28" s="50" t="str">
        <f t="shared" si="2"/>
        <v>SPE0015B01</v>
      </c>
      <c r="AB28" s="50" t="str">
        <f t="shared" si="3"/>
        <v>SPE0015C01</v>
      </c>
      <c r="AC28" s="50" t="str">
        <f t="shared" si="4"/>
        <v>SPE0015D01</v>
      </c>
    </row>
    <row r="29" spans="1:29">
      <c r="A29" s="278" t="s">
        <v>4906</v>
      </c>
      <c r="B29" s="199" t="s">
        <v>4466</v>
      </c>
      <c r="C29" s="182" t="s">
        <v>4467</v>
      </c>
      <c r="D29" s="224">
        <v>10</v>
      </c>
      <c r="E29" s="244">
        <v>5</v>
      </c>
      <c r="F29" s="107">
        <v>50</v>
      </c>
      <c r="G29" s="109"/>
      <c r="H29" s="109">
        <v>20</v>
      </c>
      <c r="I29" s="129">
        <v>60</v>
      </c>
      <c r="J29" s="109">
        <v>20</v>
      </c>
      <c r="K29" s="109">
        <v>40</v>
      </c>
      <c r="L29" s="109"/>
      <c r="M29" s="129">
        <v>20</v>
      </c>
      <c r="N29" s="47"/>
      <c r="O29" s="246" t="s">
        <v>4473</v>
      </c>
      <c r="P29" s="182"/>
      <c r="Q29" s="182" t="s">
        <v>2129</v>
      </c>
      <c r="R29" s="137" t="s">
        <v>4794</v>
      </c>
      <c r="S29" s="199" t="s">
        <v>4468</v>
      </c>
      <c r="T29" s="200" t="s">
        <v>4468</v>
      </c>
      <c r="U29" s="199" t="s">
        <v>4469</v>
      </c>
      <c r="V29" s="182" t="s">
        <v>4470</v>
      </c>
      <c r="W29" s="182" t="s">
        <v>4471</v>
      </c>
      <c r="X29" s="131" t="s">
        <v>4472</v>
      </c>
      <c r="Y29" s="50" t="str">
        <f t="shared" si="1"/>
        <v>ATH0015</v>
      </c>
      <c r="Z29" s="50" t="str">
        <f t="shared" si="5"/>
        <v>SPE0015A02</v>
      </c>
      <c r="AA29" s="50" t="str">
        <f t="shared" si="2"/>
        <v>SPE0015B02</v>
      </c>
      <c r="AB29" s="50" t="str">
        <f t="shared" si="3"/>
        <v>SPE0015C02</v>
      </c>
      <c r="AC29" s="50" t="str">
        <f t="shared" si="4"/>
        <v>SPE0015D02</v>
      </c>
    </row>
    <row r="30" spans="1:29">
      <c r="A30" s="278" t="s">
        <v>4907</v>
      </c>
      <c r="B30" s="199" t="s">
        <v>3869</v>
      </c>
      <c r="C30" s="182" t="s">
        <v>3881</v>
      </c>
      <c r="D30" s="182">
        <v>5</v>
      </c>
      <c r="E30" s="200">
        <v>4</v>
      </c>
      <c r="F30" s="107"/>
      <c r="G30" s="109"/>
      <c r="H30" s="109"/>
      <c r="I30" s="109"/>
      <c r="J30" s="109"/>
      <c r="K30" s="109"/>
      <c r="L30" s="109"/>
      <c r="M30" s="109"/>
      <c r="N30" s="47"/>
      <c r="O30" s="246" t="s">
        <v>2022</v>
      </c>
      <c r="P30" s="182"/>
      <c r="Q30" s="182" t="s">
        <v>2132</v>
      </c>
      <c r="R30" s="200" t="s">
        <v>3245</v>
      </c>
      <c r="S30" s="199" t="s">
        <v>3502</v>
      </c>
      <c r="T30" s="200" t="s">
        <v>1458</v>
      </c>
      <c r="U30" s="199" t="s">
        <v>1459</v>
      </c>
      <c r="V30" s="182" t="s">
        <v>1460</v>
      </c>
      <c r="W30" s="182" t="s">
        <v>1461</v>
      </c>
      <c r="X30" s="131" t="s">
        <v>1462</v>
      </c>
      <c r="Y30" s="50" t="str">
        <f t="shared" si="1"/>
        <v>ATH0015</v>
      </c>
      <c r="Z30" s="50" t="str">
        <f t="shared" si="5"/>
        <v>SPE0015AA1</v>
      </c>
      <c r="AA30" s="50" t="str">
        <f t="shared" si="2"/>
        <v>SPE0015BA1</v>
      </c>
      <c r="AB30" s="50" t="str">
        <f t="shared" si="3"/>
        <v>SPE0015CA1</v>
      </c>
      <c r="AC30" s="50" t="str">
        <f t="shared" si="4"/>
        <v>SPE0015DA1</v>
      </c>
    </row>
    <row r="31" spans="1:29">
      <c r="A31" s="278" t="s">
        <v>4908</v>
      </c>
      <c r="B31" s="199" t="s">
        <v>3282</v>
      </c>
      <c r="C31" s="182" t="s">
        <v>2835</v>
      </c>
      <c r="D31" s="182">
        <v>2</v>
      </c>
      <c r="E31" s="200">
        <v>2</v>
      </c>
      <c r="F31" s="107"/>
      <c r="G31" s="109"/>
      <c r="H31" s="109"/>
      <c r="I31" s="109"/>
      <c r="J31" s="109"/>
      <c r="K31" s="109"/>
      <c r="L31" s="109"/>
      <c r="M31" s="109"/>
      <c r="N31" s="47"/>
      <c r="O31" s="246" t="s">
        <v>2023</v>
      </c>
      <c r="P31" s="182" t="s">
        <v>371</v>
      </c>
      <c r="Q31" s="182" t="s">
        <v>2140</v>
      </c>
      <c r="R31" s="200"/>
      <c r="S31" s="199" t="s">
        <v>1463</v>
      </c>
      <c r="T31" s="200" t="s">
        <v>1464</v>
      </c>
      <c r="U31" s="199" t="s">
        <v>1465</v>
      </c>
      <c r="V31" s="182" t="s">
        <v>1466</v>
      </c>
      <c r="W31" s="182" t="s">
        <v>1467</v>
      </c>
      <c r="X31" s="131" t="s">
        <v>1468</v>
      </c>
      <c r="Y31" s="50" t="str">
        <f t="shared" si="1"/>
        <v>ATH0016</v>
      </c>
      <c r="Z31" s="50" t="str">
        <f t="shared" si="5"/>
        <v>SPE0016A01</v>
      </c>
      <c r="AA31" s="50" t="str">
        <f t="shared" si="2"/>
        <v>SPE0016B01</v>
      </c>
      <c r="AB31" s="50" t="str">
        <f t="shared" si="3"/>
        <v>SPE0016C01</v>
      </c>
      <c r="AC31" s="50" t="str">
        <f t="shared" si="4"/>
        <v>SPE0016D01</v>
      </c>
    </row>
    <row r="32" spans="1:29">
      <c r="A32" s="278" t="s">
        <v>4909</v>
      </c>
      <c r="B32" s="199" t="s">
        <v>3283</v>
      </c>
      <c r="C32" s="182" t="s">
        <v>2836</v>
      </c>
      <c r="D32" s="182">
        <v>3</v>
      </c>
      <c r="E32" s="200">
        <v>3</v>
      </c>
      <c r="F32" s="107"/>
      <c r="G32" s="109"/>
      <c r="H32" s="109"/>
      <c r="I32" s="109"/>
      <c r="J32" s="109"/>
      <c r="K32" s="109"/>
      <c r="L32" s="109"/>
      <c r="M32" s="109"/>
      <c r="N32" s="47"/>
      <c r="O32" s="246" t="s">
        <v>2024</v>
      </c>
      <c r="P32" s="182" t="s">
        <v>383</v>
      </c>
      <c r="Q32" s="182" t="s">
        <v>2140</v>
      </c>
      <c r="R32" s="200"/>
      <c r="S32" s="199" t="s">
        <v>1469</v>
      </c>
      <c r="T32" s="200" t="s">
        <v>1470</v>
      </c>
      <c r="U32" s="199" t="s">
        <v>1471</v>
      </c>
      <c r="V32" s="182" t="s">
        <v>1472</v>
      </c>
      <c r="W32" s="182" t="s">
        <v>1473</v>
      </c>
      <c r="X32" s="131" t="s">
        <v>1474</v>
      </c>
      <c r="Y32" s="50" t="str">
        <f t="shared" si="1"/>
        <v>ATH0017</v>
      </c>
      <c r="Z32" s="50" t="str">
        <f t="shared" si="5"/>
        <v>SPE0017A01</v>
      </c>
      <c r="AA32" s="50" t="str">
        <f t="shared" si="2"/>
        <v>SPE0017B01</v>
      </c>
      <c r="AB32" s="50" t="str">
        <f t="shared" si="3"/>
        <v>SPE0017C01</v>
      </c>
      <c r="AC32" s="50" t="str">
        <f t="shared" si="4"/>
        <v>SPE0017D01</v>
      </c>
    </row>
    <row r="33" spans="1:29">
      <c r="A33" s="278" t="s">
        <v>4910</v>
      </c>
      <c r="B33" s="199" t="s">
        <v>3284</v>
      </c>
      <c r="C33" s="182" t="s">
        <v>2837</v>
      </c>
      <c r="D33" s="182">
        <v>3</v>
      </c>
      <c r="E33" s="200">
        <v>3</v>
      </c>
      <c r="F33" s="107"/>
      <c r="G33" s="109"/>
      <c r="H33" s="109"/>
      <c r="I33" s="109"/>
      <c r="J33" s="109"/>
      <c r="K33" s="109"/>
      <c r="L33" s="109"/>
      <c r="M33" s="109"/>
      <c r="N33" s="47"/>
      <c r="O33" s="246" t="s">
        <v>2025</v>
      </c>
      <c r="P33" s="182" t="s">
        <v>383</v>
      </c>
      <c r="Q33" s="182" t="s">
        <v>2140</v>
      </c>
      <c r="R33" s="200"/>
      <c r="S33" s="199" t="s">
        <v>1475</v>
      </c>
      <c r="T33" s="200" t="s">
        <v>1476</v>
      </c>
      <c r="U33" s="199" t="s">
        <v>1477</v>
      </c>
      <c r="V33" s="182" t="s">
        <v>1478</v>
      </c>
      <c r="W33" s="182" t="s">
        <v>1479</v>
      </c>
      <c r="X33" s="131" t="s">
        <v>1480</v>
      </c>
      <c r="Y33" s="50" t="str">
        <f t="shared" si="1"/>
        <v>ATH0018</v>
      </c>
      <c r="Z33" s="50" t="str">
        <f t="shared" si="5"/>
        <v>SPE0018A01</v>
      </c>
      <c r="AA33" s="50" t="str">
        <f t="shared" si="2"/>
        <v>SPE0018B01</v>
      </c>
      <c r="AB33" s="50" t="str">
        <f t="shared" si="3"/>
        <v>SPE0018C01</v>
      </c>
      <c r="AC33" s="50" t="str">
        <f t="shared" si="4"/>
        <v>SPE0018D01</v>
      </c>
    </row>
    <row r="34" spans="1:29">
      <c r="A34" s="278" t="s">
        <v>4911</v>
      </c>
      <c r="B34" s="199" t="s">
        <v>3285</v>
      </c>
      <c r="C34" s="182" t="s">
        <v>2838</v>
      </c>
      <c r="D34" s="182">
        <v>3</v>
      </c>
      <c r="E34" s="200">
        <v>3</v>
      </c>
      <c r="F34" s="107"/>
      <c r="G34" s="109"/>
      <c r="H34" s="109"/>
      <c r="I34" s="109"/>
      <c r="J34" s="109"/>
      <c r="K34" s="109"/>
      <c r="L34" s="109"/>
      <c r="M34" s="109"/>
      <c r="N34" s="47"/>
      <c r="O34" s="246" t="s">
        <v>2026</v>
      </c>
      <c r="P34" s="182" t="s">
        <v>383</v>
      </c>
      <c r="Q34" s="182" t="s">
        <v>2140</v>
      </c>
      <c r="R34" s="200"/>
      <c r="S34" s="199" t="s">
        <v>1481</v>
      </c>
      <c r="T34" s="200" t="s">
        <v>1482</v>
      </c>
      <c r="U34" s="199" t="s">
        <v>1483</v>
      </c>
      <c r="V34" s="182" t="s">
        <v>1484</v>
      </c>
      <c r="W34" s="182" t="s">
        <v>1485</v>
      </c>
      <c r="X34" s="131" t="s">
        <v>1486</v>
      </c>
      <c r="Y34" s="50" t="str">
        <f t="shared" si="1"/>
        <v>ATH0019</v>
      </c>
      <c r="Z34" s="50" t="str">
        <f t="shared" si="5"/>
        <v>SPE0019A01</v>
      </c>
      <c r="AA34" s="50" t="str">
        <f t="shared" si="2"/>
        <v>SPE0019B01</v>
      </c>
      <c r="AB34" s="50" t="str">
        <f t="shared" si="3"/>
        <v>SPE0019C01</v>
      </c>
      <c r="AC34" s="50" t="str">
        <f t="shared" si="4"/>
        <v>SPE0019D01</v>
      </c>
    </row>
    <row r="35" spans="1:29">
      <c r="A35" s="278" t="s">
        <v>4912</v>
      </c>
      <c r="B35" s="199" t="s">
        <v>2776</v>
      </c>
      <c r="C35" s="182" t="s">
        <v>2839</v>
      </c>
      <c r="D35" s="182">
        <v>6</v>
      </c>
      <c r="E35" s="200">
        <v>3</v>
      </c>
      <c r="F35" s="107"/>
      <c r="G35" s="109"/>
      <c r="H35" s="109"/>
      <c r="I35" s="109"/>
      <c r="J35" s="109"/>
      <c r="K35" s="109"/>
      <c r="L35" s="109"/>
      <c r="M35" s="109"/>
      <c r="N35" s="47"/>
      <c r="O35" s="246" t="s">
        <v>2027</v>
      </c>
      <c r="P35" s="182" t="s">
        <v>385</v>
      </c>
      <c r="Q35" s="182" t="s">
        <v>2155</v>
      </c>
      <c r="R35" s="200"/>
      <c r="S35" s="199" t="s">
        <v>1487</v>
      </c>
      <c r="T35" s="200" t="s">
        <v>1488</v>
      </c>
      <c r="U35" s="199" t="s">
        <v>1489</v>
      </c>
      <c r="V35" s="182" t="s">
        <v>1490</v>
      </c>
      <c r="W35" s="182" t="s">
        <v>1491</v>
      </c>
      <c r="X35" s="131" t="s">
        <v>1492</v>
      </c>
      <c r="Y35" s="50" t="str">
        <f t="shared" si="1"/>
        <v>ATH0020</v>
      </c>
      <c r="Z35" s="50" t="str">
        <f t="shared" si="5"/>
        <v>SPE0020A01</v>
      </c>
      <c r="AA35" s="50" t="str">
        <f t="shared" si="2"/>
        <v>SPE0020B01</v>
      </c>
      <c r="AB35" s="50" t="str">
        <f t="shared" si="3"/>
        <v>SPE0020C01</v>
      </c>
      <c r="AC35" s="50" t="str">
        <f t="shared" si="4"/>
        <v>SPE0020D01</v>
      </c>
    </row>
    <row r="36" spans="1:29">
      <c r="A36" s="278" t="s">
        <v>4913</v>
      </c>
      <c r="B36" s="199" t="s">
        <v>4475</v>
      </c>
      <c r="C36" s="182" t="s">
        <v>4476</v>
      </c>
      <c r="D36" s="224">
        <v>10</v>
      </c>
      <c r="E36" s="244">
        <v>5</v>
      </c>
      <c r="F36" s="107">
        <v>30</v>
      </c>
      <c r="G36" s="109">
        <v>20</v>
      </c>
      <c r="H36" s="129">
        <v>20</v>
      </c>
      <c r="I36" s="129">
        <v>20</v>
      </c>
      <c r="J36" s="129">
        <v>25</v>
      </c>
      <c r="K36" s="109"/>
      <c r="L36" s="109"/>
      <c r="M36" s="109"/>
      <c r="N36" s="47">
        <v>20</v>
      </c>
      <c r="O36" s="246" t="s">
        <v>4483</v>
      </c>
      <c r="P36" s="182"/>
      <c r="Q36" s="182" t="s">
        <v>2139</v>
      </c>
      <c r="R36" s="200" t="s">
        <v>4795</v>
      </c>
      <c r="S36" s="199" t="s">
        <v>4477</v>
      </c>
      <c r="T36" s="200" t="s">
        <v>4478</v>
      </c>
      <c r="U36" s="199" t="s">
        <v>4479</v>
      </c>
      <c r="V36" s="182" t="s">
        <v>4480</v>
      </c>
      <c r="W36" s="182" t="s">
        <v>4481</v>
      </c>
      <c r="X36" s="131" t="s">
        <v>4482</v>
      </c>
      <c r="Y36" s="50" t="str">
        <f t="shared" si="1"/>
        <v>ATH0020</v>
      </c>
      <c r="Z36" s="50" t="str">
        <f t="shared" si="5"/>
        <v>SPE0020A02</v>
      </c>
      <c r="AA36" s="50" t="str">
        <f t="shared" si="2"/>
        <v>SPE0020B02</v>
      </c>
      <c r="AB36" s="50" t="str">
        <f t="shared" si="3"/>
        <v>SPE0020C02</v>
      </c>
      <c r="AC36" s="50" t="str">
        <f t="shared" si="4"/>
        <v>SPE0020D02</v>
      </c>
    </row>
    <row r="37" spans="1:29">
      <c r="A37" s="278" t="s">
        <v>5059</v>
      </c>
      <c r="B37" s="199" t="s">
        <v>2775</v>
      </c>
      <c r="C37" s="182" t="s">
        <v>2840</v>
      </c>
      <c r="D37" s="182">
        <v>0</v>
      </c>
      <c r="E37" s="200">
        <v>15</v>
      </c>
      <c r="F37" s="107"/>
      <c r="G37" s="109"/>
      <c r="H37" s="109"/>
      <c r="I37" s="109"/>
      <c r="J37" s="109"/>
      <c r="K37" s="109"/>
      <c r="L37" s="109"/>
      <c r="M37" s="109"/>
      <c r="N37" s="47"/>
      <c r="O37" s="246" t="s">
        <v>2028</v>
      </c>
      <c r="P37" s="182" t="s">
        <v>387</v>
      </c>
      <c r="Q37" s="182" t="s">
        <v>2155</v>
      </c>
      <c r="R37" s="200" t="s">
        <v>3055</v>
      </c>
      <c r="S37" s="199" t="s">
        <v>1493</v>
      </c>
      <c r="T37" s="200" t="s">
        <v>1494</v>
      </c>
      <c r="U37" s="199" t="s">
        <v>1495</v>
      </c>
      <c r="V37" s="182" t="s">
        <v>1496</v>
      </c>
      <c r="W37" s="182" t="s">
        <v>1497</v>
      </c>
      <c r="X37" s="131" t="s">
        <v>1498</v>
      </c>
      <c r="Y37" s="50" t="str">
        <f t="shared" si="1"/>
        <v>ATH0021</v>
      </c>
      <c r="Z37" s="50" t="str">
        <f t="shared" si="5"/>
        <v>SPE0021A01</v>
      </c>
      <c r="AA37" s="50" t="str">
        <f t="shared" si="2"/>
        <v>SPE0021B01</v>
      </c>
      <c r="AB37" s="50" t="str">
        <f t="shared" si="3"/>
        <v>SPE0021C01</v>
      </c>
      <c r="AC37" s="50" t="str">
        <f t="shared" si="4"/>
        <v>SPE0021D01</v>
      </c>
    </row>
    <row r="38" spans="1:29">
      <c r="A38" s="278" t="s">
        <v>5060</v>
      </c>
      <c r="B38" s="199" t="s">
        <v>4485</v>
      </c>
      <c r="C38" s="182" t="s">
        <v>4486</v>
      </c>
      <c r="D38" s="224">
        <v>0</v>
      </c>
      <c r="E38" s="244">
        <v>20</v>
      </c>
      <c r="F38" s="107">
        <v>80</v>
      </c>
      <c r="G38" s="109"/>
      <c r="H38" s="109">
        <v>30</v>
      </c>
      <c r="I38" s="109"/>
      <c r="J38" s="109"/>
      <c r="K38" s="109">
        <v>20</v>
      </c>
      <c r="L38" s="109">
        <v>20</v>
      </c>
      <c r="M38" s="109"/>
      <c r="N38" s="47"/>
      <c r="O38" s="246" t="s">
        <v>4492</v>
      </c>
      <c r="P38" s="182"/>
      <c r="Q38" s="182" t="s">
        <v>2136</v>
      </c>
      <c r="R38" s="200" t="s">
        <v>4796</v>
      </c>
      <c r="S38" s="199" t="s">
        <v>4487</v>
      </c>
      <c r="T38" s="200" t="s">
        <v>4487</v>
      </c>
      <c r="U38" s="199" t="s">
        <v>4488</v>
      </c>
      <c r="V38" s="182" t="s">
        <v>4489</v>
      </c>
      <c r="W38" s="182" t="s">
        <v>4490</v>
      </c>
      <c r="X38" s="131" t="s">
        <v>4491</v>
      </c>
      <c r="Y38" s="50" t="str">
        <f t="shared" si="1"/>
        <v>ATH0021</v>
      </c>
      <c r="Z38" s="50" t="str">
        <f t="shared" si="5"/>
        <v>SPE0021A02</v>
      </c>
      <c r="AA38" s="50" t="str">
        <f t="shared" si="2"/>
        <v>SPE0021B02</v>
      </c>
      <c r="AB38" s="50" t="str">
        <f t="shared" si="3"/>
        <v>SPE0021C02</v>
      </c>
      <c r="AC38" s="50" t="str">
        <f t="shared" si="4"/>
        <v>SPE0021D02</v>
      </c>
    </row>
    <row r="39" spans="1:29">
      <c r="A39" s="278" t="s">
        <v>5061</v>
      </c>
      <c r="B39" s="199" t="s">
        <v>2774</v>
      </c>
      <c r="C39" s="182" t="s">
        <v>2841</v>
      </c>
      <c r="D39" s="182">
        <v>12</v>
      </c>
      <c r="E39" s="200">
        <v>0</v>
      </c>
      <c r="F39" s="107"/>
      <c r="G39" s="109"/>
      <c r="H39" s="109"/>
      <c r="I39" s="109"/>
      <c r="J39" s="109"/>
      <c r="K39" s="109"/>
      <c r="L39" s="109"/>
      <c r="M39" s="109"/>
      <c r="N39" s="47"/>
      <c r="O39" s="246" t="s">
        <v>2029</v>
      </c>
      <c r="P39" s="182" t="s">
        <v>388</v>
      </c>
      <c r="Q39" s="182" t="s">
        <v>2158</v>
      </c>
      <c r="R39" s="200"/>
      <c r="S39" s="199" t="s">
        <v>1499</v>
      </c>
      <c r="T39" s="200" t="s">
        <v>1500</v>
      </c>
      <c r="U39" s="199" t="s">
        <v>1501</v>
      </c>
      <c r="V39" s="182" t="s">
        <v>1502</v>
      </c>
      <c r="W39" s="182" t="s">
        <v>1503</v>
      </c>
      <c r="X39" s="131" t="s">
        <v>1504</v>
      </c>
      <c r="Y39" s="50" t="str">
        <f t="shared" si="1"/>
        <v>ATH0022</v>
      </c>
      <c r="Z39" s="50" t="str">
        <f t="shared" si="5"/>
        <v>SPE0022A01</v>
      </c>
      <c r="AA39" s="50" t="str">
        <f t="shared" si="2"/>
        <v>SPE0022B01</v>
      </c>
      <c r="AB39" s="50" t="str">
        <f t="shared" si="3"/>
        <v>SPE0022C01</v>
      </c>
      <c r="AC39" s="50" t="str">
        <f t="shared" si="4"/>
        <v>SPE0022D01</v>
      </c>
    </row>
    <row r="40" spans="1:29">
      <c r="A40" s="278" t="s">
        <v>5062</v>
      </c>
      <c r="B40" s="199" t="s">
        <v>2778</v>
      </c>
      <c r="C40" s="182" t="s">
        <v>2842</v>
      </c>
      <c r="D40" s="182">
        <v>20</v>
      </c>
      <c r="E40" s="200">
        <v>0</v>
      </c>
      <c r="F40" s="107"/>
      <c r="G40" s="109"/>
      <c r="H40" s="109"/>
      <c r="I40" s="109"/>
      <c r="J40" s="109"/>
      <c r="K40" s="109"/>
      <c r="L40" s="109"/>
      <c r="M40" s="109"/>
      <c r="N40" s="47"/>
      <c r="O40" s="246" t="s">
        <v>2030</v>
      </c>
      <c r="P40" s="182" t="s">
        <v>370</v>
      </c>
      <c r="Q40" s="182" t="s">
        <v>2153</v>
      </c>
      <c r="R40" s="200"/>
      <c r="S40" s="199" t="s">
        <v>1505</v>
      </c>
      <c r="T40" s="200" t="s">
        <v>1506</v>
      </c>
      <c r="U40" s="199" t="s">
        <v>1507</v>
      </c>
      <c r="V40" s="182" t="s">
        <v>1508</v>
      </c>
      <c r="W40" s="182" t="s">
        <v>1509</v>
      </c>
      <c r="X40" s="131" t="s">
        <v>1510</v>
      </c>
      <c r="Y40" s="50" t="str">
        <f t="shared" si="1"/>
        <v>ATH0023</v>
      </c>
      <c r="Z40" s="50" t="str">
        <f t="shared" si="5"/>
        <v>SPE0023A01</v>
      </c>
      <c r="AA40" s="50" t="str">
        <f t="shared" si="2"/>
        <v>SPE0023B01</v>
      </c>
      <c r="AB40" s="50" t="str">
        <f t="shared" si="3"/>
        <v>SPE0023C01</v>
      </c>
      <c r="AC40" s="50" t="str">
        <f t="shared" si="4"/>
        <v>SPE0023D01</v>
      </c>
    </row>
    <row r="41" spans="1:29">
      <c r="A41" s="278" t="s">
        <v>5063</v>
      </c>
      <c r="B41" s="201" t="s">
        <v>3585</v>
      </c>
      <c r="C41" s="180" t="s">
        <v>3584</v>
      </c>
      <c r="D41" s="180">
        <v>20</v>
      </c>
      <c r="E41" s="202">
        <v>0</v>
      </c>
      <c r="F41" s="108"/>
      <c r="G41" s="110"/>
      <c r="H41" s="110"/>
      <c r="I41" s="110"/>
      <c r="J41" s="110"/>
      <c r="K41" s="110"/>
      <c r="L41" s="110"/>
      <c r="M41" s="110"/>
      <c r="N41" s="48"/>
      <c r="O41" s="247" t="s">
        <v>2030</v>
      </c>
      <c r="P41" s="180"/>
      <c r="Q41" s="180" t="s">
        <v>2128</v>
      </c>
      <c r="R41" s="202" t="s">
        <v>3448</v>
      </c>
      <c r="S41" s="201" t="s">
        <v>3503</v>
      </c>
      <c r="T41" s="202" t="s">
        <v>3503</v>
      </c>
      <c r="U41" s="201" t="s">
        <v>3504</v>
      </c>
      <c r="V41" s="180" t="s">
        <v>3505</v>
      </c>
      <c r="W41" s="180" t="s">
        <v>3506</v>
      </c>
      <c r="X41" s="133" t="s">
        <v>3507</v>
      </c>
      <c r="Y41" s="50" t="str">
        <f t="shared" si="1"/>
        <v>ATH0023</v>
      </c>
      <c r="Z41" s="50" t="s">
        <v>742</v>
      </c>
      <c r="AA41" s="50" t="s">
        <v>743</v>
      </c>
      <c r="AB41" s="50" t="s">
        <v>746</v>
      </c>
      <c r="AC41" s="50" t="s">
        <v>4774</v>
      </c>
    </row>
    <row r="42" spans="1:29">
      <c r="A42" s="278" t="s">
        <v>4914</v>
      </c>
      <c r="B42" s="240" t="s">
        <v>2797</v>
      </c>
      <c r="C42" s="241" t="s">
        <v>2843</v>
      </c>
      <c r="D42" s="241">
        <v>10</v>
      </c>
      <c r="E42" s="242">
        <v>8</v>
      </c>
      <c r="F42" s="203"/>
      <c r="G42" s="204"/>
      <c r="H42" s="204"/>
      <c r="I42" s="204"/>
      <c r="J42" s="204"/>
      <c r="K42" s="204"/>
      <c r="L42" s="204"/>
      <c r="M42" s="204"/>
      <c r="N42" s="205"/>
      <c r="O42" s="248" t="s">
        <v>2031</v>
      </c>
      <c r="P42" s="241" t="s">
        <v>390</v>
      </c>
      <c r="Q42" s="241" t="s">
        <v>2133</v>
      </c>
      <c r="R42" s="242"/>
      <c r="S42" s="240" t="s">
        <v>1511</v>
      </c>
      <c r="T42" s="242" t="s">
        <v>1512</v>
      </c>
      <c r="U42" s="240" t="s">
        <v>1513</v>
      </c>
      <c r="V42" s="241" t="s">
        <v>1514</v>
      </c>
      <c r="W42" s="241" t="s">
        <v>1515</v>
      </c>
      <c r="X42" s="270" t="s">
        <v>1516</v>
      </c>
      <c r="Y42" s="50" t="str">
        <f t="shared" si="1"/>
        <v>ATH0026</v>
      </c>
      <c r="Z42" s="50" t="str">
        <f t="shared" si="5"/>
        <v>SPE0026A01</v>
      </c>
      <c r="AA42" s="50" t="str">
        <f t="shared" si="2"/>
        <v>SPE0026B01</v>
      </c>
      <c r="AB42" s="50" t="str">
        <f t="shared" si="3"/>
        <v>SPE0026C01</v>
      </c>
      <c r="AC42" s="50" t="str">
        <f t="shared" si="4"/>
        <v>SPE0026D01</v>
      </c>
    </row>
    <row r="43" spans="1:29">
      <c r="A43" s="278" t="s">
        <v>4915</v>
      </c>
      <c r="B43" s="199" t="s">
        <v>3286</v>
      </c>
      <c r="C43" s="182" t="s">
        <v>2844</v>
      </c>
      <c r="D43" s="182">
        <v>2</v>
      </c>
      <c r="E43" s="200">
        <v>2</v>
      </c>
      <c r="F43" s="107"/>
      <c r="G43" s="109"/>
      <c r="H43" s="109"/>
      <c r="I43" s="109"/>
      <c r="J43" s="109"/>
      <c r="K43" s="109"/>
      <c r="L43" s="109"/>
      <c r="M43" s="109"/>
      <c r="N43" s="47"/>
      <c r="O43" s="246" t="s">
        <v>2032</v>
      </c>
      <c r="P43" s="182" t="s">
        <v>370</v>
      </c>
      <c r="Q43" s="182" t="s">
        <v>2121</v>
      </c>
      <c r="R43" s="200"/>
      <c r="S43" s="199" t="s">
        <v>1517</v>
      </c>
      <c r="T43" s="200" t="s">
        <v>1518</v>
      </c>
      <c r="U43" s="199" t="s">
        <v>1519</v>
      </c>
      <c r="V43" s="182" t="s">
        <v>1520</v>
      </c>
      <c r="W43" s="182" t="s">
        <v>1521</v>
      </c>
      <c r="X43" s="131" t="s">
        <v>1522</v>
      </c>
      <c r="Y43" s="50" t="str">
        <f t="shared" si="1"/>
        <v>ATH0027</v>
      </c>
      <c r="Z43" s="50" t="str">
        <f t="shared" si="5"/>
        <v>SPE0027A01</v>
      </c>
      <c r="AA43" s="50" t="str">
        <f t="shared" si="2"/>
        <v>SPE0027B01</v>
      </c>
      <c r="AB43" s="50" t="str">
        <f t="shared" si="3"/>
        <v>SPE0027C01</v>
      </c>
      <c r="AC43" s="50" t="str">
        <f t="shared" si="4"/>
        <v>SPE0027D01</v>
      </c>
    </row>
    <row r="44" spans="1:29">
      <c r="A44" s="278" t="s">
        <v>4916</v>
      </c>
      <c r="B44" s="199" t="s">
        <v>3287</v>
      </c>
      <c r="C44" s="182" t="s">
        <v>2845</v>
      </c>
      <c r="D44" s="182">
        <v>2</v>
      </c>
      <c r="E44" s="200">
        <v>2</v>
      </c>
      <c r="F44" s="107"/>
      <c r="G44" s="109"/>
      <c r="H44" s="109"/>
      <c r="I44" s="109"/>
      <c r="J44" s="109"/>
      <c r="K44" s="109"/>
      <c r="L44" s="109"/>
      <c r="M44" s="109"/>
      <c r="N44" s="47"/>
      <c r="O44" s="246" t="s">
        <v>2033</v>
      </c>
      <c r="P44" s="182" t="s">
        <v>370</v>
      </c>
      <c r="Q44" s="182" t="s">
        <v>2140</v>
      </c>
      <c r="R44" s="200"/>
      <c r="S44" s="199" t="s">
        <v>1523</v>
      </c>
      <c r="T44" s="200" t="s">
        <v>1524</v>
      </c>
      <c r="U44" s="199" t="s">
        <v>1525</v>
      </c>
      <c r="V44" s="182" t="s">
        <v>1526</v>
      </c>
      <c r="W44" s="182" t="s">
        <v>1527</v>
      </c>
      <c r="X44" s="131" t="s">
        <v>1528</v>
      </c>
      <c r="Y44" s="50" t="str">
        <f t="shared" si="1"/>
        <v>ATH0028</v>
      </c>
      <c r="Z44" s="50" t="str">
        <f t="shared" si="5"/>
        <v>SPE0028A01</v>
      </c>
      <c r="AA44" s="50" t="str">
        <f t="shared" si="2"/>
        <v>SPE0028B01</v>
      </c>
      <c r="AB44" s="50" t="str">
        <f t="shared" si="3"/>
        <v>SPE0028C01</v>
      </c>
      <c r="AC44" s="50" t="str">
        <f t="shared" si="4"/>
        <v>SPE0028D01</v>
      </c>
    </row>
    <row r="45" spans="1:29">
      <c r="A45" s="278" t="s">
        <v>4917</v>
      </c>
      <c r="B45" s="199" t="s">
        <v>3508</v>
      </c>
      <c r="C45" s="182" t="s">
        <v>2113</v>
      </c>
      <c r="D45" s="182">
        <v>2</v>
      </c>
      <c r="E45" s="200">
        <v>2</v>
      </c>
      <c r="F45" s="107"/>
      <c r="G45" s="109"/>
      <c r="H45" s="109"/>
      <c r="I45" s="109"/>
      <c r="J45" s="109"/>
      <c r="K45" s="109"/>
      <c r="L45" s="109"/>
      <c r="M45" s="109"/>
      <c r="N45" s="47"/>
      <c r="O45" s="246" t="s">
        <v>2033</v>
      </c>
      <c r="P45" s="182"/>
      <c r="Q45" s="182" t="s">
        <v>2157</v>
      </c>
      <c r="R45" s="200" t="s">
        <v>3878</v>
      </c>
      <c r="S45" s="199" t="s">
        <v>1523</v>
      </c>
      <c r="T45" s="200" t="s">
        <v>1524</v>
      </c>
      <c r="U45" s="199" t="s">
        <v>1525</v>
      </c>
      <c r="V45" s="182" t="s">
        <v>1526</v>
      </c>
      <c r="W45" s="182" t="s">
        <v>1527</v>
      </c>
      <c r="X45" s="131" t="s">
        <v>1528</v>
      </c>
      <c r="Y45" s="50" t="str">
        <f t="shared" si="1"/>
        <v>ATH0028</v>
      </c>
      <c r="Z45" s="50" t="str">
        <f t="shared" si="5"/>
        <v>SPE0028A02</v>
      </c>
      <c r="AA45" s="50" t="str">
        <f t="shared" si="2"/>
        <v>SPE0028B02</v>
      </c>
      <c r="AB45" s="50" t="str">
        <f t="shared" si="3"/>
        <v>SPE0028C02</v>
      </c>
      <c r="AC45" s="50" t="str">
        <f t="shared" si="4"/>
        <v>SPE0028D02</v>
      </c>
    </row>
    <row r="46" spans="1:29">
      <c r="A46" s="278" t="s">
        <v>4918</v>
      </c>
      <c r="B46" s="199" t="s">
        <v>2784</v>
      </c>
      <c r="C46" s="182" t="s">
        <v>2846</v>
      </c>
      <c r="D46" s="182">
        <v>5</v>
      </c>
      <c r="E46" s="200">
        <v>4</v>
      </c>
      <c r="F46" s="107"/>
      <c r="G46" s="129"/>
      <c r="H46" s="129"/>
      <c r="I46" s="109"/>
      <c r="J46" s="109"/>
      <c r="K46" s="129"/>
      <c r="L46" s="129"/>
      <c r="M46" s="109"/>
      <c r="N46" s="47"/>
      <c r="O46" s="246" t="s">
        <v>2034</v>
      </c>
      <c r="P46" s="182" t="s">
        <v>393</v>
      </c>
      <c r="Q46" s="182" t="s">
        <v>2156</v>
      </c>
      <c r="R46" s="200"/>
      <c r="S46" s="199" t="s">
        <v>1529</v>
      </c>
      <c r="T46" s="200" t="s">
        <v>1530</v>
      </c>
      <c r="U46" s="199" t="s">
        <v>1531</v>
      </c>
      <c r="V46" s="182" t="s">
        <v>1532</v>
      </c>
      <c r="W46" s="182" t="s">
        <v>1533</v>
      </c>
      <c r="X46" s="131" t="s">
        <v>1534</v>
      </c>
      <c r="Y46" s="50" t="str">
        <f t="shared" si="1"/>
        <v>ATH0029</v>
      </c>
      <c r="Z46" s="50" t="str">
        <f t="shared" si="5"/>
        <v>SPE0029A01</v>
      </c>
      <c r="AA46" s="50" t="str">
        <f t="shared" si="2"/>
        <v>SPE0029B01</v>
      </c>
      <c r="AB46" s="50" t="str">
        <f t="shared" si="3"/>
        <v>SPE0029C01</v>
      </c>
      <c r="AC46" s="50" t="str">
        <f t="shared" si="4"/>
        <v>SPE0029D01</v>
      </c>
    </row>
    <row r="47" spans="1:29">
      <c r="A47" s="278" t="s">
        <v>4919</v>
      </c>
      <c r="B47" s="199" t="s">
        <v>3332</v>
      </c>
      <c r="C47" s="182" t="s">
        <v>2114</v>
      </c>
      <c r="D47" s="182">
        <v>6</v>
      </c>
      <c r="E47" s="200">
        <v>5</v>
      </c>
      <c r="F47" s="107"/>
      <c r="G47" s="109">
        <v>10</v>
      </c>
      <c r="H47" s="109">
        <v>13</v>
      </c>
      <c r="I47" s="109"/>
      <c r="J47" s="109"/>
      <c r="K47" s="109">
        <v>-10</v>
      </c>
      <c r="L47" s="109">
        <v>5</v>
      </c>
      <c r="M47" s="109"/>
      <c r="N47" s="47"/>
      <c r="O47" s="246" t="s">
        <v>2035</v>
      </c>
      <c r="P47" s="182"/>
      <c r="Q47" s="182" t="s">
        <v>2138</v>
      </c>
      <c r="R47" s="200" t="s">
        <v>3238</v>
      </c>
      <c r="S47" s="199" t="s">
        <v>1529</v>
      </c>
      <c r="T47" s="200" t="s">
        <v>1530</v>
      </c>
      <c r="U47" s="199" t="s">
        <v>1535</v>
      </c>
      <c r="V47" s="182" t="s">
        <v>1536</v>
      </c>
      <c r="W47" s="182" t="s">
        <v>1537</v>
      </c>
      <c r="X47" s="131" t="s">
        <v>1538</v>
      </c>
      <c r="Y47" s="50" t="str">
        <f t="shared" si="1"/>
        <v>ATH0029</v>
      </c>
      <c r="Z47" s="50" t="str">
        <f t="shared" si="5"/>
        <v>SPE0029A02</v>
      </c>
      <c r="AA47" s="50" t="str">
        <f t="shared" si="2"/>
        <v>SPE0029B02</v>
      </c>
      <c r="AB47" s="50" t="str">
        <f t="shared" si="3"/>
        <v>SPE0029C02</v>
      </c>
      <c r="AC47" s="50" t="str">
        <f t="shared" si="4"/>
        <v>SPE0029D02</v>
      </c>
    </row>
    <row r="48" spans="1:29">
      <c r="A48" s="278" t="s">
        <v>4920</v>
      </c>
      <c r="B48" s="199" t="s">
        <v>2781</v>
      </c>
      <c r="C48" s="182" t="s">
        <v>2847</v>
      </c>
      <c r="D48" s="182">
        <v>1</v>
      </c>
      <c r="E48" s="200">
        <v>7</v>
      </c>
      <c r="F48" s="107"/>
      <c r="G48" s="109"/>
      <c r="H48" s="109"/>
      <c r="I48" s="109"/>
      <c r="J48" s="109"/>
      <c r="K48" s="109"/>
      <c r="L48" s="109"/>
      <c r="M48" s="109"/>
      <c r="N48" s="47"/>
      <c r="O48" s="246" t="s">
        <v>2036</v>
      </c>
      <c r="P48" s="182" t="s">
        <v>370</v>
      </c>
      <c r="Q48" s="182" t="s">
        <v>2155</v>
      </c>
      <c r="R48" s="200"/>
      <c r="S48" s="199" t="s">
        <v>1539</v>
      </c>
      <c r="T48" s="200" t="s">
        <v>1540</v>
      </c>
      <c r="U48" s="199" t="s">
        <v>1541</v>
      </c>
      <c r="V48" s="182" t="s">
        <v>1542</v>
      </c>
      <c r="W48" s="182" t="s">
        <v>1543</v>
      </c>
      <c r="X48" s="131" t="s">
        <v>1544</v>
      </c>
      <c r="Y48" s="50" t="str">
        <f t="shared" si="1"/>
        <v>ATH0030</v>
      </c>
      <c r="Z48" s="50" t="str">
        <f t="shared" si="5"/>
        <v>SPE0030A01</v>
      </c>
      <c r="AA48" s="50" t="str">
        <f t="shared" si="2"/>
        <v>SPE0030B01</v>
      </c>
      <c r="AB48" s="50" t="str">
        <f t="shared" si="3"/>
        <v>SPE0030C01</v>
      </c>
      <c r="AC48" s="50" t="str">
        <f t="shared" si="4"/>
        <v>SPE0030D01</v>
      </c>
    </row>
    <row r="49" spans="1:29">
      <c r="A49" s="292" t="s">
        <v>5164</v>
      </c>
      <c r="B49" s="199" t="s">
        <v>5165</v>
      </c>
      <c r="C49" s="182" t="s">
        <v>5150</v>
      </c>
      <c r="D49" s="224">
        <v>6</v>
      </c>
      <c r="E49" s="200">
        <v>12</v>
      </c>
      <c r="F49" s="107">
        <v>50</v>
      </c>
      <c r="G49" s="129">
        <v>20</v>
      </c>
      <c r="H49" s="109"/>
      <c r="I49" s="129">
        <v>30</v>
      </c>
      <c r="J49" s="129">
        <v>60</v>
      </c>
      <c r="K49" s="109">
        <v>30</v>
      </c>
      <c r="L49" s="109"/>
      <c r="M49" s="129">
        <v>99</v>
      </c>
      <c r="N49" s="47"/>
      <c r="O49" s="246" t="s">
        <v>5108</v>
      </c>
      <c r="P49" s="182"/>
      <c r="Q49" s="182" t="s">
        <v>5166</v>
      </c>
      <c r="R49" s="200" t="s">
        <v>5112</v>
      </c>
      <c r="S49" s="199" t="s">
        <v>5168</v>
      </c>
      <c r="T49" s="200" t="s">
        <v>5169</v>
      </c>
      <c r="U49" s="199" t="s">
        <v>5170</v>
      </c>
      <c r="V49" s="182" t="s">
        <v>5171</v>
      </c>
      <c r="W49" s="182" t="s">
        <v>5172</v>
      </c>
      <c r="X49" s="131" t="s">
        <v>5173</v>
      </c>
      <c r="Y49" s="50" t="str">
        <f t="shared" si="1"/>
        <v>ATH0030</v>
      </c>
      <c r="Z49" s="50" t="str">
        <f t="shared" si="5"/>
        <v>SPE0030A02</v>
      </c>
      <c r="AA49" s="50" t="str">
        <f t="shared" si="2"/>
        <v>SPE0030B02</v>
      </c>
      <c r="AB49" s="50" t="str">
        <f t="shared" si="3"/>
        <v>SPE0030C02</v>
      </c>
      <c r="AC49" s="50" t="str">
        <f t="shared" si="4"/>
        <v>SPE0030D02</v>
      </c>
    </row>
    <row r="50" spans="1:29">
      <c r="A50" s="278" t="s">
        <v>4921</v>
      </c>
      <c r="B50" s="199" t="s">
        <v>3288</v>
      </c>
      <c r="C50" s="182" t="s">
        <v>2848</v>
      </c>
      <c r="D50" s="182">
        <v>6</v>
      </c>
      <c r="E50" s="200">
        <v>3</v>
      </c>
      <c r="F50" s="107"/>
      <c r="G50" s="109"/>
      <c r="H50" s="109"/>
      <c r="I50" s="109"/>
      <c r="J50" s="109"/>
      <c r="K50" s="109"/>
      <c r="L50" s="109"/>
      <c r="M50" s="109"/>
      <c r="N50" s="47"/>
      <c r="O50" s="246" t="s">
        <v>2037</v>
      </c>
      <c r="P50" s="182" t="s">
        <v>396</v>
      </c>
      <c r="Q50" s="182" t="s">
        <v>2155</v>
      </c>
      <c r="R50" s="200"/>
      <c r="S50" s="199" t="s">
        <v>1545</v>
      </c>
      <c r="T50" s="200" t="s">
        <v>1546</v>
      </c>
      <c r="U50" s="199" t="s">
        <v>1547</v>
      </c>
      <c r="V50" s="182" t="s">
        <v>1548</v>
      </c>
      <c r="W50" s="182" t="s">
        <v>1549</v>
      </c>
      <c r="X50" s="131" t="s">
        <v>1550</v>
      </c>
      <c r="Y50" s="50" t="str">
        <f t="shared" si="1"/>
        <v>ATH0031</v>
      </c>
      <c r="Z50" s="50" t="str">
        <f t="shared" si="5"/>
        <v>SPE0031A01</v>
      </c>
      <c r="AA50" s="50" t="str">
        <f t="shared" si="2"/>
        <v>SPE0031B01</v>
      </c>
      <c r="AB50" s="50" t="str">
        <f t="shared" si="3"/>
        <v>SPE0031C01</v>
      </c>
      <c r="AC50" s="50" t="str">
        <f t="shared" si="4"/>
        <v>SPE0031D01</v>
      </c>
    </row>
    <row r="51" spans="1:29">
      <c r="A51" s="292" t="s">
        <v>5174</v>
      </c>
      <c r="B51" s="199" t="s">
        <v>5176</v>
      </c>
      <c r="C51" s="182" t="s">
        <v>5149</v>
      </c>
      <c r="D51" s="224">
        <v>6</v>
      </c>
      <c r="E51" s="200">
        <v>10</v>
      </c>
      <c r="F51" s="107">
        <v>40</v>
      </c>
      <c r="G51" s="129"/>
      <c r="H51" s="129">
        <v>25</v>
      </c>
      <c r="I51" s="129">
        <v>40</v>
      </c>
      <c r="J51" s="129">
        <v>10</v>
      </c>
      <c r="K51" s="129">
        <v>20</v>
      </c>
      <c r="L51" s="109"/>
      <c r="M51" s="109"/>
      <c r="N51" s="47"/>
      <c r="O51" s="246" t="s">
        <v>5177</v>
      </c>
      <c r="P51" s="182"/>
      <c r="Q51" s="182" t="s">
        <v>2129</v>
      </c>
      <c r="R51" s="137" t="s">
        <v>5113</v>
      </c>
      <c r="S51" s="199" t="s">
        <v>5178</v>
      </c>
      <c r="T51" s="200" t="s">
        <v>5179</v>
      </c>
      <c r="U51" s="199" t="s">
        <v>5180</v>
      </c>
      <c r="V51" s="182" t="s">
        <v>5181</v>
      </c>
      <c r="W51" s="182" t="s">
        <v>5182</v>
      </c>
      <c r="X51" s="131" t="s">
        <v>5183</v>
      </c>
      <c r="Y51" s="50" t="str">
        <f t="shared" si="1"/>
        <v>ATH0031</v>
      </c>
      <c r="Z51" s="50" t="str">
        <f t="shared" si="5"/>
        <v>SPE0031A02</v>
      </c>
      <c r="AA51" s="50" t="str">
        <f t="shared" si="2"/>
        <v>SPE0031B02</v>
      </c>
      <c r="AB51" s="50" t="str">
        <f t="shared" si="3"/>
        <v>SPE0031C02</v>
      </c>
      <c r="AC51" s="50" t="str">
        <f t="shared" si="4"/>
        <v>SPE0031D02</v>
      </c>
    </row>
    <row r="52" spans="1:29">
      <c r="A52" s="278" t="s">
        <v>4922</v>
      </c>
      <c r="B52" s="199" t="s">
        <v>2783</v>
      </c>
      <c r="C52" s="182" t="s">
        <v>2849</v>
      </c>
      <c r="D52" s="182">
        <v>15</v>
      </c>
      <c r="E52" s="200">
        <v>5</v>
      </c>
      <c r="F52" s="107"/>
      <c r="G52" s="109"/>
      <c r="H52" s="109"/>
      <c r="I52" s="109"/>
      <c r="J52" s="109"/>
      <c r="K52" s="109"/>
      <c r="L52" s="109"/>
      <c r="M52" s="109"/>
      <c r="N52" s="47"/>
      <c r="O52" s="246" t="s">
        <v>2038</v>
      </c>
      <c r="P52" s="182" t="s">
        <v>398</v>
      </c>
      <c r="Q52" s="182" t="s">
        <v>2139</v>
      </c>
      <c r="R52" s="200"/>
      <c r="S52" s="199" t="s">
        <v>1551</v>
      </c>
      <c r="T52" s="200" t="s">
        <v>1552</v>
      </c>
      <c r="U52" s="199" t="s">
        <v>1553</v>
      </c>
      <c r="V52" s="182" t="s">
        <v>1554</v>
      </c>
      <c r="W52" s="182" t="s">
        <v>1555</v>
      </c>
      <c r="X52" s="131" t="s">
        <v>1556</v>
      </c>
      <c r="Y52" s="50" t="str">
        <f t="shared" si="1"/>
        <v>ATH0032</v>
      </c>
      <c r="Z52" s="50" t="str">
        <f t="shared" si="5"/>
        <v>SPE0032A01</v>
      </c>
      <c r="AA52" s="50" t="str">
        <f t="shared" si="2"/>
        <v>SPE0032B01</v>
      </c>
      <c r="AB52" s="50" t="str">
        <f t="shared" si="3"/>
        <v>SPE0032C01</v>
      </c>
      <c r="AC52" s="50" t="str">
        <f t="shared" si="4"/>
        <v>SPE0032D01</v>
      </c>
    </row>
    <row r="53" spans="1:29">
      <c r="A53" s="278" t="s">
        <v>5064</v>
      </c>
      <c r="B53" s="199" t="s">
        <v>2782</v>
      </c>
      <c r="C53" s="182" t="s">
        <v>2850</v>
      </c>
      <c r="D53" s="182">
        <v>12</v>
      </c>
      <c r="E53" s="200">
        <v>5</v>
      </c>
      <c r="F53" s="107"/>
      <c r="G53" s="109"/>
      <c r="H53" s="109"/>
      <c r="I53" s="109"/>
      <c r="J53" s="109"/>
      <c r="K53" s="109"/>
      <c r="L53" s="109"/>
      <c r="M53" s="109"/>
      <c r="N53" s="47"/>
      <c r="O53" s="246" t="s">
        <v>2039</v>
      </c>
      <c r="P53" s="182" t="s">
        <v>398</v>
      </c>
      <c r="Q53" s="182" t="s">
        <v>2155</v>
      </c>
      <c r="R53" s="200"/>
      <c r="S53" s="199" t="s">
        <v>1557</v>
      </c>
      <c r="T53" s="200" t="s">
        <v>1558</v>
      </c>
      <c r="U53" s="199" t="s">
        <v>1559</v>
      </c>
      <c r="V53" s="182" t="s">
        <v>1560</v>
      </c>
      <c r="W53" s="182" t="s">
        <v>1561</v>
      </c>
      <c r="X53" s="131" t="s">
        <v>1562</v>
      </c>
      <c r="Y53" s="50" t="str">
        <f t="shared" si="1"/>
        <v>ATH0033</v>
      </c>
      <c r="Z53" s="50" t="str">
        <f t="shared" si="5"/>
        <v>SPE0033A01</v>
      </c>
      <c r="AA53" s="50" t="str">
        <f t="shared" si="2"/>
        <v>SPE0033B01</v>
      </c>
      <c r="AB53" s="50" t="str">
        <f t="shared" si="3"/>
        <v>SPE0033C01</v>
      </c>
      <c r="AC53" s="50" t="str">
        <f t="shared" si="4"/>
        <v>SPE0033D01</v>
      </c>
    </row>
    <row r="54" spans="1:29">
      <c r="A54" s="278" t="s">
        <v>5065</v>
      </c>
      <c r="B54" s="201" t="s">
        <v>2780</v>
      </c>
      <c r="C54" s="180" t="s">
        <v>2851</v>
      </c>
      <c r="D54" s="180">
        <v>10</v>
      </c>
      <c r="E54" s="202">
        <v>5</v>
      </c>
      <c r="F54" s="108"/>
      <c r="G54" s="110"/>
      <c r="H54" s="110"/>
      <c r="I54" s="110"/>
      <c r="J54" s="110"/>
      <c r="K54" s="110"/>
      <c r="L54" s="110"/>
      <c r="M54" s="110"/>
      <c r="N54" s="48"/>
      <c r="O54" s="247" t="s">
        <v>2040</v>
      </c>
      <c r="P54" s="180" t="s">
        <v>398</v>
      </c>
      <c r="Q54" s="180" t="s">
        <v>2154</v>
      </c>
      <c r="R54" s="202"/>
      <c r="S54" s="201" t="s">
        <v>1563</v>
      </c>
      <c r="T54" s="202" t="s">
        <v>1564</v>
      </c>
      <c r="U54" s="201" t="s">
        <v>1565</v>
      </c>
      <c r="V54" s="180" t="s">
        <v>1566</v>
      </c>
      <c r="W54" s="180" t="s">
        <v>1567</v>
      </c>
      <c r="X54" s="133" t="s">
        <v>1568</v>
      </c>
      <c r="Y54" s="50" t="str">
        <f t="shared" si="1"/>
        <v>ATH0034</v>
      </c>
      <c r="Z54" s="50" t="str">
        <f t="shared" si="5"/>
        <v>SPE0034A01</v>
      </c>
      <c r="AA54" s="50" t="str">
        <f t="shared" si="2"/>
        <v>SPE0034B01</v>
      </c>
      <c r="AB54" s="50" t="str">
        <f t="shared" si="3"/>
        <v>SPE0034C01</v>
      </c>
      <c r="AC54" s="50" t="str">
        <f t="shared" si="4"/>
        <v>SPE0034D01</v>
      </c>
    </row>
    <row r="55" spans="1:29">
      <c r="A55" s="278" t="s">
        <v>4923</v>
      </c>
      <c r="B55" s="197" t="s">
        <v>2788</v>
      </c>
      <c r="C55" s="173" t="s">
        <v>2852</v>
      </c>
      <c r="D55" s="173">
        <v>9</v>
      </c>
      <c r="E55" s="198">
        <v>5</v>
      </c>
      <c r="F55" s="127"/>
      <c r="G55" s="118"/>
      <c r="H55" s="118"/>
      <c r="I55" s="118"/>
      <c r="J55" s="118"/>
      <c r="K55" s="118"/>
      <c r="L55" s="118"/>
      <c r="M55" s="118"/>
      <c r="N55" s="128"/>
      <c r="O55" s="245" t="s">
        <v>2041</v>
      </c>
      <c r="P55" s="173" t="s">
        <v>402</v>
      </c>
      <c r="Q55" s="173" t="s">
        <v>2122</v>
      </c>
      <c r="R55" s="198"/>
      <c r="S55" s="197" t="s">
        <v>1569</v>
      </c>
      <c r="T55" s="198" t="s">
        <v>1570</v>
      </c>
      <c r="U55" s="197" t="s">
        <v>1571</v>
      </c>
      <c r="V55" s="173" t="s">
        <v>1572</v>
      </c>
      <c r="W55" s="173" t="s">
        <v>1573</v>
      </c>
      <c r="X55" s="135" t="s">
        <v>1574</v>
      </c>
      <c r="Y55" s="50" t="str">
        <f t="shared" si="1"/>
        <v>ATH0035</v>
      </c>
      <c r="Z55" s="50" t="str">
        <f t="shared" si="5"/>
        <v>SPE0035A01</v>
      </c>
      <c r="AA55" s="50" t="str">
        <f t="shared" si="2"/>
        <v>SPE0035B01</v>
      </c>
      <c r="AB55" s="50" t="str">
        <f t="shared" si="3"/>
        <v>SPE0035C01</v>
      </c>
      <c r="AC55" s="50" t="str">
        <f t="shared" si="4"/>
        <v>SPE0035D01</v>
      </c>
    </row>
    <row r="56" spans="1:29">
      <c r="A56" s="278" t="s">
        <v>4924</v>
      </c>
      <c r="B56" s="199" t="s">
        <v>3289</v>
      </c>
      <c r="C56" s="182" t="s">
        <v>2853</v>
      </c>
      <c r="D56" s="182">
        <v>6</v>
      </c>
      <c r="E56" s="200">
        <v>2</v>
      </c>
      <c r="F56" s="107"/>
      <c r="G56" s="109"/>
      <c r="H56" s="109"/>
      <c r="I56" s="109"/>
      <c r="J56" s="109"/>
      <c r="K56" s="109"/>
      <c r="L56" s="109"/>
      <c r="M56" s="109"/>
      <c r="N56" s="47"/>
      <c r="O56" s="246" t="s">
        <v>2042</v>
      </c>
      <c r="P56" s="182" t="s">
        <v>370</v>
      </c>
      <c r="Q56" s="182" t="s">
        <v>3551</v>
      </c>
      <c r="R56" s="200"/>
      <c r="S56" s="199" t="s">
        <v>1575</v>
      </c>
      <c r="T56" s="200" t="s">
        <v>1576</v>
      </c>
      <c r="U56" s="199" t="s">
        <v>1577</v>
      </c>
      <c r="V56" s="182" t="s">
        <v>1578</v>
      </c>
      <c r="W56" s="182" t="s">
        <v>1579</v>
      </c>
      <c r="X56" s="131" t="s">
        <v>1580</v>
      </c>
      <c r="Y56" s="50" t="str">
        <f t="shared" si="1"/>
        <v>ATH0036</v>
      </c>
      <c r="Z56" s="50" t="str">
        <f t="shared" si="5"/>
        <v>SPE0036A01</v>
      </c>
      <c r="AA56" s="50" t="str">
        <f t="shared" si="2"/>
        <v>SPE0036B01</v>
      </c>
      <c r="AB56" s="50" t="str">
        <f t="shared" si="3"/>
        <v>SPE0036C01</v>
      </c>
      <c r="AC56" s="50" t="str">
        <f t="shared" si="4"/>
        <v>SPE0036D01</v>
      </c>
    </row>
    <row r="57" spans="1:29">
      <c r="A57" s="292" t="s">
        <v>5184</v>
      </c>
      <c r="B57" s="199" t="s">
        <v>5187</v>
      </c>
      <c r="C57" s="182" t="s">
        <v>5148</v>
      </c>
      <c r="D57" s="224">
        <v>12</v>
      </c>
      <c r="E57" s="200">
        <v>3</v>
      </c>
      <c r="F57" s="107"/>
      <c r="G57" s="109"/>
      <c r="H57" s="109">
        <v>15</v>
      </c>
      <c r="I57" s="129">
        <v>30</v>
      </c>
      <c r="J57" s="109"/>
      <c r="K57" s="109">
        <v>50</v>
      </c>
      <c r="L57" s="129">
        <v>10</v>
      </c>
      <c r="M57" s="129">
        <v>30</v>
      </c>
      <c r="N57" s="47"/>
      <c r="O57" s="246" t="s">
        <v>5193</v>
      </c>
      <c r="P57" s="182"/>
      <c r="Q57" s="182" t="s">
        <v>2139</v>
      </c>
      <c r="R57" s="200" t="s">
        <v>5192</v>
      </c>
      <c r="S57" s="199" t="s">
        <v>5196</v>
      </c>
      <c r="T57" s="200" t="s">
        <v>5196</v>
      </c>
      <c r="U57" s="199" t="s">
        <v>5197</v>
      </c>
      <c r="V57" s="182" t="s">
        <v>5198</v>
      </c>
      <c r="W57" s="182" t="s">
        <v>5199</v>
      </c>
      <c r="X57" s="131" t="s">
        <v>5200</v>
      </c>
      <c r="Y57" s="50" t="str">
        <f t="shared" si="1"/>
        <v>ATH0036</v>
      </c>
      <c r="Z57" s="50" t="str">
        <f t="shared" si="5"/>
        <v>SPE0036A02</v>
      </c>
      <c r="AA57" s="50" t="str">
        <f t="shared" si="2"/>
        <v>SPE0036B02</v>
      </c>
      <c r="AB57" s="50" t="str">
        <f t="shared" si="3"/>
        <v>SPE0036C02</v>
      </c>
      <c r="AC57" s="50" t="str">
        <f t="shared" si="4"/>
        <v>SPE0036D02</v>
      </c>
    </row>
    <row r="58" spans="1:29">
      <c r="A58" s="278" t="s">
        <v>4925</v>
      </c>
      <c r="B58" s="199" t="s">
        <v>5188</v>
      </c>
      <c r="C58" s="182" t="s">
        <v>2854</v>
      </c>
      <c r="D58" s="182">
        <v>10</v>
      </c>
      <c r="E58" s="200">
        <v>10</v>
      </c>
      <c r="F58" s="107"/>
      <c r="G58" s="109"/>
      <c r="H58" s="109"/>
      <c r="I58" s="109"/>
      <c r="J58" s="109"/>
      <c r="K58" s="109"/>
      <c r="L58" s="109"/>
      <c r="M58" s="109"/>
      <c r="N58" s="47"/>
      <c r="O58" s="246" t="s">
        <v>2043</v>
      </c>
      <c r="P58" s="182" t="s">
        <v>370</v>
      </c>
      <c r="Q58" s="182" t="s">
        <v>2153</v>
      </c>
      <c r="R58" s="200"/>
      <c r="S58" s="199" t="s">
        <v>1581</v>
      </c>
      <c r="T58" s="200" t="s">
        <v>1582</v>
      </c>
      <c r="U58" s="199" t="s">
        <v>1583</v>
      </c>
      <c r="V58" s="182" t="s">
        <v>1584</v>
      </c>
      <c r="W58" s="182" t="s">
        <v>1585</v>
      </c>
      <c r="X58" s="131" t="s">
        <v>1586</v>
      </c>
      <c r="Y58" s="50" t="str">
        <f t="shared" si="1"/>
        <v>ATH0037</v>
      </c>
      <c r="Z58" s="50" t="str">
        <f t="shared" si="5"/>
        <v>SPE0037A01</v>
      </c>
      <c r="AA58" s="50" t="str">
        <f t="shared" si="2"/>
        <v>SPE0037B01</v>
      </c>
      <c r="AB58" s="50" t="str">
        <f t="shared" si="3"/>
        <v>SPE0037C01</v>
      </c>
      <c r="AC58" s="50" t="str">
        <f t="shared" si="4"/>
        <v>SPE0037D01</v>
      </c>
    </row>
    <row r="59" spans="1:29">
      <c r="A59" s="292" t="s">
        <v>5185</v>
      </c>
      <c r="B59" s="199" t="s">
        <v>5190</v>
      </c>
      <c r="C59" s="182" t="s">
        <v>5147</v>
      </c>
      <c r="D59" s="224">
        <v>15</v>
      </c>
      <c r="E59" s="200">
        <v>10</v>
      </c>
      <c r="F59" s="107">
        <v>50</v>
      </c>
      <c r="G59" s="129">
        <v>30</v>
      </c>
      <c r="H59" s="129">
        <v>30</v>
      </c>
      <c r="I59" s="129">
        <v>20</v>
      </c>
      <c r="J59" s="129">
        <v>50</v>
      </c>
      <c r="K59" s="129">
        <v>-20</v>
      </c>
      <c r="L59" s="129">
        <v>30</v>
      </c>
      <c r="M59" s="109"/>
      <c r="N59" s="47">
        <v>20</v>
      </c>
      <c r="O59" s="246" t="s">
        <v>5194</v>
      </c>
      <c r="P59" s="182"/>
      <c r="Q59" s="182" t="s">
        <v>5195</v>
      </c>
      <c r="R59" s="200" t="s">
        <v>5115</v>
      </c>
      <c r="S59" s="199" t="s">
        <v>5201</v>
      </c>
      <c r="T59" s="200" t="s">
        <v>5202</v>
      </c>
      <c r="U59" s="199" t="s">
        <v>5203</v>
      </c>
      <c r="V59" s="182" t="s">
        <v>5204</v>
      </c>
      <c r="W59" s="182" t="s">
        <v>5205</v>
      </c>
      <c r="X59" s="131" t="s">
        <v>5206</v>
      </c>
      <c r="Y59" s="50" t="str">
        <f t="shared" si="1"/>
        <v>ATH0037</v>
      </c>
      <c r="Z59" s="50" t="str">
        <f t="shared" si="5"/>
        <v>SPE0037A02</v>
      </c>
      <c r="AA59" s="50" t="str">
        <f t="shared" si="2"/>
        <v>SPE0037B02</v>
      </c>
      <c r="AB59" s="50" t="str">
        <f t="shared" si="3"/>
        <v>SPE0037C02</v>
      </c>
      <c r="AC59" s="50" t="str">
        <f t="shared" si="4"/>
        <v>SPE0037D02</v>
      </c>
    </row>
    <row r="60" spans="1:29">
      <c r="A60" s="278" t="s">
        <v>4926</v>
      </c>
      <c r="B60" s="199" t="s">
        <v>3290</v>
      </c>
      <c r="C60" s="182" t="s">
        <v>2855</v>
      </c>
      <c r="D60" s="182">
        <v>6</v>
      </c>
      <c r="E60" s="200">
        <v>6</v>
      </c>
      <c r="F60" s="107"/>
      <c r="G60" s="109"/>
      <c r="H60" s="109"/>
      <c r="I60" s="109"/>
      <c r="J60" s="109"/>
      <c r="K60" s="109"/>
      <c r="L60" s="109"/>
      <c r="M60" s="109"/>
      <c r="N60" s="47"/>
      <c r="O60" s="246" t="s">
        <v>2044</v>
      </c>
      <c r="P60" s="182" t="s">
        <v>403</v>
      </c>
      <c r="Q60" s="182" t="s">
        <v>2130</v>
      </c>
      <c r="R60" s="200"/>
      <c r="S60" s="199" t="s">
        <v>1587</v>
      </c>
      <c r="T60" s="200" t="s">
        <v>1588</v>
      </c>
      <c r="U60" s="199" t="s">
        <v>1589</v>
      </c>
      <c r="V60" s="182" t="s">
        <v>1590</v>
      </c>
      <c r="W60" s="182" t="s">
        <v>1591</v>
      </c>
      <c r="X60" s="131" t="s">
        <v>1592</v>
      </c>
      <c r="Y60" s="50" t="str">
        <f t="shared" si="1"/>
        <v>ATH0038</v>
      </c>
      <c r="Z60" s="50" t="str">
        <f t="shared" si="5"/>
        <v>SPE0038A01</v>
      </c>
      <c r="AA60" s="50" t="str">
        <f t="shared" si="2"/>
        <v>SPE0038B01</v>
      </c>
      <c r="AB60" s="50" t="str">
        <f t="shared" si="3"/>
        <v>SPE0038C01</v>
      </c>
      <c r="AC60" s="50" t="str">
        <f t="shared" si="4"/>
        <v>SPE0038D01</v>
      </c>
    </row>
    <row r="61" spans="1:29">
      <c r="A61" s="278" t="s">
        <v>4927</v>
      </c>
      <c r="B61" s="201" t="s">
        <v>3291</v>
      </c>
      <c r="C61" s="180" t="s">
        <v>2856</v>
      </c>
      <c r="D61" s="180">
        <v>17</v>
      </c>
      <c r="E61" s="202">
        <v>3</v>
      </c>
      <c r="F61" s="108"/>
      <c r="G61" s="110"/>
      <c r="H61" s="110"/>
      <c r="I61" s="110"/>
      <c r="J61" s="110"/>
      <c r="K61" s="110"/>
      <c r="L61" s="110"/>
      <c r="M61" s="110"/>
      <c r="N61" s="48"/>
      <c r="O61" s="247" t="s">
        <v>2045</v>
      </c>
      <c r="P61" s="180" t="s">
        <v>404</v>
      </c>
      <c r="Q61" s="180" t="s">
        <v>2152</v>
      </c>
      <c r="R61" s="202"/>
      <c r="S61" s="201" t="s">
        <v>1593</v>
      </c>
      <c r="T61" s="202" t="s">
        <v>1594</v>
      </c>
      <c r="U61" s="201" t="s">
        <v>1595</v>
      </c>
      <c r="V61" s="180" t="s">
        <v>1596</v>
      </c>
      <c r="W61" s="180" t="s">
        <v>1597</v>
      </c>
      <c r="X61" s="133" t="s">
        <v>1598</v>
      </c>
      <c r="Y61" s="50" t="str">
        <f t="shared" si="1"/>
        <v>ATH0039</v>
      </c>
      <c r="Z61" s="50" t="str">
        <f t="shared" si="5"/>
        <v>SPE0039A01</v>
      </c>
      <c r="AA61" s="50" t="str">
        <f t="shared" si="2"/>
        <v>SPE0039B01</v>
      </c>
      <c r="AB61" s="50" t="str">
        <f t="shared" si="3"/>
        <v>SPE0039C01</v>
      </c>
      <c r="AC61" s="50" t="str">
        <f t="shared" si="4"/>
        <v>SPE0039D01</v>
      </c>
    </row>
    <row r="62" spans="1:29">
      <c r="A62" s="278" t="s">
        <v>4928</v>
      </c>
      <c r="B62" s="199" t="s">
        <v>2765</v>
      </c>
      <c r="C62" s="182" t="s">
        <v>2857</v>
      </c>
      <c r="D62" s="182">
        <v>4</v>
      </c>
      <c r="E62" s="200">
        <v>0</v>
      </c>
      <c r="F62" s="107"/>
      <c r="G62" s="109"/>
      <c r="H62" s="109"/>
      <c r="I62" s="109"/>
      <c r="J62" s="109"/>
      <c r="K62" s="109"/>
      <c r="L62" s="109"/>
      <c r="M62" s="109"/>
      <c r="N62" s="47"/>
      <c r="O62" s="246" t="s">
        <v>2046</v>
      </c>
      <c r="P62" s="182" t="s">
        <v>405</v>
      </c>
      <c r="Q62" s="182" t="s">
        <v>2151</v>
      </c>
      <c r="R62" s="200"/>
      <c r="S62" s="199" t="s">
        <v>1599</v>
      </c>
      <c r="T62" s="200" t="s">
        <v>1600</v>
      </c>
      <c r="U62" s="199" t="s">
        <v>1601</v>
      </c>
      <c r="V62" s="182" t="s">
        <v>1602</v>
      </c>
      <c r="W62" s="182" t="s">
        <v>1603</v>
      </c>
      <c r="X62" s="131" t="s">
        <v>1604</v>
      </c>
      <c r="Y62" s="50" t="str">
        <f t="shared" si="1"/>
        <v>ATH0040</v>
      </c>
      <c r="Z62" s="50" t="str">
        <f t="shared" si="5"/>
        <v>SPE0040A01</v>
      </c>
      <c r="AA62" s="50" t="str">
        <f t="shared" si="2"/>
        <v>SPE0040B01</v>
      </c>
      <c r="AB62" s="50" t="str">
        <f t="shared" si="3"/>
        <v>SPE0040C01</v>
      </c>
      <c r="AC62" s="50" t="str">
        <f t="shared" si="4"/>
        <v>SPE0040D01</v>
      </c>
    </row>
    <row r="63" spans="1:29">
      <c r="A63" s="278" t="s">
        <v>4929</v>
      </c>
      <c r="B63" s="199" t="s">
        <v>2785</v>
      </c>
      <c r="C63" s="182" t="s">
        <v>2858</v>
      </c>
      <c r="D63" s="182">
        <v>4</v>
      </c>
      <c r="E63" s="200">
        <v>0</v>
      </c>
      <c r="F63" s="107"/>
      <c r="G63" s="109"/>
      <c r="H63" s="109"/>
      <c r="I63" s="109"/>
      <c r="J63" s="109"/>
      <c r="K63" s="109"/>
      <c r="L63" s="109"/>
      <c r="M63" s="109"/>
      <c r="N63" s="47"/>
      <c r="O63" s="246" t="s">
        <v>2047</v>
      </c>
      <c r="P63" s="182" t="s">
        <v>406</v>
      </c>
      <c r="Q63" s="182" t="s">
        <v>2151</v>
      </c>
      <c r="R63" s="200"/>
      <c r="S63" s="199" t="s">
        <v>3835</v>
      </c>
      <c r="T63" s="200" t="s">
        <v>1605</v>
      </c>
      <c r="U63" s="199" t="s">
        <v>1606</v>
      </c>
      <c r="V63" s="182" t="s">
        <v>1607</v>
      </c>
      <c r="W63" s="182" t="s">
        <v>1608</v>
      </c>
      <c r="X63" s="131" t="s">
        <v>1609</v>
      </c>
      <c r="Y63" s="50" t="str">
        <f t="shared" si="1"/>
        <v>ATH0041</v>
      </c>
      <c r="Z63" s="50" t="str">
        <f t="shared" si="5"/>
        <v>SPE0041A01</v>
      </c>
      <c r="AA63" s="50" t="str">
        <f t="shared" si="2"/>
        <v>SPE0041B01</v>
      </c>
      <c r="AB63" s="50" t="str">
        <f t="shared" si="3"/>
        <v>SPE0041C01</v>
      </c>
      <c r="AC63" s="50" t="str">
        <f t="shared" si="4"/>
        <v>SPE0041D01</v>
      </c>
    </row>
    <row r="64" spans="1:29">
      <c r="A64" s="292" t="s">
        <v>5207</v>
      </c>
      <c r="B64" s="199" t="s">
        <v>5208</v>
      </c>
      <c r="C64" s="182" t="s">
        <v>5209</v>
      </c>
      <c r="D64" s="224">
        <v>4</v>
      </c>
      <c r="E64" s="200">
        <v>0</v>
      </c>
      <c r="F64" s="107"/>
      <c r="G64" s="109"/>
      <c r="H64" s="109"/>
      <c r="I64" s="109"/>
      <c r="J64" s="109"/>
      <c r="K64" s="109"/>
      <c r="L64" s="109"/>
      <c r="M64" s="109"/>
      <c r="N64" s="47"/>
      <c r="O64" s="246" t="s">
        <v>5210</v>
      </c>
      <c r="P64" s="182"/>
      <c r="Q64" s="182" t="s">
        <v>5211</v>
      </c>
      <c r="R64" s="200"/>
      <c r="S64" s="199" t="s">
        <v>5212</v>
      </c>
      <c r="T64" s="200" t="s">
        <v>5212</v>
      </c>
      <c r="U64" s="199" t="s">
        <v>5213</v>
      </c>
      <c r="V64" s="182" t="s">
        <v>5214</v>
      </c>
      <c r="W64" s="182" t="s">
        <v>5215</v>
      </c>
      <c r="X64" s="131" t="s">
        <v>5216</v>
      </c>
      <c r="Y64" s="50" t="str">
        <f t="shared" si="1"/>
        <v>ATH0041</v>
      </c>
      <c r="Z64" s="50" t="s">
        <v>5222</v>
      </c>
      <c r="AA64" s="50" t="s">
        <v>5219</v>
      </c>
      <c r="AB64" s="50" t="s">
        <v>5218</v>
      </c>
      <c r="AC64" s="50" t="str">
        <f t="shared" si="4"/>
        <v>SPE0041DA1</v>
      </c>
    </row>
    <row r="65" spans="1:29">
      <c r="A65" s="278" t="s">
        <v>4930</v>
      </c>
      <c r="B65" s="199" t="s">
        <v>2787</v>
      </c>
      <c r="C65" s="182" t="s">
        <v>2859</v>
      </c>
      <c r="D65" s="182">
        <v>6</v>
      </c>
      <c r="E65" s="200">
        <v>2</v>
      </c>
      <c r="F65" s="107"/>
      <c r="G65" s="109"/>
      <c r="H65" s="109"/>
      <c r="I65" s="109"/>
      <c r="J65" s="109"/>
      <c r="K65" s="109"/>
      <c r="L65" s="109"/>
      <c r="M65" s="109"/>
      <c r="N65" s="47"/>
      <c r="O65" s="246" t="s">
        <v>2048</v>
      </c>
      <c r="P65" s="182" t="s">
        <v>408</v>
      </c>
      <c r="Q65" s="182" t="s">
        <v>2139</v>
      </c>
      <c r="R65" s="200"/>
      <c r="S65" s="199" t="s">
        <v>1610</v>
      </c>
      <c r="T65" s="200" t="s">
        <v>1611</v>
      </c>
      <c r="U65" s="199" t="s">
        <v>1612</v>
      </c>
      <c r="V65" s="182" t="s">
        <v>1613</v>
      </c>
      <c r="W65" s="182" t="s">
        <v>1614</v>
      </c>
      <c r="X65" s="131" t="s">
        <v>1615</v>
      </c>
      <c r="Y65" s="50" t="str">
        <f t="shared" si="1"/>
        <v>ATH0042</v>
      </c>
      <c r="Z65" s="50" t="str">
        <f t="shared" si="5"/>
        <v>SPE0042A01</v>
      </c>
      <c r="AA65" s="50" t="str">
        <f t="shared" si="2"/>
        <v>SPE0042B01</v>
      </c>
      <c r="AB65" s="50" t="str">
        <f t="shared" si="3"/>
        <v>SPE0042C01</v>
      </c>
      <c r="AC65" s="50" t="str">
        <f t="shared" si="4"/>
        <v>SPE0042D01</v>
      </c>
    </row>
    <row r="66" spans="1:29">
      <c r="A66" s="278" t="s">
        <v>4931</v>
      </c>
      <c r="B66" s="199" t="s">
        <v>3292</v>
      </c>
      <c r="C66" s="182" t="s">
        <v>2860</v>
      </c>
      <c r="D66" s="182">
        <v>6</v>
      </c>
      <c r="E66" s="200">
        <v>2</v>
      </c>
      <c r="F66" s="107"/>
      <c r="G66" s="109"/>
      <c r="H66" s="109"/>
      <c r="I66" s="109"/>
      <c r="J66" s="109"/>
      <c r="K66" s="109"/>
      <c r="L66" s="109"/>
      <c r="M66" s="109"/>
      <c r="N66" s="47"/>
      <c r="O66" s="246" t="s">
        <v>2049</v>
      </c>
      <c r="P66" s="182" t="s">
        <v>410</v>
      </c>
      <c r="Q66" s="182" t="s">
        <v>2150</v>
      </c>
      <c r="R66" s="200" t="s">
        <v>3029</v>
      </c>
      <c r="S66" s="199" t="s">
        <v>1616</v>
      </c>
      <c r="T66" s="200" t="s">
        <v>1617</v>
      </c>
      <c r="U66" s="199" t="s">
        <v>1618</v>
      </c>
      <c r="V66" s="182" t="s">
        <v>1619</v>
      </c>
      <c r="W66" s="182" t="s">
        <v>1620</v>
      </c>
      <c r="X66" s="131" t="s">
        <v>1621</v>
      </c>
      <c r="Y66" s="50" t="str">
        <f t="shared" si="1"/>
        <v>ATH0043</v>
      </c>
      <c r="Z66" s="50" t="str">
        <f t="shared" si="5"/>
        <v>SPE0043A01</v>
      </c>
      <c r="AA66" s="50" t="str">
        <f t="shared" si="2"/>
        <v>SPE0043B01</v>
      </c>
      <c r="AB66" s="50" t="str">
        <f t="shared" si="3"/>
        <v>SPE0043C01</v>
      </c>
      <c r="AC66" s="50" t="str">
        <f t="shared" si="4"/>
        <v>SPE0043D01</v>
      </c>
    </row>
    <row r="67" spans="1:29">
      <c r="A67" s="278" t="s">
        <v>4932</v>
      </c>
      <c r="B67" s="199" t="s">
        <v>3293</v>
      </c>
      <c r="C67" s="182" t="s">
        <v>2861</v>
      </c>
      <c r="D67" s="182">
        <v>6</v>
      </c>
      <c r="E67" s="200">
        <v>2</v>
      </c>
      <c r="F67" s="107"/>
      <c r="G67" s="109"/>
      <c r="H67" s="109"/>
      <c r="I67" s="109"/>
      <c r="J67" s="109"/>
      <c r="K67" s="109"/>
      <c r="L67" s="109"/>
      <c r="M67" s="109"/>
      <c r="N67" s="47"/>
      <c r="O67" s="246" t="s">
        <v>2050</v>
      </c>
      <c r="P67" s="182" t="s">
        <v>412</v>
      </c>
      <c r="Q67" s="182" t="s">
        <v>2123</v>
      </c>
      <c r="R67" s="200"/>
      <c r="S67" s="199" t="s">
        <v>1622</v>
      </c>
      <c r="T67" s="200" t="s">
        <v>1623</v>
      </c>
      <c r="U67" s="199" t="s">
        <v>1624</v>
      </c>
      <c r="V67" s="182" t="s">
        <v>1625</v>
      </c>
      <c r="W67" s="182" t="s">
        <v>1626</v>
      </c>
      <c r="X67" s="131" t="s">
        <v>1627</v>
      </c>
      <c r="Y67" s="50" t="str">
        <f t="shared" si="1"/>
        <v>ATH0044</v>
      </c>
      <c r="Z67" s="50" t="str">
        <f t="shared" si="5"/>
        <v>SPE0044A01</v>
      </c>
      <c r="AA67" s="50" t="str">
        <f t="shared" si="2"/>
        <v>SPE0044B01</v>
      </c>
      <c r="AB67" s="50" t="str">
        <f t="shared" si="3"/>
        <v>SPE0044C01</v>
      </c>
      <c r="AC67" s="50" t="str">
        <f t="shared" si="4"/>
        <v>SPE0044D01</v>
      </c>
    </row>
    <row r="68" spans="1:29">
      <c r="A68" s="278" t="s">
        <v>4933</v>
      </c>
      <c r="B68" s="199" t="s">
        <v>3294</v>
      </c>
      <c r="C68" s="182" t="s">
        <v>2862</v>
      </c>
      <c r="D68" s="182">
        <v>8</v>
      </c>
      <c r="E68" s="200">
        <v>2</v>
      </c>
      <c r="F68" s="107"/>
      <c r="G68" s="109"/>
      <c r="H68" s="109"/>
      <c r="I68" s="109"/>
      <c r="J68" s="109"/>
      <c r="K68" s="109"/>
      <c r="L68" s="109"/>
      <c r="M68" s="109"/>
      <c r="N68" s="47"/>
      <c r="O68" s="246" t="s">
        <v>2051</v>
      </c>
      <c r="P68" s="182" t="s">
        <v>368</v>
      </c>
      <c r="Q68" s="182" t="s">
        <v>2136</v>
      </c>
      <c r="R68" s="200"/>
      <c r="S68" s="199" t="s">
        <v>1628</v>
      </c>
      <c r="T68" s="200" t="s">
        <v>1629</v>
      </c>
      <c r="U68" s="199" t="s">
        <v>1630</v>
      </c>
      <c r="V68" s="182" t="s">
        <v>1631</v>
      </c>
      <c r="W68" s="182" t="s">
        <v>1632</v>
      </c>
      <c r="X68" s="131" t="s">
        <v>1633</v>
      </c>
      <c r="Y68" s="50" t="str">
        <f t="shared" si="1"/>
        <v>ATH0045</v>
      </c>
      <c r="Z68" s="50" t="str">
        <f t="shared" si="5"/>
        <v>SPE0045A01</v>
      </c>
      <c r="AA68" s="50" t="str">
        <f t="shared" si="2"/>
        <v>SPE0045B01</v>
      </c>
      <c r="AB68" s="50" t="str">
        <f t="shared" si="3"/>
        <v>SPE0045C01</v>
      </c>
      <c r="AC68" s="50" t="str">
        <f t="shared" si="4"/>
        <v>SPE0045D01</v>
      </c>
    </row>
    <row r="69" spans="1:29">
      <c r="A69" s="278" t="s">
        <v>4934</v>
      </c>
      <c r="B69" s="199" t="s">
        <v>2790</v>
      </c>
      <c r="C69" s="182" t="s">
        <v>2863</v>
      </c>
      <c r="D69" s="182">
        <v>15</v>
      </c>
      <c r="E69" s="200">
        <v>5</v>
      </c>
      <c r="F69" s="107"/>
      <c r="G69" s="109"/>
      <c r="H69" s="109"/>
      <c r="I69" s="109"/>
      <c r="J69" s="109"/>
      <c r="K69" s="109"/>
      <c r="L69" s="109"/>
      <c r="M69" s="109"/>
      <c r="N69" s="47"/>
      <c r="O69" s="246" t="s">
        <v>2052</v>
      </c>
      <c r="P69" s="182" t="s">
        <v>413</v>
      </c>
      <c r="Q69" s="182" t="s">
        <v>2125</v>
      </c>
      <c r="R69" s="200"/>
      <c r="S69" s="199" t="s">
        <v>1634</v>
      </c>
      <c r="T69" s="200" t="s">
        <v>1635</v>
      </c>
      <c r="U69" s="199" t="s">
        <v>1636</v>
      </c>
      <c r="V69" s="182" t="s">
        <v>1637</v>
      </c>
      <c r="W69" s="182" t="s">
        <v>1638</v>
      </c>
      <c r="X69" s="131" t="s">
        <v>1639</v>
      </c>
      <c r="Y69" s="50" t="str">
        <f t="shared" si="1"/>
        <v>ATH0046</v>
      </c>
      <c r="Z69" s="50" t="str">
        <f t="shared" si="5"/>
        <v>SPE0046A01</v>
      </c>
      <c r="AA69" s="50" t="str">
        <f t="shared" si="2"/>
        <v>SPE0046B01</v>
      </c>
      <c r="AB69" s="50" t="str">
        <f t="shared" si="3"/>
        <v>SPE0046C01</v>
      </c>
      <c r="AC69" s="50" t="str">
        <f t="shared" si="4"/>
        <v>SPE0046D01</v>
      </c>
    </row>
    <row r="70" spans="1:29">
      <c r="A70" s="278" t="s">
        <v>4935</v>
      </c>
      <c r="B70" s="199" t="s">
        <v>2789</v>
      </c>
      <c r="C70" s="182" t="s">
        <v>2864</v>
      </c>
      <c r="D70" s="182">
        <v>10</v>
      </c>
      <c r="E70" s="200">
        <v>5</v>
      </c>
      <c r="F70" s="107"/>
      <c r="G70" s="109"/>
      <c r="H70" s="109"/>
      <c r="I70" s="109"/>
      <c r="J70" s="109"/>
      <c r="K70" s="109"/>
      <c r="L70" s="109"/>
      <c r="M70" s="109"/>
      <c r="N70" s="47"/>
      <c r="O70" s="246" t="s">
        <v>2053</v>
      </c>
      <c r="P70" s="182" t="s">
        <v>413</v>
      </c>
      <c r="Q70" s="182" t="s">
        <v>2150</v>
      </c>
      <c r="R70" s="200"/>
      <c r="S70" s="199" t="s">
        <v>1640</v>
      </c>
      <c r="T70" s="200" t="s">
        <v>1641</v>
      </c>
      <c r="U70" s="199" t="s">
        <v>1642</v>
      </c>
      <c r="V70" s="182" t="s">
        <v>1643</v>
      </c>
      <c r="W70" s="182" t="s">
        <v>1644</v>
      </c>
      <c r="X70" s="131" t="s">
        <v>1645</v>
      </c>
      <c r="Y70" s="50" t="str">
        <f t="shared" si="1"/>
        <v>ATH0047</v>
      </c>
      <c r="Z70" s="50" t="str">
        <f t="shared" si="5"/>
        <v>SPE0047A01</v>
      </c>
      <c r="AA70" s="50" t="str">
        <f t="shared" si="2"/>
        <v>SPE0047B01</v>
      </c>
      <c r="AB70" s="50" t="str">
        <f t="shared" si="3"/>
        <v>SPE0047C01</v>
      </c>
      <c r="AC70" s="50" t="str">
        <f t="shared" si="4"/>
        <v>SPE0047D01</v>
      </c>
    </row>
    <row r="71" spans="1:29">
      <c r="A71" s="278" t="s">
        <v>5066</v>
      </c>
      <c r="B71" s="201" t="s">
        <v>2791</v>
      </c>
      <c r="C71" s="180" t="s">
        <v>3509</v>
      </c>
      <c r="D71" s="180">
        <v>10</v>
      </c>
      <c r="E71" s="202">
        <v>5</v>
      </c>
      <c r="F71" s="108"/>
      <c r="G71" s="110"/>
      <c r="H71" s="110"/>
      <c r="I71" s="110"/>
      <c r="J71" s="110"/>
      <c r="K71" s="110"/>
      <c r="L71" s="110"/>
      <c r="M71" s="110"/>
      <c r="N71" s="48"/>
      <c r="O71" s="247" t="s">
        <v>2054</v>
      </c>
      <c r="P71" s="180"/>
      <c r="Q71" s="180" t="s">
        <v>2132</v>
      </c>
      <c r="R71" s="202" t="s">
        <v>3877</v>
      </c>
      <c r="S71" s="201" t="s">
        <v>1646</v>
      </c>
      <c r="T71" s="202" t="s">
        <v>1647</v>
      </c>
      <c r="U71" s="201" t="s">
        <v>1648</v>
      </c>
      <c r="V71" s="180" t="s">
        <v>1649</v>
      </c>
      <c r="W71" s="180" t="s">
        <v>1650</v>
      </c>
      <c r="X71" s="133" t="s">
        <v>1651</v>
      </c>
      <c r="Y71" s="50" t="str">
        <f t="shared" si="1"/>
        <v>ATH0047</v>
      </c>
      <c r="Z71" s="50" t="str">
        <f t="shared" si="5"/>
        <v>SPE0047AA1</v>
      </c>
      <c r="AA71" s="50" t="str">
        <f t="shared" si="2"/>
        <v>SPE0047BA1</v>
      </c>
      <c r="AB71" s="50" t="str">
        <f t="shared" si="3"/>
        <v>SPE0047CA1</v>
      </c>
      <c r="AC71" s="50" t="str">
        <f t="shared" si="4"/>
        <v>SPE0047DA1</v>
      </c>
    </row>
    <row r="72" spans="1:29">
      <c r="A72" s="278" t="s">
        <v>4936</v>
      </c>
      <c r="B72" s="197" t="s">
        <v>2793</v>
      </c>
      <c r="C72" s="173" t="s">
        <v>2865</v>
      </c>
      <c r="D72" s="173">
        <v>6</v>
      </c>
      <c r="E72" s="198">
        <v>5</v>
      </c>
      <c r="F72" s="127"/>
      <c r="G72" s="118"/>
      <c r="H72" s="118"/>
      <c r="I72" s="118"/>
      <c r="J72" s="118"/>
      <c r="K72" s="118"/>
      <c r="L72" s="118"/>
      <c r="M72" s="118"/>
      <c r="N72" s="128"/>
      <c r="O72" s="245" t="s">
        <v>2055</v>
      </c>
      <c r="P72" s="173" t="s">
        <v>370</v>
      </c>
      <c r="Q72" s="173" t="s">
        <v>2149</v>
      </c>
      <c r="R72" s="198"/>
      <c r="S72" s="197" t="s">
        <v>1652</v>
      </c>
      <c r="T72" s="198" t="s">
        <v>1653</v>
      </c>
      <c r="U72" s="197" t="s">
        <v>1654</v>
      </c>
      <c r="V72" s="173" t="s">
        <v>1655</v>
      </c>
      <c r="W72" s="173" t="s">
        <v>1656</v>
      </c>
      <c r="X72" s="135" t="s">
        <v>1657</v>
      </c>
      <c r="Y72" s="50" t="str">
        <f t="shared" si="1"/>
        <v>ATH0048</v>
      </c>
      <c r="Z72" s="50" t="str">
        <f t="shared" si="5"/>
        <v>SPE0048A01</v>
      </c>
      <c r="AA72" s="50" t="str">
        <f t="shared" si="2"/>
        <v>SPE0048B01</v>
      </c>
      <c r="AB72" s="50" t="str">
        <f t="shared" si="3"/>
        <v>SPE0048C01</v>
      </c>
      <c r="AC72" s="50" t="str">
        <f t="shared" si="4"/>
        <v>SPE0048D01</v>
      </c>
    </row>
    <row r="73" spans="1:29">
      <c r="A73" s="278" t="s">
        <v>4937</v>
      </c>
      <c r="B73" s="201" t="s">
        <v>2792</v>
      </c>
      <c r="C73" s="180" t="s">
        <v>2866</v>
      </c>
      <c r="D73" s="180">
        <v>12</v>
      </c>
      <c r="E73" s="202">
        <v>5</v>
      </c>
      <c r="F73" s="108"/>
      <c r="G73" s="110"/>
      <c r="H73" s="110"/>
      <c r="I73" s="110"/>
      <c r="J73" s="110"/>
      <c r="K73" s="110"/>
      <c r="L73" s="110"/>
      <c r="M73" s="110"/>
      <c r="N73" s="48"/>
      <c r="O73" s="247" t="s">
        <v>2056</v>
      </c>
      <c r="P73" s="180" t="s">
        <v>414</v>
      </c>
      <c r="Q73" s="180" t="s">
        <v>2149</v>
      </c>
      <c r="R73" s="202"/>
      <c r="S73" s="201" t="s">
        <v>1658</v>
      </c>
      <c r="T73" s="202" t="s">
        <v>1659</v>
      </c>
      <c r="U73" s="201" t="s">
        <v>1660</v>
      </c>
      <c r="V73" s="180" t="s">
        <v>1661</v>
      </c>
      <c r="W73" s="180" t="s">
        <v>1662</v>
      </c>
      <c r="X73" s="133" t="s">
        <v>1663</v>
      </c>
      <c r="Y73" s="50" t="str">
        <f t="shared" si="1"/>
        <v>ATH0049</v>
      </c>
      <c r="Z73" s="50" t="str">
        <f t="shared" si="5"/>
        <v>SPE0049A01</v>
      </c>
      <c r="AA73" s="50" t="str">
        <f t="shared" si="2"/>
        <v>SPE0049B01</v>
      </c>
      <c r="AB73" s="50" t="str">
        <f t="shared" si="3"/>
        <v>SPE0049C01</v>
      </c>
      <c r="AC73" s="50" t="str">
        <f t="shared" si="4"/>
        <v>SPE0049D01</v>
      </c>
    </row>
    <row r="74" spans="1:29">
      <c r="A74" s="278" t="s">
        <v>4938</v>
      </c>
      <c r="B74" s="199" t="s">
        <v>2795</v>
      </c>
      <c r="C74" s="182" t="s">
        <v>2867</v>
      </c>
      <c r="D74" s="182">
        <v>2</v>
      </c>
      <c r="E74" s="200">
        <v>2</v>
      </c>
      <c r="F74" s="107"/>
      <c r="G74" s="109"/>
      <c r="H74" s="109"/>
      <c r="I74" s="109"/>
      <c r="J74" s="109"/>
      <c r="K74" s="109"/>
      <c r="L74" s="109"/>
      <c r="M74" s="109"/>
      <c r="N74" s="47"/>
      <c r="O74" s="246" t="s">
        <v>2057</v>
      </c>
      <c r="P74" s="182" t="s">
        <v>415</v>
      </c>
      <c r="Q74" s="182" t="s">
        <v>2138</v>
      </c>
      <c r="R74" s="200"/>
      <c r="S74" s="199" t="s">
        <v>1664</v>
      </c>
      <c r="T74" s="200" t="s">
        <v>1665</v>
      </c>
      <c r="U74" s="199" t="s">
        <v>1666</v>
      </c>
      <c r="V74" s="182" t="s">
        <v>1667</v>
      </c>
      <c r="W74" s="182" t="s">
        <v>1668</v>
      </c>
      <c r="X74" s="131" t="s">
        <v>1669</v>
      </c>
      <c r="Y74" s="50" t="str">
        <f t="shared" ref="Y74:Y137" si="6">LEFT(C74,7)</f>
        <v>ATH0056</v>
      </c>
      <c r="Z74" s="50" t="str">
        <f t="shared" si="5"/>
        <v>SPE0056A01</v>
      </c>
      <c r="AA74" s="50" t="str">
        <f t="shared" ref="AA74:AA137" si="7">CONCATENATE("SPE",RIGHT(LEFT($C74,7),4),"B",RIGHT($C74,2))</f>
        <v>SPE0056B01</v>
      </c>
      <c r="AB74" s="50" t="str">
        <f t="shared" ref="AB74:AB137" si="8">CONCATENATE("SPE",RIGHT(LEFT($C74,7),4),"C",RIGHT($C74,2))</f>
        <v>SPE0056C01</v>
      </c>
      <c r="AC74" s="50" t="str">
        <f t="shared" ref="AC74:AC137" si="9">CONCATENATE("SPE",RIGHT(LEFT($C74,7),4),"D",RIGHT($C74,2))</f>
        <v>SPE0056D01</v>
      </c>
    </row>
    <row r="75" spans="1:29">
      <c r="A75" s="278" t="s">
        <v>4939</v>
      </c>
      <c r="B75" s="199" t="s">
        <v>2794</v>
      </c>
      <c r="C75" s="182" t="s">
        <v>2868</v>
      </c>
      <c r="D75" s="182">
        <v>2</v>
      </c>
      <c r="E75" s="200">
        <v>2</v>
      </c>
      <c r="F75" s="107"/>
      <c r="G75" s="109"/>
      <c r="H75" s="109"/>
      <c r="I75" s="109"/>
      <c r="J75" s="109"/>
      <c r="K75" s="109"/>
      <c r="L75" s="109"/>
      <c r="M75" s="109"/>
      <c r="N75" s="47"/>
      <c r="O75" s="246" t="s">
        <v>2058</v>
      </c>
      <c r="P75" s="182" t="s">
        <v>416</v>
      </c>
      <c r="Q75" s="182" t="s">
        <v>2138</v>
      </c>
      <c r="R75" s="200"/>
      <c r="S75" s="199" t="s">
        <v>1670</v>
      </c>
      <c r="T75" s="200" t="s">
        <v>1671</v>
      </c>
      <c r="U75" s="199" t="s">
        <v>1672</v>
      </c>
      <c r="V75" s="182" t="s">
        <v>1673</v>
      </c>
      <c r="W75" s="182" t="s">
        <v>1674</v>
      </c>
      <c r="X75" s="131" t="s">
        <v>1675</v>
      </c>
      <c r="Y75" s="50" t="str">
        <f t="shared" si="6"/>
        <v>ATH0057</v>
      </c>
      <c r="Z75" s="50" t="str">
        <f t="shared" si="5"/>
        <v>SPE0057A01</v>
      </c>
      <c r="AA75" s="50" t="str">
        <f t="shared" si="7"/>
        <v>SPE0057B01</v>
      </c>
      <c r="AB75" s="50" t="str">
        <f t="shared" si="8"/>
        <v>SPE0057C01</v>
      </c>
      <c r="AC75" s="50" t="str">
        <f t="shared" si="9"/>
        <v>SPE0057D01</v>
      </c>
    </row>
    <row r="76" spans="1:29">
      <c r="A76" s="278" t="s">
        <v>4940</v>
      </c>
      <c r="B76" s="199" t="s">
        <v>2796</v>
      </c>
      <c r="C76" s="182" t="s">
        <v>2869</v>
      </c>
      <c r="D76" s="182">
        <v>3</v>
      </c>
      <c r="E76" s="200">
        <v>3</v>
      </c>
      <c r="F76" s="107"/>
      <c r="G76" s="109"/>
      <c r="H76" s="109"/>
      <c r="I76" s="109"/>
      <c r="J76" s="109"/>
      <c r="K76" s="109"/>
      <c r="L76" s="109"/>
      <c r="M76" s="109"/>
      <c r="N76" s="47"/>
      <c r="O76" s="246" t="s">
        <v>2059</v>
      </c>
      <c r="P76" s="182" t="s">
        <v>417</v>
      </c>
      <c r="Q76" s="182" t="s">
        <v>2148</v>
      </c>
      <c r="R76" s="200"/>
      <c r="S76" s="199" t="s">
        <v>1676</v>
      </c>
      <c r="T76" s="200" t="s">
        <v>1677</v>
      </c>
      <c r="U76" s="199" t="s">
        <v>1678</v>
      </c>
      <c r="V76" s="182" t="s">
        <v>1679</v>
      </c>
      <c r="W76" s="182" t="s">
        <v>1680</v>
      </c>
      <c r="X76" s="131" t="s">
        <v>1681</v>
      </c>
      <c r="Y76" s="50" t="str">
        <f t="shared" si="6"/>
        <v>ATH0058</v>
      </c>
      <c r="Z76" s="50" t="str">
        <f t="shared" si="5"/>
        <v>SPE0058A01</v>
      </c>
      <c r="AA76" s="50" t="str">
        <f t="shared" si="7"/>
        <v>SPE0058B01</v>
      </c>
      <c r="AB76" s="50" t="str">
        <f t="shared" si="8"/>
        <v>SPE0058C01</v>
      </c>
      <c r="AC76" s="50" t="str">
        <f t="shared" si="9"/>
        <v>SPE0058D01</v>
      </c>
    </row>
    <row r="77" spans="1:29">
      <c r="A77" s="278" t="s">
        <v>4941</v>
      </c>
      <c r="B77" s="199" t="s">
        <v>2779</v>
      </c>
      <c r="C77" s="182" t="s">
        <v>2870</v>
      </c>
      <c r="D77" s="182">
        <v>10</v>
      </c>
      <c r="E77" s="200">
        <v>8</v>
      </c>
      <c r="F77" s="107"/>
      <c r="G77" s="109"/>
      <c r="H77" s="109"/>
      <c r="I77" s="109"/>
      <c r="J77" s="109"/>
      <c r="K77" s="109"/>
      <c r="L77" s="109"/>
      <c r="M77" s="109"/>
      <c r="N77" s="47"/>
      <c r="O77" s="246" t="s">
        <v>2060</v>
      </c>
      <c r="P77" s="182" t="s">
        <v>390</v>
      </c>
      <c r="Q77" s="182" t="s">
        <v>2147</v>
      </c>
      <c r="R77" s="200"/>
      <c r="S77" s="199" t="s">
        <v>1682</v>
      </c>
      <c r="T77" s="200" t="s">
        <v>1683</v>
      </c>
      <c r="U77" s="199" t="s">
        <v>1684</v>
      </c>
      <c r="V77" s="182" t="s">
        <v>1685</v>
      </c>
      <c r="W77" s="182" t="s">
        <v>1686</v>
      </c>
      <c r="X77" s="131" t="s">
        <v>1687</v>
      </c>
      <c r="Y77" s="50" t="str">
        <f t="shared" si="6"/>
        <v>ATH0059</v>
      </c>
      <c r="Z77" s="50" t="str">
        <f t="shared" si="5"/>
        <v>SPE0059A01</v>
      </c>
      <c r="AA77" s="50" t="str">
        <f t="shared" si="7"/>
        <v>SPE0059B01</v>
      </c>
      <c r="AB77" s="50" t="str">
        <f t="shared" si="8"/>
        <v>SPE0059C01</v>
      </c>
      <c r="AC77" s="50" t="str">
        <f t="shared" si="9"/>
        <v>SPE0059D01</v>
      </c>
    </row>
    <row r="78" spans="1:29">
      <c r="A78" s="278" t="s">
        <v>4942</v>
      </c>
      <c r="B78" s="199" t="s">
        <v>2802</v>
      </c>
      <c r="C78" s="182" t="s">
        <v>2871</v>
      </c>
      <c r="D78" s="182">
        <v>10</v>
      </c>
      <c r="E78" s="200">
        <v>5</v>
      </c>
      <c r="F78" s="107"/>
      <c r="G78" s="109"/>
      <c r="H78" s="109"/>
      <c r="I78" s="109"/>
      <c r="J78" s="109"/>
      <c r="K78" s="109"/>
      <c r="L78" s="109"/>
      <c r="M78" s="109"/>
      <c r="N78" s="47"/>
      <c r="O78" s="246" t="s">
        <v>2061</v>
      </c>
      <c r="P78" s="182" t="s">
        <v>419</v>
      </c>
      <c r="Q78" s="182" t="s">
        <v>2133</v>
      </c>
      <c r="R78" s="200"/>
      <c r="S78" s="199" t="s">
        <v>1688</v>
      </c>
      <c r="T78" s="200" t="s">
        <v>1689</v>
      </c>
      <c r="U78" s="199" t="s">
        <v>1690</v>
      </c>
      <c r="V78" s="182" t="s">
        <v>1691</v>
      </c>
      <c r="W78" s="182" t="s">
        <v>1692</v>
      </c>
      <c r="X78" s="131" t="s">
        <v>1693</v>
      </c>
      <c r="Y78" s="50" t="str">
        <f t="shared" si="6"/>
        <v>ATH0060</v>
      </c>
      <c r="Z78" s="50" t="str">
        <f t="shared" si="5"/>
        <v>SPE0060A01</v>
      </c>
      <c r="AA78" s="50" t="str">
        <f t="shared" si="7"/>
        <v>SPE0060B01</v>
      </c>
      <c r="AB78" s="50" t="str">
        <f t="shared" si="8"/>
        <v>SPE0060C01</v>
      </c>
      <c r="AC78" s="50" t="str">
        <f t="shared" si="9"/>
        <v>SPE0060D01</v>
      </c>
    </row>
    <row r="79" spans="1:29">
      <c r="A79" s="278" t="s">
        <v>4943</v>
      </c>
      <c r="B79" s="199" t="s">
        <v>3587</v>
      </c>
      <c r="C79" s="182" t="s">
        <v>3586</v>
      </c>
      <c r="D79" s="182">
        <v>10</v>
      </c>
      <c r="E79" s="200">
        <v>5</v>
      </c>
      <c r="F79" s="107"/>
      <c r="G79" s="109"/>
      <c r="H79" s="109"/>
      <c r="I79" s="109"/>
      <c r="J79" s="109"/>
      <c r="K79" s="109"/>
      <c r="L79" s="109"/>
      <c r="M79" s="109"/>
      <c r="N79" s="47"/>
      <c r="O79" s="246" t="s">
        <v>2061</v>
      </c>
      <c r="P79" s="182"/>
      <c r="Q79" s="182" t="s">
        <v>2133</v>
      </c>
      <c r="R79" s="200" t="s">
        <v>3070</v>
      </c>
      <c r="S79" s="199" t="s">
        <v>1688</v>
      </c>
      <c r="T79" s="200" t="s">
        <v>1689</v>
      </c>
      <c r="U79" s="199" t="s">
        <v>1690</v>
      </c>
      <c r="V79" s="182" t="s">
        <v>1691</v>
      </c>
      <c r="W79" s="182" t="s">
        <v>1692</v>
      </c>
      <c r="X79" s="131" t="s">
        <v>1693</v>
      </c>
      <c r="Y79" s="50" t="str">
        <f t="shared" si="6"/>
        <v>ATH0060</v>
      </c>
      <c r="Z79" s="50" t="s">
        <v>961</v>
      </c>
      <c r="AA79" s="50" t="s">
        <v>963</v>
      </c>
      <c r="AB79" s="50" t="s">
        <v>965</v>
      </c>
      <c r="AC79" s="50" t="s">
        <v>4775</v>
      </c>
    </row>
    <row r="80" spans="1:29">
      <c r="A80" s="278" t="s">
        <v>4944</v>
      </c>
      <c r="B80" s="199" t="s">
        <v>2798</v>
      </c>
      <c r="C80" s="182" t="s">
        <v>2872</v>
      </c>
      <c r="D80" s="182">
        <v>6</v>
      </c>
      <c r="E80" s="200">
        <v>3</v>
      </c>
      <c r="F80" s="107"/>
      <c r="G80" s="109"/>
      <c r="H80" s="109"/>
      <c r="I80" s="109"/>
      <c r="J80" s="109"/>
      <c r="K80" s="109"/>
      <c r="L80" s="109"/>
      <c r="M80" s="109"/>
      <c r="N80" s="47"/>
      <c r="O80" s="246" t="s">
        <v>2062</v>
      </c>
      <c r="P80" s="182" t="s">
        <v>420</v>
      </c>
      <c r="Q80" s="182" t="s">
        <v>2130</v>
      </c>
      <c r="R80" s="200"/>
      <c r="S80" s="199" t="s">
        <v>1694</v>
      </c>
      <c r="T80" s="200" t="s">
        <v>1695</v>
      </c>
      <c r="U80" s="199" t="s">
        <v>1696</v>
      </c>
      <c r="V80" s="182" t="s">
        <v>1697</v>
      </c>
      <c r="W80" s="182" t="s">
        <v>1698</v>
      </c>
      <c r="X80" s="131" t="s">
        <v>1699</v>
      </c>
      <c r="Y80" s="50" t="str">
        <f t="shared" si="6"/>
        <v>ATH0061</v>
      </c>
      <c r="Z80" s="50" t="str">
        <f t="shared" si="5"/>
        <v>SPE0061A01</v>
      </c>
      <c r="AA80" s="50" t="str">
        <f t="shared" si="7"/>
        <v>SPE0061B01</v>
      </c>
      <c r="AB80" s="50" t="str">
        <f t="shared" si="8"/>
        <v>SPE0061C01</v>
      </c>
      <c r="AC80" s="50" t="str">
        <f t="shared" si="9"/>
        <v>SPE0061D01</v>
      </c>
    </row>
    <row r="81" spans="1:29">
      <c r="A81" s="278" t="s">
        <v>4945</v>
      </c>
      <c r="B81" s="199" t="s">
        <v>2801</v>
      </c>
      <c r="C81" s="182" t="s">
        <v>2115</v>
      </c>
      <c r="D81" s="182">
        <v>6</v>
      </c>
      <c r="E81" s="200">
        <v>3</v>
      </c>
      <c r="F81" s="107"/>
      <c r="G81" s="109"/>
      <c r="H81" s="109"/>
      <c r="I81" s="109"/>
      <c r="J81" s="109"/>
      <c r="K81" s="109"/>
      <c r="L81" s="109"/>
      <c r="M81" s="109"/>
      <c r="N81" s="47"/>
      <c r="O81" s="246" t="s">
        <v>2063</v>
      </c>
      <c r="P81" s="182"/>
      <c r="Q81" s="182" t="s">
        <v>2146</v>
      </c>
      <c r="R81" s="200" t="s">
        <v>3877</v>
      </c>
      <c r="S81" s="199" t="s">
        <v>1700</v>
      </c>
      <c r="T81" s="200" t="s">
        <v>1701</v>
      </c>
      <c r="U81" s="199" t="s">
        <v>1702</v>
      </c>
      <c r="V81" s="182" t="s">
        <v>1703</v>
      </c>
      <c r="W81" s="182" t="s">
        <v>1704</v>
      </c>
      <c r="X81" s="131" t="s">
        <v>1704</v>
      </c>
      <c r="Y81" s="50" t="str">
        <f t="shared" si="6"/>
        <v>ATH0061</v>
      </c>
      <c r="Z81" s="50" t="s">
        <v>4758</v>
      </c>
      <c r="AA81" s="50" t="s">
        <v>4759</v>
      </c>
      <c r="AB81" s="50" t="s">
        <v>4760</v>
      </c>
      <c r="AC81" s="50" t="s">
        <v>4761</v>
      </c>
    </row>
    <row r="82" spans="1:29">
      <c r="A82" s="278" t="s">
        <v>5067</v>
      </c>
      <c r="B82" s="199" t="s">
        <v>2800</v>
      </c>
      <c r="C82" s="182" t="s">
        <v>2873</v>
      </c>
      <c r="D82" s="182">
        <v>10</v>
      </c>
      <c r="E82" s="200">
        <v>5</v>
      </c>
      <c r="F82" s="107"/>
      <c r="G82" s="109"/>
      <c r="H82" s="109"/>
      <c r="I82" s="109"/>
      <c r="J82" s="109"/>
      <c r="K82" s="109"/>
      <c r="L82" s="109"/>
      <c r="M82" s="109"/>
      <c r="N82" s="47"/>
      <c r="O82" s="246" t="s">
        <v>2064</v>
      </c>
      <c r="P82" s="182" t="s">
        <v>422</v>
      </c>
      <c r="Q82" s="182" t="s">
        <v>2145</v>
      </c>
      <c r="R82" s="200"/>
      <c r="S82" s="199" t="s">
        <v>1705</v>
      </c>
      <c r="T82" s="200" t="s">
        <v>1706</v>
      </c>
      <c r="U82" s="199" t="s">
        <v>1707</v>
      </c>
      <c r="V82" s="182" t="s">
        <v>1708</v>
      </c>
      <c r="W82" s="182" t="s">
        <v>1709</v>
      </c>
      <c r="X82" s="131" t="s">
        <v>1710</v>
      </c>
      <c r="Y82" s="50" t="str">
        <f t="shared" si="6"/>
        <v>ATH0062</v>
      </c>
      <c r="Z82" s="50" t="str">
        <f t="shared" si="5"/>
        <v>SPE0062A01</v>
      </c>
      <c r="AA82" s="50" t="str">
        <f t="shared" si="7"/>
        <v>SPE0062B01</v>
      </c>
      <c r="AB82" s="50" t="str">
        <f t="shared" si="8"/>
        <v>SPE0062C01</v>
      </c>
      <c r="AC82" s="50" t="str">
        <f t="shared" si="9"/>
        <v>SPE0062D01</v>
      </c>
    </row>
    <row r="83" spans="1:29">
      <c r="A83" s="278" t="s">
        <v>5068</v>
      </c>
      <c r="B83" s="201" t="s">
        <v>2799</v>
      </c>
      <c r="C83" s="180" t="s">
        <v>2874</v>
      </c>
      <c r="D83" s="180">
        <v>10</v>
      </c>
      <c r="E83" s="202">
        <v>5</v>
      </c>
      <c r="F83" s="108"/>
      <c r="G83" s="110"/>
      <c r="H83" s="110"/>
      <c r="I83" s="110"/>
      <c r="J83" s="110"/>
      <c r="K83" s="110"/>
      <c r="L83" s="110"/>
      <c r="M83" s="110"/>
      <c r="N83" s="48"/>
      <c r="O83" s="247" t="s">
        <v>2065</v>
      </c>
      <c r="P83" s="180" t="s">
        <v>419</v>
      </c>
      <c r="Q83" s="180" t="s">
        <v>2121</v>
      </c>
      <c r="R83" s="202"/>
      <c r="S83" s="201" t="s">
        <v>1711</v>
      </c>
      <c r="T83" s="202" t="s">
        <v>1712</v>
      </c>
      <c r="U83" s="201" t="s">
        <v>1713</v>
      </c>
      <c r="V83" s="180" t="s">
        <v>1714</v>
      </c>
      <c r="W83" s="180" t="s">
        <v>1715</v>
      </c>
      <c r="X83" s="133" t="s">
        <v>1716</v>
      </c>
      <c r="Y83" s="50" t="str">
        <f t="shared" si="6"/>
        <v>ATH0063</v>
      </c>
      <c r="Z83" s="50" t="str">
        <f t="shared" si="5"/>
        <v>SPE0063A01</v>
      </c>
      <c r="AA83" s="50" t="str">
        <f t="shared" si="7"/>
        <v>SPE0063B01</v>
      </c>
      <c r="AB83" s="50" t="str">
        <f t="shared" si="8"/>
        <v>SPE0063C01</v>
      </c>
      <c r="AC83" s="50" t="str">
        <f t="shared" si="9"/>
        <v>SPE0063D01</v>
      </c>
    </row>
    <row r="84" spans="1:29">
      <c r="A84" s="278" t="s">
        <v>4946</v>
      </c>
      <c r="B84" s="197" t="s">
        <v>3295</v>
      </c>
      <c r="C84" s="173" t="s">
        <v>2875</v>
      </c>
      <c r="D84" s="173">
        <v>3</v>
      </c>
      <c r="E84" s="198">
        <v>2</v>
      </c>
      <c r="F84" s="127"/>
      <c r="G84" s="118"/>
      <c r="H84" s="118"/>
      <c r="I84" s="118"/>
      <c r="J84" s="118"/>
      <c r="K84" s="118"/>
      <c r="L84" s="118"/>
      <c r="M84" s="118"/>
      <c r="N84" s="128"/>
      <c r="O84" s="245" t="s">
        <v>2066</v>
      </c>
      <c r="P84" s="173" t="s">
        <v>424</v>
      </c>
      <c r="Q84" s="173" t="s">
        <v>2144</v>
      </c>
      <c r="R84" s="198"/>
      <c r="S84" s="197" t="s">
        <v>1717</v>
      </c>
      <c r="T84" s="198" t="s">
        <v>1718</v>
      </c>
      <c r="U84" s="197" t="s">
        <v>1719</v>
      </c>
      <c r="V84" s="173" t="s">
        <v>1720</v>
      </c>
      <c r="W84" s="173" t="s">
        <v>1721</v>
      </c>
      <c r="X84" s="135" t="s">
        <v>1722</v>
      </c>
      <c r="Y84" s="50" t="str">
        <f t="shared" si="6"/>
        <v>ATH0064</v>
      </c>
      <c r="Z84" s="50" t="str">
        <f t="shared" si="5"/>
        <v>SPE0064A01</v>
      </c>
      <c r="AA84" s="50" t="str">
        <f t="shared" si="7"/>
        <v>SPE0064B01</v>
      </c>
      <c r="AB84" s="50" t="str">
        <f t="shared" si="8"/>
        <v>SPE0064C01</v>
      </c>
      <c r="AC84" s="50" t="str">
        <f t="shared" si="9"/>
        <v>SPE0064D01</v>
      </c>
    </row>
    <row r="85" spans="1:29">
      <c r="A85" s="278" t="s">
        <v>4947</v>
      </c>
      <c r="B85" s="199" t="s">
        <v>3296</v>
      </c>
      <c r="C85" s="182" t="s">
        <v>2876</v>
      </c>
      <c r="D85" s="182">
        <v>6</v>
      </c>
      <c r="E85" s="200">
        <v>2</v>
      </c>
      <c r="F85" s="107"/>
      <c r="G85" s="109"/>
      <c r="H85" s="109"/>
      <c r="I85" s="109"/>
      <c r="J85" s="109"/>
      <c r="K85" s="109"/>
      <c r="L85" s="109"/>
      <c r="M85" s="109"/>
      <c r="N85" s="47"/>
      <c r="O85" s="246" t="s">
        <v>2067</v>
      </c>
      <c r="P85" s="182" t="s">
        <v>426</v>
      </c>
      <c r="Q85" s="182" t="s">
        <v>2121</v>
      </c>
      <c r="R85" s="200"/>
      <c r="S85" s="199" t="s">
        <v>1723</v>
      </c>
      <c r="T85" s="200" t="s">
        <v>1724</v>
      </c>
      <c r="U85" s="199" t="s">
        <v>1725</v>
      </c>
      <c r="V85" s="182" t="s">
        <v>1726</v>
      </c>
      <c r="W85" s="182" t="s">
        <v>1727</v>
      </c>
      <c r="X85" s="131" t="s">
        <v>1728</v>
      </c>
      <c r="Y85" s="50" t="str">
        <f t="shared" si="6"/>
        <v>ATH0065</v>
      </c>
      <c r="Z85" s="50" t="str">
        <f t="shared" si="5"/>
        <v>SPE0065A01</v>
      </c>
      <c r="AA85" s="50" t="str">
        <f t="shared" si="7"/>
        <v>SPE0065B01</v>
      </c>
      <c r="AB85" s="50" t="str">
        <f t="shared" si="8"/>
        <v>SPE0065C01</v>
      </c>
      <c r="AC85" s="50" t="str">
        <f t="shared" si="9"/>
        <v>SPE0065D01</v>
      </c>
    </row>
    <row r="86" spans="1:29">
      <c r="A86" s="278" t="s">
        <v>4948</v>
      </c>
      <c r="B86" s="199" t="s">
        <v>3297</v>
      </c>
      <c r="C86" s="182" t="s">
        <v>2877</v>
      </c>
      <c r="D86" s="182">
        <v>4</v>
      </c>
      <c r="E86" s="200">
        <v>3</v>
      </c>
      <c r="F86" s="107"/>
      <c r="G86" s="109"/>
      <c r="H86" s="109"/>
      <c r="I86" s="109"/>
      <c r="J86" s="109"/>
      <c r="K86" s="109"/>
      <c r="L86" s="109"/>
      <c r="M86" s="109"/>
      <c r="N86" s="47"/>
      <c r="O86" s="246" t="s">
        <v>2068</v>
      </c>
      <c r="P86" s="182" t="s">
        <v>370</v>
      </c>
      <c r="Q86" s="182" t="s">
        <v>2143</v>
      </c>
      <c r="R86" s="200"/>
      <c r="S86" s="199" t="s">
        <v>1729</v>
      </c>
      <c r="T86" s="200" t="s">
        <v>1730</v>
      </c>
      <c r="U86" s="199" t="s">
        <v>1731</v>
      </c>
      <c r="V86" s="182" t="s">
        <v>1732</v>
      </c>
      <c r="W86" s="182" t="s">
        <v>1733</v>
      </c>
      <c r="X86" s="131" t="s">
        <v>1734</v>
      </c>
      <c r="Y86" s="50" t="str">
        <f t="shared" si="6"/>
        <v>ATH0066</v>
      </c>
      <c r="Z86" s="50" t="str">
        <f t="shared" si="5"/>
        <v>SPE0066A01</v>
      </c>
      <c r="AA86" s="50" t="str">
        <f t="shared" si="7"/>
        <v>SPE0066B01</v>
      </c>
      <c r="AB86" s="50" t="str">
        <f t="shared" si="8"/>
        <v>SPE0066C01</v>
      </c>
      <c r="AC86" s="50" t="str">
        <f t="shared" si="9"/>
        <v>SPE0066D01</v>
      </c>
    </row>
    <row r="87" spans="1:29">
      <c r="A87" s="278" t="s">
        <v>4949</v>
      </c>
      <c r="B87" s="199" t="s">
        <v>3298</v>
      </c>
      <c r="C87" s="182" t="s">
        <v>2878</v>
      </c>
      <c r="D87" s="182">
        <v>6</v>
      </c>
      <c r="E87" s="200">
        <v>3</v>
      </c>
      <c r="F87" s="107"/>
      <c r="G87" s="109"/>
      <c r="H87" s="109"/>
      <c r="I87" s="109"/>
      <c r="J87" s="109"/>
      <c r="K87" s="109"/>
      <c r="L87" s="109"/>
      <c r="M87" s="109"/>
      <c r="N87" s="47"/>
      <c r="O87" s="246" t="s">
        <v>2069</v>
      </c>
      <c r="P87" s="182" t="s">
        <v>428</v>
      </c>
      <c r="Q87" s="182" t="s">
        <v>2142</v>
      </c>
      <c r="R87" s="200"/>
      <c r="S87" s="199" t="s">
        <v>1735</v>
      </c>
      <c r="T87" s="200" t="s">
        <v>1736</v>
      </c>
      <c r="U87" s="199" t="s">
        <v>1737</v>
      </c>
      <c r="V87" s="182" t="s">
        <v>1738</v>
      </c>
      <c r="W87" s="182" t="s">
        <v>1739</v>
      </c>
      <c r="X87" s="131" t="s">
        <v>1740</v>
      </c>
      <c r="Y87" s="50" t="str">
        <f t="shared" si="6"/>
        <v>ATH0067</v>
      </c>
      <c r="Z87" s="50" t="str">
        <f t="shared" si="5"/>
        <v>SPE0067A01</v>
      </c>
      <c r="AA87" s="50" t="str">
        <f t="shared" si="7"/>
        <v>SPE0067B01</v>
      </c>
      <c r="AB87" s="50" t="str">
        <f t="shared" si="8"/>
        <v>SPE0067C01</v>
      </c>
      <c r="AC87" s="50" t="str">
        <f t="shared" si="9"/>
        <v>SPE0067D01</v>
      </c>
    </row>
    <row r="88" spans="1:29">
      <c r="A88" s="278" t="s">
        <v>4950</v>
      </c>
      <c r="B88" s="199" t="s">
        <v>2804</v>
      </c>
      <c r="C88" s="182" t="s">
        <v>2879</v>
      </c>
      <c r="D88" s="182">
        <v>7</v>
      </c>
      <c r="E88" s="200">
        <v>3</v>
      </c>
      <c r="F88" s="107"/>
      <c r="G88" s="109"/>
      <c r="H88" s="109"/>
      <c r="I88" s="109"/>
      <c r="J88" s="109"/>
      <c r="K88" s="109"/>
      <c r="L88" s="109"/>
      <c r="M88" s="109"/>
      <c r="N88" s="47"/>
      <c r="O88" s="246" t="s">
        <v>2070</v>
      </c>
      <c r="P88" s="182" t="s">
        <v>370</v>
      </c>
      <c r="Q88" s="182" t="s">
        <v>2129</v>
      </c>
      <c r="R88" s="200"/>
      <c r="S88" s="199" t="s">
        <v>1741</v>
      </c>
      <c r="T88" s="200" t="s">
        <v>1742</v>
      </c>
      <c r="U88" s="199" t="s">
        <v>1743</v>
      </c>
      <c r="V88" s="182" t="s">
        <v>1744</v>
      </c>
      <c r="W88" s="182" t="s">
        <v>1745</v>
      </c>
      <c r="X88" s="131" t="s">
        <v>1746</v>
      </c>
      <c r="Y88" s="50" t="str">
        <f t="shared" si="6"/>
        <v>ATH0068</v>
      </c>
      <c r="Z88" s="50" t="str">
        <f t="shared" si="5"/>
        <v>SPE0068A01</v>
      </c>
      <c r="AA88" s="50" t="str">
        <f t="shared" si="7"/>
        <v>SPE0068B01</v>
      </c>
      <c r="AB88" s="50" t="str">
        <f t="shared" si="8"/>
        <v>SPE0068C01</v>
      </c>
      <c r="AC88" s="50" t="str">
        <f t="shared" si="9"/>
        <v>SPE0068D01</v>
      </c>
    </row>
    <row r="89" spans="1:29">
      <c r="A89" s="278" t="s">
        <v>4951</v>
      </c>
      <c r="B89" s="199" t="s">
        <v>2805</v>
      </c>
      <c r="C89" s="182" t="s">
        <v>2880</v>
      </c>
      <c r="D89" s="182">
        <v>12</v>
      </c>
      <c r="E89" s="200">
        <v>5</v>
      </c>
      <c r="F89" s="107"/>
      <c r="G89" s="109"/>
      <c r="H89" s="109"/>
      <c r="I89" s="109"/>
      <c r="J89" s="109"/>
      <c r="K89" s="109"/>
      <c r="L89" s="109"/>
      <c r="M89" s="109"/>
      <c r="N89" s="47"/>
      <c r="O89" s="246" t="s">
        <v>2071</v>
      </c>
      <c r="P89" s="182" t="s">
        <v>377</v>
      </c>
      <c r="Q89" s="182" t="s">
        <v>2121</v>
      </c>
      <c r="R89" s="200"/>
      <c r="S89" s="199" t="s">
        <v>1747</v>
      </c>
      <c r="T89" s="200" t="s">
        <v>1748</v>
      </c>
      <c r="U89" s="199" t="s">
        <v>1749</v>
      </c>
      <c r="V89" s="182" t="s">
        <v>1750</v>
      </c>
      <c r="W89" s="182" t="s">
        <v>1751</v>
      </c>
      <c r="X89" s="131" t="s">
        <v>1752</v>
      </c>
      <c r="Y89" s="50" t="str">
        <f t="shared" si="6"/>
        <v>ATH0069</v>
      </c>
      <c r="Z89" s="50" t="str">
        <f t="shared" ref="Z89:Z152" si="10">CONCATENATE("SPE",RIGHT(LEFT($C89,7),4),"A",RIGHT($C89,2))</f>
        <v>SPE0069A01</v>
      </c>
      <c r="AA89" s="50" t="str">
        <f t="shared" si="7"/>
        <v>SPE0069B01</v>
      </c>
      <c r="AB89" s="50" t="str">
        <f t="shared" si="8"/>
        <v>SPE0069C01</v>
      </c>
      <c r="AC89" s="50" t="str">
        <f t="shared" si="9"/>
        <v>SPE0069D01</v>
      </c>
    </row>
    <row r="90" spans="1:29">
      <c r="A90" s="278" t="s">
        <v>4952</v>
      </c>
      <c r="B90" s="199" t="s">
        <v>2806</v>
      </c>
      <c r="C90" s="182" t="s">
        <v>2881</v>
      </c>
      <c r="D90" s="182">
        <v>10</v>
      </c>
      <c r="E90" s="200">
        <v>4</v>
      </c>
      <c r="F90" s="107"/>
      <c r="G90" s="109"/>
      <c r="H90" s="109"/>
      <c r="I90" s="109"/>
      <c r="J90" s="109"/>
      <c r="K90" s="109"/>
      <c r="L90" s="109"/>
      <c r="M90" s="109"/>
      <c r="N90" s="47"/>
      <c r="O90" s="246" t="s">
        <v>2072</v>
      </c>
      <c r="P90" s="182" t="s">
        <v>431</v>
      </c>
      <c r="Q90" s="182" t="s">
        <v>2121</v>
      </c>
      <c r="R90" s="200"/>
      <c r="S90" s="199" t="s">
        <v>1753</v>
      </c>
      <c r="T90" s="200" t="s">
        <v>1754</v>
      </c>
      <c r="U90" s="199" t="s">
        <v>1755</v>
      </c>
      <c r="V90" s="182" t="s">
        <v>1756</v>
      </c>
      <c r="W90" s="182" t="s">
        <v>1757</v>
      </c>
      <c r="X90" s="131" t="s">
        <v>1758</v>
      </c>
      <c r="Y90" s="50" t="str">
        <f t="shared" si="6"/>
        <v>ATH0070</v>
      </c>
      <c r="Z90" s="50" t="str">
        <f t="shared" si="10"/>
        <v>SPE0070A01</v>
      </c>
      <c r="AA90" s="50" t="str">
        <f t="shared" si="7"/>
        <v>SPE0070B01</v>
      </c>
      <c r="AB90" s="50" t="str">
        <f t="shared" si="8"/>
        <v>SPE0070C01</v>
      </c>
      <c r="AC90" s="50" t="str">
        <f t="shared" si="9"/>
        <v>SPE0070D01</v>
      </c>
    </row>
    <row r="91" spans="1:29">
      <c r="A91" s="278" t="s">
        <v>4953</v>
      </c>
      <c r="B91" s="240" t="s">
        <v>2786</v>
      </c>
      <c r="C91" s="241" t="s">
        <v>2882</v>
      </c>
      <c r="D91" s="241">
        <v>7</v>
      </c>
      <c r="E91" s="242">
        <v>5</v>
      </c>
      <c r="F91" s="203"/>
      <c r="G91" s="204"/>
      <c r="H91" s="204"/>
      <c r="I91" s="204"/>
      <c r="J91" s="204"/>
      <c r="K91" s="204"/>
      <c r="L91" s="204"/>
      <c r="M91" s="204"/>
      <c r="N91" s="205"/>
      <c r="O91" s="248" t="s">
        <v>2073</v>
      </c>
      <c r="P91" s="241" t="s">
        <v>402</v>
      </c>
      <c r="Q91" s="241" t="s">
        <v>2128</v>
      </c>
      <c r="R91" s="242"/>
      <c r="S91" s="240" t="s">
        <v>1759</v>
      </c>
      <c r="T91" s="242" t="s">
        <v>1760</v>
      </c>
      <c r="U91" s="240" t="s">
        <v>1761</v>
      </c>
      <c r="V91" s="241" t="s">
        <v>1762</v>
      </c>
      <c r="W91" s="241" t="s">
        <v>1763</v>
      </c>
      <c r="X91" s="270" t="s">
        <v>1764</v>
      </c>
      <c r="Y91" s="50" t="str">
        <f t="shared" si="6"/>
        <v>ATH0072</v>
      </c>
      <c r="Z91" s="50" t="str">
        <f t="shared" si="10"/>
        <v>SPE0072A01</v>
      </c>
      <c r="AA91" s="50" t="str">
        <f t="shared" si="7"/>
        <v>SPE0072B01</v>
      </c>
      <c r="AB91" s="50" t="str">
        <f t="shared" si="8"/>
        <v>SPE0072C01</v>
      </c>
      <c r="AC91" s="50" t="str">
        <f t="shared" si="9"/>
        <v>SPE0072D01</v>
      </c>
    </row>
    <row r="92" spans="1:29">
      <c r="A92" s="278" t="s">
        <v>4954</v>
      </c>
      <c r="B92" s="199" t="s">
        <v>3299</v>
      </c>
      <c r="C92" s="182" t="s">
        <v>2883</v>
      </c>
      <c r="D92" s="182">
        <v>3</v>
      </c>
      <c r="E92" s="200">
        <v>2</v>
      </c>
      <c r="F92" s="107"/>
      <c r="G92" s="109"/>
      <c r="H92" s="109"/>
      <c r="I92" s="109"/>
      <c r="J92" s="109"/>
      <c r="K92" s="109"/>
      <c r="L92" s="109"/>
      <c r="M92" s="109"/>
      <c r="N92" s="47"/>
      <c r="O92" s="246" t="s">
        <v>2074</v>
      </c>
      <c r="P92" s="182" t="s">
        <v>432</v>
      </c>
      <c r="Q92" s="182" t="s">
        <v>2134</v>
      </c>
      <c r="R92" s="200"/>
      <c r="S92" s="199" t="s">
        <v>1765</v>
      </c>
      <c r="T92" s="200" t="s">
        <v>1766</v>
      </c>
      <c r="U92" s="199" t="s">
        <v>1767</v>
      </c>
      <c r="V92" s="182" t="s">
        <v>1768</v>
      </c>
      <c r="W92" s="182" t="s">
        <v>1769</v>
      </c>
      <c r="X92" s="131" t="s">
        <v>3588</v>
      </c>
      <c r="Y92" s="50" t="str">
        <f t="shared" si="6"/>
        <v>ATH0073</v>
      </c>
      <c r="Z92" s="50" t="str">
        <f t="shared" si="10"/>
        <v>SPE0073A01</v>
      </c>
      <c r="AA92" s="50" t="str">
        <f t="shared" si="7"/>
        <v>SPE0073B01</v>
      </c>
      <c r="AB92" s="50" t="str">
        <f t="shared" si="8"/>
        <v>SPE0073C01</v>
      </c>
      <c r="AC92" s="50" t="str">
        <f t="shared" si="9"/>
        <v>SPE0073D01</v>
      </c>
    </row>
    <row r="93" spans="1:29">
      <c r="A93" s="278" t="s">
        <v>4955</v>
      </c>
      <c r="B93" s="199" t="s">
        <v>3300</v>
      </c>
      <c r="C93" s="182" t="s">
        <v>2884</v>
      </c>
      <c r="D93" s="182">
        <v>0</v>
      </c>
      <c r="E93" s="200">
        <v>9</v>
      </c>
      <c r="F93" s="107"/>
      <c r="G93" s="109"/>
      <c r="H93" s="109"/>
      <c r="I93" s="109"/>
      <c r="J93" s="109"/>
      <c r="K93" s="109"/>
      <c r="L93" s="109"/>
      <c r="M93" s="109"/>
      <c r="N93" s="47"/>
      <c r="O93" s="246" t="s">
        <v>2075</v>
      </c>
      <c r="P93" s="182" t="s">
        <v>433</v>
      </c>
      <c r="Q93" s="182" t="s">
        <v>2141</v>
      </c>
      <c r="R93" s="200"/>
      <c r="S93" s="199" t="s">
        <v>1770</v>
      </c>
      <c r="T93" s="200" t="s">
        <v>1771</v>
      </c>
      <c r="U93" s="199" t="s">
        <v>1772</v>
      </c>
      <c r="V93" s="182" t="s">
        <v>1773</v>
      </c>
      <c r="W93" s="182" t="s">
        <v>1774</v>
      </c>
      <c r="X93" s="131" t="s">
        <v>1775</v>
      </c>
      <c r="Y93" s="50" t="str">
        <f t="shared" si="6"/>
        <v>ATH0074</v>
      </c>
      <c r="Z93" s="50" t="str">
        <f t="shared" si="10"/>
        <v>SPE0074A01</v>
      </c>
      <c r="AA93" s="50" t="str">
        <f t="shared" si="7"/>
        <v>SPE0074B01</v>
      </c>
      <c r="AB93" s="50" t="str">
        <f t="shared" si="8"/>
        <v>SPE0074C01</v>
      </c>
      <c r="AC93" s="50" t="str">
        <f t="shared" si="9"/>
        <v>SPE0074D01</v>
      </c>
    </row>
    <row r="94" spans="1:29">
      <c r="A94" s="278" t="s">
        <v>4956</v>
      </c>
      <c r="B94" s="199" t="s">
        <v>3301</v>
      </c>
      <c r="C94" s="182" t="s">
        <v>2885</v>
      </c>
      <c r="D94" s="182">
        <v>7</v>
      </c>
      <c r="E94" s="200">
        <v>5</v>
      </c>
      <c r="F94" s="107"/>
      <c r="G94" s="109"/>
      <c r="H94" s="109"/>
      <c r="I94" s="109"/>
      <c r="J94" s="109"/>
      <c r="K94" s="109"/>
      <c r="L94" s="109"/>
      <c r="M94" s="109"/>
      <c r="N94" s="47"/>
      <c r="O94" s="246" t="s">
        <v>2076</v>
      </c>
      <c r="P94" s="182" t="s">
        <v>435</v>
      </c>
      <c r="Q94" s="182" t="s">
        <v>2127</v>
      </c>
      <c r="R94" s="200"/>
      <c r="S94" s="199" t="s">
        <v>1776</v>
      </c>
      <c r="T94" s="200" t="s">
        <v>1777</v>
      </c>
      <c r="U94" s="199" t="s">
        <v>1778</v>
      </c>
      <c r="V94" s="182" t="s">
        <v>1779</v>
      </c>
      <c r="W94" s="182" t="s">
        <v>1780</v>
      </c>
      <c r="X94" s="131" t="s">
        <v>1781</v>
      </c>
      <c r="Y94" s="50" t="str">
        <f t="shared" si="6"/>
        <v>ATH0075</v>
      </c>
      <c r="Z94" s="50" t="str">
        <f t="shared" si="10"/>
        <v>SPE0075A01</v>
      </c>
      <c r="AA94" s="50" t="str">
        <f t="shared" si="7"/>
        <v>SPE0075B01</v>
      </c>
      <c r="AB94" s="50" t="str">
        <f t="shared" si="8"/>
        <v>SPE0075C01</v>
      </c>
      <c r="AC94" s="50" t="str">
        <f t="shared" si="9"/>
        <v>SPE0075D01</v>
      </c>
    </row>
    <row r="95" spans="1:29">
      <c r="A95" s="278" t="s">
        <v>4957</v>
      </c>
      <c r="B95" s="199" t="s">
        <v>3590</v>
      </c>
      <c r="C95" s="182" t="s">
        <v>3589</v>
      </c>
      <c r="D95" s="182">
        <v>7</v>
      </c>
      <c r="E95" s="200">
        <v>5</v>
      </c>
      <c r="F95" s="107"/>
      <c r="G95" s="109"/>
      <c r="H95" s="109"/>
      <c r="I95" s="109"/>
      <c r="J95" s="109"/>
      <c r="K95" s="109"/>
      <c r="L95" s="109"/>
      <c r="M95" s="109"/>
      <c r="N95" s="47"/>
      <c r="O95" s="246" t="s">
        <v>2076</v>
      </c>
      <c r="P95" s="182"/>
      <c r="Q95" s="182" t="s">
        <v>2127</v>
      </c>
      <c r="R95" s="200" t="s">
        <v>3442</v>
      </c>
      <c r="S95" s="199" t="s">
        <v>3510</v>
      </c>
      <c r="T95" s="200" t="s">
        <v>3510</v>
      </c>
      <c r="U95" s="199" t="s">
        <v>3511</v>
      </c>
      <c r="V95" s="182" t="s">
        <v>3512</v>
      </c>
      <c r="W95" s="182" t="s">
        <v>3513</v>
      </c>
      <c r="X95" s="131" t="s">
        <v>3514</v>
      </c>
      <c r="Y95" s="50" t="str">
        <f t="shared" si="6"/>
        <v>ATH0075</v>
      </c>
      <c r="Z95" s="50" t="s">
        <v>1064</v>
      </c>
      <c r="AA95" s="50" t="s">
        <v>1066</v>
      </c>
      <c r="AB95" s="50" t="s">
        <v>1069</v>
      </c>
      <c r="AC95" s="50" t="s">
        <v>4776</v>
      </c>
    </row>
    <row r="96" spans="1:29">
      <c r="A96" s="278" t="s">
        <v>4958</v>
      </c>
      <c r="B96" s="199" t="s">
        <v>3302</v>
      </c>
      <c r="C96" s="182" t="s">
        <v>2886</v>
      </c>
      <c r="D96" s="182">
        <v>7</v>
      </c>
      <c r="E96" s="200">
        <v>3</v>
      </c>
      <c r="F96" s="107"/>
      <c r="G96" s="109"/>
      <c r="H96" s="109"/>
      <c r="I96" s="109"/>
      <c r="J96" s="109"/>
      <c r="K96" s="109"/>
      <c r="L96" s="109"/>
      <c r="M96" s="109"/>
      <c r="N96" s="47"/>
      <c r="O96" s="246" t="s">
        <v>2077</v>
      </c>
      <c r="P96" s="182" t="s">
        <v>387</v>
      </c>
      <c r="Q96" s="182" t="s">
        <v>2140</v>
      </c>
      <c r="R96" s="200" t="s">
        <v>3163</v>
      </c>
      <c r="S96" s="199" t="s">
        <v>1782</v>
      </c>
      <c r="T96" s="200" t="s">
        <v>1783</v>
      </c>
      <c r="U96" s="199" t="s">
        <v>1784</v>
      </c>
      <c r="V96" s="182" t="s">
        <v>1785</v>
      </c>
      <c r="W96" s="182" t="s">
        <v>1786</v>
      </c>
      <c r="X96" s="131" t="s">
        <v>1787</v>
      </c>
      <c r="Y96" s="50" t="str">
        <f t="shared" si="6"/>
        <v>ATH0076</v>
      </c>
      <c r="Z96" s="50" t="str">
        <f t="shared" si="10"/>
        <v>SPE0076A01</v>
      </c>
      <c r="AA96" s="50" t="str">
        <f t="shared" si="7"/>
        <v>SPE0076B01</v>
      </c>
      <c r="AB96" s="50" t="str">
        <f t="shared" si="8"/>
        <v>SPE0076C01</v>
      </c>
      <c r="AC96" s="50" t="str">
        <f t="shared" si="9"/>
        <v>SPE0076D01</v>
      </c>
    </row>
    <row r="97" spans="1:29">
      <c r="A97" s="278" t="s">
        <v>4959</v>
      </c>
      <c r="B97" s="199" t="s">
        <v>3303</v>
      </c>
      <c r="C97" s="182" t="s">
        <v>2887</v>
      </c>
      <c r="D97" s="182">
        <v>6</v>
      </c>
      <c r="E97" s="200">
        <v>4</v>
      </c>
      <c r="F97" s="107"/>
      <c r="G97" s="109"/>
      <c r="H97" s="109"/>
      <c r="I97" s="109"/>
      <c r="J97" s="109"/>
      <c r="K97" s="109"/>
      <c r="L97" s="109"/>
      <c r="M97" s="109"/>
      <c r="N97" s="47"/>
      <c r="O97" s="246" t="s">
        <v>2078</v>
      </c>
      <c r="P97" s="182" t="s">
        <v>4372</v>
      </c>
      <c r="Q97" s="182" t="s">
        <v>2140</v>
      </c>
      <c r="R97" s="200"/>
      <c r="S97" s="199" t="s">
        <v>1788</v>
      </c>
      <c r="T97" s="200" t="s">
        <v>1789</v>
      </c>
      <c r="U97" s="199" t="s">
        <v>1790</v>
      </c>
      <c r="V97" s="182" t="s">
        <v>1791</v>
      </c>
      <c r="W97" s="182" t="s">
        <v>1792</v>
      </c>
      <c r="X97" s="131" t="s">
        <v>1793</v>
      </c>
      <c r="Y97" s="50" t="str">
        <f t="shared" si="6"/>
        <v>ATH0077</v>
      </c>
      <c r="Z97" s="50" t="str">
        <f t="shared" si="10"/>
        <v>SPE0077A01</v>
      </c>
      <c r="AA97" s="50" t="str">
        <f t="shared" si="7"/>
        <v>SPE0077B01</v>
      </c>
      <c r="AB97" s="50" t="str">
        <f t="shared" si="8"/>
        <v>SPE0077C01</v>
      </c>
      <c r="AC97" s="50" t="str">
        <f t="shared" si="9"/>
        <v>SPE0077D01</v>
      </c>
    </row>
    <row r="98" spans="1:29">
      <c r="A98" s="278" t="s">
        <v>4960</v>
      </c>
      <c r="B98" s="199" t="s">
        <v>3304</v>
      </c>
      <c r="C98" s="182" t="s">
        <v>2888</v>
      </c>
      <c r="D98" s="182">
        <v>12</v>
      </c>
      <c r="E98" s="200">
        <v>5</v>
      </c>
      <c r="F98" s="107"/>
      <c r="G98" s="109"/>
      <c r="H98" s="109"/>
      <c r="I98" s="109"/>
      <c r="J98" s="109"/>
      <c r="K98" s="109"/>
      <c r="L98" s="109"/>
      <c r="M98" s="109"/>
      <c r="N98" s="47"/>
      <c r="O98" s="246" t="s">
        <v>2079</v>
      </c>
      <c r="P98" s="182" t="s">
        <v>436</v>
      </c>
      <c r="Q98" s="182" t="s">
        <v>2139</v>
      </c>
      <c r="R98" s="200"/>
      <c r="S98" s="199" t="s">
        <v>1794</v>
      </c>
      <c r="T98" s="200" t="s">
        <v>1795</v>
      </c>
      <c r="U98" s="199" t="s">
        <v>1796</v>
      </c>
      <c r="V98" s="182" t="s">
        <v>1797</v>
      </c>
      <c r="W98" s="182" t="s">
        <v>1798</v>
      </c>
      <c r="X98" s="131" t="s">
        <v>1799</v>
      </c>
      <c r="Y98" s="50" t="str">
        <f t="shared" si="6"/>
        <v>ATH0078</v>
      </c>
      <c r="Z98" s="50" t="str">
        <f t="shared" si="10"/>
        <v>SPE0078A01</v>
      </c>
      <c r="AA98" s="50" t="str">
        <f t="shared" si="7"/>
        <v>SPE0078B01</v>
      </c>
      <c r="AB98" s="50" t="str">
        <f t="shared" si="8"/>
        <v>SPE0078C01</v>
      </c>
      <c r="AC98" s="50" t="str">
        <f t="shared" si="9"/>
        <v>SPE0078D01</v>
      </c>
    </row>
    <row r="99" spans="1:29">
      <c r="A99" s="278" t="s">
        <v>5069</v>
      </c>
      <c r="B99" s="201" t="s">
        <v>3305</v>
      </c>
      <c r="C99" s="180" t="s">
        <v>2889</v>
      </c>
      <c r="D99" s="180">
        <v>12</v>
      </c>
      <c r="E99" s="202">
        <v>5</v>
      </c>
      <c r="F99" s="108"/>
      <c r="G99" s="110"/>
      <c r="H99" s="110"/>
      <c r="I99" s="110"/>
      <c r="J99" s="110"/>
      <c r="K99" s="110"/>
      <c r="L99" s="110"/>
      <c r="M99" s="110"/>
      <c r="N99" s="48"/>
      <c r="O99" s="247" t="s">
        <v>3944</v>
      </c>
      <c r="P99" s="180" t="s">
        <v>437</v>
      </c>
      <c r="Q99" s="180" t="s">
        <v>2121</v>
      </c>
      <c r="R99" s="202" t="s">
        <v>3078</v>
      </c>
      <c r="S99" s="201" t="s">
        <v>1800</v>
      </c>
      <c r="T99" s="202" t="s">
        <v>1801</v>
      </c>
      <c r="U99" s="201" t="s">
        <v>1802</v>
      </c>
      <c r="V99" s="180" t="s">
        <v>1803</v>
      </c>
      <c r="W99" s="180" t="s">
        <v>1804</v>
      </c>
      <c r="X99" s="133" t="s">
        <v>1805</v>
      </c>
      <c r="Y99" s="50" t="str">
        <f t="shared" si="6"/>
        <v>ATH0079</v>
      </c>
      <c r="Z99" s="50" t="str">
        <f t="shared" si="10"/>
        <v>SPE0079A01</v>
      </c>
      <c r="AA99" s="50" t="str">
        <f t="shared" si="7"/>
        <v>SPE0079B01</v>
      </c>
      <c r="AB99" s="50" t="str">
        <f t="shared" si="8"/>
        <v>SPE0079C01</v>
      </c>
      <c r="AC99" s="50" t="str">
        <f t="shared" si="9"/>
        <v>SPE0079D01</v>
      </c>
    </row>
    <row r="100" spans="1:29">
      <c r="A100" s="278" t="s">
        <v>4961</v>
      </c>
      <c r="B100" s="197" t="s">
        <v>2803</v>
      </c>
      <c r="C100" s="173" t="s">
        <v>2890</v>
      </c>
      <c r="D100" s="173">
        <v>9</v>
      </c>
      <c r="E100" s="198">
        <v>5</v>
      </c>
      <c r="F100" s="127"/>
      <c r="G100" s="118"/>
      <c r="H100" s="118"/>
      <c r="I100" s="118"/>
      <c r="J100" s="118"/>
      <c r="K100" s="118"/>
      <c r="L100" s="118"/>
      <c r="M100" s="118"/>
      <c r="N100" s="128"/>
      <c r="O100" s="245" t="s">
        <v>2080</v>
      </c>
      <c r="P100" s="173" t="s">
        <v>438</v>
      </c>
      <c r="Q100" s="173" t="s">
        <v>2128</v>
      </c>
      <c r="R100" s="198"/>
      <c r="S100" s="197" t="s">
        <v>1806</v>
      </c>
      <c r="T100" s="198" t="s">
        <v>1807</v>
      </c>
      <c r="U100" s="197" t="s">
        <v>1808</v>
      </c>
      <c r="V100" s="173" t="s">
        <v>1809</v>
      </c>
      <c r="W100" s="173" t="s">
        <v>1810</v>
      </c>
      <c r="X100" s="135" t="s">
        <v>1811</v>
      </c>
      <c r="Y100" s="50" t="str">
        <f t="shared" si="6"/>
        <v>ATH0080</v>
      </c>
      <c r="Z100" s="50" t="str">
        <f t="shared" si="10"/>
        <v>SPE0080A01</v>
      </c>
      <c r="AA100" s="50" t="str">
        <f t="shared" si="7"/>
        <v>SPE0080B01</v>
      </c>
      <c r="AB100" s="50" t="str">
        <f t="shared" si="8"/>
        <v>SPE0080C01</v>
      </c>
      <c r="AC100" s="50" t="str">
        <f t="shared" si="9"/>
        <v>SPE0080D01</v>
      </c>
    </row>
    <row r="101" spans="1:29">
      <c r="A101" s="278" t="s">
        <v>4971</v>
      </c>
      <c r="B101" s="201" t="s">
        <v>3515</v>
      </c>
      <c r="C101" s="180" t="s">
        <v>3008</v>
      </c>
      <c r="D101" s="180">
        <v>9</v>
      </c>
      <c r="E101" s="202">
        <v>5</v>
      </c>
      <c r="F101" s="108"/>
      <c r="G101" s="110"/>
      <c r="H101" s="110"/>
      <c r="I101" s="110"/>
      <c r="J101" s="110"/>
      <c r="K101" s="110"/>
      <c r="L101" s="110"/>
      <c r="M101" s="110"/>
      <c r="N101" s="48"/>
      <c r="O101" s="247" t="s">
        <v>3012</v>
      </c>
      <c r="P101" s="180"/>
      <c r="Q101" s="180" t="s">
        <v>2139</v>
      </c>
      <c r="R101" s="202" t="s">
        <v>3249</v>
      </c>
      <c r="S101" s="201" t="s">
        <v>3009</v>
      </c>
      <c r="T101" s="202" t="s">
        <v>3516</v>
      </c>
      <c r="U101" s="201" t="s">
        <v>3517</v>
      </c>
      <c r="V101" s="180" t="s">
        <v>3518</v>
      </c>
      <c r="W101" s="180" t="s">
        <v>3010</v>
      </c>
      <c r="X101" s="133" t="s">
        <v>3011</v>
      </c>
      <c r="Y101" s="50" t="str">
        <f t="shared" si="6"/>
        <v>ATH0080</v>
      </c>
      <c r="Z101" s="50" t="s">
        <v>1099</v>
      </c>
      <c r="AA101" s="50" t="s">
        <v>1101</v>
      </c>
      <c r="AB101" s="50" t="s">
        <v>1104</v>
      </c>
      <c r="AC101" s="50" t="s">
        <v>4777</v>
      </c>
    </row>
    <row r="102" spans="1:29">
      <c r="A102" s="278" t="s">
        <v>4962</v>
      </c>
      <c r="B102" s="199" t="s">
        <v>3306</v>
      </c>
      <c r="C102" s="182" t="s">
        <v>2891</v>
      </c>
      <c r="D102" s="182">
        <v>1</v>
      </c>
      <c r="E102" s="200">
        <v>4</v>
      </c>
      <c r="F102" s="107"/>
      <c r="G102" s="109"/>
      <c r="H102" s="109"/>
      <c r="I102" s="109"/>
      <c r="J102" s="109"/>
      <c r="K102" s="109"/>
      <c r="L102" s="109"/>
      <c r="M102" s="109"/>
      <c r="N102" s="47"/>
      <c r="O102" s="246" t="s">
        <v>2081</v>
      </c>
      <c r="P102" s="182" t="s">
        <v>439</v>
      </c>
      <c r="Q102" s="182" t="s">
        <v>2128</v>
      </c>
      <c r="R102" s="200"/>
      <c r="S102" s="199" t="s">
        <v>1812</v>
      </c>
      <c r="T102" s="200" t="s">
        <v>1813</v>
      </c>
      <c r="U102" s="199" t="s">
        <v>1814</v>
      </c>
      <c r="V102" s="182" t="s">
        <v>1815</v>
      </c>
      <c r="W102" s="182" t="s">
        <v>1816</v>
      </c>
      <c r="X102" s="131" t="s">
        <v>1817</v>
      </c>
      <c r="Y102" s="50" t="str">
        <f t="shared" si="6"/>
        <v>ATH0081</v>
      </c>
      <c r="Z102" s="50" t="str">
        <f t="shared" si="10"/>
        <v>SPE0081A01</v>
      </c>
      <c r="AA102" s="50" t="str">
        <f t="shared" si="7"/>
        <v>SPE0081B01</v>
      </c>
      <c r="AB102" s="50" t="str">
        <f t="shared" si="8"/>
        <v>SPE0081C01</v>
      </c>
      <c r="AC102" s="50" t="str">
        <f t="shared" si="9"/>
        <v>SPE0081D01</v>
      </c>
    </row>
    <row r="103" spans="1:29">
      <c r="A103" s="278" t="s">
        <v>4963</v>
      </c>
      <c r="B103" s="199" t="s">
        <v>3307</v>
      </c>
      <c r="C103" s="182" t="s">
        <v>2892</v>
      </c>
      <c r="D103" s="182">
        <v>4</v>
      </c>
      <c r="E103" s="200">
        <v>3</v>
      </c>
      <c r="F103" s="107"/>
      <c r="G103" s="109"/>
      <c r="H103" s="109"/>
      <c r="I103" s="109"/>
      <c r="J103" s="109"/>
      <c r="K103" s="109"/>
      <c r="L103" s="109"/>
      <c r="M103" s="109"/>
      <c r="N103" s="47"/>
      <c r="O103" s="246" t="s">
        <v>2082</v>
      </c>
      <c r="P103" s="182" t="s">
        <v>440</v>
      </c>
      <c r="Q103" s="182" t="s">
        <v>2138</v>
      </c>
      <c r="R103" s="200"/>
      <c r="S103" s="199" t="s">
        <v>1818</v>
      </c>
      <c r="T103" s="200" t="s">
        <v>1819</v>
      </c>
      <c r="U103" s="199" t="s">
        <v>1820</v>
      </c>
      <c r="V103" s="182" t="s">
        <v>1821</v>
      </c>
      <c r="W103" s="182" t="s">
        <v>1822</v>
      </c>
      <c r="X103" s="131" t="s">
        <v>1823</v>
      </c>
      <c r="Y103" s="50" t="str">
        <f t="shared" si="6"/>
        <v>ATH0082</v>
      </c>
      <c r="Z103" s="50" t="str">
        <f t="shared" si="10"/>
        <v>SPE0082A01</v>
      </c>
      <c r="AA103" s="50" t="str">
        <f t="shared" si="7"/>
        <v>SPE0082B01</v>
      </c>
      <c r="AB103" s="50" t="str">
        <f t="shared" si="8"/>
        <v>SPE0082C01</v>
      </c>
      <c r="AC103" s="50" t="str">
        <f t="shared" si="9"/>
        <v>SPE0082D01</v>
      </c>
    </row>
    <row r="104" spans="1:29">
      <c r="A104" s="278" t="s">
        <v>4964</v>
      </c>
      <c r="B104" s="199" t="s">
        <v>3308</v>
      </c>
      <c r="C104" s="182" t="s">
        <v>2893</v>
      </c>
      <c r="D104" s="182">
        <v>3</v>
      </c>
      <c r="E104" s="200">
        <v>6</v>
      </c>
      <c r="F104" s="107"/>
      <c r="G104" s="109"/>
      <c r="H104" s="109"/>
      <c r="I104" s="109"/>
      <c r="J104" s="109"/>
      <c r="K104" s="109"/>
      <c r="L104" s="109"/>
      <c r="M104" s="109"/>
      <c r="N104" s="47"/>
      <c r="O104" s="246" t="s">
        <v>2083</v>
      </c>
      <c r="P104" s="182" t="s">
        <v>441</v>
      </c>
      <c r="Q104" s="182" t="s">
        <v>2127</v>
      </c>
      <c r="R104" s="200"/>
      <c r="S104" s="199" t="s">
        <v>1824</v>
      </c>
      <c r="T104" s="200" t="s">
        <v>1825</v>
      </c>
      <c r="U104" s="199" t="s">
        <v>1826</v>
      </c>
      <c r="V104" s="182" t="s">
        <v>1827</v>
      </c>
      <c r="W104" s="182" t="s">
        <v>1828</v>
      </c>
      <c r="X104" s="131" t="s">
        <v>1829</v>
      </c>
      <c r="Y104" s="50" t="str">
        <f t="shared" si="6"/>
        <v>ATH0083</v>
      </c>
      <c r="Z104" s="50" t="str">
        <f t="shared" si="10"/>
        <v>SPE0083A01</v>
      </c>
      <c r="AA104" s="50" t="str">
        <f t="shared" si="7"/>
        <v>SPE0083B01</v>
      </c>
      <c r="AB104" s="50" t="str">
        <f t="shared" si="8"/>
        <v>SPE0083C01</v>
      </c>
      <c r="AC104" s="50" t="str">
        <f t="shared" si="9"/>
        <v>SPE0083D01</v>
      </c>
    </row>
    <row r="105" spans="1:29">
      <c r="A105" s="278" t="s">
        <v>4965</v>
      </c>
      <c r="B105" s="199" t="s">
        <v>3309</v>
      </c>
      <c r="C105" s="182" t="s">
        <v>2894</v>
      </c>
      <c r="D105" s="182">
        <v>3</v>
      </c>
      <c r="E105" s="200">
        <v>3</v>
      </c>
      <c r="F105" s="107"/>
      <c r="G105" s="109"/>
      <c r="H105" s="109"/>
      <c r="I105" s="109"/>
      <c r="J105" s="109"/>
      <c r="K105" s="109"/>
      <c r="L105" s="109"/>
      <c r="M105" s="109"/>
      <c r="N105" s="47"/>
      <c r="O105" s="246" t="s">
        <v>2084</v>
      </c>
      <c r="P105" s="182" t="s">
        <v>426</v>
      </c>
      <c r="Q105" s="182" t="s">
        <v>2137</v>
      </c>
      <c r="R105" s="200"/>
      <c r="S105" s="199" t="s">
        <v>3519</v>
      </c>
      <c r="T105" s="200" t="s">
        <v>1831</v>
      </c>
      <c r="U105" s="199" t="s">
        <v>1832</v>
      </c>
      <c r="V105" s="182" t="s">
        <v>1833</v>
      </c>
      <c r="W105" s="182" t="s">
        <v>1834</v>
      </c>
      <c r="X105" s="131" t="s">
        <v>1835</v>
      </c>
      <c r="Y105" s="50" t="str">
        <f t="shared" si="6"/>
        <v>ATH0084</v>
      </c>
      <c r="Z105" s="50" t="str">
        <f t="shared" si="10"/>
        <v>SPE0084A01</v>
      </c>
      <c r="AA105" s="50" t="str">
        <f t="shared" si="7"/>
        <v>SPE0084B01</v>
      </c>
      <c r="AB105" s="50" t="str">
        <f t="shared" si="8"/>
        <v>SPE0084C01</v>
      </c>
      <c r="AC105" s="50" t="str">
        <f t="shared" si="9"/>
        <v>SPE0084D01</v>
      </c>
    </row>
    <row r="106" spans="1:29">
      <c r="A106" s="278" t="s">
        <v>4966</v>
      </c>
      <c r="B106" s="199" t="s">
        <v>3310</v>
      </c>
      <c r="C106" s="182" t="s">
        <v>2895</v>
      </c>
      <c r="D106" s="182">
        <v>3</v>
      </c>
      <c r="E106" s="200">
        <v>3</v>
      </c>
      <c r="F106" s="107"/>
      <c r="G106" s="109"/>
      <c r="H106" s="109"/>
      <c r="I106" s="109"/>
      <c r="J106" s="109"/>
      <c r="K106" s="109"/>
      <c r="L106" s="109"/>
      <c r="M106" s="109"/>
      <c r="N106" s="47"/>
      <c r="O106" s="246" t="s">
        <v>2085</v>
      </c>
      <c r="P106" s="182" t="s">
        <v>426</v>
      </c>
      <c r="Q106" s="182" t="s">
        <v>2137</v>
      </c>
      <c r="R106" s="200"/>
      <c r="S106" s="199" t="s">
        <v>3520</v>
      </c>
      <c r="T106" s="200" t="s">
        <v>1830</v>
      </c>
      <c r="U106" s="199" t="s">
        <v>3521</v>
      </c>
      <c r="V106" s="182" t="s">
        <v>3522</v>
      </c>
      <c r="W106" s="182" t="s">
        <v>3523</v>
      </c>
      <c r="X106" s="131" t="s">
        <v>3524</v>
      </c>
      <c r="Y106" s="50" t="str">
        <f t="shared" si="6"/>
        <v>ATH0085</v>
      </c>
      <c r="Z106" s="50" t="str">
        <f t="shared" si="10"/>
        <v>SPE0085A01</v>
      </c>
      <c r="AA106" s="50" t="str">
        <f t="shared" si="7"/>
        <v>SPE0085B01</v>
      </c>
      <c r="AB106" s="50" t="str">
        <f t="shared" si="8"/>
        <v>SPE0085C01</v>
      </c>
      <c r="AC106" s="50" t="str">
        <f t="shared" si="9"/>
        <v>SPE0085D01</v>
      </c>
    </row>
    <row r="107" spans="1:29">
      <c r="A107" s="278" t="s">
        <v>4967</v>
      </c>
      <c r="B107" s="199" t="s">
        <v>3311</v>
      </c>
      <c r="C107" s="182" t="s">
        <v>2896</v>
      </c>
      <c r="D107" s="182">
        <v>4</v>
      </c>
      <c r="E107" s="200">
        <v>3</v>
      </c>
      <c r="F107" s="107"/>
      <c r="G107" s="109"/>
      <c r="H107" s="109"/>
      <c r="I107" s="109"/>
      <c r="J107" s="109"/>
      <c r="K107" s="109"/>
      <c r="L107" s="109"/>
      <c r="M107" s="109"/>
      <c r="N107" s="47"/>
      <c r="O107" s="246" t="s">
        <v>2086</v>
      </c>
      <c r="P107" s="182" t="s">
        <v>442</v>
      </c>
      <c r="Q107" s="182" t="s">
        <v>2136</v>
      </c>
      <c r="R107" s="200"/>
      <c r="S107" s="199" t="s">
        <v>1836</v>
      </c>
      <c r="T107" s="200" t="s">
        <v>1837</v>
      </c>
      <c r="U107" s="199" t="s">
        <v>1838</v>
      </c>
      <c r="V107" s="182" t="s">
        <v>1839</v>
      </c>
      <c r="W107" s="182" t="s">
        <v>1840</v>
      </c>
      <c r="X107" s="131" t="s">
        <v>1841</v>
      </c>
      <c r="Y107" s="50" t="str">
        <f t="shared" si="6"/>
        <v>ATH0086</v>
      </c>
      <c r="Z107" s="50" t="str">
        <f t="shared" si="10"/>
        <v>SPE0086A01</v>
      </c>
      <c r="AA107" s="50" t="str">
        <f t="shared" si="7"/>
        <v>SPE0086B01</v>
      </c>
      <c r="AB107" s="50" t="str">
        <f t="shared" si="8"/>
        <v>SPE0086C01</v>
      </c>
      <c r="AC107" s="50" t="str">
        <f t="shared" si="9"/>
        <v>SPE0086D01</v>
      </c>
    </row>
    <row r="108" spans="1:29">
      <c r="A108" s="278" t="s">
        <v>4968</v>
      </c>
      <c r="B108" s="199" t="s">
        <v>2764</v>
      </c>
      <c r="C108" s="182" t="s">
        <v>2897</v>
      </c>
      <c r="D108" s="182">
        <v>15</v>
      </c>
      <c r="E108" s="200">
        <v>1</v>
      </c>
      <c r="F108" s="107"/>
      <c r="G108" s="109"/>
      <c r="H108" s="109"/>
      <c r="I108" s="109"/>
      <c r="J108" s="109"/>
      <c r="K108" s="109"/>
      <c r="L108" s="109"/>
      <c r="M108" s="109"/>
      <c r="N108" s="47"/>
      <c r="O108" s="246" t="s">
        <v>2087</v>
      </c>
      <c r="P108" s="182" t="s">
        <v>443</v>
      </c>
      <c r="Q108" s="182" t="s">
        <v>2121</v>
      </c>
      <c r="R108" s="200"/>
      <c r="S108" s="199" t="s">
        <v>1842</v>
      </c>
      <c r="T108" s="200" t="s">
        <v>1843</v>
      </c>
      <c r="U108" s="199" t="s">
        <v>1844</v>
      </c>
      <c r="V108" s="182" t="s">
        <v>1845</v>
      </c>
      <c r="W108" s="182" t="s">
        <v>1846</v>
      </c>
      <c r="X108" s="131" t="s">
        <v>1847</v>
      </c>
      <c r="Y108" s="50" t="str">
        <f t="shared" si="6"/>
        <v>ATH0087</v>
      </c>
      <c r="Z108" s="50" t="str">
        <f t="shared" si="10"/>
        <v>SPE0087A01</v>
      </c>
      <c r="AA108" s="50" t="str">
        <f t="shared" si="7"/>
        <v>SPE0087B01</v>
      </c>
      <c r="AB108" s="50" t="str">
        <f t="shared" si="8"/>
        <v>SPE0087C01</v>
      </c>
      <c r="AC108" s="50" t="str">
        <f t="shared" si="9"/>
        <v>SPE0087D01</v>
      </c>
    </row>
    <row r="109" spans="1:29">
      <c r="A109" s="278" t="s">
        <v>4969</v>
      </c>
      <c r="B109" s="201" t="s">
        <v>3312</v>
      </c>
      <c r="C109" s="180" t="s">
        <v>2898</v>
      </c>
      <c r="D109" s="180">
        <v>8</v>
      </c>
      <c r="E109" s="202">
        <v>5</v>
      </c>
      <c r="F109" s="108"/>
      <c r="G109" s="110"/>
      <c r="H109" s="110"/>
      <c r="I109" s="110"/>
      <c r="J109" s="110"/>
      <c r="K109" s="110"/>
      <c r="L109" s="110"/>
      <c r="M109" s="110"/>
      <c r="N109" s="48"/>
      <c r="O109" s="247" t="s">
        <v>2088</v>
      </c>
      <c r="P109" s="180" t="s">
        <v>426</v>
      </c>
      <c r="Q109" s="180" t="s">
        <v>2121</v>
      </c>
      <c r="R109" s="202"/>
      <c r="S109" s="201" t="s">
        <v>1848</v>
      </c>
      <c r="T109" s="202" t="s">
        <v>1849</v>
      </c>
      <c r="U109" s="201" t="s">
        <v>1850</v>
      </c>
      <c r="V109" s="180" t="s">
        <v>1851</v>
      </c>
      <c r="W109" s="180" t="s">
        <v>1852</v>
      </c>
      <c r="X109" s="133" t="s">
        <v>1853</v>
      </c>
      <c r="Y109" s="50" t="str">
        <f t="shared" si="6"/>
        <v>ATH0088</v>
      </c>
      <c r="Z109" s="50" t="str">
        <f t="shared" si="10"/>
        <v>SPE0088A01</v>
      </c>
      <c r="AA109" s="50" t="str">
        <f t="shared" si="7"/>
        <v>SPE0088B01</v>
      </c>
      <c r="AB109" s="50" t="str">
        <f t="shared" si="8"/>
        <v>SPE0088C01</v>
      </c>
      <c r="AC109" s="50" t="str">
        <f t="shared" si="9"/>
        <v>SPE0088D01</v>
      </c>
    </row>
    <row r="110" spans="1:29">
      <c r="A110" s="278" t="s">
        <v>4970</v>
      </c>
      <c r="B110" s="240" t="s">
        <v>3313</v>
      </c>
      <c r="C110" s="241" t="s">
        <v>2899</v>
      </c>
      <c r="D110" s="241">
        <v>2</v>
      </c>
      <c r="E110" s="242">
        <v>2</v>
      </c>
      <c r="F110" s="203"/>
      <c r="G110" s="204"/>
      <c r="H110" s="204"/>
      <c r="I110" s="204"/>
      <c r="J110" s="204"/>
      <c r="K110" s="204"/>
      <c r="L110" s="204"/>
      <c r="M110" s="204"/>
      <c r="N110" s="205"/>
      <c r="O110" s="248" t="s">
        <v>2089</v>
      </c>
      <c r="P110" s="241" t="s">
        <v>370</v>
      </c>
      <c r="Q110" s="241" t="s">
        <v>2129</v>
      </c>
      <c r="R110" s="242"/>
      <c r="S110" s="240" t="s">
        <v>1854</v>
      </c>
      <c r="T110" s="242" t="s">
        <v>1855</v>
      </c>
      <c r="U110" s="240" t="s">
        <v>1856</v>
      </c>
      <c r="V110" s="241" t="s">
        <v>1857</v>
      </c>
      <c r="W110" s="241" t="s">
        <v>1858</v>
      </c>
      <c r="X110" s="270" t="s">
        <v>1859</v>
      </c>
      <c r="Y110" s="50" t="str">
        <f t="shared" si="6"/>
        <v>ATH0089</v>
      </c>
      <c r="Z110" s="50" t="str">
        <f t="shared" si="10"/>
        <v>SPE0089A01</v>
      </c>
      <c r="AA110" s="50" t="str">
        <f t="shared" si="7"/>
        <v>SPE0089B01</v>
      </c>
      <c r="AB110" s="50" t="str">
        <f t="shared" si="8"/>
        <v>SPE0089C01</v>
      </c>
      <c r="AC110" s="50" t="str">
        <f t="shared" si="9"/>
        <v>SPE0089D01</v>
      </c>
    </row>
    <row r="111" spans="1:29">
      <c r="A111" s="278" t="s">
        <v>4972</v>
      </c>
      <c r="B111" s="197" t="s">
        <v>2809</v>
      </c>
      <c r="C111" s="173" t="s">
        <v>2900</v>
      </c>
      <c r="D111" s="173">
        <v>3</v>
      </c>
      <c r="E111" s="198">
        <v>1</v>
      </c>
      <c r="F111" s="127"/>
      <c r="G111" s="118"/>
      <c r="H111" s="118"/>
      <c r="I111" s="118"/>
      <c r="J111" s="118"/>
      <c r="K111" s="118"/>
      <c r="L111" s="118"/>
      <c r="M111" s="118"/>
      <c r="N111" s="128"/>
      <c r="O111" s="245" t="s">
        <v>2090</v>
      </c>
      <c r="P111" s="173" t="s">
        <v>371</v>
      </c>
      <c r="Q111" s="173" t="s">
        <v>2133</v>
      </c>
      <c r="R111" s="198"/>
      <c r="S111" s="197" t="s">
        <v>1860</v>
      </c>
      <c r="T111" s="198" t="s">
        <v>1861</v>
      </c>
      <c r="U111" s="197" t="s">
        <v>3836</v>
      </c>
      <c r="V111" s="173" t="s">
        <v>1862</v>
      </c>
      <c r="W111" s="173" t="s">
        <v>1863</v>
      </c>
      <c r="X111" s="135" t="s">
        <v>1864</v>
      </c>
      <c r="Y111" s="50" t="str">
        <f t="shared" si="6"/>
        <v>ATH0090</v>
      </c>
      <c r="Z111" s="50" t="str">
        <f t="shared" si="10"/>
        <v>SPE0090A01</v>
      </c>
      <c r="AA111" s="50" t="str">
        <f t="shared" si="7"/>
        <v>SPE0090B01</v>
      </c>
      <c r="AB111" s="50" t="str">
        <f t="shared" si="8"/>
        <v>SPE0090C01</v>
      </c>
      <c r="AC111" s="50" t="str">
        <f t="shared" si="9"/>
        <v>SPE0090D01</v>
      </c>
    </row>
    <row r="112" spans="1:29">
      <c r="A112" s="278" t="s">
        <v>4973</v>
      </c>
      <c r="B112" s="199" t="s">
        <v>2807</v>
      </c>
      <c r="C112" s="182" t="s">
        <v>2901</v>
      </c>
      <c r="D112" s="182">
        <v>3</v>
      </c>
      <c r="E112" s="200">
        <v>1</v>
      </c>
      <c r="F112" s="107"/>
      <c r="G112" s="109"/>
      <c r="H112" s="109"/>
      <c r="I112" s="109"/>
      <c r="J112" s="109"/>
      <c r="K112" s="109"/>
      <c r="L112" s="109"/>
      <c r="M112" s="109"/>
      <c r="N112" s="47"/>
      <c r="O112" s="246" t="s">
        <v>2091</v>
      </c>
      <c r="P112" s="182" t="s">
        <v>371</v>
      </c>
      <c r="Q112" s="182" t="s">
        <v>2133</v>
      </c>
      <c r="R112" s="200"/>
      <c r="S112" s="199" t="s">
        <v>1865</v>
      </c>
      <c r="T112" s="200" t="s">
        <v>1866</v>
      </c>
      <c r="U112" s="199" t="s">
        <v>1867</v>
      </c>
      <c r="V112" s="182" t="s">
        <v>1868</v>
      </c>
      <c r="W112" s="182" t="s">
        <v>3837</v>
      </c>
      <c r="X112" s="131" t="s">
        <v>1869</v>
      </c>
      <c r="Y112" s="50" t="str">
        <f t="shared" si="6"/>
        <v>ATH0091</v>
      </c>
      <c r="Z112" s="50" t="str">
        <f t="shared" si="10"/>
        <v>SPE0091A01</v>
      </c>
      <c r="AA112" s="50" t="str">
        <f t="shared" si="7"/>
        <v>SPE0091B01</v>
      </c>
      <c r="AB112" s="50" t="str">
        <f t="shared" si="8"/>
        <v>SPE0091C01</v>
      </c>
      <c r="AC112" s="50" t="str">
        <f t="shared" si="9"/>
        <v>SPE0091D01</v>
      </c>
    </row>
    <row r="113" spans="1:29">
      <c r="A113" s="278" t="s">
        <v>4982</v>
      </c>
      <c r="B113" s="201" t="s">
        <v>2808</v>
      </c>
      <c r="C113" s="180" t="s">
        <v>2902</v>
      </c>
      <c r="D113" s="180">
        <v>3</v>
      </c>
      <c r="E113" s="202">
        <v>1</v>
      </c>
      <c r="F113" s="108"/>
      <c r="G113" s="110"/>
      <c r="H113" s="110"/>
      <c r="I113" s="110"/>
      <c r="J113" s="110"/>
      <c r="K113" s="110"/>
      <c r="L113" s="110"/>
      <c r="M113" s="110"/>
      <c r="N113" s="48"/>
      <c r="O113" s="247" t="s">
        <v>2092</v>
      </c>
      <c r="P113" s="180" t="s">
        <v>371</v>
      </c>
      <c r="Q113" s="180" t="s">
        <v>2133</v>
      </c>
      <c r="R113" s="202"/>
      <c r="S113" s="201" t="s">
        <v>1870</v>
      </c>
      <c r="T113" s="202" t="s">
        <v>1871</v>
      </c>
      <c r="U113" s="201" t="s">
        <v>1872</v>
      </c>
      <c r="V113" s="180" t="s">
        <v>1873</v>
      </c>
      <c r="W113" s="180" t="s">
        <v>1874</v>
      </c>
      <c r="X113" s="133" t="s">
        <v>1875</v>
      </c>
      <c r="Y113" s="50" t="str">
        <f t="shared" si="6"/>
        <v>ATH0092</v>
      </c>
      <c r="Z113" s="50" t="str">
        <f t="shared" si="10"/>
        <v>SPE0092A01</v>
      </c>
      <c r="AA113" s="50" t="str">
        <f t="shared" si="7"/>
        <v>SPE0092B01</v>
      </c>
      <c r="AB113" s="50" t="str">
        <f t="shared" si="8"/>
        <v>SPE0092C01</v>
      </c>
      <c r="AC113" s="50" t="str">
        <f t="shared" si="9"/>
        <v>SPE0092D01</v>
      </c>
    </row>
    <row r="114" spans="1:29">
      <c r="A114" s="278" t="s">
        <v>4974</v>
      </c>
      <c r="B114" s="197" t="s">
        <v>2811</v>
      </c>
      <c r="C114" s="173" t="s">
        <v>2903</v>
      </c>
      <c r="D114" s="173">
        <v>10</v>
      </c>
      <c r="E114" s="198">
        <v>10</v>
      </c>
      <c r="F114" s="127"/>
      <c r="G114" s="118"/>
      <c r="H114" s="118"/>
      <c r="I114" s="118"/>
      <c r="J114" s="118"/>
      <c r="K114" s="118"/>
      <c r="L114" s="118"/>
      <c r="M114" s="118"/>
      <c r="N114" s="128"/>
      <c r="O114" s="245" t="s">
        <v>2093</v>
      </c>
      <c r="P114" s="173" t="s">
        <v>444</v>
      </c>
      <c r="Q114" s="173" t="s">
        <v>2127</v>
      </c>
      <c r="R114" s="198" t="s">
        <v>3176</v>
      </c>
      <c r="S114" s="197" t="s">
        <v>1882</v>
      </c>
      <c r="T114" s="198" t="s">
        <v>1883</v>
      </c>
      <c r="U114" s="197" t="s">
        <v>1884</v>
      </c>
      <c r="V114" s="173" t="s">
        <v>1885</v>
      </c>
      <c r="W114" s="173" t="s">
        <v>1886</v>
      </c>
      <c r="X114" s="135" t="s">
        <v>1887</v>
      </c>
      <c r="Y114" s="50" t="str">
        <f t="shared" si="6"/>
        <v>ATH0093</v>
      </c>
      <c r="Z114" s="50" t="str">
        <f t="shared" si="10"/>
        <v>SPE0093A01</v>
      </c>
      <c r="AA114" s="50" t="str">
        <f t="shared" si="7"/>
        <v>SPE0093B01</v>
      </c>
      <c r="AB114" s="50" t="str">
        <f t="shared" si="8"/>
        <v>SPE0093C01</v>
      </c>
      <c r="AC114" s="50" t="str">
        <f t="shared" si="9"/>
        <v>SPE0093D01</v>
      </c>
    </row>
    <row r="115" spans="1:29">
      <c r="A115" s="278" t="s">
        <v>4975</v>
      </c>
      <c r="B115" s="199" t="s">
        <v>2810</v>
      </c>
      <c r="C115" s="182" t="s">
        <v>2904</v>
      </c>
      <c r="D115" s="182">
        <v>15</v>
      </c>
      <c r="E115" s="200">
        <v>5</v>
      </c>
      <c r="F115" s="107"/>
      <c r="G115" s="109"/>
      <c r="H115" s="109"/>
      <c r="I115" s="109"/>
      <c r="J115" s="109"/>
      <c r="K115" s="109"/>
      <c r="L115" s="109"/>
      <c r="M115" s="109"/>
      <c r="N115" s="47"/>
      <c r="O115" s="246" t="s">
        <v>2094</v>
      </c>
      <c r="P115" s="182" t="s">
        <v>444</v>
      </c>
      <c r="Q115" s="182" t="s">
        <v>2135</v>
      </c>
      <c r="R115" s="200" t="s">
        <v>3248</v>
      </c>
      <c r="S115" s="199" t="s">
        <v>1888</v>
      </c>
      <c r="T115" s="200" t="s">
        <v>1889</v>
      </c>
      <c r="U115" s="199" t="s">
        <v>1890</v>
      </c>
      <c r="V115" s="182" t="s">
        <v>1891</v>
      </c>
      <c r="W115" s="182" t="s">
        <v>1892</v>
      </c>
      <c r="X115" s="131" t="s">
        <v>1893</v>
      </c>
      <c r="Y115" s="50" t="str">
        <f t="shared" si="6"/>
        <v>ATH0094</v>
      </c>
      <c r="Z115" s="50" t="str">
        <f t="shared" si="10"/>
        <v>SPE0094A01</v>
      </c>
      <c r="AA115" s="50" t="str">
        <f t="shared" si="7"/>
        <v>SPE0094B01</v>
      </c>
      <c r="AB115" s="50" t="str">
        <f t="shared" si="8"/>
        <v>SPE0094C01</v>
      </c>
      <c r="AC115" s="50" t="str">
        <f t="shared" si="9"/>
        <v>SPE0094D01</v>
      </c>
    </row>
    <row r="116" spans="1:29">
      <c r="A116" s="278" t="s">
        <v>4976</v>
      </c>
      <c r="B116" s="201" t="s">
        <v>3314</v>
      </c>
      <c r="C116" s="180" t="s">
        <v>2905</v>
      </c>
      <c r="D116" s="180">
        <v>3</v>
      </c>
      <c r="E116" s="202">
        <v>3</v>
      </c>
      <c r="F116" s="108"/>
      <c r="G116" s="110"/>
      <c r="H116" s="110"/>
      <c r="I116" s="110"/>
      <c r="J116" s="110"/>
      <c r="K116" s="110"/>
      <c r="L116" s="110"/>
      <c r="M116" s="110"/>
      <c r="N116" s="48"/>
      <c r="O116" s="247" t="s">
        <v>2095</v>
      </c>
      <c r="P116" s="180" t="s">
        <v>396</v>
      </c>
      <c r="Q116" s="180" t="s">
        <v>2134</v>
      </c>
      <c r="R116" s="202"/>
      <c r="S116" s="201" t="s">
        <v>1876</v>
      </c>
      <c r="T116" s="202" t="s">
        <v>1877</v>
      </c>
      <c r="U116" s="201" t="s">
        <v>1878</v>
      </c>
      <c r="V116" s="180" t="s">
        <v>1879</v>
      </c>
      <c r="W116" s="180" t="s">
        <v>1880</v>
      </c>
      <c r="X116" s="133" t="s">
        <v>1881</v>
      </c>
      <c r="Y116" s="50" t="str">
        <f t="shared" si="6"/>
        <v>ATH0095</v>
      </c>
      <c r="Z116" s="50" t="str">
        <f t="shared" si="10"/>
        <v>SPE0095A01</v>
      </c>
      <c r="AA116" s="50" t="str">
        <f t="shared" si="7"/>
        <v>SPE0095B01</v>
      </c>
      <c r="AB116" s="50" t="str">
        <f t="shared" si="8"/>
        <v>SPE0095C01</v>
      </c>
      <c r="AC116" s="50" t="str">
        <f t="shared" si="9"/>
        <v>SPE0095D01</v>
      </c>
    </row>
    <row r="117" spans="1:29">
      <c r="A117" s="278" t="s">
        <v>4977</v>
      </c>
      <c r="B117" s="197" t="s">
        <v>3315</v>
      </c>
      <c r="C117" s="173" t="s">
        <v>2906</v>
      </c>
      <c r="D117" s="173">
        <v>0</v>
      </c>
      <c r="E117" s="198">
        <v>3</v>
      </c>
      <c r="F117" s="127"/>
      <c r="G117" s="118"/>
      <c r="H117" s="118"/>
      <c r="I117" s="118"/>
      <c r="J117" s="118"/>
      <c r="K117" s="118"/>
      <c r="L117" s="118"/>
      <c r="M117" s="118"/>
      <c r="N117" s="128"/>
      <c r="O117" s="245" t="s">
        <v>2096</v>
      </c>
      <c r="P117" s="173" t="s">
        <v>368</v>
      </c>
      <c r="Q117" s="173" t="s">
        <v>2133</v>
      </c>
      <c r="R117" s="198" t="s">
        <v>3028</v>
      </c>
      <c r="S117" s="197" t="s">
        <v>1894</v>
      </c>
      <c r="T117" s="198" t="s">
        <v>1895</v>
      </c>
      <c r="U117" s="197" t="s">
        <v>1896</v>
      </c>
      <c r="V117" s="173" t="s">
        <v>1897</v>
      </c>
      <c r="W117" s="173" t="s">
        <v>1898</v>
      </c>
      <c r="X117" s="135" t="s">
        <v>1899</v>
      </c>
      <c r="Y117" s="50" t="str">
        <f t="shared" si="6"/>
        <v>ATH0096</v>
      </c>
      <c r="Z117" s="50" t="str">
        <f t="shared" si="10"/>
        <v>SPE0096A01</v>
      </c>
      <c r="AA117" s="50" t="str">
        <f t="shared" si="7"/>
        <v>SPE0096B01</v>
      </c>
      <c r="AB117" s="50" t="str">
        <f t="shared" si="8"/>
        <v>SPE0096C01</v>
      </c>
      <c r="AC117" s="50" t="str">
        <f t="shared" si="9"/>
        <v>SPE0096D01</v>
      </c>
    </row>
    <row r="118" spans="1:29">
      <c r="A118" s="278" t="s">
        <v>4978</v>
      </c>
      <c r="B118" s="199" t="s">
        <v>2812</v>
      </c>
      <c r="C118" s="182" t="s">
        <v>2116</v>
      </c>
      <c r="D118" s="182">
        <v>0</v>
      </c>
      <c r="E118" s="200">
        <v>3</v>
      </c>
      <c r="F118" s="107"/>
      <c r="G118" s="109"/>
      <c r="H118" s="109"/>
      <c r="I118" s="109"/>
      <c r="J118" s="109"/>
      <c r="K118" s="109"/>
      <c r="L118" s="109"/>
      <c r="M118" s="109"/>
      <c r="N118" s="47"/>
      <c r="O118" s="246" t="s">
        <v>2097</v>
      </c>
      <c r="P118" s="182"/>
      <c r="Q118" s="182" t="s">
        <v>2132</v>
      </c>
      <c r="R118" s="200" t="s">
        <v>3247</v>
      </c>
      <c r="S118" s="199" t="s">
        <v>1900</v>
      </c>
      <c r="T118" s="200" t="s">
        <v>1901</v>
      </c>
      <c r="U118" s="199" t="s">
        <v>1902</v>
      </c>
      <c r="V118" s="182" t="s">
        <v>1903</v>
      </c>
      <c r="W118" s="182" t="s">
        <v>1904</v>
      </c>
      <c r="X118" s="131" t="s">
        <v>1899</v>
      </c>
      <c r="Y118" s="50" t="str">
        <f t="shared" si="6"/>
        <v>ATH0096</v>
      </c>
      <c r="Z118" s="50" t="s">
        <v>4762</v>
      </c>
      <c r="AA118" s="50" t="s">
        <v>4763</v>
      </c>
      <c r="AB118" s="50" t="s">
        <v>4764</v>
      </c>
      <c r="AC118" s="50" t="s">
        <v>4765</v>
      </c>
    </row>
    <row r="119" spans="1:29">
      <c r="A119" s="278" t="s">
        <v>4979</v>
      </c>
      <c r="B119" s="199" t="s">
        <v>3316</v>
      </c>
      <c r="C119" s="182" t="s">
        <v>2907</v>
      </c>
      <c r="D119" s="182">
        <v>10</v>
      </c>
      <c r="E119" s="200">
        <v>8</v>
      </c>
      <c r="F119" s="107"/>
      <c r="G119" s="109"/>
      <c r="H119" s="109"/>
      <c r="I119" s="109"/>
      <c r="J119" s="109"/>
      <c r="K119" s="109"/>
      <c r="L119" s="109"/>
      <c r="M119" s="109"/>
      <c r="N119" s="47"/>
      <c r="O119" s="246" t="s">
        <v>2098</v>
      </c>
      <c r="P119" s="182" t="s">
        <v>390</v>
      </c>
      <c r="Q119" s="182" t="s">
        <v>2131</v>
      </c>
      <c r="R119" s="200" t="s">
        <v>3153</v>
      </c>
      <c r="S119" s="199" t="s">
        <v>1905</v>
      </c>
      <c r="T119" s="200" t="s">
        <v>1906</v>
      </c>
      <c r="U119" s="199" t="s">
        <v>1907</v>
      </c>
      <c r="V119" s="182" t="s">
        <v>1908</v>
      </c>
      <c r="W119" s="182" t="s">
        <v>1909</v>
      </c>
      <c r="X119" s="131" t="s">
        <v>1910</v>
      </c>
      <c r="Y119" s="50" t="str">
        <f t="shared" si="6"/>
        <v>ATH0097</v>
      </c>
      <c r="Z119" s="50" t="str">
        <f t="shared" si="10"/>
        <v>SPE0097A01</v>
      </c>
      <c r="AA119" s="50" t="str">
        <f t="shared" si="7"/>
        <v>SPE0097B01</v>
      </c>
      <c r="AB119" s="50" t="str">
        <f t="shared" si="8"/>
        <v>SPE0097C01</v>
      </c>
      <c r="AC119" s="50" t="str">
        <f t="shared" si="9"/>
        <v>SPE0097D01</v>
      </c>
    </row>
    <row r="120" spans="1:29">
      <c r="A120" s="278" t="s">
        <v>4980</v>
      </c>
      <c r="B120" s="201" t="s">
        <v>3317</v>
      </c>
      <c r="C120" s="180" t="s">
        <v>2908</v>
      </c>
      <c r="D120" s="180">
        <v>0</v>
      </c>
      <c r="E120" s="202">
        <v>3</v>
      </c>
      <c r="F120" s="108"/>
      <c r="G120" s="110"/>
      <c r="H120" s="110"/>
      <c r="I120" s="110"/>
      <c r="J120" s="110"/>
      <c r="K120" s="110"/>
      <c r="L120" s="110"/>
      <c r="M120" s="110"/>
      <c r="N120" s="48"/>
      <c r="O120" s="247" t="s">
        <v>2099</v>
      </c>
      <c r="P120" s="180" t="s">
        <v>368</v>
      </c>
      <c r="Q120" s="180" t="s">
        <v>2130</v>
      </c>
      <c r="R120" s="202" t="s">
        <v>3027</v>
      </c>
      <c r="S120" s="201" t="s">
        <v>1911</v>
      </c>
      <c r="T120" s="202" t="s">
        <v>1912</v>
      </c>
      <c r="U120" s="201" t="s">
        <v>1913</v>
      </c>
      <c r="V120" s="180" t="s">
        <v>1914</v>
      </c>
      <c r="W120" s="180" t="s">
        <v>1915</v>
      </c>
      <c r="X120" s="133" t="s">
        <v>1916</v>
      </c>
      <c r="Y120" s="50" t="str">
        <f t="shared" si="6"/>
        <v>ATH0098</v>
      </c>
      <c r="Z120" s="50" t="str">
        <f t="shared" si="10"/>
        <v>SPE0098A01</v>
      </c>
      <c r="AA120" s="50" t="str">
        <f t="shared" si="7"/>
        <v>SPE0098B01</v>
      </c>
      <c r="AB120" s="50" t="str">
        <f t="shared" si="8"/>
        <v>SPE0098C01</v>
      </c>
      <c r="AC120" s="50" t="str">
        <f t="shared" si="9"/>
        <v>SPE0098D01</v>
      </c>
    </row>
    <row r="121" spans="1:29">
      <c r="A121" s="278" t="s">
        <v>4981</v>
      </c>
      <c r="B121" s="197" t="s">
        <v>3318</v>
      </c>
      <c r="C121" s="173" t="s">
        <v>2909</v>
      </c>
      <c r="D121" s="173">
        <v>0</v>
      </c>
      <c r="E121" s="198">
        <v>3</v>
      </c>
      <c r="F121" s="127"/>
      <c r="G121" s="118"/>
      <c r="H121" s="118"/>
      <c r="I121" s="118"/>
      <c r="J121" s="118"/>
      <c r="K121" s="118"/>
      <c r="L121" s="118"/>
      <c r="M121" s="118"/>
      <c r="N121" s="128"/>
      <c r="O121" s="245"/>
      <c r="P121" s="173" t="s">
        <v>368</v>
      </c>
      <c r="Q121" s="173" t="s">
        <v>2121</v>
      </c>
      <c r="R121" s="198" t="s">
        <v>3038</v>
      </c>
      <c r="S121" s="197" t="s">
        <v>1917</v>
      </c>
      <c r="T121" s="198" t="s">
        <v>1918</v>
      </c>
      <c r="U121" s="197" t="s">
        <v>1919</v>
      </c>
      <c r="V121" s="173" t="s">
        <v>1920</v>
      </c>
      <c r="W121" s="173" t="s">
        <v>1921</v>
      </c>
      <c r="X121" s="135" t="s">
        <v>1922</v>
      </c>
      <c r="Y121" s="50" t="str">
        <f t="shared" si="6"/>
        <v>ATH0099</v>
      </c>
      <c r="Z121" s="50" t="str">
        <f t="shared" si="10"/>
        <v>SPE0099A01</v>
      </c>
      <c r="AA121" s="50" t="str">
        <f t="shared" si="7"/>
        <v>SPE0099B01</v>
      </c>
      <c r="AB121" s="50" t="str">
        <f t="shared" si="8"/>
        <v>SPE0099C01</v>
      </c>
      <c r="AC121" s="50" t="str">
        <f t="shared" si="9"/>
        <v>SPE0099D01</v>
      </c>
    </row>
    <row r="122" spans="1:29">
      <c r="A122" s="278" t="s">
        <v>5070</v>
      </c>
      <c r="B122" s="201" t="s">
        <v>2813</v>
      </c>
      <c r="C122" s="180" t="s">
        <v>2910</v>
      </c>
      <c r="D122" s="180">
        <v>0</v>
      </c>
      <c r="E122" s="202">
        <v>3</v>
      </c>
      <c r="F122" s="108"/>
      <c r="G122" s="110"/>
      <c r="H122" s="110"/>
      <c r="I122" s="110"/>
      <c r="J122" s="110"/>
      <c r="K122" s="110"/>
      <c r="L122" s="110"/>
      <c r="M122" s="110"/>
      <c r="N122" s="48"/>
      <c r="O122" s="247"/>
      <c r="P122" s="180" t="s">
        <v>368</v>
      </c>
      <c r="Q122" s="180" t="s">
        <v>2121</v>
      </c>
      <c r="R122" s="202" t="s">
        <v>3039</v>
      </c>
      <c r="S122" s="201" t="s">
        <v>1923</v>
      </c>
      <c r="T122" s="202" t="s">
        <v>1924</v>
      </c>
      <c r="U122" s="201" t="s">
        <v>1925</v>
      </c>
      <c r="V122" s="180" t="s">
        <v>1926</v>
      </c>
      <c r="W122" s="180" t="s">
        <v>1927</v>
      </c>
      <c r="X122" s="133" t="s">
        <v>1928</v>
      </c>
      <c r="Y122" s="50" t="str">
        <f t="shared" si="6"/>
        <v>ATH0100</v>
      </c>
      <c r="Z122" s="50" t="str">
        <f t="shared" si="10"/>
        <v>SPE0100A01</v>
      </c>
      <c r="AA122" s="50" t="str">
        <f t="shared" si="7"/>
        <v>SPE0100B01</v>
      </c>
      <c r="AB122" s="50" t="str">
        <f t="shared" si="8"/>
        <v>SPE0100C01</v>
      </c>
      <c r="AC122" s="50" t="str">
        <f t="shared" si="9"/>
        <v>SPE0100D01</v>
      </c>
    </row>
    <row r="123" spans="1:29">
      <c r="A123" s="278" t="s">
        <v>5071</v>
      </c>
      <c r="B123" s="201" t="s">
        <v>3319</v>
      </c>
      <c r="C123" s="180" t="s">
        <v>2911</v>
      </c>
      <c r="D123" s="180">
        <v>2</v>
      </c>
      <c r="E123" s="202">
        <v>8</v>
      </c>
      <c r="F123" s="108"/>
      <c r="G123" s="110"/>
      <c r="H123" s="110"/>
      <c r="I123" s="110"/>
      <c r="J123" s="110"/>
      <c r="K123" s="110"/>
      <c r="L123" s="110"/>
      <c r="M123" s="110"/>
      <c r="N123" s="48"/>
      <c r="O123" s="247" t="s">
        <v>2100</v>
      </c>
      <c r="P123" s="180" t="s">
        <v>368</v>
      </c>
      <c r="Q123" s="180" t="s">
        <v>2129</v>
      </c>
      <c r="R123" s="202"/>
      <c r="S123" s="201" t="s">
        <v>1929</v>
      </c>
      <c r="T123" s="202" t="s">
        <v>1930</v>
      </c>
      <c r="U123" s="201" t="s">
        <v>1931</v>
      </c>
      <c r="V123" s="180" t="s">
        <v>1932</v>
      </c>
      <c r="W123" s="180" t="s">
        <v>1933</v>
      </c>
      <c r="X123" s="133" t="s">
        <v>1934</v>
      </c>
      <c r="Y123" s="50" t="str">
        <f t="shared" si="6"/>
        <v>ATH0101</v>
      </c>
      <c r="Z123" s="50" t="str">
        <f t="shared" si="10"/>
        <v>SPE0101A01</v>
      </c>
      <c r="AA123" s="50" t="str">
        <f t="shared" si="7"/>
        <v>SPE0101B01</v>
      </c>
      <c r="AB123" s="50" t="str">
        <f t="shared" si="8"/>
        <v>SPE0101C01</v>
      </c>
      <c r="AC123" s="50" t="str">
        <f t="shared" si="9"/>
        <v>SPE0101D01</v>
      </c>
    </row>
    <row r="124" spans="1:29">
      <c r="A124" s="278" t="s">
        <v>4983</v>
      </c>
      <c r="B124" s="197" t="s">
        <v>3320</v>
      </c>
      <c r="C124" s="173" t="s">
        <v>2912</v>
      </c>
      <c r="D124" s="173">
        <v>2</v>
      </c>
      <c r="E124" s="198">
        <v>3</v>
      </c>
      <c r="F124" s="127"/>
      <c r="G124" s="118"/>
      <c r="H124" s="118"/>
      <c r="I124" s="118"/>
      <c r="J124" s="118"/>
      <c r="K124" s="118"/>
      <c r="L124" s="118"/>
      <c r="M124" s="118"/>
      <c r="N124" s="128"/>
      <c r="O124" s="245" t="s">
        <v>4432</v>
      </c>
      <c r="P124" s="173" t="s">
        <v>396</v>
      </c>
      <c r="Q124" s="173" t="s">
        <v>2129</v>
      </c>
      <c r="R124" s="198"/>
      <c r="S124" s="197" t="s">
        <v>1935</v>
      </c>
      <c r="T124" s="198" t="s">
        <v>1936</v>
      </c>
      <c r="U124" s="197" t="s">
        <v>1937</v>
      </c>
      <c r="V124" s="173" t="s">
        <v>1938</v>
      </c>
      <c r="W124" s="173" t="s">
        <v>1939</v>
      </c>
      <c r="X124" s="135" t="s">
        <v>1940</v>
      </c>
      <c r="Y124" s="50" t="str">
        <f t="shared" si="6"/>
        <v>ATH0102</v>
      </c>
      <c r="Z124" s="50" t="str">
        <f t="shared" si="10"/>
        <v>SPE0102A01</v>
      </c>
      <c r="AA124" s="50" t="str">
        <f t="shared" si="7"/>
        <v>SPE0102B01</v>
      </c>
      <c r="AB124" s="50" t="str">
        <f t="shared" si="8"/>
        <v>SPE0102C01</v>
      </c>
      <c r="AC124" s="50" t="str">
        <f t="shared" si="9"/>
        <v>SPE0102D01</v>
      </c>
    </row>
    <row r="125" spans="1:29">
      <c r="A125" s="278" t="s">
        <v>4984</v>
      </c>
      <c r="B125" s="199" t="s">
        <v>3321</v>
      </c>
      <c r="C125" s="182" t="s">
        <v>2913</v>
      </c>
      <c r="D125" s="182">
        <v>0</v>
      </c>
      <c r="E125" s="200">
        <v>6</v>
      </c>
      <c r="F125" s="107"/>
      <c r="G125" s="109"/>
      <c r="H125" s="109"/>
      <c r="I125" s="109"/>
      <c r="J125" s="109"/>
      <c r="K125" s="109"/>
      <c r="L125" s="109"/>
      <c r="M125" s="109"/>
      <c r="N125" s="47"/>
      <c r="O125" s="246" t="s">
        <v>3945</v>
      </c>
      <c r="P125" s="182" t="s">
        <v>396</v>
      </c>
      <c r="Q125" s="182" t="s">
        <v>2129</v>
      </c>
      <c r="R125" s="200"/>
      <c r="S125" s="199" t="s">
        <v>1941</v>
      </c>
      <c r="T125" s="200" t="s">
        <v>1942</v>
      </c>
      <c r="U125" s="199" t="s">
        <v>1943</v>
      </c>
      <c r="V125" s="182" t="s">
        <v>1944</v>
      </c>
      <c r="W125" s="182" t="s">
        <v>1945</v>
      </c>
      <c r="X125" s="131" t="s">
        <v>3817</v>
      </c>
      <c r="Y125" s="50" t="str">
        <f t="shared" si="6"/>
        <v>ATH0103</v>
      </c>
      <c r="Z125" s="50" t="str">
        <f t="shared" si="10"/>
        <v>SPE0103A01</v>
      </c>
      <c r="AA125" s="50" t="str">
        <f t="shared" si="7"/>
        <v>SPE0103B01</v>
      </c>
      <c r="AB125" s="50" t="str">
        <f t="shared" si="8"/>
        <v>SPE0103C01</v>
      </c>
      <c r="AC125" s="50" t="str">
        <f t="shared" si="9"/>
        <v>SPE0103D01</v>
      </c>
    </row>
    <row r="126" spans="1:29">
      <c r="A126" s="278" t="s">
        <v>4985</v>
      </c>
      <c r="B126" s="199" t="s">
        <v>3322</v>
      </c>
      <c r="C126" s="182" t="s">
        <v>2914</v>
      </c>
      <c r="D126" s="182">
        <v>10</v>
      </c>
      <c r="E126" s="200">
        <v>5</v>
      </c>
      <c r="F126" s="107"/>
      <c r="G126" s="109"/>
      <c r="H126" s="109"/>
      <c r="I126" s="109"/>
      <c r="J126" s="109"/>
      <c r="K126" s="109"/>
      <c r="L126" s="109"/>
      <c r="M126" s="109"/>
      <c r="N126" s="47"/>
      <c r="O126" s="246" t="s">
        <v>2101</v>
      </c>
      <c r="P126" s="182" t="s">
        <v>449</v>
      </c>
      <c r="Q126" s="182" t="s">
        <v>2121</v>
      </c>
      <c r="R126" s="200"/>
      <c r="S126" s="199" t="s">
        <v>1946</v>
      </c>
      <c r="T126" s="200" t="s">
        <v>1947</v>
      </c>
      <c r="U126" s="199" t="s">
        <v>1948</v>
      </c>
      <c r="V126" s="182" t="s">
        <v>1949</v>
      </c>
      <c r="W126" s="182" t="s">
        <v>1950</v>
      </c>
      <c r="X126" s="131" t="s">
        <v>1951</v>
      </c>
      <c r="Y126" s="50" t="str">
        <f t="shared" si="6"/>
        <v>ATH0104</v>
      </c>
      <c r="Z126" s="50" t="str">
        <f t="shared" si="10"/>
        <v>SPE0104A01</v>
      </c>
      <c r="AA126" s="50" t="str">
        <f t="shared" si="7"/>
        <v>SPE0104B01</v>
      </c>
      <c r="AB126" s="50" t="str">
        <f t="shared" si="8"/>
        <v>SPE0104C01</v>
      </c>
      <c r="AC126" s="50" t="str">
        <f t="shared" si="9"/>
        <v>SPE0104D01</v>
      </c>
    </row>
    <row r="127" spans="1:29">
      <c r="A127" s="278" t="s">
        <v>4986</v>
      </c>
      <c r="B127" s="199" t="s">
        <v>3323</v>
      </c>
      <c r="C127" s="182" t="s">
        <v>2915</v>
      </c>
      <c r="D127" s="182">
        <v>12</v>
      </c>
      <c r="E127" s="200">
        <v>5</v>
      </c>
      <c r="F127" s="107"/>
      <c r="G127" s="109"/>
      <c r="H127" s="109"/>
      <c r="I127" s="109"/>
      <c r="J127" s="109"/>
      <c r="K127" s="109"/>
      <c r="L127" s="109"/>
      <c r="M127" s="109"/>
      <c r="N127" s="47"/>
      <c r="O127" s="246" t="s">
        <v>2102</v>
      </c>
      <c r="P127" s="182" t="s">
        <v>450</v>
      </c>
      <c r="Q127" s="182" t="s">
        <v>2128</v>
      </c>
      <c r="R127" s="200"/>
      <c r="S127" s="199" t="s">
        <v>1952</v>
      </c>
      <c r="T127" s="200" t="s">
        <v>1953</v>
      </c>
      <c r="U127" s="199" t="s">
        <v>1954</v>
      </c>
      <c r="V127" s="182" t="s">
        <v>1955</v>
      </c>
      <c r="W127" s="182" t="s">
        <v>1956</v>
      </c>
      <c r="X127" s="131" t="s">
        <v>1957</v>
      </c>
      <c r="Y127" s="50" t="str">
        <f t="shared" si="6"/>
        <v>ATH0105</v>
      </c>
      <c r="Z127" s="50" t="str">
        <f t="shared" si="10"/>
        <v>SPE0105A01</v>
      </c>
      <c r="AA127" s="50" t="str">
        <f t="shared" si="7"/>
        <v>SPE0105B01</v>
      </c>
      <c r="AB127" s="50" t="str">
        <f t="shared" si="8"/>
        <v>SPE0105C01</v>
      </c>
      <c r="AC127" s="50" t="str">
        <f t="shared" si="9"/>
        <v>SPE0105D01</v>
      </c>
    </row>
    <row r="128" spans="1:29">
      <c r="A128" s="278" t="s">
        <v>4987</v>
      </c>
      <c r="B128" s="199" t="s">
        <v>3324</v>
      </c>
      <c r="C128" s="182" t="s">
        <v>2916</v>
      </c>
      <c r="D128" s="182">
        <v>4</v>
      </c>
      <c r="E128" s="200">
        <v>1</v>
      </c>
      <c r="F128" s="107"/>
      <c r="G128" s="109"/>
      <c r="H128" s="109"/>
      <c r="I128" s="109"/>
      <c r="J128" s="109"/>
      <c r="K128" s="109"/>
      <c r="L128" s="109"/>
      <c r="M128" s="109"/>
      <c r="N128" s="47"/>
      <c r="O128" s="246" t="s">
        <v>2103</v>
      </c>
      <c r="P128" s="182" t="s">
        <v>371</v>
      </c>
      <c r="Q128" s="182" t="s">
        <v>2127</v>
      </c>
      <c r="R128" s="200"/>
      <c r="S128" s="199" t="s">
        <v>1958</v>
      </c>
      <c r="T128" s="200" t="s">
        <v>1959</v>
      </c>
      <c r="U128" s="199" t="s">
        <v>1960</v>
      </c>
      <c r="V128" s="182" t="s">
        <v>1961</v>
      </c>
      <c r="W128" s="182" t="s">
        <v>1962</v>
      </c>
      <c r="X128" s="131" t="s">
        <v>1963</v>
      </c>
      <c r="Y128" s="50" t="str">
        <f t="shared" si="6"/>
        <v>ATH0106</v>
      </c>
      <c r="Z128" s="50" t="str">
        <f t="shared" si="10"/>
        <v>SPE0106A01</v>
      </c>
      <c r="AA128" s="50" t="str">
        <f t="shared" si="7"/>
        <v>SPE0106B01</v>
      </c>
      <c r="AB128" s="50" t="str">
        <f t="shared" si="8"/>
        <v>SPE0106C01</v>
      </c>
      <c r="AC128" s="50" t="str">
        <f t="shared" si="9"/>
        <v>SPE0106D01</v>
      </c>
    </row>
    <row r="129" spans="1:29">
      <c r="A129" s="278" t="s">
        <v>4988</v>
      </c>
      <c r="B129" s="199" t="s">
        <v>3325</v>
      </c>
      <c r="C129" s="182" t="s">
        <v>2917</v>
      </c>
      <c r="D129" s="182">
        <v>20</v>
      </c>
      <c r="E129" s="200">
        <v>0</v>
      </c>
      <c r="F129" s="107"/>
      <c r="G129" s="109"/>
      <c r="H129" s="109"/>
      <c r="I129" s="109"/>
      <c r="J129" s="109"/>
      <c r="K129" s="109"/>
      <c r="L129" s="109"/>
      <c r="M129" s="109"/>
      <c r="N129" s="47"/>
      <c r="O129" s="246"/>
      <c r="P129" s="182" t="s">
        <v>451</v>
      </c>
      <c r="Q129" s="182" t="s">
        <v>2126</v>
      </c>
      <c r="R129" s="200"/>
      <c r="S129" s="199" t="s">
        <v>1964</v>
      </c>
      <c r="T129" s="200" t="s">
        <v>1965</v>
      </c>
      <c r="U129" s="199" t="s">
        <v>1966</v>
      </c>
      <c r="V129" s="182" t="s">
        <v>1967</v>
      </c>
      <c r="W129" s="182" t="s">
        <v>1968</v>
      </c>
      <c r="X129" s="131" t="s">
        <v>1969</v>
      </c>
      <c r="Y129" s="50" t="str">
        <f t="shared" si="6"/>
        <v>ATH0107</v>
      </c>
      <c r="Z129" s="50" t="str">
        <f t="shared" si="10"/>
        <v>SPE0107A01</v>
      </c>
      <c r="AA129" s="50" t="str">
        <f t="shared" si="7"/>
        <v>SPE0107B01</v>
      </c>
      <c r="AB129" s="50" t="str">
        <f t="shared" si="8"/>
        <v>SPE0107C01</v>
      </c>
      <c r="AC129" s="50" t="str">
        <f t="shared" si="9"/>
        <v>SPE0107D01</v>
      </c>
    </row>
    <row r="130" spans="1:29">
      <c r="A130" s="278" t="s">
        <v>4989</v>
      </c>
      <c r="B130" s="199" t="s">
        <v>3326</v>
      </c>
      <c r="C130" s="182" t="s">
        <v>2918</v>
      </c>
      <c r="D130" s="182">
        <v>15</v>
      </c>
      <c r="E130" s="200">
        <v>5</v>
      </c>
      <c r="F130" s="107"/>
      <c r="G130" s="109"/>
      <c r="H130" s="109"/>
      <c r="I130" s="109"/>
      <c r="J130" s="109"/>
      <c r="K130" s="109"/>
      <c r="L130" s="109"/>
      <c r="M130" s="109"/>
      <c r="N130" s="47"/>
      <c r="O130" s="246" t="s">
        <v>2104</v>
      </c>
      <c r="P130" s="182" t="s">
        <v>413</v>
      </c>
      <c r="Q130" s="182" t="s">
        <v>2121</v>
      </c>
      <c r="R130" s="200"/>
      <c r="S130" s="199" t="s">
        <v>1970</v>
      </c>
      <c r="T130" s="200" t="s">
        <v>1971</v>
      </c>
      <c r="U130" s="199" t="s">
        <v>1972</v>
      </c>
      <c r="V130" s="182" t="s">
        <v>1973</v>
      </c>
      <c r="W130" s="182" t="s">
        <v>1974</v>
      </c>
      <c r="X130" s="131" t="s">
        <v>3525</v>
      </c>
      <c r="Y130" s="50" t="str">
        <f t="shared" si="6"/>
        <v>ATH0108</v>
      </c>
      <c r="Z130" s="50" t="str">
        <f t="shared" si="10"/>
        <v>SPE0108A01</v>
      </c>
      <c r="AA130" s="50" t="str">
        <f t="shared" si="7"/>
        <v>SPE0108B01</v>
      </c>
      <c r="AB130" s="50" t="str">
        <f t="shared" si="8"/>
        <v>SPE0108C01</v>
      </c>
      <c r="AC130" s="50" t="str">
        <f t="shared" si="9"/>
        <v>SPE0108D01</v>
      </c>
    </row>
    <row r="131" spans="1:29">
      <c r="A131" s="278" t="s">
        <v>5072</v>
      </c>
      <c r="B131" s="199" t="s">
        <v>3592</v>
      </c>
      <c r="C131" s="182" t="s">
        <v>3591</v>
      </c>
      <c r="D131" s="182">
        <v>15</v>
      </c>
      <c r="E131" s="200">
        <v>5</v>
      </c>
      <c r="F131" s="107"/>
      <c r="G131" s="109"/>
      <c r="H131" s="109"/>
      <c r="I131" s="109"/>
      <c r="J131" s="109"/>
      <c r="K131" s="109"/>
      <c r="L131" s="109"/>
      <c r="M131" s="109"/>
      <c r="N131" s="47"/>
      <c r="O131" s="246" t="s">
        <v>2104</v>
      </c>
      <c r="P131" s="182"/>
      <c r="Q131" s="182" t="s">
        <v>2121</v>
      </c>
      <c r="R131" s="200"/>
      <c r="S131" s="199" t="s">
        <v>1970</v>
      </c>
      <c r="T131" s="200" t="s">
        <v>1971</v>
      </c>
      <c r="U131" s="199" t="s">
        <v>1972</v>
      </c>
      <c r="V131" s="182" t="s">
        <v>1973</v>
      </c>
      <c r="W131" s="182" t="s">
        <v>1974</v>
      </c>
      <c r="X131" s="131" t="s">
        <v>3525</v>
      </c>
      <c r="Y131" s="50" t="str">
        <f t="shared" si="6"/>
        <v>ATH0108</v>
      </c>
      <c r="Z131" s="50" t="s">
        <v>4766</v>
      </c>
      <c r="AA131" s="50" t="s">
        <v>4767</v>
      </c>
      <c r="AB131" s="50" t="s">
        <v>1301</v>
      </c>
      <c r="AC131" s="50" t="s">
        <v>4768</v>
      </c>
    </row>
    <row r="132" spans="1:29">
      <c r="A132" s="278" t="s">
        <v>5073</v>
      </c>
      <c r="B132" s="201" t="s">
        <v>3594</v>
      </c>
      <c r="C132" s="180" t="s">
        <v>3593</v>
      </c>
      <c r="D132" s="180">
        <v>15</v>
      </c>
      <c r="E132" s="202">
        <v>5</v>
      </c>
      <c r="F132" s="108"/>
      <c r="G132" s="110"/>
      <c r="H132" s="110"/>
      <c r="I132" s="110"/>
      <c r="J132" s="110"/>
      <c r="K132" s="110"/>
      <c r="L132" s="110"/>
      <c r="M132" s="110"/>
      <c r="N132" s="48"/>
      <c r="O132" s="247" t="s">
        <v>2104</v>
      </c>
      <c r="P132" s="180"/>
      <c r="Q132" s="180" t="s">
        <v>2121</v>
      </c>
      <c r="R132" s="202"/>
      <c r="S132" s="201" t="s">
        <v>1970</v>
      </c>
      <c r="T132" s="202" t="s">
        <v>1971</v>
      </c>
      <c r="U132" s="201" t="s">
        <v>1972</v>
      </c>
      <c r="V132" s="180" t="s">
        <v>1973</v>
      </c>
      <c r="W132" s="180" t="s">
        <v>1974</v>
      </c>
      <c r="X132" s="133" t="s">
        <v>3525</v>
      </c>
      <c r="Y132" s="50" t="str">
        <f t="shared" si="6"/>
        <v>ATH0108</v>
      </c>
      <c r="Z132" s="50" t="s">
        <v>4769</v>
      </c>
      <c r="AA132" s="50" t="s">
        <v>4770</v>
      </c>
      <c r="AB132" s="50" t="s">
        <v>1301</v>
      </c>
      <c r="AC132" s="50" t="s">
        <v>4771</v>
      </c>
    </row>
    <row r="133" spans="1:29">
      <c r="A133" s="278" t="s">
        <v>4990</v>
      </c>
      <c r="B133" s="197" t="s">
        <v>2766</v>
      </c>
      <c r="C133" s="173" t="s">
        <v>2919</v>
      </c>
      <c r="D133" s="173">
        <v>20</v>
      </c>
      <c r="E133" s="198">
        <v>0</v>
      </c>
      <c r="F133" s="127"/>
      <c r="G133" s="118"/>
      <c r="H133" s="118"/>
      <c r="I133" s="118"/>
      <c r="J133" s="118"/>
      <c r="K133" s="118"/>
      <c r="L133" s="118"/>
      <c r="M133" s="118"/>
      <c r="N133" s="128"/>
      <c r="O133" s="245" t="s">
        <v>2930</v>
      </c>
      <c r="P133" s="173" t="s">
        <v>2818</v>
      </c>
      <c r="Q133" s="173" t="s">
        <v>2929</v>
      </c>
      <c r="R133" s="198"/>
      <c r="S133" s="197" t="s">
        <v>2928</v>
      </c>
      <c r="T133" s="198" t="s">
        <v>2931</v>
      </c>
      <c r="U133" s="197" t="s">
        <v>2932</v>
      </c>
      <c r="V133" s="173" t="s">
        <v>2933</v>
      </c>
      <c r="W133" s="173" t="s">
        <v>2934</v>
      </c>
      <c r="X133" s="135" t="s">
        <v>3526</v>
      </c>
      <c r="Y133" s="50" t="str">
        <f t="shared" si="6"/>
        <v>ATHZ002</v>
      </c>
      <c r="Z133" s="50" t="str">
        <f t="shared" si="10"/>
        <v>SPEZ002A01</v>
      </c>
      <c r="AA133" s="50" t="str">
        <f t="shared" si="7"/>
        <v>SPEZ002B01</v>
      </c>
      <c r="AB133" s="50" t="str">
        <f t="shared" si="8"/>
        <v>SPEZ002C01</v>
      </c>
      <c r="AC133" s="50" t="str">
        <f t="shared" si="9"/>
        <v>SPEZ002D01</v>
      </c>
    </row>
    <row r="134" spans="1:29">
      <c r="A134" s="278" t="s">
        <v>4991</v>
      </c>
      <c r="B134" s="29" t="s">
        <v>4342</v>
      </c>
      <c r="C134" s="155" t="s">
        <v>4345</v>
      </c>
      <c r="D134" s="182">
        <v>8</v>
      </c>
      <c r="E134" s="200">
        <v>12</v>
      </c>
      <c r="F134" s="107"/>
      <c r="G134" s="109"/>
      <c r="H134" s="109"/>
      <c r="I134" s="109"/>
      <c r="J134" s="109"/>
      <c r="K134" s="109"/>
      <c r="L134" s="109"/>
      <c r="M134" s="109"/>
      <c r="N134" s="47"/>
      <c r="O134" s="246" t="s">
        <v>4500</v>
      </c>
      <c r="P134" s="182" t="s">
        <v>4373</v>
      </c>
      <c r="Q134" s="182" t="s">
        <v>4493</v>
      </c>
      <c r="R134" s="200"/>
      <c r="S134" s="199" t="s">
        <v>4494</v>
      </c>
      <c r="T134" s="200" t="s">
        <v>4495</v>
      </c>
      <c r="U134" s="199" t="s">
        <v>4496</v>
      </c>
      <c r="V134" s="182" t="s">
        <v>4497</v>
      </c>
      <c r="W134" s="182" t="s">
        <v>4498</v>
      </c>
      <c r="X134" s="131" t="s">
        <v>4499</v>
      </c>
      <c r="Y134" s="50" t="str">
        <f t="shared" si="6"/>
        <v>ATHZ004</v>
      </c>
      <c r="Z134" s="50" t="str">
        <f t="shared" si="10"/>
        <v>SPEZ004A01</v>
      </c>
      <c r="AA134" s="50" t="str">
        <f t="shared" si="7"/>
        <v>SPEZ004B01</v>
      </c>
      <c r="AB134" s="50" t="str">
        <f t="shared" si="8"/>
        <v>SPEZ004C01</v>
      </c>
      <c r="AC134" s="50" t="str">
        <f t="shared" si="9"/>
        <v>SPEZ004D01</v>
      </c>
    </row>
    <row r="135" spans="1:29">
      <c r="A135" s="278" t="s">
        <v>4992</v>
      </c>
      <c r="B135" s="18" t="s">
        <v>4343</v>
      </c>
      <c r="C135" s="155" t="s">
        <v>4346</v>
      </c>
      <c r="D135" s="182">
        <v>10</v>
      </c>
      <c r="E135" s="200">
        <v>5</v>
      </c>
      <c r="F135" s="107"/>
      <c r="G135" s="109"/>
      <c r="H135" s="109"/>
      <c r="I135" s="109"/>
      <c r="J135" s="109"/>
      <c r="K135" s="109"/>
      <c r="L135" s="109"/>
      <c r="M135" s="109"/>
      <c r="N135" s="47"/>
      <c r="O135" s="246" t="s">
        <v>4501</v>
      </c>
      <c r="P135" s="182" t="s">
        <v>375</v>
      </c>
      <c r="Q135" s="182" t="s">
        <v>2929</v>
      </c>
      <c r="R135" s="200"/>
      <c r="S135" s="199" t="s">
        <v>4502</v>
      </c>
      <c r="T135" s="200" t="s">
        <v>4503</v>
      </c>
      <c r="U135" s="199" t="s">
        <v>4504</v>
      </c>
      <c r="V135" s="182" t="s">
        <v>4505</v>
      </c>
      <c r="W135" s="182" t="s">
        <v>4506</v>
      </c>
      <c r="X135" s="131" t="s">
        <v>4507</v>
      </c>
      <c r="Y135" s="50" t="str">
        <f t="shared" si="6"/>
        <v>ATHZ005</v>
      </c>
      <c r="Z135" s="50" t="str">
        <f t="shared" si="10"/>
        <v>SPEZ005A01</v>
      </c>
      <c r="AA135" s="50" t="str">
        <f t="shared" si="7"/>
        <v>SPEZ005B01</v>
      </c>
      <c r="AB135" s="50" t="str">
        <f t="shared" si="8"/>
        <v>SPEZ005C01</v>
      </c>
      <c r="AC135" s="50" t="str">
        <f t="shared" si="9"/>
        <v>SPEZ005D01</v>
      </c>
    </row>
    <row r="136" spans="1:29">
      <c r="A136" s="278" t="s">
        <v>4993</v>
      </c>
      <c r="B136" s="22" t="s">
        <v>4344</v>
      </c>
      <c r="C136" s="157" t="s">
        <v>4347</v>
      </c>
      <c r="D136" s="180">
        <v>12</v>
      </c>
      <c r="E136" s="202">
        <v>8</v>
      </c>
      <c r="F136" s="108"/>
      <c r="G136" s="110"/>
      <c r="H136" s="110"/>
      <c r="I136" s="110"/>
      <c r="J136" s="110"/>
      <c r="K136" s="110"/>
      <c r="L136" s="110"/>
      <c r="M136" s="110"/>
      <c r="N136" s="48"/>
      <c r="O136" s="247" t="s">
        <v>4508</v>
      </c>
      <c r="P136" s="180" t="s">
        <v>4374</v>
      </c>
      <c r="Q136" s="180" t="s">
        <v>2139</v>
      </c>
      <c r="R136" s="202"/>
      <c r="S136" s="201" t="s">
        <v>4509</v>
      </c>
      <c r="T136" s="202" t="s">
        <v>4510</v>
      </c>
      <c r="U136" s="201" t="s">
        <v>4511</v>
      </c>
      <c r="V136" s="180" t="s">
        <v>4512</v>
      </c>
      <c r="W136" s="180" t="s">
        <v>4513</v>
      </c>
      <c r="X136" s="133" t="s">
        <v>4514</v>
      </c>
      <c r="Y136" s="50" t="str">
        <f t="shared" si="6"/>
        <v>ATHZ006</v>
      </c>
      <c r="Z136" s="50" t="str">
        <f t="shared" si="10"/>
        <v>SPEZ006A01</v>
      </c>
      <c r="AA136" s="50" t="str">
        <f t="shared" si="7"/>
        <v>SPEZ006B01</v>
      </c>
      <c r="AB136" s="50" t="str">
        <f t="shared" si="8"/>
        <v>SPEZ006C01</v>
      </c>
      <c r="AC136" s="50" t="str">
        <f t="shared" si="9"/>
        <v>SPEZ006D01</v>
      </c>
    </row>
    <row r="137" spans="1:29">
      <c r="A137" s="278" t="s">
        <v>4994</v>
      </c>
      <c r="B137" s="197" t="s">
        <v>2814</v>
      </c>
      <c r="C137" s="173" t="s">
        <v>2920</v>
      </c>
      <c r="D137" s="173">
        <v>2</v>
      </c>
      <c r="E137" s="198">
        <v>3</v>
      </c>
      <c r="F137" s="127"/>
      <c r="G137" s="118"/>
      <c r="H137" s="118"/>
      <c r="I137" s="118"/>
      <c r="J137" s="118"/>
      <c r="K137" s="118"/>
      <c r="L137" s="118"/>
      <c r="M137" s="118"/>
      <c r="N137" s="128"/>
      <c r="O137" s="245" t="s">
        <v>2105</v>
      </c>
      <c r="P137" s="173" t="s">
        <v>368</v>
      </c>
      <c r="Q137" s="173" t="s">
        <v>2125</v>
      </c>
      <c r="R137" s="198"/>
      <c r="S137" s="197" t="s">
        <v>1975</v>
      </c>
      <c r="T137" s="198" t="s">
        <v>1976</v>
      </c>
      <c r="U137" s="197" t="s">
        <v>1977</v>
      </c>
      <c r="V137" s="173" t="s">
        <v>1978</v>
      </c>
      <c r="W137" s="173" t="s">
        <v>1979</v>
      </c>
      <c r="X137" s="135" t="s">
        <v>1980</v>
      </c>
      <c r="Y137" s="50" t="str">
        <f t="shared" si="6"/>
        <v>ATHZ007</v>
      </c>
      <c r="Z137" s="50" t="str">
        <f t="shared" si="10"/>
        <v>SPEZ007A01</v>
      </c>
      <c r="AA137" s="50" t="str">
        <f t="shared" si="7"/>
        <v>SPEZ007B01</v>
      </c>
      <c r="AB137" s="50" t="str">
        <f t="shared" si="8"/>
        <v>SPEZ007C01</v>
      </c>
      <c r="AC137" s="50" t="str">
        <f t="shared" si="9"/>
        <v>SPEZ007D01</v>
      </c>
    </row>
    <row r="138" spans="1:29">
      <c r="A138" s="278" t="s">
        <v>4995</v>
      </c>
      <c r="B138" s="201" t="s">
        <v>3327</v>
      </c>
      <c r="C138" s="180" t="s">
        <v>2921</v>
      </c>
      <c r="D138" s="180">
        <v>0</v>
      </c>
      <c r="E138" s="202">
        <v>6</v>
      </c>
      <c r="F138" s="108"/>
      <c r="G138" s="110"/>
      <c r="H138" s="110"/>
      <c r="I138" s="110"/>
      <c r="J138" s="110"/>
      <c r="K138" s="110"/>
      <c r="L138" s="110"/>
      <c r="M138" s="110"/>
      <c r="N138" s="48"/>
      <c r="O138" s="247" t="s">
        <v>2941</v>
      </c>
      <c r="P138" s="180" t="s">
        <v>368</v>
      </c>
      <c r="Q138" s="180" t="s">
        <v>2149</v>
      </c>
      <c r="R138" s="202"/>
      <c r="S138" s="201" t="s">
        <v>2935</v>
      </c>
      <c r="T138" s="202" t="s">
        <v>2936</v>
      </c>
      <c r="U138" s="201" t="s">
        <v>2937</v>
      </c>
      <c r="V138" s="180" t="s">
        <v>2938</v>
      </c>
      <c r="W138" s="180" t="s">
        <v>2939</v>
      </c>
      <c r="X138" s="133" t="s">
        <v>2940</v>
      </c>
      <c r="Y138" s="50" t="str">
        <f t="shared" ref="Y138:Y156" si="11">LEFT(C138,7)</f>
        <v>ATHZ008</v>
      </c>
      <c r="Z138" s="50" t="str">
        <f t="shared" si="10"/>
        <v>SPEZ008A01</v>
      </c>
      <c r="AA138" s="50" t="str">
        <f t="shared" ref="AA138:AA156" si="12">CONCATENATE("SPE",RIGHT(LEFT($C138,7),4),"B",RIGHT($C138,2))</f>
        <v>SPEZ008B01</v>
      </c>
      <c r="AB138" s="50" t="str">
        <f t="shared" ref="AB138:AB156" si="13">CONCATENATE("SPE",RIGHT(LEFT($C138,7),4),"C",RIGHT($C138,2))</f>
        <v>SPEZ008C01</v>
      </c>
      <c r="AC138" s="50" t="str">
        <f t="shared" ref="AC138:AC156" si="14">CONCATENATE("SPE",RIGHT(LEFT($C138,7),4),"D",RIGHT($C138,2))</f>
        <v>SPEZ008D01</v>
      </c>
    </row>
    <row r="139" spans="1:29">
      <c r="A139" s="278" t="s">
        <v>4996</v>
      </c>
      <c r="B139" s="197" t="s">
        <v>3595</v>
      </c>
      <c r="C139" s="173" t="s">
        <v>3527</v>
      </c>
      <c r="D139" s="173">
        <v>5</v>
      </c>
      <c r="E139" s="198">
        <v>4</v>
      </c>
      <c r="F139" s="127"/>
      <c r="G139" s="118"/>
      <c r="H139" s="118"/>
      <c r="I139" s="118"/>
      <c r="J139" s="118"/>
      <c r="K139" s="118"/>
      <c r="L139" s="118"/>
      <c r="M139" s="118"/>
      <c r="N139" s="128"/>
      <c r="O139" s="245" t="s">
        <v>4522</v>
      </c>
      <c r="P139" s="173" t="s">
        <v>3528</v>
      </c>
      <c r="Q139" s="173" t="s">
        <v>4515</v>
      </c>
      <c r="R139" s="198"/>
      <c r="S139" s="197" t="s">
        <v>4516</v>
      </c>
      <c r="T139" s="198" t="s">
        <v>4517</v>
      </c>
      <c r="U139" s="197" t="s">
        <v>4518</v>
      </c>
      <c r="V139" s="173" t="s">
        <v>4519</v>
      </c>
      <c r="W139" s="173" t="s">
        <v>4520</v>
      </c>
      <c r="X139" s="135" t="s">
        <v>4521</v>
      </c>
      <c r="Y139" s="50" t="str">
        <f t="shared" si="11"/>
        <v>ATHZ009</v>
      </c>
      <c r="Z139" s="50" t="str">
        <f t="shared" si="10"/>
        <v>SPEZ009A01</v>
      </c>
      <c r="AA139" s="50" t="str">
        <f t="shared" si="12"/>
        <v>SPEZ009B01</v>
      </c>
      <c r="AB139" s="50" t="str">
        <f t="shared" si="13"/>
        <v>SPEZ009C01</v>
      </c>
      <c r="AC139" s="50" t="str">
        <f t="shared" si="14"/>
        <v>SPEZ009D01</v>
      </c>
    </row>
    <row r="140" spans="1:29">
      <c r="A140" s="278" t="s">
        <v>4997</v>
      </c>
      <c r="B140" s="199" t="s">
        <v>3596</v>
      </c>
      <c r="C140" s="182" t="s">
        <v>3529</v>
      </c>
      <c r="D140" s="182">
        <v>3</v>
      </c>
      <c r="E140" s="200">
        <v>7</v>
      </c>
      <c r="F140" s="107"/>
      <c r="G140" s="109"/>
      <c r="H140" s="109"/>
      <c r="I140" s="109"/>
      <c r="J140" s="109"/>
      <c r="K140" s="109"/>
      <c r="L140" s="109"/>
      <c r="M140" s="109"/>
      <c r="N140" s="47"/>
      <c r="O140" s="246" t="s">
        <v>3530</v>
      </c>
      <c r="P140" s="182" t="s">
        <v>368</v>
      </c>
      <c r="Q140" s="182" t="s">
        <v>2126</v>
      </c>
      <c r="R140" s="200"/>
      <c r="S140" s="199" t="s">
        <v>4523</v>
      </c>
      <c r="T140" s="200" t="s">
        <v>3531</v>
      </c>
      <c r="U140" s="199" t="s">
        <v>3532</v>
      </c>
      <c r="V140" s="182" t="s">
        <v>4524</v>
      </c>
      <c r="W140" s="182" t="s">
        <v>4525</v>
      </c>
      <c r="X140" s="131" t="s">
        <v>3533</v>
      </c>
      <c r="Y140" s="50" t="str">
        <f t="shared" si="11"/>
        <v>ATHZ010</v>
      </c>
      <c r="Z140" s="50" t="str">
        <f t="shared" si="10"/>
        <v>SPEZ010A01</v>
      </c>
      <c r="AA140" s="50" t="str">
        <f t="shared" si="12"/>
        <v>SPEZ010B01</v>
      </c>
      <c r="AB140" s="50" t="str">
        <f t="shared" si="13"/>
        <v>SPEZ010C01</v>
      </c>
      <c r="AC140" s="50" t="str">
        <f t="shared" si="14"/>
        <v>SPEZ010D01</v>
      </c>
    </row>
    <row r="141" spans="1:29">
      <c r="A141" s="278" t="s">
        <v>4998</v>
      </c>
      <c r="B141" s="199" t="s">
        <v>3328</v>
      </c>
      <c r="C141" s="182" t="s">
        <v>2922</v>
      </c>
      <c r="D141" s="182">
        <v>5</v>
      </c>
      <c r="E141" s="200">
        <v>5</v>
      </c>
      <c r="F141" s="107"/>
      <c r="G141" s="109"/>
      <c r="H141" s="109"/>
      <c r="I141" s="109"/>
      <c r="J141" s="109"/>
      <c r="K141" s="109"/>
      <c r="L141" s="109"/>
      <c r="M141" s="109"/>
      <c r="N141" s="47"/>
      <c r="O141" s="246" t="s">
        <v>2106</v>
      </c>
      <c r="P141" s="182" t="s">
        <v>383</v>
      </c>
      <c r="Q141" s="182" t="s">
        <v>2123</v>
      </c>
      <c r="R141" s="200"/>
      <c r="S141" s="199" t="s">
        <v>1981</v>
      </c>
      <c r="T141" s="200" t="s">
        <v>1982</v>
      </c>
      <c r="U141" s="199" t="s">
        <v>1983</v>
      </c>
      <c r="V141" s="182" t="s">
        <v>3818</v>
      </c>
      <c r="W141" s="182" t="s">
        <v>1984</v>
      </c>
      <c r="X141" s="131" t="s">
        <v>3819</v>
      </c>
      <c r="Y141" s="50" t="str">
        <f t="shared" si="11"/>
        <v>ATHZ011</v>
      </c>
      <c r="Z141" s="50" t="str">
        <f t="shared" si="10"/>
        <v>SPEZ011A01</v>
      </c>
      <c r="AA141" s="50" t="str">
        <f t="shared" si="12"/>
        <v>SPEZ011B01</v>
      </c>
      <c r="AB141" s="50" t="str">
        <f t="shared" si="13"/>
        <v>SPEZ011C01</v>
      </c>
      <c r="AC141" s="50" t="str">
        <f t="shared" si="14"/>
        <v>SPEZ011D01</v>
      </c>
    </row>
    <row r="142" spans="1:29">
      <c r="A142" s="278" t="s">
        <v>4999</v>
      </c>
      <c r="B142" s="199" t="s">
        <v>3329</v>
      </c>
      <c r="C142" s="182" t="s">
        <v>2923</v>
      </c>
      <c r="D142" s="182">
        <v>7</v>
      </c>
      <c r="E142" s="200">
        <v>5</v>
      </c>
      <c r="F142" s="107"/>
      <c r="G142" s="109"/>
      <c r="H142" s="109"/>
      <c r="I142" s="109"/>
      <c r="J142" s="109"/>
      <c r="K142" s="109"/>
      <c r="L142" s="109"/>
      <c r="M142" s="109"/>
      <c r="N142" s="47"/>
      <c r="O142" s="246" t="s">
        <v>2107</v>
      </c>
      <c r="P142" s="182" t="s">
        <v>368</v>
      </c>
      <c r="Q142" s="182" t="s">
        <v>2124</v>
      </c>
      <c r="R142" s="200"/>
      <c r="S142" s="199" t="s">
        <v>1985</v>
      </c>
      <c r="T142" s="200" t="s">
        <v>1986</v>
      </c>
      <c r="U142" s="199" t="s">
        <v>1987</v>
      </c>
      <c r="V142" s="182" t="s">
        <v>1988</v>
      </c>
      <c r="W142" s="182" t="s">
        <v>1989</v>
      </c>
      <c r="X142" s="131" t="s">
        <v>1990</v>
      </c>
      <c r="Y142" s="50" t="str">
        <f t="shared" si="11"/>
        <v>ATHZ012</v>
      </c>
      <c r="Z142" s="50" t="str">
        <f t="shared" si="10"/>
        <v>SPEZ012A01</v>
      </c>
      <c r="AA142" s="50" t="str">
        <f t="shared" si="12"/>
        <v>SPEZ012B01</v>
      </c>
      <c r="AB142" s="50" t="str">
        <f t="shared" si="13"/>
        <v>SPEZ012C01</v>
      </c>
      <c r="AC142" s="50" t="str">
        <f t="shared" si="14"/>
        <v>SPEZ012D01</v>
      </c>
    </row>
    <row r="143" spans="1:29">
      <c r="A143" s="278" t="s">
        <v>5000</v>
      </c>
      <c r="B143" s="199" t="s">
        <v>3330</v>
      </c>
      <c r="C143" s="182" t="s">
        <v>2924</v>
      </c>
      <c r="D143" s="182">
        <v>6</v>
      </c>
      <c r="E143" s="200">
        <v>6</v>
      </c>
      <c r="F143" s="107"/>
      <c r="G143" s="109"/>
      <c r="H143" s="109"/>
      <c r="I143" s="109"/>
      <c r="J143" s="109"/>
      <c r="K143" s="109"/>
      <c r="L143" s="109"/>
      <c r="M143" s="109"/>
      <c r="N143" s="47"/>
      <c r="O143" s="246" t="s">
        <v>2108</v>
      </c>
      <c r="P143" s="182" t="s">
        <v>368</v>
      </c>
      <c r="Q143" s="182" t="s">
        <v>2123</v>
      </c>
      <c r="R143" s="200" t="s">
        <v>3061</v>
      </c>
      <c r="S143" s="199" t="s">
        <v>1991</v>
      </c>
      <c r="T143" s="200" t="s">
        <v>1992</v>
      </c>
      <c r="U143" s="199" t="s">
        <v>1993</v>
      </c>
      <c r="V143" s="182" t="s">
        <v>1994</v>
      </c>
      <c r="W143" s="182" t="s">
        <v>1995</v>
      </c>
      <c r="X143" s="131" t="s">
        <v>1996</v>
      </c>
      <c r="Y143" s="50" t="str">
        <f t="shared" si="11"/>
        <v>ATHZ013</v>
      </c>
      <c r="Z143" s="50" t="str">
        <f t="shared" si="10"/>
        <v>SPEZ013A01</v>
      </c>
      <c r="AA143" s="50" t="str">
        <f t="shared" si="12"/>
        <v>SPEZ013B01</v>
      </c>
      <c r="AB143" s="50" t="str">
        <f t="shared" si="13"/>
        <v>SPEZ013C01</v>
      </c>
      <c r="AC143" s="50" t="str">
        <f t="shared" si="14"/>
        <v>SPEZ013D01</v>
      </c>
    </row>
    <row r="144" spans="1:29">
      <c r="A144" s="278" t="s">
        <v>5001</v>
      </c>
      <c r="B144" s="199" t="s">
        <v>2815</v>
      </c>
      <c r="C144" s="182" t="s">
        <v>2925</v>
      </c>
      <c r="D144" s="182">
        <v>15</v>
      </c>
      <c r="E144" s="200">
        <v>5</v>
      </c>
      <c r="F144" s="107"/>
      <c r="G144" s="109"/>
      <c r="H144" s="109"/>
      <c r="I144" s="109"/>
      <c r="J144" s="109"/>
      <c r="K144" s="109"/>
      <c r="L144" s="109"/>
      <c r="M144" s="109"/>
      <c r="N144" s="47"/>
      <c r="O144" s="246" t="s">
        <v>2109</v>
      </c>
      <c r="P144" s="182" t="s">
        <v>368</v>
      </c>
      <c r="Q144" s="182" t="s">
        <v>2122</v>
      </c>
      <c r="R144" s="200"/>
      <c r="S144" s="199" t="s">
        <v>1997</v>
      </c>
      <c r="T144" s="200" t="s">
        <v>1998</v>
      </c>
      <c r="U144" s="199" t="s">
        <v>1999</v>
      </c>
      <c r="V144" s="182" t="s">
        <v>2000</v>
      </c>
      <c r="W144" s="182" t="s">
        <v>2001</v>
      </c>
      <c r="X144" s="131" t="s">
        <v>2002</v>
      </c>
      <c r="Y144" s="50" t="str">
        <f t="shared" si="11"/>
        <v>ATHZ014</v>
      </c>
      <c r="Z144" s="50" t="str">
        <f t="shared" si="10"/>
        <v>SPEZ014A01</v>
      </c>
      <c r="AA144" s="50" t="str">
        <f t="shared" si="12"/>
        <v>SPEZ014B01</v>
      </c>
      <c r="AB144" s="50" t="str">
        <f t="shared" si="13"/>
        <v>SPEZ014C01</v>
      </c>
      <c r="AC144" s="50" t="str">
        <f t="shared" si="14"/>
        <v>SPEZ014D01</v>
      </c>
    </row>
    <row r="145" spans="1:29">
      <c r="A145" s="278" t="s">
        <v>5002</v>
      </c>
      <c r="B145" s="201" t="s">
        <v>3331</v>
      </c>
      <c r="C145" s="180" t="s">
        <v>2926</v>
      </c>
      <c r="D145" s="180">
        <v>5</v>
      </c>
      <c r="E145" s="202">
        <v>0</v>
      </c>
      <c r="F145" s="108"/>
      <c r="G145" s="110"/>
      <c r="H145" s="110"/>
      <c r="I145" s="110"/>
      <c r="J145" s="110"/>
      <c r="K145" s="110"/>
      <c r="L145" s="110"/>
      <c r="M145" s="110"/>
      <c r="N145" s="48"/>
      <c r="O145" s="247" t="s">
        <v>2110</v>
      </c>
      <c r="P145" s="180" t="s">
        <v>455</v>
      </c>
      <c r="Q145" s="180" t="s">
        <v>2121</v>
      </c>
      <c r="R145" s="202" t="s">
        <v>3879</v>
      </c>
      <c r="S145" s="201" t="s">
        <v>2003</v>
      </c>
      <c r="T145" s="202" t="s">
        <v>2003</v>
      </c>
      <c r="U145" s="201" t="s">
        <v>2004</v>
      </c>
      <c r="V145" s="180" t="s">
        <v>2005</v>
      </c>
      <c r="W145" s="180" t="s">
        <v>2006</v>
      </c>
      <c r="X145" s="133" t="s">
        <v>2007</v>
      </c>
      <c r="Y145" s="50" t="str">
        <f t="shared" si="11"/>
        <v>ATHZ015</v>
      </c>
      <c r="Z145" s="50" t="str">
        <f t="shared" si="10"/>
        <v>SPEZ015A01</v>
      </c>
      <c r="AA145" s="50" t="str">
        <f t="shared" si="12"/>
        <v>SPEZ015B01</v>
      </c>
      <c r="AB145" s="50" t="str">
        <f t="shared" si="13"/>
        <v>SPEZ015C01</v>
      </c>
      <c r="AC145" s="50" t="str">
        <f t="shared" si="14"/>
        <v>SPEZ015D01</v>
      </c>
    </row>
    <row r="146" spans="1:29">
      <c r="A146" s="278" t="s">
        <v>5003</v>
      </c>
      <c r="B146" s="197" t="s">
        <v>3928</v>
      </c>
      <c r="C146" s="173" t="s">
        <v>3923</v>
      </c>
      <c r="D146" s="173">
        <v>3</v>
      </c>
      <c r="E146" s="198">
        <v>5</v>
      </c>
      <c r="F146" s="127"/>
      <c r="G146" s="118"/>
      <c r="H146" s="118"/>
      <c r="I146" s="118"/>
      <c r="J146" s="118"/>
      <c r="K146" s="118"/>
      <c r="L146" s="118"/>
      <c r="M146" s="118"/>
      <c r="N146" s="128"/>
      <c r="O146" s="245" t="s">
        <v>3946</v>
      </c>
      <c r="P146" s="173" t="s">
        <v>370</v>
      </c>
      <c r="Q146" s="173" t="s">
        <v>2135</v>
      </c>
      <c r="R146" s="198"/>
      <c r="S146" s="197" t="s">
        <v>3969</v>
      </c>
      <c r="T146" s="198" t="s">
        <v>3970</v>
      </c>
      <c r="U146" s="197" t="s">
        <v>3971</v>
      </c>
      <c r="V146" s="173" t="s">
        <v>3972</v>
      </c>
      <c r="W146" s="173" t="s">
        <v>3973</v>
      </c>
      <c r="X146" s="135" t="s">
        <v>3974</v>
      </c>
      <c r="Y146" s="50" t="str">
        <f t="shared" si="11"/>
        <v>ATHZ017</v>
      </c>
      <c r="Z146" s="50" t="str">
        <f t="shared" si="10"/>
        <v>SPEZ017A01</v>
      </c>
      <c r="AA146" s="50" t="str">
        <f t="shared" si="12"/>
        <v>SPEZ017B01</v>
      </c>
      <c r="AB146" s="50" t="str">
        <f t="shared" si="13"/>
        <v>SPEZ017C01</v>
      </c>
      <c r="AC146" s="50" t="str">
        <f t="shared" si="14"/>
        <v>SPEZ017D01</v>
      </c>
    </row>
    <row r="147" spans="1:29">
      <c r="A147" s="278" t="s">
        <v>5004</v>
      </c>
      <c r="B147" s="199" t="s">
        <v>3930</v>
      </c>
      <c r="C147" s="182" t="s">
        <v>3924</v>
      </c>
      <c r="D147" s="182">
        <v>8</v>
      </c>
      <c r="E147" s="200">
        <v>4</v>
      </c>
      <c r="F147" s="107"/>
      <c r="G147" s="109"/>
      <c r="H147" s="109"/>
      <c r="I147" s="109"/>
      <c r="J147" s="109"/>
      <c r="K147" s="109"/>
      <c r="L147" s="109"/>
      <c r="M147" s="109"/>
      <c r="N147" s="47"/>
      <c r="O147" s="246" t="s">
        <v>3947</v>
      </c>
      <c r="P147" s="182" t="s">
        <v>379</v>
      </c>
      <c r="Q147" s="182" t="s">
        <v>2139</v>
      </c>
      <c r="R147" s="200"/>
      <c r="S147" s="199" t="s">
        <v>3975</v>
      </c>
      <c r="T147" s="200" t="s">
        <v>3976</v>
      </c>
      <c r="U147" s="199" t="s">
        <v>3977</v>
      </c>
      <c r="V147" s="182" t="s">
        <v>3978</v>
      </c>
      <c r="W147" s="182" t="s">
        <v>3979</v>
      </c>
      <c r="X147" s="131" t="s">
        <v>3980</v>
      </c>
      <c r="Y147" s="50" t="str">
        <f t="shared" si="11"/>
        <v>ATHZ018</v>
      </c>
      <c r="Z147" s="50" t="str">
        <f t="shared" si="10"/>
        <v>SPEZ018A01</v>
      </c>
      <c r="AA147" s="50" t="str">
        <f t="shared" si="12"/>
        <v>SPEZ018B01</v>
      </c>
      <c r="AB147" s="50" t="str">
        <f t="shared" si="13"/>
        <v>SPEZ018C01</v>
      </c>
      <c r="AC147" s="50" t="str">
        <f t="shared" si="14"/>
        <v>SPEZ018D01</v>
      </c>
    </row>
    <row r="148" spans="1:29">
      <c r="A148" s="278" t="s">
        <v>5005</v>
      </c>
      <c r="B148" s="199" t="s">
        <v>3932</v>
      </c>
      <c r="C148" s="182" t="s">
        <v>3925</v>
      </c>
      <c r="D148" s="182">
        <v>6</v>
      </c>
      <c r="E148" s="200">
        <v>6</v>
      </c>
      <c r="F148" s="107"/>
      <c r="G148" s="109"/>
      <c r="H148" s="109"/>
      <c r="I148" s="109"/>
      <c r="J148" s="109"/>
      <c r="K148" s="109"/>
      <c r="L148" s="109"/>
      <c r="M148" s="109"/>
      <c r="N148" s="47"/>
      <c r="O148" s="246" t="s">
        <v>3948</v>
      </c>
      <c r="P148" s="182" t="s">
        <v>380</v>
      </c>
      <c r="Q148" s="182" t="s">
        <v>2137</v>
      </c>
      <c r="R148" s="200"/>
      <c r="S148" s="199" t="s">
        <v>3981</v>
      </c>
      <c r="T148" s="200" t="s">
        <v>3982</v>
      </c>
      <c r="U148" s="199" t="s">
        <v>3983</v>
      </c>
      <c r="V148" s="182" t="s">
        <v>3984</v>
      </c>
      <c r="W148" s="182" t="s">
        <v>3985</v>
      </c>
      <c r="X148" s="131" t="s">
        <v>3986</v>
      </c>
      <c r="Y148" s="50" t="str">
        <f t="shared" si="11"/>
        <v>ATHZ019</v>
      </c>
      <c r="Z148" s="50" t="str">
        <f t="shared" si="10"/>
        <v>SPEZ019A01</v>
      </c>
      <c r="AA148" s="50" t="str">
        <f t="shared" si="12"/>
        <v>SPEZ019B01</v>
      </c>
      <c r="AB148" s="50" t="str">
        <f t="shared" si="13"/>
        <v>SPEZ019C01</v>
      </c>
      <c r="AC148" s="50" t="str">
        <f t="shared" si="14"/>
        <v>SPEZ019D01</v>
      </c>
    </row>
    <row r="149" spans="1:29">
      <c r="A149" s="278" t="s">
        <v>5006</v>
      </c>
      <c r="B149" s="199" t="s">
        <v>3934</v>
      </c>
      <c r="C149" s="182" t="s">
        <v>3926</v>
      </c>
      <c r="D149" s="182">
        <v>10</v>
      </c>
      <c r="E149" s="200">
        <v>10</v>
      </c>
      <c r="F149" s="107"/>
      <c r="G149" s="109"/>
      <c r="H149" s="109"/>
      <c r="I149" s="109"/>
      <c r="J149" s="109"/>
      <c r="K149" s="109"/>
      <c r="L149" s="109"/>
      <c r="M149" s="109"/>
      <c r="N149" s="47"/>
      <c r="O149" s="246" t="s">
        <v>3949</v>
      </c>
      <c r="P149" s="182" t="s">
        <v>375</v>
      </c>
      <c r="Q149" s="182" t="s">
        <v>2131</v>
      </c>
      <c r="R149" s="200"/>
      <c r="S149" s="199" t="s">
        <v>3987</v>
      </c>
      <c r="T149" s="200" t="s">
        <v>3988</v>
      </c>
      <c r="U149" s="199" t="s">
        <v>3989</v>
      </c>
      <c r="V149" s="182" t="s">
        <v>3990</v>
      </c>
      <c r="W149" s="182" t="s">
        <v>3991</v>
      </c>
      <c r="X149" s="131" t="s">
        <v>3992</v>
      </c>
      <c r="Y149" s="50" t="str">
        <f t="shared" si="11"/>
        <v>ATHZ020</v>
      </c>
      <c r="Z149" s="50" t="str">
        <f t="shared" si="10"/>
        <v>SPEZ020A01</v>
      </c>
      <c r="AA149" s="50" t="str">
        <f t="shared" si="12"/>
        <v>SPEZ020B01</v>
      </c>
      <c r="AB149" s="50" t="str">
        <f t="shared" si="13"/>
        <v>SPEZ020C01</v>
      </c>
      <c r="AC149" s="50" t="str">
        <f t="shared" si="14"/>
        <v>SPEZ020D01</v>
      </c>
    </row>
    <row r="150" spans="1:29">
      <c r="A150" s="278" t="s">
        <v>5007</v>
      </c>
      <c r="B150" s="201" t="s">
        <v>3935</v>
      </c>
      <c r="C150" s="180" t="s">
        <v>3927</v>
      </c>
      <c r="D150" s="180">
        <v>15</v>
      </c>
      <c r="E150" s="202">
        <v>10</v>
      </c>
      <c r="F150" s="108"/>
      <c r="G150" s="110"/>
      <c r="H150" s="110"/>
      <c r="I150" s="110"/>
      <c r="J150" s="110"/>
      <c r="K150" s="110"/>
      <c r="L150" s="110"/>
      <c r="M150" s="110"/>
      <c r="N150" s="48"/>
      <c r="O150" s="247" t="s">
        <v>375</v>
      </c>
      <c r="P150" s="180" t="s">
        <v>375</v>
      </c>
      <c r="Q150" s="180" t="s">
        <v>2131</v>
      </c>
      <c r="R150" s="202"/>
      <c r="S150" s="201" t="s">
        <v>3993</v>
      </c>
      <c r="T150" s="202" t="s">
        <v>3994</v>
      </c>
      <c r="U150" s="201" t="s">
        <v>3995</v>
      </c>
      <c r="V150" s="180" t="s">
        <v>3996</v>
      </c>
      <c r="W150" s="180" t="s">
        <v>3997</v>
      </c>
      <c r="X150" s="133" t="s">
        <v>3998</v>
      </c>
      <c r="Y150" s="50" t="str">
        <f t="shared" si="11"/>
        <v>ATHZ021</v>
      </c>
      <c r="Z150" s="50" t="str">
        <f t="shared" si="10"/>
        <v>SPEZ021A01</v>
      </c>
      <c r="AA150" s="50" t="str">
        <f t="shared" si="12"/>
        <v>SPEZ021B01</v>
      </c>
      <c r="AB150" s="50" t="str">
        <f t="shared" si="13"/>
        <v>SPEZ021C01</v>
      </c>
      <c r="AC150" s="50" t="str">
        <f t="shared" si="14"/>
        <v>SPEZ021D01</v>
      </c>
    </row>
    <row r="151" spans="1:29">
      <c r="A151" s="278" t="s">
        <v>5008</v>
      </c>
      <c r="B151" s="197" t="s">
        <v>3597</v>
      </c>
      <c r="C151" s="173" t="s">
        <v>3534</v>
      </c>
      <c r="D151" s="173">
        <v>8</v>
      </c>
      <c r="E151" s="198">
        <v>5</v>
      </c>
      <c r="F151" s="127"/>
      <c r="G151" s="118"/>
      <c r="H151" s="118"/>
      <c r="I151" s="118"/>
      <c r="J151" s="118"/>
      <c r="K151" s="118"/>
      <c r="L151" s="118"/>
      <c r="M151" s="118"/>
      <c r="N151" s="128"/>
      <c r="O151" s="245" t="s">
        <v>3535</v>
      </c>
      <c r="P151" s="173" t="s">
        <v>3536</v>
      </c>
      <c r="Q151" s="173" t="s">
        <v>2135</v>
      </c>
      <c r="R151" s="198"/>
      <c r="S151" s="197" t="s">
        <v>3537</v>
      </c>
      <c r="T151" s="198" t="s">
        <v>3538</v>
      </c>
      <c r="U151" s="197" t="s">
        <v>3539</v>
      </c>
      <c r="V151" s="173" t="s">
        <v>3540</v>
      </c>
      <c r="W151" s="173" t="s">
        <v>3541</v>
      </c>
      <c r="X151" s="135" t="s">
        <v>3542</v>
      </c>
      <c r="Y151" s="50" t="str">
        <f t="shared" si="11"/>
        <v>ATHZ022</v>
      </c>
      <c r="Z151" s="50" t="str">
        <f t="shared" si="10"/>
        <v>SPEZ022A01</v>
      </c>
      <c r="AA151" s="50" t="str">
        <f t="shared" si="12"/>
        <v>SPEZ022B01</v>
      </c>
      <c r="AB151" s="50" t="str">
        <f t="shared" si="13"/>
        <v>SPEZ022C01</v>
      </c>
      <c r="AC151" s="50" t="str">
        <f t="shared" si="14"/>
        <v>SPEZ022D01</v>
      </c>
    </row>
    <row r="152" spans="1:29">
      <c r="A152" s="278" t="s">
        <v>5009</v>
      </c>
      <c r="B152" s="199" t="s">
        <v>3598</v>
      </c>
      <c r="C152" s="182" t="s">
        <v>3543</v>
      </c>
      <c r="D152" s="182">
        <v>9</v>
      </c>
      <c r="E152" s="200">
        <v>3</v>
      </c>
      <c r="F152" s="107"/>
      <c r="G152" s="109"/>
      <c r="H152" s="109"/>
      <c r="I152" s="109"/>
      <c r="J152" s="109"/>
      <c r="K152" s="109"/>
      <c r="L152" s="109"/>
      <c r="M152" s="109"/>
      <c r="N152" s="47"/>
      <c r="O152" s="246" t="s">
        <v>3536</v>
      </c>
      <c r="P152" s="182" t="s">
        <v>3536</v>
      </c>
      <c r="Q152" s="182" t="s">
        <v>2135</v>
      </c>
      <c r="R152" s="200"/>
      <c r="S152" s="199" t="s">
        <v>3544</v>
      </c>
      <c r="T152" s="200" t="s">
        <v>3545</v>
      </c>
      <c r="U152" s="199" t="s">
        <v>3546</v>
      </c>
      <c r="V152" s="182" t="s">
        <v>3547</v>
      </c>
      <c r="W152" s="182" t="s">
        <v>3548</v>
      </c>
      <c r="X152" s="131" t="s">
        <v>3549</v>
      </c>
      <c r="Y152" s="50" t="str">
        <f t="shared" si="11"/>
        <v>ATHZ023</v>
      </c>
      <c r="Z152" s="50" t="str">
        <f t="shared" si="10"/>
        <v>SPEZ023A01</v>
      </c>
      <c r="AA152" s="50" t="str">
        <f t="shared" si="12"/>
        <v>SPEZ023B01</v>
      </c>
      <c r="AB152" s="50" t="str">
        <f t="shared" si="13"/>
        <v>SPEZ023C01</v>
      </c>
      <c r="AC152" s="50" t="str">
        <f t="shared" si="14"/>
        <v>SPEZ023D01</v>
      </c>
    </row>
    <row r="153" spans="1:29">
      <c r="A153" s="278" t="s">
        <v>5010</v>
      </c>
      <c r="B153" s="199" t="s">
        <v>3599</v>
      </c>
      <c r="C153" s="182" t="s">
        <v>3550</v>
      </c>
      <c r="D153" s="182">
        <v>12</v>
      </c>
      <c r="E153" s="200">
        <v>5</v>
      </c>
      <c r="F153" s="107"/>
      <c r="G153" s="109"/>
      <c r="H153" s="109"/>
      <c r="I153" s="109"/>
      <c r="J153" s="109"/>
      <c r="K153" s="109"/>
      <c r="L153" s="109"/>
      <c r="M153" s="109"/>
      <c r="N153" s="47"/>
      <c r="O153" s="246" t="s">
        <v>3950</v>
      </c>
      <c r="P153" s="182" t="s">
        <v>3536</v>
      </c>
      <c r="Q153" s="182" t="s">
        <v>3551</v>
      </c>
      <c r="R153" s="200"/>
      <c r="S153" s="199" t="s">
        <v>3552</v>
      </c>
      <c r="T153" s="200" t="s">
        <v>3553</v>
      </c>
      <c r="U153" s="199" t="s">
        <v>3554</v>
      </c>
      <c r="V153" s="182" t="s">
        <v>3555</v>
      </c>
      <c r="W153" s="182" t="s">
        <v>3556</v>
      </c>
      <c r="X153" s="131" t="s">
        <v>3557</v>
      </c>
      <c r="Y153" s="50" t="str">
        <f t="shared" si="11"/>
        <v>ATHZ024</v>
      </c>
      <c r="Z153" s="50" t="str">
        <f t="shared" ref="Z153:Z156" si="15">CONCATENATE("SPE",RIGHT(LEFT($C153,7),4),"A",RIGHT($C153,2))</f>
        <v>SPEZ024A01</v>
      </c>
      <c r="AA153" s="50" t="str">
        <f t="shared" si="12"/>
        <v>SPEZ024B01</v>
      </c>
      <c r="AB153" s="50" t="str">
        <f t="shared" si="13"/>
        <v>SPEZ024C01</v>
      </c>
      <c r="AC153" s="50" t="str">
        <f t="shared" si="14"/>
        <v>SPEZ024D01</v>
      </c>
    </row>
    <row r="154" spans="1:29">
      <c r="A154" s="278" t="s">
        <v>5011</v>
      </c>
      <c r="B154" s="199" t="s">
        <v>3600</v>
      </c>
      <c r="C154" s="182" t="s">
        <v>3558</v>
      </c>
      <c r="D154" s="182">
        <v>12</v>
      </c>
      <c r="E154" s="200">
        <v>5</v>
      </c>
      <c r="F154" s="107"/>
      <c r="G154" s="109"/>
      <c r="H154" s="109"/>
      <c r="I154" s="109"/>
      <c r="J154" s="109"/>
      <c r="K154" s="109"/>
      <c r="L154" s="109"/>
      <c r="M154" s="109"/>
      <c r="N154" s="47"/>
      <c r="O154" s="246" t="s">
        <v>3951</v>
      </c>
      <c r="P154" s="182" t="s">
        <v>3536</v>
      </c>
      <c r="Q154" s="182" t="s">
        <v>3551</v>
      </c>
      <c r="R154" s="200"/>
      <c r="S154" s="199" t="s">
        <v>3559</v>
      </c>
      <c r="T154" s="200" t="s">
        <v>3560</v>
      </c>
      <c r="U154" s="199" t="s">
        <v>3561</v>
      </c>
      <c r="V154" s="182" t="s">
        <v>3562</v>
      </c>
      <c r="W154" s="182" t="s">
        <v>3563</v>
      </c>
      <c r="X154" s="131" t="s">
        <v>3564</v>
      </c>
      <c r="Y154" s="50" t="str">
        <f t="shared" si="11"/>
        <v>ATHZ025</v>
      </c>
      <c r="Z154" s="50" t="str">
        <f t="shared" si="15"/>
        <v>SPEZ025A01</v>
      </c>
      <c r="AA154" s="50" t="str">
        <f t="shared" si="12"/>
        <v>SPEZ025B01</v>
      </c>
      <c r="AB154" s="50" t="str">
        <f t="shared" si="13"/>
        <v>SPEZ025C01</v>
      </c>
      <c r="AC154" s="50" t="str">
        <f t="shared" si="14"/>
        <v>SPEZ025D01</v>
      </c>
    </row>
    <row r="155" spans="1:29">
      <c r="A155" s="278" t="s">
        <v>5012</v>
      </c>
      <c r="B155" s="199" t="s">
        <v>3492</v>
      </c>
      <c r="C155" s="182" t="s">
        <v>3565</v>
      </c>
      <c r="D155" s="182">
        <v>15</v>
      </c>
      <c r="E155" s="200">
        <v>5</v>
      </c>
      <c r="F155" s="107"/>
      <c r="G155" s="109"/>
      <c r="H155" s="109"/>
      <c r="I155" s="109"/>
      <c r="J155" s="109"/>
      <c r="K155" s="109"/>
      <c r="L155" s="109"/>
      <c r="M155" s="109"/>
      <c r="N155" s="47"/>
      <c r="O155" s="246" t="s">
        <v>3566</v>
      </c>
      <c r="P155" s="182" t="s">
        <v>3536</v>
      </c>
      <c r="Q155" s="182" t="s">
        <v>2139</v>
      </c>
      <c r="R155" s="200"/>
      <c r="S155" s="199" t="s">
        <v>3567</v>
      </c>
      <c r="T155" s="200" t="s">
        <v>3568</v>
      </c>
      <c r="U155" s="199" t="s">
        <v>3569</v>
      </c>
      <c r="V155" s="182" t="s">
        <v>3570</v>
      </c>
      <c r="W155" s="182" t="s">
        <v>3571</v>
      </c>
      <c r="X155" s="131" t="s">
        <v>3572</v>
      </c>
      <c r="Y155" s="50" t="str">
        <f t="shared" si="11"/>
        <v>ATHZ026</v>
      </c>
      <c r="Z155" s="50" t="str">
        <f t="shared" si="15"/>
        <v>SPEZ026A01</v>
      </c>
      <c r="AA155" s="50" t="str">
        <f t="shared" si="12"/>
        <v>SPEZ026B01</v>
      </c>
      <c r="AB155" s="50" t="str">
        <f t="shared" si="13"/>
        <v>SPEZ026C01</v>
      </c>
      <c r="AC155" s="50" t="str">
        <f t="shared" si="14"/>
        <v>SPEZ026D01</v>
      </c>
    </row>
    <row r="156" spans="1:29">
      <c r="A156" s="278" t="s">
        <v>5013</v>
      </c>
      <c r="B156" s="201" t="s">
        <v>3491</v>
      </c>
      <c r="C156" s="180" t="s">
        <v>3573</v>
      </c>
      <c r="D156" s="180">
        <v>25</v>
      </c>
      <c r="E156" s="202">
        <v>5</v>
      </c>
      <c r="F156" s="108"/>
      <c r="G156" s="110"/>
      <c r="H156" s="110"/>
      <c r="I156" s="110"/>
      <c r="J156" s="110"/>
      <c r="K156" s="110"/>
      <c r="L156" s="110"/>
      <c r="M156" s="110"/>
      <c r="N156" s="48"/>
      <c r="O156" s="247" t="s">
        <v>3574</v>
      </c>
      <c r="P156" s="180" t="s">
        <v>3575</v>
      </c>
      <c r="Q156" s="180" t="s">
        <v>2929</v>
      </c>
      <c r="R156" s="202"/>
      <c r="S156" s="201" t="s">
        <v>3576</v>
      </c>
      <c r="T156" s="202" t="s">
        <v>3577</v>
      </c>
      <c r="U156" s="201" t="s">
        <v>3578</v>
      </c>
      <c r="V156" s="180" t="s">
        <v>3579</v>
      </c>
      <c r="W156" s="180" t="s">
        <v>3580</v>
      </c>
      <c r="X156" s="133" t="s">
        <v>3581</v>
      </c>
      <c r="Y156" s="50" t="str">
        <f t="shared" si="11"/>
        <v>ATHZ027</v>
      </c>
      <c r="Z156" s="50" t="str">
        <f t="shared" si="15"/>
        <v>SPEZ027A01</v>
      </c>
      <c r="AA156" s="50" t="str">
        <f t="shared" si="12"/>
        <v>SPEZ027B01</v>
      </c>
      <c r="AB156" s="50" t="str">
        <f t="shared" si="13"/>
        <v>SPEZ027C01</v>
      </c>
      <c r="AC156" s="50" t="str">
        <f t="shared" si="14"/>
        <v>SPEZ027D01</v>
      </c>
    </row>
    <row r="157" spans="1:29">
      <c r="Y157" s="271"/>
      <c r="Z157" s="271"/>
      <c r="AA157" s="271"/>
      <c r="AB157" s="271"/>
      <c r="AC157" s="271"/>
    </row>
  </sheetData>
  <phoneticPr fontId="1" type="noConversion"/>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S391"/>
  <sheetViews>
    <sheetView workbookViewId="0">
      <pane xSplit="2" ySplit="1" topLeftCell="C2" activePane="bottomRight" state="frozen"/>
      <selection pane="topRight" activeCell="C1" sqref="C1"/>
      <selection pane="bottomLeft" activeCell="A2" sqref="A2"/>
      <selection pane="bottomRight" activeCell="C93" sqref="C93"/>
    </sheetView>
  </sheetViews>
  <sheetFormatPr defaultColWidth="9" defaultRowHeight="14.25"/>
  <cols>
    <col min="1" max="1" width="7.25" style="1" bestFit="1" customWidth="1"/>
    <col min="2" max="2" width="17.25" style="1" bestFit="1" customWidth="1"/>
    <col min="3" max="4" width="7.25" style="1" bestFit="1" customWidth="1"/>
    <col min="5" max="5" width="7.25" style="1" customWidth="1"/>
    <col min="6" max="11" width="7.25" style="1" bestFit="1" customWidth="1"/>
    <col min="12" max="12" width="7.25" style="1" customWidth="1"/>
    <col min="13" max="13" width="7.25" style="1" bestFit="1" customWidth="1"/>
    <col min="14" max="15" width="7.25" style="1" customWidth="1"/>
    <col min="16" max="16" width="73.375" style="1" bestFit="1" customWidth="1"/>
    <col min="17" max="17" width="8.875" style="1" bestFit="1" customWidth="1"/>
    <col min="18" max="18" width="7.625" style="1" bestFit="1" customWidth="1"/>
    <col min="19" max="19" width="8.625" style="1" bestFit="1" customWidth="1"/>
    <col min="20" max="16384" width="9" style="1"/>
  </cols>
  <sheetData>
    <row r="1" spans="1:16" s="8" customFormat="1">
      <c r="A1" s="86" t="s">
        <v>124</v>
      </c>
      <c r="B1" s="86" t="s">
        <v>262</v>
      </c>
      <c r="C1" s="86" t="s">
        <v>275</v>
      </c>
      <c r="D1" s="86" t="s">
        <v>283</v>
      </c>
      <c r="E1" s="86" t="s">
        <v>265</v>
      </c>
      <c r="F1" s="86" t="s">
        <v>266</v>
      </c>
      <c r="G1" s="87" t="s">
        <v>264</v>
      </c>
      <c r="H1" s="86" t="s">
        <v>257</v>
      </c>
      <c r="I1" s="86" t="s">
        <v>258</v>
      </c>
      <c r="J1" s="86" t="s">
        <v>263</v>
      </c>
      <c r="K1" s="86" t="s">
        <v>260</v>
      </c>
      <c r="L1" s="86" t="s">
        <v>259</v>
      </c>
      <c r="M1" s="86" t="s">
        <v>261</v>
      </c>
      <c r="N1" s="86" t="s">
        <v>281</v>
      </c>
      <c r="O1" s="55" t="s">
        <v>125</v>
      </c>
      <c r="P1" s="86" t="s">
        <v>282</v>
      </c>
    </row>
    <row r="2" spans="1:16">
      <c r="A2" s="56">
        <v>10001</v>
      </c>
      <c r="B2" s="56" t="s">
        <v>126</v>
      </c>
      <c r="C2" s="56" t="s">
        <v>276</v>
      </c>
      <c r="D2" s="56" t="s">
        <v>286</v>
      </c>
      <c r="E2" s="57">
        <v>1</v>
      </c>
      <c r="F2" s="57">
        <v>100</v>
      </c>
      <c r="G2" s="58"/>
      <c r="H2" s="57">
        <v>3</v>
      </c>
      <c r="I2" s="57">
        <v>7</v>
      </c>
      <c r="J2" s="57">
        <v>5</v>
      </c>
      <c r="K2" s="57"/>
      <c r="L2" s="57"/>
      <c r="M2" s="57"/>
      <c r="N2" s="57"/>
      <c r="O2" s="59"/>
      <c r="P2" s="56" t="s">
        <v>0</v>
      </c>
    </row>
    <row r="3" spans="1:16">
      <c r="A3" s="60">
        <v>10002</v>
      </c>
      <c r="B3" s="60" t="s">
        <v>127</v>
      </c>
      <c r="C3" s="60" t="s">
        <v>276</v>
      </c>
      <c r="D3" s="60" t="s">
        <v>286</v>
      </c>
      <c r="E3" s="61">
        <v>1</v>
      </c>
      <c r="F3" s="61">
        <v>100</v>
      </c>
      <c r="G3" s="62"/>
      <c r="H3" s="61">
        <v>3</v>
      </c>
      <c r="I3" s="61">
        <v>7</v>
      </c>
      <c r="J3" s="61"/>
      <c r="K3" s="61"/>
      <c r="L3" s="61"/>
      <c r="M3" s="61">
        <v>5</v>
      </c>
      <c r="N3" s="61"/>
      <c r="O3" s="63"/>
      <c r="P3" s="60" t="s">
        <v>1</v>
      </c>
    </row>
    <row r="4" spans="1:16">
      <c r="A4" s="60">
        <v>10003</v>
      </c>
      <c r="B4" s="60" t="s">
        <v>128</v>
      </c>
      <c r="C4" s="60" t="s">
        <v>276</v>
      </c>
      <c r="D4" s="60" t="s">
        <v>285</v>
      </c>
      <c r="E4" s="61">
        <v>1</v>
      </c>
      <c r="F4" s="61">
        <v>100</v>
      </c>
      <c r="G4" s="62"/>
      <c r="H4" s="61">
        <v>15</v>
      </c>
      <c r="I4" s="61"/>
      <c r="J4" s="61"/>
      <c r="K4" s="61"/>
      <c r="L4" s="61"/>
      <c r="M4" s="61"/>
      <c r="N4" s="61"/>
      <c r="O4" s="63"/>
      <c r="P4" s="60" t="s">
        <v>55</v>
      </c>
    </row>
    <row r="5" spans="1:16">
      <c r="A5" s="60">
        <v>10004</v>
      </c>
      <c r="B5" s="60" t="s">
        <v>129</v>
      </c>
      <c r="C5" s="60" t="s">
        <v>276</v>
      </c>
      <c r="D5" s="60" t="s">
        <v>285</v>
      </c>
      <c r="E5" s="61">
        <v>1</v>
      </c>
      <c r="F5" s="61">
        <v>100</v>
      </c>
      <c r="G5" s="62"/>
      <c r="H5" s="61">
        <v>10</v>
      </c>
      <c r="I5" s="61"/>
      <c r="J5" s="61"/>
      <c r="K5" s="61">
        <v>5</v>
      </c>
      <c r="L5" s="61"/>
      <c r="M5" s="61"/>
      <c r="N5" s="61"/>
      <c r="O5" s="63"/>
      <c r="P5" s="60" t="s">
        <v>56</v>
      </c>
    </row>
    <row r="6" spans="1:16">
      <c r="A6" s="60">
        <v>10005</v>
      </c>
      <c r="B6" s="60" t="s">
        <v>130</v>
      </c>
      <c r="C6" s="60" t="s">
        <v>276</v>
      </c>
      <c r="D6" s="60" t="s">
        <v>286</v>
      </c>
      <c r="E6" s="61">
        <v>1</v>
      </c>
      <c r="F6" s="61">
        <v>900</v>
      </c>
      <c r="G6" s="62"/>
      <c r="H6" s="61">
        <v>10</v>
      </c>
      <c r="I6" s="61">
        <v>15</v>
      </c>
      <c r="J6" s="61"/>
      <c r="K6" s="61"/>
      <c r="L6" s="61">
        <v>10</v>
      </c>
      <c r="M6" s="61"/>
      <c r="N6" s="61"/>
      <c r="O6" s="63"/>
      <c r="P6" s="60" t="s">
        <v>2</v>
      </c>
    </row>
    <row r="7" spans="1:16">
      <c r="A7" s="60">
        <v>10006</v>
      </c>
      <c r="B7" s="60" t="s">
        <v>131</v>
      </c>
      <c r="C7" s="60" t="s">
        <v>276</v>
      </c>
      <c r="D7" s="60" t="s">
        <v>284</v>
      </c>
      <c r="E7" s="61">
        <v>1</v>
      </c>
      <c r="F7" s="61">
        <v>400</v>
      </c>
      <c r="G7" s="62"/>
      <c r="H7" s="61">
        <v>5</v>
      </c>
      <c r="I7" s="61">
        <v>5</v>
      </c>
      <c r="J7" s="61">
        <v>20</v>
      </c>
      <c r="K7" s="61"/>
      <c r="L7" s="61"/>
      <c r="M7" s="61"/>
      <c r="N7" s="61">
        <v>5</v>
      </c>
      <c r="O7" s="63"/>
      <c r="P7" s="60" t="s">
        <v>3</v>
      </c>
    </row>
    <row r="8" spans="1:16">
      <c r="A8" s="60">
        <v>10007</v>
      </c>
      <c r="B8" s="60" t="s">
        <v>132</v>
      </c>
      <c r="C8" s="60" t="s">
        <v>276</v>
      </c>
      <c r="D8" s="60" t="s">
        <v>286</v>
      </c>
      <c r="E8" s="61">
        <v>1</v>
      </c>
      <c r="F8" s="61">
        <v>100</v>
      </c>
      <c r="G8" s="62"/>
      <c r="H8" s="61">
        <v>10</v>
      </c>
      <c r="I8" s="61">
        <v>10</v>
      </c>
      <c r="J8" s="61"/>
      <c r="K8" s="61"/>
      <c r="L8" s="61"/>
      <c r="M8" s="61"/>
      <c r="N8" s="61"/>
      <c r="O8" s="63"/>
      <c r="P8" s="60" t="s">
        <v>57</v>
      </c>
    </row>
    <row r="9" spans="1:16">
      <c r="A9" s="60">
        <v>10008</v>
      </c>
      <c r="B9" s="60" t="s">
        <v>133</v>
      </c>
      <c r="C9" s="60" t="s">
        <v>276</v>
      </c>
      <c r="D9" s="60" t="s">
        <v>284</v>
      </c>
      <c r="E9" s="61">
        <v>1</v>
      </c>
      <c r="F9" s="61">
        <v>100</v>
      </c>
      <c r="G9" s="62"/>
      <c r="H9" s="61">
        <v>5</v>
      </c>
      <c r="I9" s="61"/>
      <c r="J9" s="61">
        <v>20</v>
      </c>
      <c r="K9" s="61">
        <v>5</v>
      </c>
      <c r="L9" s="61"/>
      <c r="M9" s="61"/>
      <c r="N9" s="61"/>
      <c r="O9" s="63"/>
      <c r="P9" s="60" t="s">
        <v>4</v>
      </c>
    </row>
    <row r="10" spans="1:16">
      <c r="A10" s="60">
        <v>10009</v>
      </c>
      <c r="B10" s="60" t="s">
        <v>134</v>
      </c>
      <c r="C10" s="60" t="s">
        <v>276</v>
      </c>
      <c r="D10" s="60" t="s">
        <v>286</v>
      </c>
      <c r="E10" s="61">
        <v>1</v>
      </c>
      <c r="F10" s="61">
        <v>400</v>
      </c>
      <c r="G10" s="62"/>
      <c r="H10" s="61"/>
      <c r="I10" s="61">
        <v>20</v>
      </c>
      <c r="J10" s="61"/>
      <c r="K10" s="61"/>
      <c r="L10" s="61"/>
      <c r="M10" s="61"/>
      <c r="N10" s="61"/>
      <c r="O10" s="63"/>
      <c r="P10" s="60" t="s">
        <v>5</v>
      </c>
    </row>
    <row r="11" spans="1:16">
      <c r="A11" s="60">
        <v>10010</v>
      </c>
      <c r="B11" s="60" t="s">
        <v>135</v>
      </c>
      <c r="C11" s="60" t="s">
        <v>276</v>
      </c>
      <c r="D11" s="60" t="s">
        <v>284</v>
      </c>
      <c r="E11" s="61">
        <v>1</v>
      </c>
      <c r="F11" s="61">
        <v>900</v>
      </c>
      <c r="G11" s="62"/>
      <c r="H11" s="61">
        <v>5</v>
      </c>
      <c r="I11" s="61">
        <v>5</v>
      </c>
      <c r="J11" s="61"/>
      <c r="K11" s="61"/>
      <c r="L11" s="61">
        <v>20</v>
      </c>
      <c r="M11" s="61">
        <v>3</v>
      </c>
      <c r="N11" s="61"/>
      <c r="O11" s="63"/>
      <c r="P11" s="60" t="s">
        <v>58</v>
      </c>
    </row>
    <row r="12" spans="1:16">
      <c r="A12" s="60">
        <v>10011</v>
      </c>
      <c r="B12" s="60" t="s">
        <v>136</v>
      </c>
      <c r="C12" s="60" t="s">
        <v>276</v>
      </c>
      <c r="D12" s="60" t="s">
        <v>286</v>
      </c>
      <c r="E12" s="61">
        <v>1</v>
      </c>
      <c r="F12" s="61">
        <v>400</v>
      </c>
      <c r="G12" s="62"/>
      <c r="H12" s="61"/>
      <c r="I12" s="61">
        <v>15</v>
      </c>
      <c r="J12" s="61">
        <v>10</v>
      </c>
      <c r="K12" s="61"/>
      <c r="L12" s="61">
        <v>10</v>
      </c>
      <c r="M12" s="61"/>
      <c r="N12" s="61"/>
      <c r="O12" s="63"/>
      <c r="P12" s="60" t="s">
        <v>6</v>
      </c>
    </row>
    <row r="13" spans="1:16">
      <c r="A13" s="60">
        <v>10012</v>
      </c>
      <c r="B13" s="60" t="s">
        <v>137</v>
      </c>
      <c r="C13" s="60" t="s">
        <v>276</v>
      </c>
      <c r="D13" s="60" t="s">
        <v>284</v>
      </c>
      <c r="E13" s="61">
        <v>1</v>
      </c>
      <c r="F13" s="61">
        <v>100</v>
      </c>
      <c r="G13" s="62"/>
      <c r="H13" s="61">
        <v>10</v>
      </c>
      <c r="I13" s="61"/>
      <c r="J13" s="61"/>
      <c r="K13" s="61"/>
      <c r="L13" s="61"/>
      <c r="M13" s="61"/>
      <c r="N13" s="61"/>
      <c r="O13" s="63">
        <v>5</v>
      </c>
      <c r="P13" s="60" t="s">
        <v>59</v>
      </c>
    </row>
    <row r="14" spans="1:16">
      <c r="A14" s="60">
        <v>10013</v>
      </c>
      <c r="B14" s="60" t="s">
        <v>138</v>
      </c>
      <c r="C14" s="60" t="s">
        <v>276</v>
      </c>
      <c r="D14" s="60" t="s">
        <v>284</v>
      </c>
      <c r="E14" s="61">
        <v>1</v>
      </c>
      <c r="F14" s="61">
        <v>100</v>
      </c>
      <c r="G14" s="62"/>
      <c r="H14" s="61"/>
      <c r="I14" s="61"/>
      <c r="J14" s="61"/>
      <c r="K14" s="61">
        <v>15</v>
      </c>
      <c r="L14" s="61"/>
      <c r="M14" s="61"/>
      <c r="N14" s="61"/>
      <c r="O14" s="63"/>
      <c r="P14" s="60" t="s">
        <v>7</v>
      </c>
    </row>
    <row r="15" spans="1:16">
      <c r="A15" s="60">
        <v>10014</v>
      </c>
      <c r="B15" s="60" t="s">
        <v>139</v>
      </c>
      <c r="C15" s="60" t="s">
        <v>276</v>
      </c>
      <c r="D15" s="60" t="s">
        <v>284</v>
      </c>
      <c r="E15" s="61">
        <v>1</v>
      </c>
      <c r="F15" s="61">
        <v>400</v>
      </c>
      <c r="G15" s="62"/>
      <c r="H15" s="61"/>
      <c r="I15" s="61">
        <v>15</v>
      </c>
      <c r="J15" s="61"/>
      <c r="K15" s="61">
        <v>10</v>
      </c>
      <c r="L15" s="61"/>
      <c r="M15" s="61"/>
      <c r="N15" s="61"/>
      <c r="O15" s="63"/>
      <c r="P15" s="60" t="s">
        <v>8</v>
      </c>
    </row>
    <row r="16" spans="1:16">
      <c r="A16" s="60">
        <v>10015</v>
      </c>
      <c r="B16" s="60" t="s">
        <v>140</v>
      </c>
      <c r="C16" s="60" t="s">
        <v>276</v>
      </c>
      <c r="D16" s="60" t="s">
        <v>285</v>
      </c>
      <c r="E16" s="61">
        <v>1</v>
      </c>
      <c r="F16" s="61">
        <v>900</v>
      </c>
      <c r="G16" s="62"/>
      <c r="H16" s="61"/>
      <c r="I16" s="61">
        <v>20</v>
      </c>
      <c r="J16" s="61">
        <v>25</v>
      </c>
      <c r="K16" s="61"/>
      <c r="L16" s="61"/>
      <c r="M16" s="61"/>
      <c r="N16" s="61"/>
      <c r="O16" s="63"/>
      <c r="P16" s="60" t="s">
        <v>9</v>
      </c>
    </row>
    <row r="17" spans="1:16">
      <c r="A17" s="60">
        <v>10016</v>
      </c>
      <c r="B17" s="60" t="s">
        <v>141</v>
      </c>
      <c r="C17" s="60" t="s">
        <v>276</v>
      </c>
      <c r="D17" s="60" t="s">
        <v>285</v>
      </c>
      <c r="E17" s="61">
        <v>1</v>
      </c>
      <c r="F17" s="61">
        <v>900</v>
      </c>
      <c r="G17" s="62"/>
      <c r="H17" s="61">
        <v>20</v>
      </c>
      <c r="I17" s="61"/>
      <c r="J17" s="61"/>
      <c r="K17" s="61">
        <v>15</v>
      </c>
      <c r="L17" s="61"/>
      <c r="M17" s="61"/>
      <c r="N17" s="61"/>
      <c r="O17" s="63"/>
      <c r="P17" s="60" t="s">
        <v>60</v>
      </c>
    </row>
    <row r="18" spans="1:16">
      <c r="A18" s="60">
        <v>10017</v>
      </c>
      <c r="B18" s="60" t="s">
        <v>142</v>
      </c>
      <c r="C18" s="60" t="s">
        <v>276</v>
      </c>
      <c r="D18" s="60" t="s">
        <v>285</v>
      </c>
      <c r="E18" s="61">
        <v>1</v>
      </c>
      <c r="F18" s="61">
        <v>900</v>
      </c>
      <c r="G18" s="62"/>
      <c r="H18" s="61">
        <v>30</v>
      </c>
      <c r="I18" s="61"/>
      <c r="J18" s="61">
        <v>-10</v>
      </c>
      <c r="K18" s="61">
        <v>10</v>
      </c>
      <c r="L18" s="61"/>
      <c r="M18" s="61"/>
      <c r="N18" s="61"/>
      <c r="O18" s="63"/>
      <c r="P18" s="60" t="s">
        <v>61</v>
      </c>
    </row>
    <row r="19" spans="1:16">
      <c r="A19" s="60">
        <v>10018</v>
      </c>
      <c r="B19" s="60" t="s">
        <v>143</v>
      </c>
      <c r="C19" s="60" t="s">
        <v>276</v>
      </c>
      <c r="D19" s="60" t="s">
        <v>286</v>
      </c>
      <c r="E19" s="61">
        <v>1</v>
      </c>
      <c r="F19" s="61">
        <v>400</v>
      </c>
      <c r="G19" s="62"/>
      <c r="H19" s="61">
        <v>5</v>
      </c>
      <c r="I19" s="61">
        <v>15</v>
      </c>
      <c r="J19" s="61">
        <v>5</v>
      </c>
      <c r="K19" s="61">
        <v>5</v>
      </c>
      <c r="L19" s="61"/>
      <c r="M19" s="61"/>
      <c r="N19" s="61"/>
      <c r="O19" s="63"/>
      <c r="P19" s="60" t="s">
        <v>10</v>
      </c>
    </row>
    <row r="20" spans="1:16">
      <c r="A20" s="60">
        <v>10019</v>
      </c>
      <c r="B20" s="60" t="s">
        <v>144</v>
      </c>
      <c r="C20" s="60" t="s">
        <v>276</v>
      </c>
      <c r="D20" s="60" t="s">
        <v>287</v>
      </c>
      <c r="E20" s="61">
        <v>1</v>
      </c>
      <c r="F20" s="61">
        <v>900</v>
      </c>
      <c r="G20" s="62"/>
      <c r="H20" s="61">
        <v>15</v>
      </c>
      <c r="I20" s="61"/>
      <c r="J20" s="61">
        <v>20</v>
      </c>
      <c r="K20" s="61">
        <v>10</v>
      </c>
      <c r="L20" s="61"/>
      <c r="M20" s="61"/>
      <c r="N20" s="61"/>
      <c r="O20" s="63"/>
      <c r="P20" s="60" t="s">
        <v>11</v>
      </c>
    </row>
    <row r="21" spans="1:16">
      <c r="A21" s="60">
        <v>10020</v>
      </c>
      <c r="B21" s="60" t="s">
        <v>145</v>
      </c>
      <c r="C21" s="60" t="s">
        <v>276</v>
      </c>
      <c r="D21" s="60" t="s">
        <v>285</v>
      </c>
      <c r="E21" s="61">
        <v>1</v>
      </c>
      <c r="F21" s="61">
        <v>400</v>
      </c>
      <c r="G21" s="62"/>
      <c r="H21" s="61">
        <v>7</v>
      </c>
      <c r="I21" s="61"/>
      <c r="J21" s="61"/>
      <c r="K21" s="61">
        <v>15</v>
      </c>
      <c r="L21" s="61"/>
      <c r="M21" s="61"/>
      <c r="N21" s="61"/>
      <c r="O21" s="63"/>
      <c r="P21" s="60" t="s">
        <v>12</v>
      </c>
    </row>
    <row r="22" spans="1:16">
      <c r="A22" s="60">
        <v>10021</v>
      </c>
      <c r="B22" s="60" t="s">
        <v>146</v>
      </c>
      <c r="C22" s="60" t="s">
        <v>276</v>
      </c>
      <c r="D22" s="60" t="s">
        <v>285</v>
      </c>
      <c r="E22" s="61">
        <v>1</v>
      </c>
      <c r="F22" s="61">
        <v>400</v>
      </c>
      <c r="G22" s="62"/>
      <c r="H22" s="61">
        <v>25</v>
      </c>
      <c r="I22" s="61"/>
      <c r="J22" s="61">
        <v>-5</v>
      </c>
      <c r="K22" s="61"/>
      <c r="L22" s="61"/>
      <c r="M22" s="61"/>
      <c r="N22" s="61"/>
      <c r="O22" s="63"/>
      <c r="P22" s="60" t="s">
        <v>62</v>
      </c>
    </row>
    <row r="23" spans="1:16">
      <c r="A23" s="60">
        <v>10022</v>
      </c>
      <c r="B23" s="60" t="s">
        <v>147</v>
      </c>
      <c r="C23" s="60" t="s">
        <v>276</v>
      </c>
      <c r="D23" s="60" t="s">
        <v>286</v>
      </c>
      <c r="E23" s="61">
        <v>1</v>
      </c>
      <c r="F23" s="61">
        <v>900</v>
      </c>
      <c r="G23" s="62"/>
      <c r="H23" s="61">
        <v>15</v>
      </c>
      <c r="I23" s="61">
        <v>20</v>
      </c>
      <c r="J23" s="61"/>
      <c r="K23" s="61"/>
      <c r="L23" s="61"/>
      <c r="M23" s="61"/>
      <c r="N23" s="61"/>
      <c r="O23" s="63"/>
      <c r="P23" s="60" t="s">
        <v>13</v>
      </c>
    </row>
    <row r="24" spans="1:16">
      <c r="A24" s="60">
        <v>10023</v>
      </c>
      <c r="B24" s="60" t="s">
        <v>148</v>
      </c>
      <c r="C24" s="60" t="s">
        <v>276</v>
      </c>
      <c r="D24" s="60" t="s">
        <v>286</v>
      </c>
      <c r="E24" s="61">
        <v>1</v>
      </c>
      <c r="F24" s="61">
        <v>900</v>
      </c>
      <c r="G24" s="62">
        <v>20</v>
      </c>
      <c r="H24" s="61"/>
      <c r="I24" s="61"/>
      <c r="J24" s="61"/>
      <c r="K24" s="61"/>
      <c r="L24" s="61"/>
      <c r="M24" s="61">
        <v>25</v>
      </c>
      <c r="N24" s="61"/>
      <c r="O24" s="63"/>
      <c r="P24" s="60" t="s">
        <v>63</v>
      </c>
    </row>
    <row r="25" spans="1:16">
      <c r="A25" s="60">
        <v>10024</v>
      </c>
      <c r="B25" s="60" t="s">
        <v>149</v>
      </c>
      <c r="C25" s="60" t="s">
        <v>276</v>
      </c>
      <c r="D25" s="60" t="s">
        <v>286</v>
      </c>
      <c r="E25" s="61">
        <v>1</v>
      </c>
      <c r="F25" s="61">
        <v>900</v>
      </c>
      <c r="G25" s="62"/>
      <c r="H25" s="61">
        <v>5</v>
      </c>
      <c r="I25" s="61">
        <v>5</v>
      </c>
      <c r="J25" s="61"/>
      <c r="K25" s="61"/>
      <c r="L25" s="61"/>
      <c r="M25" s="61"/>
      <c r="N25" s="64">
        <v>25</v>
      </c>
      <c r="O25" s="63"/>
      <c r="P25" s="60" t="s">
        <v>14</v>
      </c>
    </row>
    <row r="26" spans="1:16">
      <c r="A26" s="60">
        <v>10025</v>
      </c>
      <c r="B26" s="60" t="s">
        <v>150</v>
      </c>
      <c r="C26" s="60" t="s">
        <v>276</v>
      </c>
      <c r="D26" s="60" t="s">
        <v>285</v>
      </c>
      <c r="E26" s="61">
        <v>1</v>
      </c>
      <c r="F26" s="61">
        <v>400</v>
      </c>
      <c r="G26" s="62"/>
      <c r="H26" s="61">
        <v>15</v>
      </c>
      <c r="I26" s="61"/>
      <c r="J26" s="61"/>
      <c r="K26" s="61">
        <v>10</v>
      </c>
      <c r="L26" s="61"/>
      <c r="M26" s="61"/>
      <c r="N26" s="61"/>
      <c r="O26" s="63">
        <v>5</v>
      </c>
      <c r="P26" s="60" t="s">
        <v>15</v>
      </c>
    </row>
    <row r="27" spans="1:16">
      <c r="A27" s="60">
        <v>10026</v>
      </c>
      <c r="B27" s="60" t="s">
        <v>151</v>
      </c>
      <c r="C27" s="60" t="s">
        <v>276</v>
      </c>
      <c r="D27" s="60" t="s">
        <v>284</v>
      </c>
      <c r="E27" s="61">
        <v>2</v>
      </c>
      <c r="F27" s="61">
        <v>1600</v>
      </c>
      <c r="G27" s="62"/>
      <c r="H27" s="61"/>
      <c r="I27" s="61">
        <v>35</v>
      </c>
      <c r="J27" s="61">
        <v>-5</v>
      </c>
      <c r="K27" s="61">
        <v>20</v>
      </c>
      <c r="L27" s="61"/>
      <c r="M27" s="61"/>
      <c r="N27" s="61"/>
      <c r="O27" s="63"/>
      <c r="P27" s="60" t="s">
        <v>16</v>
      </c>
    </row>
    <row r="28" spans="1:16">
      <c r="A28" s="60">
        <v>10027</v>
      </c>
      <c r="B28" s="60" t="s">
        <v>152</v>
      </c>
      <c r="C28" s="60" t="s">
        <v>276</v>
      </c>
      <c r="D28" s="60" t="s">
        <v>284</v>
      </c>
      <c r="E28" s="61">
        <v>2</v>
      </c>
      <c r="F28" s="61">
        <v>1600</v>
      </c>
      <c r="G28" s="62"/>
      <c r="H28" s="61">
        <v>20</v>
      </c>
      <c r="I28" s="61"/>
      <c r="J28" s="64">
        <v>50</v>
      </c>
      <c r="K28" s="61"/>
      <c r="L28" s="61"/>
      <c r="M28" s="61"/>
      <c r="N28" s="61"/>
      <c r="O28" s="63"/>
      <c r="P28" s="60" t="s">
        <v>17</v>
      </c>
    </row>
    <row r="29" spans="1:16">
      <c r="A29" s="60">
        <v>10028</v>
      </c>
      <c r="B29" s="60" t="s">
        <v>153</v>
      </c>
      <c r="C29" s="60" t="s">
        <v>276</v>
      </c>
      <c r="D29" s="60" t="s">
        <v>284</v>
      </c>
      <c r="E29" s="61">
        <v>2</v>
      </c>
      <c r="F29" s="61">
        <v>1600</v>
      </c>
      <c r="G29" s="62"/>
      <c r="H29" s="61">
        <v>35</v>
      </c>
      <c r="I29" s="61"/>
      <c r="J29" s="61"/>
      <c r="K29" s="61"/>
      <c r="L29" s="61">
        <v>-10</v>
      </c>
      <c r="M29" s="61">
        <v>10</v>
      </c>
      <c r="N29" s="61"/>
      <c r="O29" s="63"/>
      <c r="P29" s="60" t="s">
        <v>64</v>
      </c>
    </row>
    <row r="30" spans="1:16">
      <c r="A30" s="60">
        <v>10029</v>
      </c>
      <c r="B30" s="60" t="s">
        <v>154</v>
      </c>
      <c r="C30" s="60" t="s">
        <v>276</v>
      </c>
      <c r="D30" s="60" t="s">
        <v>285</v>
      </c>
      <c r="E30" s="61">
        <v>2</v>
      </c>
      <c r="F30" s="61">
        <v>1600</v>
      </c>
      <c r="G30" s="62"/>
      <c r="H30" s="64">
        <v>40</v>
      </c>
      <c r="I30" s="61"/>
      <c r="J30" s="61">
        <v>-15</v>
      </c>
      <c r="K30" s="61">
        <v>10</v>
      </c>
      <c r="L30" s="61"/>
      <c r="M30" s="61"/>
      <c r="N30" s="61"/>
      <c r="O30" s="63"/>
      <c r="P30" s="60" t="s">
        <v>65</v>
      </c>
    </row>
    <row r="31" spans="1:16">
      <c r="A31" s="60">
        <v>10030</v>
      </c>
      <c r="B31" s="60" t="s">
        <v>155</v>
      </c>
      <c r="C31" s="60" t="s">
        <v>276</v>
      </c>
      <c r="D31" s="60" t="s">
        <v>285</v>
      </c>
      <c r="E31" s="61">
        <v>2</v>
      </c>
      <c r="F31" s="61">
        <v>1600</v>
      </c>
      <c r="G31" s="62"/>
      <c r="H31" s="61">
        <v>30</v>
      </c>
      <c r="I31" s="61">
        <v>30</v>
      </c>
      <c r="J31" s="61"/>
      <c r="K31" s="61"/>
      <c r="L31" s="61"/>
      <c r="M31" s="61">
        <v>10</v>
      </c>
      <c r="N31" s="61"/>
      <c r="O31" s="63"/>
      <c r="P31" s="60" t="s">
        <v>66</v>
      </c>
    </row>
    <row r="32" spans="1:16">
      <c r="A32" s="60">
        <v>10031</v>
      </c>
      <c r="B32" s="60" t="s">
        <v>156</v>
      </c>
      <c r="C32" s="60" t="s">
        <v>276</v>
      </c>
      <c r="D32" s="60" t="s">
        <v>285</v>
      </c>
      <c r="E32" s="61">
        <v>2</v>
      </c>
      <c r="F32" s="61">
        <v>1600</v>
      </c>
      <c r="G32" s="62"/>
      <c r="H32" s="61">
        <v>15</v>
      </c>
      <c r="I32" s="61">
        <v>25</v>
      </c>
      <c r="J32" s="61">
        <v>30</v>
      </c>
      <c r="K32" s="61"/>
      <c r="L32" s="61"/>
      <c r="M32" s="61"/>
      <c r="N32" s="61"/>
      <c r="O32" s="63"/>
      <c r="P32" s="60" t="s">
        <v>18</v>
      </c>
    </row>
    <row r="33" spans="1:16">
      <c r="A33" s="60">
        <v>10032</v>
      </c>
      <c r="B33" s="60" t="s">
        <v>157</v>
      </c>
      <c r="C33" s="60" t="s">
        <v>276</v>
      </c>
      <c r="D33" s="60" t="s">
        <v>285</v>
      </c>
      <c r="E33" s="61">
        <v>2</v>
      </c>
      <c r="F33" s="61">
        <v>1600</v>
      </c>
      <c r="G33" s="62"/>
      <c r="H33" s="61">
        <v>15</v>
      </c>
      <c r="I33" s="61">
        <v>15</v>
      </c>
      <c r="J33" s="61"/>
      <c r="K33" s="64">
        <v>50</v>
      </c>
      <c r="L33" s="61"/>
      <c r="M33" s="61"/>
      <c r="N33" s="61"/>
      <c r="O33" s="63"/>
      <c r="P33" s="60" t="s">
        <v>19</v>
      </c>
    </row>
    <row r="34" spans="1:16">
      <c r="A34" s="60">
        <v>10033</v>
      </c>
      <c r="B34" s="60" t="s">
        <v>158</v>
      </c>
      <c r="C34" s="60" t="s">
        <v>276</v>
      </c>
      <c r="D34" s="60" t="s">
        <v>286</v>
      </c>
      <c r="E34" s="61">
        <v>2</v>
      </c>
      <c r="F34" s="61">
        <v>1600</v>
      </c>
      <c r="G34" s="62">
        <v>-20</v>
      </c>
      <c r="H34" s="61"/>
      <c r="I34" s="64">
        <v>40</v>
      </c>
      <c r="J34" s="61"/>
      <c r="K34" s="61"/>
      <c r="L34" s="61"/>
      <c r="M34" s="61"/>
      <c r="N34" s="61"/>
      <c r="O34" s="63"/>
      <c r="P34" s="60" t="s">
        <v>267</v>
      </c>
    </row>
    <row r="35" spans="1:16">
      <c r="A35" s="60">
        <v>10034</v>
      </c>
      <c r="B35" s="60" t="s">
        <v>159</v>
      </c>
      <c r="C35" s="60" t="s">
        <v>276</v>
      </c>
      <c r="D35" s="60" t="s">
        <v>286</v>
      </c>
      <c r="E35" s="61">
        <v>2</v>
      </c>
      <c r="F35" s="61">
        <v>1600</v>
      </c>
      <c r="G35" s="62"/>
      <c r="H35" s="61"/>
      <c r="I35" s="61">
        <v>30</v>
      </c>
      <c r="J35" s="61">
        <v>10</v>
      </c>
      <c r="K35" s="61"/>
      <c r="L35" s="61"/>
      <c r="M35" s="61"/>
      <c r="N35" s="61"/>
      <c r="O35" s="63">
        <v>10</v>
      </c>
      <c r="P35" s="60" t="s">
        <v>20</v>
      </c>
    </row>
    <row r="36" spans="1:16">
      <c r="A36" s="60">
        <v>10035</v>
      </c>
      <c r="B36" s="60" t="s">
        <v>160</v>
      </c>
      <c r="C36" s="60" t="s">
        <v>276</v>
      </c>
      <c r="D36" s="60" t="s">
        <v>286</v>
      </c>
      <c r="E36" s="61">
        <v>2</v>
      </c>
      <c r="F36" s="61">
        <v>1600</v>
      </c>
      <c r="G36" s="62"/>
      <c r="H36" s="61"/>
      <c r="I36" s="64">
        <v>40</v>
      </c>
      <c r="J36" s="61"/>
      <c r="K36" s="61"/>
      <c r="L36" s="61"/>
      <c r="M36" s="61"/>
      <c r="N36" s="61">
        <v>-15</v>
      </c>
      <c r="O36" s="63"/>
      <c r="P36" s="60" t="s">
        <v>67</v>
      </c>
    </row>
    <row r="37" spans="1:16">
      <c r="A37" s="60">
        <v>10036</v>
      </c>
      <c r="B37" s="60" t="s">
        <v>161</v>
      </c>
      <c r="C37" s="60" t="s">
        <v>276</v>
      </c>
      <c r="D37" s="60" t="s">
        <v>284</v>
      </c>
      <c r="E37" s="61">
        <v>2</v>
      </c>
      <c r="F37" s="61">
        <v>1600</v>
      </c>
      <c r="G37" s="62"/>
      <c r="H37" s="61"/>
      <c r="I37" s="61">
        <v>10</v>
      </c>
      <c r="J37" s="61">
        <v>35</v>
      </c>
      <c r="K37" s="61">
        <v>30</v>
      </c>
      <c r="L37" s="61"/>
      <c r="M37" s="61"/>
      <c r="N37" s="61"/>
      <c r="O37" s="63"/>
      <c r="P37" s="60" t="s">
        <v>68</v>
      </c>
    </row>
    <row r="38" spans="1:16">
      <c r="A38" s="60">
        <v>10037</v>
      </c>
      <c r="B38" s="60" t="s">
        <v>162</v>
      </c>
      <c r="C38" s="60" t="s">
        <v>276</v>
      </c>
      <c r="D38" s="60" t="s">
        <v>285</v>
      </c>
      <c r="E38" s="61">
        <v>2</v>
      </c>
      <c r="F38" s="61">
        <v>1600</v>
      </c>
      <c r="G38" s="62"/>
      <c r="H38" s="61">
        <v>35</v>
      </c>
      <c r="I38" s="61"/>
      <c r="J38" s="61">
        <v>20</v>
      </c>
      <c r="K38" s="61">
        <v>-25</v>
      </c>
      <c r="L38" s="61"/>
      <c r="M38" s="61"/>
      <c r="N38" s="61"/>
      <c r="O38" s="63"/>
      <c r="P38" s="60" t="s">
        <v>69</v>
      </c>
    </row>
    <row r="39" spans="1:16">
      <c r="A39" s="60">
        <v>10038</v>
      </c>
      <c r="B39" s="60" t="s">
        <v>163</v>
      </c>
      <c r="C39" s="60" t="s">
        <v>276</v>
      </c>
      <c r="D39" s="60" t="s">
        <v>285</v>
      </c>
      <c r="E39" s="61">
        <v>2</v>
      </c>
      <c r="F39" s="61">
        <v>1600</v>
      </c>
      <c r="G39" s="62">
        <v>25</v>
      </c>
      <c r="H39" s="61">
        <v>10</v>
      </c>
      <c r="I39" s="61"/>
      <c r="J39" s="61"/>
      <c r="K39" s="61"/>
      <c r="L39" s="61"/>
      <c r="M39" s="64">
        <v>30</v>
      </c>
      <c r="N39" s="61"/>
      <c r="O39" s="65">
        <v>20</v>
      </c>
      <c r="P39" s="60" t="s">
        <v>268</v>
      </c>
    </row>
    <row r="40" spans="1:16">
      <c r="A40" s="60">
        <v>10039</v>
      </c>
      <c r="B40" s="60" t="s">
        <v>164</v>
      </c>
      <c r="C40" s="60" t="s">
        <v>276</v>
      </c>
      <c r="D40" s="60" t="s">
        <v>286</v>
      </c>
      <c r="E40" s="61">
        <v>2</v>
      </c>
      <c r="F40" s="61">
        <v>1600</v>
      </c>
      <c r="G40" s="62"/>
      <c r="H40" s="61"/>
      <c r="I40" s="61">
        <v>30</v>
      </c>
      <c r="J40" s="61"/>
      <c r="K40" s="61"/>
      <c r="L40" s="61">
        <v>30</v>
      </c>
      <c r="M40" s="61"/>
      <c r="N40" s="61"/>
      <c r="O40" s="63"/>
      <c r="P40" s="60" t="s">
        <v>70</v>
      </c>
    </row>
    <row r="41" spans="1:16">
      <c r="A41" s="60">
        <v>10040</v>
      </c>
      <c r="B41" s="60" t="s">
        <v>165</v>
      </c>
      <c r="C41" s="60" t="s">
        <v>276</v>
      </c>
      <c r="D41" s="60" t="s">
        <v>286</v>
      </c>
      <c r="E41" s="61">
        <v>2</v>
      </c>
      <c r="F41" s="61">
        <v>1600</v>
      </c>
      <c r="G41" s="62"/>
      <c r="H41" s="61">
        <v>30</v>
      </c>
      <c r="I41" s="61"/>
      <c r="J41" s="61"/>
      <c r="K41" s="61"/>
      <c r="L41" s="61"/>
      <c r="M41" s="61">
        <v>25</v>
      </c>
      <c r="N41" s="61">
        <v>20</v>
      </c>
      <c r="O41" s="63"/>
      <c r="P41" s="60" t="s">
        <v>71</v>
      </c>
    </row>
    <row r="42" spans="1:16">
      <c r="A42" s="60">
        <v>10041</v>
      </c>
      <c r="B42" s="60" t="s">
        <v>166</v>
      </c>
      <c r="C42" s="60" t="s">
        <v>276</v>
      </c>
      <c r="D42" s="60" t="s">
        <v>286</v>
      </c>
      <c r="E42" s="61">
        <v>2</v>
      </c>
      <c r="F42" s="61">
        <v>1600</v>
      </c>
      <c r="G42" s="62"/>
      <c r="H42" s="61"/>
      <c r="I42" s="61">
        <v>30</v>
      </c>
      <c r="J42" s="61"/>
      <c r="K42" s="61"/>
      <c r="L42" s="61"/>
      <c r="M42" s="61">
        <v>25</v>
      </c>
      <c r="N42" s="61">
        <v>20</v>
      </c>
      <c r="O42" s="63"/>
      <c r="P42" s="60" t="s">
        <v>72</v>
      </c>
    </row>
    <row r="43" spans="1:16">
      <c r="A43" s="60">
        <v>10042</v>
      </c>
      <c r="B43" s="60" t="s">
        <v>167</v>
      </c>
      <c r="C43" s="60" t="s">
        <v>276</v>
      </c>
      <c r="D43" s="60" t="s">
        <v>284</v>
      </c>
      <c r="E43" s="61">
        <v>2</v>
      </c>
      <c r="F43" s="61">
        <v>1600</v>
      </c>
      <c r="G43" s="66">
        <v>30</v>
      </c>
      <c r="H43" s="61"/>
      <c r="I43" s="61"/>
      <c r="J43" s="61">
        <v>30</v>
      </c>
      <c r="K43" s="61">
        <v>10</v>
      </c>
      <c r="L43" s="64">
        <v>30</v>
      </c>
      <c r="M43" s="61"/>
      <c r="N43" s="61"/>
      <c r="O43" s="63"/>
      <c r="P43" s="60" t="s">
        <v>73</v>
      </c>
    </row>
    <row r="44" spans="1:16">
      <c r="A44" s="60">
        <v>29004</v>
      </c>
      <c r="B44" s="60" t="s">
        <v>4378</v>
      </c>
      <c r="C44" s="70" t="s">
        <v>278</v>
      </c>
      <c r="D44" s="60" t="s">
        <v>3354</v>
      </c>
      <c r="E44" s="61"/>
      <c r="F44" s="61">
        <v>5000</v>
      </c>
      <c r="G44" s="66"/>
      <c r="H44" s="61">
        <v>30</v>
      </c>
      <c r="I44" s="61"/>
      <c r="J44" s="61"/>
      <c r="K44" s="61">
        <v>30</v>
      </c>
      <c r="L44" s="61">
        <v>30</v>
      </c>
      <c r="M44" s="61"/>
      <c r="N44" s="61">
        <v>30</v>
      </c>
      <c r="O44" s="63">
        <v>20</v>
      </c>
      <c r="P44" s="60" t="s">
        <v>3829</v>
      </c>
    </row>
    <row r="45" spans="1:16">
      <c r="A45" s="60">
        <v>29006</v>
      </c>
      <c r="B45" s="60" t="s">
        <v>4431</v>
      </c>
      <c r="C45" s="70" t="s">
        <v>278</v>
      </c>
      <c r="D45" s="60" t="s">
        <v>3354</v>
      </c>
      <c r="E45" s="61"/>
      <c r="F45" s="61">
        <v>5000</v>
      </c>
      <c r="G45" s="62">
        <v>-50</v>
      </c>
      <c r="H45" s="61"/>
      <c r="I45" s="61">
        <v>50</v>
      </c>
      <c r="J45" s="61">
        <v>20</v>
      </c>
      <c r="K45" s="61"/>
      <c r="L45" s="61">
        <v>20</v>
      </c>
      <c r="M45" s="61">
        <v>20</v>
      </c>
      <c r="N45" s="61"/>
      <c r="O45" s="63"/>
      <c r="P45" s="60" t="s">
        <v>4376</v>
      </c>
    </row>
    <row r="46" spans="1:16">
      <c r="A46" s="306">
        <v>29008</v>
      </c>
      <c r="B46" s="306" t="s">
        <v>5297</v>
      </c>
      <c r="C46" s="70" t="s">
        <v>278</v>
      </c>
      <c r="D46" s="306" t="s">
        <v>5298</v>
      </c>
      <c r="E46" s="309"/>
      <c r="F46" s="310">
        <v>3200</v>
      </c>
      <c r="G46" s="309">
        <v>6</v>
      </c>
      <c r="H46" s="309">
        <v>6</v>
      </c>
      <c r="I46" s="309">
        <v>6</v>
      </c>
      <c r="J46" s="309">
        <v>6</v>
      </c>
      <c r="K46" s="309">
        <v>6</v>
      </c>
      <c r="L46" s="309">
        <v>6</v>
      </c>
      <c r="M46" s="309">
        <v>6</v>
      </c>
      <c r="N46" s="309">
        <v>6</v>
      </c>
      <c r="O46" s="310">
        <v>6</v>
      </c>
      <c r="P46" s="307" t="s">
        <v>5299</v>
      </c>
    </row>
    <row r="47" spans="1:16">
      <c r="A47" s="302">
        <v>29009</v>
      </c>
      <c r="B47" s="302" t="s">
        <v>5300</v>
      </c>
      <c r="C47" s="70" t="s">
        <v>278</v>
      </c>
      <c r="D47" s="306" t="s">
        <v>5298</v>
      </c>
      <c r="E47" s="303"/>
      <c r="F47" s="303">
        <v>3200</v>
      </c>
      <c r="G47" s="304"/>
      <c r="H47" s="303"/>
      <c r="I47" s="303"/>
      <c r="J47" s="303">
        <v>-55</v>
      </c>
      <c r="K47" s="303">
        <v>33</v>
      </c>
      <c r="L47" s="308">
        <v>33</v>
      </c>
      <c r="M47" s="303"/>
      <c r="N47" s="303"/>
      <c r="O47" s="305"/>
      <c r="P47" s="302" t="s">
        <v>5301</v>
      </c>
    </row>
    <row r="48" spans="1:16">
      <c r="A48" s="67">
        <v>20000</v>
      </c>
      <c r="B48" s="67" t="s">
        <v>2728</v>
      </c>
      <c r="C48" s="67"/>
      <c r="D48" s="67"/>
      <c r="E48" s="68"/>
      <c r="F48" s="68"/>
      <c r="G48" s="162"/>
      <c r="H48" s="68"/>
      <c r="I48" s="68"/>
      <c r="J48" s="68"/>
      <c r="K48" s="68"/>
      <c r="L48" s="163"/>
      <c r="M48" s="68"/>
      <c r="N48" s="68"/>
      <c r="O48" s="69"/>
      <c r="P48" s="67" t="s">
        <v>3820</v>
      </c>
    </row>
    <row r="49" spans="1:16" s="9" customFormat="1">
      <c r="A49" s="56">
        <v>20001</v>
      </c>
      <c r="B49" s="56" t="s">
        <v>168</v>
      </c>
      <c r="C49" s="56" t="s">
        <v>277</v>
      </c>
      <c r="D49" s="56" t="s">
        <v>287</v>
      </c>
      <c r="E49" s="57">
        <v>1</v>
      </c>
      <c r="F49" s="57">
        <v>400</v>
      </c>
      <c r="G49" s="58"/>
      <c r="H49" s="57"/>
      <c r="I49" s="57">
        <v>10</v>
      </c>
      <c r="J49" s="57"/>
      <c r="K49" s="57"/>
      <c r="L49" s="57"/>
      <c r="M49" s="57">
        <v>5</v>
      </c>
      <c r="N49" s="57"/>
      <c r="O49" s="59"/>
      <c r="P49" s="56" t="s">
        <v>21</v>
      </c>
    </row>
    <row r="50" spans="1:16">
      <c r="A50" s="60">
        <v>20002</v>
      </c>
      <c r="B50" s="60" t="s">
        <v>169</v>
      </c>
      <c r="C50" s="60" t="s">
        <v>277</v>
      </c>
      <c r="D50" s="60" t="s">
        <v>285</v>
      </c>
      <c r="E50" s="61">
        <v>1</v>
      </c>
      <c r="F50" s="61">
        <v>900</v>
      </c>
      <c r="G50" s="62"/>
      <c r="H50" s="61">
        <v>10</v>
      </c>
      <c r="I50" s="61"/>
      <c r="J50" s="61"/>
      <c r="K50" s="61"/>
      <c r="L50" s="61"/>
      <c r="M50" s="61">
        <v>10</v>
      </c>
      <c r="N50" s="61"/>
      <c r="O50" s="63">
        <v>10</v>
      </c>
      <c r="P50" s="60" t="s">
        <v>269</v>
      </c>
    </row>
    <row r="51" spans="1:16">
      <c r="A51" s="60">
        <v>20003</v>
      </c>
      <c r="B51" s="60" t="s">
        <v>170</v>
      </c>
      <c r="C51" s="60" t="s">
        <v>277</v>
      </c>
      <c r="D51" s="60" t="s">
        <v>284</v>
      </c>
      <c r="E51" s="61">
        <v>1</v>
      </c>
      <c r="F51" s="61">
        <v>900</v>
      </c>
      <c r="G51" s="62"/>
      <c r="H51" s="61"/>
      <c r="I51" s="61"/>
      <c r="J51" s="61"/>
      <c r="K51" s="61"/>
      <c r="L51" s="61">
        <v>-20</v>
      </c>
      <c r="M51" s="61">
        <v>30</v>
      </c>
      <c r="N51" s="61"/>
      <c r="O51" s="63">
        <v>20</v>
      </c>
      <c r="P51" s="60" t="s">
        <v>270</v>
      </c>
    </row>
    <row r="52" spans="1:16">
      <c r="A52" s="60">
        <v>20004</v>
      </c>
      <c r="B52" s="60" t="s">
        <v>171</v>
      </c>
      <c r="C52" s="60" t="s">
        <v>277</v>
      </c>
      <c r="D52" s="60" t="s">
        <v>287</v>
      </c>
      <c r="E52" s="61">
        <v>1</v>
      </c>
      <c r="F52" s="61">
        <v>900</v>
      </c>
      <c r="G52" s="62"/>
      <c r="H52" s="61"/>
      <c r="I52" s="61"/>
      <c r="J52" s="61"/>
      <c r="K52" s="61"/>
      <c r="L52" s="61">
        <v>30</v>
      </c>
      <c r="M52" s="61"/>
      <c r="N52" s="61"/>
      <c r="O52" s="63"/>
      <c r="P52" s="60" t="s">
        <v>74</v>
      </c>
    </row>
    <row r="53" spans="1:16">
      <c r="A53" s="60">
        <v>20005</v>
      </c>
      <c r="B53" s="60" t="s">
        <v>172</v>
      </c>
      <c r="C53" s="60" t="s">
        <v>277</v>
      </c>
      <c r="D53" s="60" t="s">
        <v>287</v>
      </c>
      <c r="E53" s="61">
        <v>1</v>
      </c>
      <c r="F53" s="61">
        <v>100</v>
      </c>
      <c r="G53" s="62">
        <v>20</v>
      </c>
      <c r="H53" s="61"/>
      <c r="I53" s="61">
        <v>5</v>
      </c>
      <c r="J53" s="61"/>
      <c r="K53" s="61"/>
      <c r="L53" s="61"/>
      <c r="M53" s="61">
        <v>5</v>
      </c>
      <c r="N53" s="61"/>
      <c r="O53" s="63"/>
      <c r="P53" s="60" t="s">
        <v>22</v>
      </c>
    </row>
    <row r="54" spans="1:16">
      <c r="A54" s="60">
        <v>20006</v>
      </c>
      <c r="B54" s="60" t="s">
        <v>173</v>
      </c>
      <c r="C54" s="60" t="s">
        <v>277</v>
      </c>
      <c r="D54" s="60" t="s">
        <v>287</v>
      </c>
      <c r="E54" s="61">
        <v>1</v>
      </c>
      <c r="F54" s="61">
        <v>400</v>
      </c>
      <c r="G54" s="62">
        <v>25</v>
      </c>
      <c r="H54" s="61">
        <v>5</v>
      </c>
      <c r="I54" s="61"/>
      <c r="J54" s="61"/>
      <c r="K54" s="61"/>
      <c r="L54" s="61">
        <v>3</v>
      </c>
      <c r="M54" s="61">
        <v>5</v>
      </c>
      <c r="N54" s="61"/>
      <c r="O54" s="63"/>
      <c r="P54" s="60" t="s">
        <v>23</v>
      </c>
    </row>
    <row r="55" spans="1:16">
      <c r="A55" s="60">
        <v>20007</v>
      </c>
      <c r="B55" s="60" t="s">
        <v>174</v>
      </c>
      <c r="C55" s="60" t="s">
        <v>277</v>
      </c>
      <c r="D55" s="60" t="s">
        <v>287</v>
      </c>
      <c r="E55" s="61">
        <v>1</v>
      </c>
      <c r="F55" s="61">
        <v>900</v>
      </c>
      <c r="G55" s="62">
        <v>25</v>
      </c>
      <c r="H55" s="61"/>
      <c r="I55" s="61"/>
      <c r="J55" s="61"/>
      <c r="K55" s="61"/>
      <c r="L55" s="61"/>
      <c r="M55" s="61">
        <v>5</v>
      </c>
      <c r="N55" s="61">
        <v>15</v>
      </c>
      <c r="O55" s="63"/>
      <c r="P55" s="60" t="s">
        <v>24</v>
      </c>
    </row>
    <row r="56" spans="1:16">
      <c r="A56" s="60">
        <v>20008</v>
      </c>
      <c r="B56" s="60" t="s">
        <v>175</v>
      </c>
      <c r="C56" s="60" t="s">
        <v>277</v>
      </c>
      <c r="D56" s="60" t="s">
        <v>287</v>
      </c>
      <c r="E56" s="61">
        <v>1</v>
      </c>
      <c r="F56" s="61">
        <v>400</v>
      </c>
      <c r="G56" s="62">
        <v>15</v>
      </c>
      <c r="H56" s="61"/>
      <c r="I56" s="61"/>
      <c r="J56" s="61">
        <v>2</v>
      </c>
      <c r="K56" s="61">
        <v>15</v>
      </c>
      <c r="L56" s="61"/>
      <c r="M56" s="61">
        <v>5</v>
      </c>
      <c r="N56" s="61"/>
      <c r="O56" s="63"/>
      <c r="P56" s="60" t="s">
        <v>25</v>
      </c>
    </row>
    <row r="57" spans="1:16">
      <c r="A57" s="60">
        <v>20009</v>
      </c>
      <c r="B57" s="60" t="s">
        <v>176</v>
      </c>
      <c r="C57" s="60" t="s">
        <v>277</v>
      </c>
      <c r="D57" s="60" t="s">
        <v>284</v>
      </c>
      <c r="E57" s="61">
        <v>1</v>
      </c>
      <c r="F57" s="61">
        <v>100</v>
      </c>
      <c r="G57" s="62"/>
      <c r="H57" s="61"/>
      <c r="I57" s="61">
        <v>7</v>
      </c>
      <c r="J57" s="61">
        <v>10</v>
      </c>
      <c r="K57" s="61"/>
      <c r="L57" s="61"/>
      <c r="M57" s="61"/>
      <c r="N57" s="61"/>
      <c r="O57" s="63"/>
      <c r="P57" s="60" t="s">
        <v>26</v>
      </c>
    </row>
    <row r="58" spans="1:16">
      <c r="A58" s="60">
        <v>20010</v>
      </c>
      <c r="B58" s="60" t="s">
        <v>177</v>
      </c>
      <c r="C58" s="60" t="s">
        <v>277</v>
      </c>
      <c r="D58" s="60" t="s">
        <v>2719</v>
      </c>
      <c r="E58" s="61">
        <v>1</v>
      </c>
      <c r="F58" s="61">
        <v>900</v>
      </c>
      <c r="G58" s="62"/>
      <c r="H58" s="61">
        <v>20</v>
      </c>
      <c r="I58" s="61"/>
      <c r="J58" s="61"/>
      <c r="K58" s="61"/>
      <c r="L58" s="61"/>
      <c r="M58" s="61">
        <v>5</v>
      </c>
      <c r="N58" s="61"/>
      <c r="O58" s="63"/>
      <c r="P58" s="60" t="s">
        <v>75</v>
      </c>
    </row>
    <row r="59" spans="1:16">
      <c r="A59" s="60">
        <v>20011</v>
      </c>
      <c r="B59" s="60" t="s">
        <v>178</v>
      </c>
      <c r="C59" s="60" t="s">
        <v>277</v>
      </c>
      <c r="D59" s="60" t="s">
        <v>284</v>
      </c>
      <c r="E59" s="61">
        <v>1</v>
      </c>
      <c r="F59" s="61">
        <v>400</v>
      </c>
      <c r="G59" s="62"/>
      <c r="H59" s="61">
        <v>10</v>
      </c>
      <c r="I59" s="61"/>
      <c r="J59" s="61"/>
      <c r="K59" s="61"/>
      <c r="L59" s="61"/>
      <c r="M59" s="61">
        <v>5</v>
      </c>
      <c r="N59" s="61"/>
      <c r="O59" s="63"/>
      <c r="P59" s="60" t="s">
        <v>76</v>
      </c>
    </row>
    <row r="60" spans="1:16">
      <c r="A60" s="60">
        <v>20012</v>
      </c>
      <c r="B60" s="60" t="s">
        <v>179</v>
      </c>
      <c r="C60" s="60" t="s">
        <v>277</v>
      </c>
      <c r="D60" s="60" t="s">
        <v>284</v>
      </c>
      <c r="E60" s="61">
        <v>1</v>
      </c>
      <c r="F60" s="61">
        <v>900</v>
      </c>
      <c r="G60" s="62"/>
      <c r="H60" s="61"/>
      <c r="I60" s="61"/>
      <c r="J60" s="61"/>
      <c r="K60" s="61"/>
      <c r="L60" s="61">
        <v>25</v>
      </c>
      <c r="M60" s="61"/>
      <c r="N60" s="61">
        <v>10</v>
      </c>
      <c r="O60" s="63"/>
      <c r="P60" s="60" t="s">
        <v>27</v>
      </c>
    </row>
    <row r="61" spans="1:16">
      <c r="A61" s="60">
        <v>20013</v>
      </c>
      <c r="B61" s="60" t="s">
        <v>180</v>
      </c>
      <c r="C61" s="60" t="s">
        <v>277</v>
      </c>
      <c r="D61" s="60" t="s">
        <v>285</v>
      </c>
      <c r="E61" s="61">
        <v>1</v>
      </c>
      <c r="F61" s="61">
        <v>100</v>
      </c>
      <c r="G61" s="62"/>
      <c r="H61" s="61"/>
      <c r="I61" s="61"/>
      <c r="J61" s="61"/>
      <c r="K61" s="61"/>
      <c r="L61" s="61"/>
      <c r="M61" s="61">
        <v>5</v>
      </c>
      <c r="N61" s="61"/>
      <c r="O61" s="63">
        <v>10</v>
      </c>
      <c r="P61" s="60" t="s">
        <v>28</v>
      </c>
    </row>
    <row r="62" spans="1:16">
      <c r="A62" s="60">
        <v>20015</v>
      </c>
      <c r="B62" s="60" t="s">
        <v>181</v>
      </c>
      <c r="C62" s="60" t="s">
        <v>277</v>
      </c>
      <c r="D62" s="60" t="s">
        <v>285</v>
      </c>
      <c r="E62" s="61">
        <v>1</v>
      </c>
      <c r="F62" s="61">
        <v>400</v>
      </c>
      <c r="G62" s="62"/>
      <c r="H62" s="61"/>
      <c r="I62" s="61"/>
      <c r="J62" s="61"/>
      <c r="K62" s="61"/>
      <c r="L62" s="61"/>
      <c r="M62" s="61">
        <v>10</v>
      </c>
      <c r="N62" s="61"/>
      <c r="O62" s="63">
        <v>10</v>
      </c>
      <c r="P62" s="60" t="s">
        <v>77</v>
      </c>
    </row>
    <row r="63" spans="1:16">
      <c r="A63" s="60">
        <v>20016</v>
      </c>
      <c r="B63" s="60" t="s">
        <v>182</v>
      </c>
      <c r="C63" s="60" t="s">
        <v>277</v>
      </c>
      <c r="D63" s="60" t="s">
        <v>286</v>
      </c>
      <c r="E63" s="61">
        <v>1</v>
      </c>
      <c r="F63" s="61">
        <v>100</v>
      </c>
      <c r="G63" s="62">
        <v>10</v>
      </c>
      <c r="H63" s="61"/>
      <c r="I63" s="61"/>
      <c r="J63" s="61"/>
      <c r="K63" s="61"/>
      <c r="L63" s="61"/>
      <c r="M63" s="61"/>
      <c r="N63" s="61">
        <v>15</v>
      </c>
      <c r="O63" s="63"/>
      <c r="P63" s="60" t="s">
        <v>78</v>
      </c>
    </row>
    <row r="64" spans="1:16">
      <c r="A64" s="60">
        <v>20017</v>
      </c>
      <c r="B64" s="60" t="s">
        <v>183</v>
      </c>
      <c r="C64" s="60" t="s">
        <v>277</v>
      </c>
      <c r="D64" s="60" t="s">
        <v>287</v>
      </c>
      <c r="E64" s="61">
        <v>1</v>
      </c>
      <c r="F64" s="61">
        <v>900</v>
      </c>
      <c r="G64" s="62"/>
      <c r="H64" s="61"/>
      <c r="I64" s="61"/>
      <c r="J64" s="61"/>
      <c r="K64" s="61"/>
      <c r="L64" s="61"/>
      <c r="M64" s="61">
        <v>35</v>
      </c>
      <c r="N64" s="61"/>
      <c r="O64" s="63"/>
      <c r="P64" s="60" t="s">
        <v>79</v>
      </c>
    </row>
    <row r="65" spans="1:17">
      <c r="A65" s="60">
        <v>20018</v>
      </c>
      <c r="B65" s="60" t="s">
        <v>184</v>
      </c>
      <c r="C65" s="60" t="s">
        <v>277</v>
      </c>
      <c r="D65" s="60" t="s">
        <v>286</v>
      </c>
      <c r="E65" s="61">
        <v>1</v>
      </c>
      <c r="F65" s="61">
        <v>900</v>
      </c>
      <c r="G65" s="62">
        <v>20</v>
      </c>
      <c r="H65" s="61"/>
      <c r="I65" s="61">
        <v>5</v>
      </c>
      <c r="J65" s="61"/>
      <c r="K65" s="61"/>
      <c r="L65" s="61"/>
      <c r="M65" s="61"/>
      <c r="N65" s="61">
        <v>20</v>
      </c>
      <c r="O65" s="63"/>
      <c r="P65" s="60" t="s">
        <v>29</v>
      </c>
    </row>
    <row r="66" spans="1:17">
      <c r="A66" s="60">
        <v>20019</v>
      </c>
      <c r="B66" s="60" t="s">
        <v>185</v>
      </c>
      <c r="C66" s="60" t="s">
        <v>277</v>
      </c>
      <c r="D66" s="60" t="s">
        <v>287</v>
      </c>
      <c r="E66" s="61">
        <v>1</v>
      </c>
      <c r="F66" s="61">
        <v>400</v>
      </c>
      <c r="G66" s="62">
        <v>20</v>
      </c>
      <c r="H66" s="61"/>
      <c r="I66" s="61"/>
      <c r="J66" s="61"/>
      <c r="K66" s="61"/>
      <c r="L66" s="61">
        <v>-5</v>
      </c>
      <c r="M66" s="61">
        <v>10</v>
      </c>
      <c r="N66" s="61"/>
      <c r="O66" s="63"/>
      <c r="P66" s="60" t="s">
        <v>80</v>
      </c>
    </row>
    <row r="67" spans="1:17">
      <c r="A67" s="60">
        <v>20020</v>
      </c>
      <c r="B67" s="60" t="s">
        <v>186</v>
      </c>
      <c r="C67" s="60" t="s">
        <v>277</v>
      </c>
      <c r="D67" s="60" t="s">
        <v>287</v>
      </c>
      <c r="E67" s="61">
        <v>1</v>
      </c>
      <c r="F67" s="61">
        <v>100</v>
      </c>
      <c r="G67" s="62">
        <v>10</v>
      </c>
      <c r="H67" s="61"/>
      <c r="I67" s="61"/>
      <c r="J67" s="61"/>
      <c r="K67" s="61"/>
      <c r="L67" s="61"/>
      <c r="M67" s="61">
        <v>5</v>
      </c>
      <c r="N67" s="61">
        <v>10</v>
      </c>
      <c r="O67" s="63"/>
      <c r="P67" s="60" t="s">
        <v>30</v>
      </c>
    </row>
    <row r="68" spans="1:17">
      <c r="A68" s="60">
        <v>20021</v>
      </c>
      <c r="B68" s="60" t="s">
        <v>187</v>
      </c>
      <c r="C68" s="60" t="s">
        <v>277</v>
      </c>
      <c r="D68" s="60" t="s">
        <v>287</v>
      </c>
      <c r="E68" s="61">
        <v>1</v>
      </c>
      <c r="F68" s="61">
        <v>400</v>
      </c>
      <c r="G68" s="62">
        <v>10</v>
      </c>
      <c r="H68" s="61"/>
      <c r="I68" s="61"/>
      <c r="J68" s="61"/>
      <c r="K68" s="61"/>
      <c r="L68" s="61"/>
      <c r="M68" s="61">
        <v>15</v>
      </c>
      <c r="N68" s="61"/>
      <c r="O68" s="63"/>
      <c r="P68" s="60" t="s">
        <v>31</v>
      </c>
    </row>
    <row r="69" spans="1:17">
      <c r="A69" s="60">
        <v>20022</v>
      </c>
      <c r="B69" s="60" t="s">
        <v>188</v>
      </c>
      <c r="C69" s="60" t="s">
        <v>277</v>
      </c>
      <c r="D69" s="60" t="s">
        <v>287</v>
      </c>
      <c r="E69" s="61">
        <v>1</v>
      </c>
      <c r="F69" s="61">
        <v>900</v>
      </c>
      <c r="G69" s="62"/>
      <c r="H69" s="61"/>
      <c r="I69" s="61">
        <v>20</v>
      </c>
      <c r="J69" s="61"/>
      <c r="K69" s="61"/>
      <c r="L69" s="61"/>
      <c r="M69" s="61">
        <v>5</v>
      </c>
      <c r="N69" s="61"/>
      <c r="O69" s="63"/>
      <c r="P69" s="60" t="s">
        <v>81</v>
      </c>
    </row>
    <row r="70" spans="1:17">
      <c r="A70" s="60">
        <v>20023</v>
      </c>
      <c r="B70" s="60" t="s">
        <v>189</v>
      </c>
      <c r="C70" s="70" t="s">
        <v>278</v>
      </c>
      <c r="D70" s="60" t="s">
        <v>2693</v>
      </c>
      <c r="E70" s="61">
        <v>0</v>
      </c>
      <c r="F70" s="61">
        <v>1600</v>
      </c>
      <c r="G70" s="62">
        <v>81</v>
      </c>
      <c r="H70" s="61"/>
      <c r="I70" s="61"/>
      <c r="J70" s="61"/>
      <c r="K70" s="61"/>
      <c r="L70" s="61"/>
      <c r="M70" s="61"/>
      <c r="N70" s="61"/>
      <c r="O70" s="63"/>
      <c r="P70" s="60" t="s">
        <v>32</v>
      </c>
    </row>
    <row r="71" spans="1:17">
      <c r="A71" s="60">
        <v>20024</v>
      </c>
      <c r="B71" s="60" t="s">
        <v>190</v>
      </c>
      <c r="C71" s="60" t="s">
        <v>277</v>
      </c>
      <c r="D71" s="60" t="s">
        <v>284</v>
      </c>
      <c r="E71" s="61">
        <v>2</v>
      </c>
      <c r="F71" s="61">
        <v>1600</v>
      </c>
      <c r="G71" s="62"/>
      <c r="H71" s="61"/>
      <c r="I71" s="61"/>
      <c r="J71" s="61"/>
      <c r="K71" s="61"/>
      <c r="L71" s="61">
        <v>-20</v>
      </c>
      <c r="M71" s="64">
        <v>50</v>
      </c>
      <c r="N71" s="61"/>
      <c r="O71" s="63">
        <v>30</v>
      </c>
      <c r="P71" s="60" t="s">
        <v>271</v>
      </c>
    </row>
    <row r="72" spans="1:17">
      <c r="A72" s="60">
        <v>20025</v>
      </c>
      <c r="B72" s="60" t="s">
        <v>191</v>
      </c>
      <c r="C72" s="60" t="s">
        <v>277</v>
      </c>
      <c r="D72" s="60" t="s">
        <v>284</v>
      </c>
      <c r="E72" s="61">
        <v>2</v>
      </c>
      <c r="F72" s="61">
        <v>1600</v>
      </c>
      <c r="G72" s="62"/>
      <c r="H72" s="61"/>
      <c r="I72" s="61"/>
      <c r="J72" s="61"/>
      <c r="K72" s="61"/>
      <c r="L72" s="61">
        <v>20</v>
      </c>
      <c r="M72" s="61">
        <v>30</v>
      </c>
      <c r="N72" s="61"/>
      <c r="O72" s="63">
        <v>20</v>
      </c>
      <c r="P72" s="60" t="s">
        <v>82</v>
      </c>
    </row>
    <row r="73" spans="1:17">
      <c r="A73" s="60">
        <v>20026</v>
      </c>
      <c r="B73" s="60" t="s">
        <v>2717</v>
      </c>
      <c r="C73" s="60" t="s">
        <v>277</v>
      </c>
      <c r="D73" s="60" t="s">
        <v>286</v>
      </c>
      <c r="E73" s="61">
        <v>2</v>
      </c>
      <c r="F73" s="61">
        <v>1600</v>
      </c>
      <c r="G73" s="62"/>
      <c r="H73" s="61"/>
      <c r="I73" s="61"/>
      <c r="J73" s="61"/>
      <c r="K73" s="61"/>
      <c r="L73" s="64">
        <v>50</v>
      </c>
      <c r="M73" s="61"/>
      <c r="N73" s="61"/>
      <c r="O73" s="63"/>
      <c r="P73" s="60" t="s">
        <v>33</v>
      </c>
    </row>
    <row r="74" spans="1:17">
      <c r="A74" s="60">
        <v>20027</v>
      </c>
      <c r="B74" s="60" t="s">
        <v>193</v>
      </c>
      <c r="C74" s="60" t="s">
        <v>277</v>
      </c>
      <c r="D74" s="60" t="s">
        <v>287</v>
      </c>
      <c r="E74" s="61">
        <v>2</v>
      </c>
      <c r="F74" s="61">
        <v>1600</v>
      </c>
      <c r="G74" s="62"/>
      <c r="H74" s="61">
        <v>10</v>
      </c>
      <c r="I74" s="61">
        <v>10</v>
      </c>
      <c r="J74" s="61"/>
      <c r="K74" s="61"/>
      <c r="L74" s="61">
        <v>40</v>
      </c>
      <c r="M74" s="61">
        <v>10</v>
      </c>
      <c r="N74" s="61"/>
      <c r="O74" s="63"/>
      <c r="P74" s="60" t="s">
        <v>2718</v>
      </c>
    </row>
    <row r="75" spans="1:17">
      <c r="A75" s="60">
        <v>20028</v>
      </c>
      <c r="B75" s="60" t="s">
        <v>194</v>
      </c>
      <c r="C75" s="60" t="s">
        <v>277</v>
      </c>
      <c r="D75" s="60" t="s">
        <v>285</v>
      </c>
      <c r="E75" s="61">
        <v>2</v>
      </c>
      <c r="F75" s="61">
        <v>1600</v>
      </c>
      <c r="G75" s="62"/>
      <c r="H75" s="61"/>
      <c r="I75" s="61"/>
      <c r="J75" s="61"/>
      <c r="K75" s="61"/>
      <c r="L75" s="61"/>
      <c r="M75" s="64">
        <v>50</v>
      </c>
      <c r="N75" s="61"/>
      <c r="O75" s="63"/>
      <c r="P75" s="60" t="s">
        <v>83</v>
      </c>
    </row>
    <row r="76" spans="1:17">
      <c r="A76" s="60">
        <v>20029</v>
      </c>
      <c r="B76" s="60" t="s">
        <v>195</v>
      </c>
      <c r="C76" s="60" t="s">
        <v>277</v>
      </c>
      <c r="D76" s="60" t="s">
        <v>287</v>
      </c>
      <c r="E76" s="61">
        <v>2</v>
      </c>
      <c r="F76" s="61">
        <v>1600</v>
      </c>
      <c r="G76" s="62">
        <v>50</v>
      </c>
      <c r="H76" s="61"/>
      <c r="I76" s="61"/>
      <c r="J76" s="61">
        <v>20</v>
      </c>
      <c r="K76" s="61"/>
      <c r="L76" s="61"/>
      <c r="M76" s="61">
        <v>20</v>
      </c>
      <c r="N76" s="61">
        <v>20</v>
      </c>
      <c r="O76" s="63"/>
      <c r="P76" s="60" t="s">
        <v>84</v>
      </c>
    </row>
    <row r="77" spans="1:17">
      <c r="A77" s="60">
        <v>20030</v>
      </c>
      <c r="B77" s="60" t="s">
        <v>196</v>
      </c>
      <c r="C77" s="60" t="s">
        <v>277</v>
      </c>
      <c r="D77" s="60" t="s">
        <v>287</v>
      </c>
      <c r="E77" s="61">
        <v>2</v>
      </c>
      <c r="F77" s="61">
        <v>1600</v>
      </c>
      <c r="G77" s="62">
        <v>50</v>
      </c>
      <c r="H77" s="64">
        <v>20</v>
      </c>
      <c r="I77" s="61"/>
      <c r="J77" s="61"/>
      <c r="K77" s="61"/>
      <c r="L77" s="61"/>
      <c r="M77" s="61">
        <v>20</v>
      </c>
      <c r="N77" s="61"/>
      <c r="O77" s="63"/>
      <c r="P77" s="60" t="s">
        <v>85</v>
      </c>
    </row>
    <row r="78" spans="1:17">
      <c r="A78" s="60">
        <v>20031</v>
      </c>
      <c r="B78" s="60" t="s">
        <v>197</v>
      </c>
      <c r="C78" s="60" t="s">
        <v>277</v>
      </c>
      <c r="D78" s="60" t="s">
        <v>287</v>
      </c>
      <c r="E78" s="61">
        <v>2</v>
      </c>
      <c r="F78" s="61">
        <v>1600</v>
      </c>
      <c r="G78" s="62">
        <v>50</v>
      </c>
      <c r="H78" s="61"/>
      <c r="I78" s="61">
        <v>20</v>
      </c>
      <c r="J78" s="61"/>
      <c r="K78" s="61"/>
      <c r="L78" s="61"/>
      <c r="M78" s="61">
        <v>20</v>
      </c>
      <c r="N78" s="61"/>
      <c r="O78" s="63"/>
      <c r="P78" s="60" t="s">
        <v>86</v>
      </c>
    </row>
    <row r="79" spans="1:17">
      <c r="A79" s="60">
        <v>20032</v>
      </c>
      <c r="B79" s="60" t="s">
        <v>198</v>
      </c>
      <c r="C79" s="60" t="s">
        <v>277</v>
      </c>
      <c r="D79" s="60" t="s">
        <v>287</v>
      </c>
      <c r="E79" s="61">
        <v>2</v>
      </c>
      <c r="F79" s="61">
        <v>1600</v>
      </c>
      <c r="G79" s="62">
        <v>15</v>
      </c>
      <c r="H79" s="61"/>
      <c r="I79" s="61"/>
      <c r="J79" s="61"/>
      <c r="K79" s="61">
        <v>10</v>
      </c>
      <c r="L79" s="61"/>
      <c r="M79" s="61">
        <v>35</v>
      </c>
      <c r="N79" s="64">
        <v>60</v>
      </c>
      <c r="O79" s="63"/>
      <c r="P79" s="60" t="s">
        <v>87</v>
      </c>
    </row>
    <row r="80" spans="1:17">
      <c r="A80" s="60">
        <v>20033</v>
      </c>
      <c r="B80" s="60" t="s">
        <v>199</v>
      </c>
      <c r="C80" s="60" t="s">
        <v>277</v>
      </c>
      <c r="D80" s="60" t="s">
        <v>286</v>
      </c>
      <c r="E80" s="61">
        <v>2</v>
      </c>
      <c r="F80" s="61">
        <v>1600</v>
      </c>
      <c r="G80" s="62">
        <v>30</v>
      </c>
      <c r="H80" s="61"/>
      <c r="I80" s="61">
        <v>25</v>
      </c>
      <c r="J80" s="61"/>
      <c r="K80" s="61"/>
      <c r="L80" s="61"/>
      <c r="M80" s="61">
        <v>10</v>
      </c>
      <c r="N80" s="61"/>
      <c r="O80" s="63"/>
      <c r="P80" s="60" t="s">
        <v>88</v>
      </c>
      <c r="Q80" s="2"/>
    </row>
    <row r="81" spans="1:16">
      <c r="A81" s="60">
        <v>20034</v>
      </c>
      <c r="B81" s="60" t="s">
        <v>200</v>
      </c>
      <c r="C81" s="60" t="s">
        <v>277</v>
      </c>
      <c r="D81" s="60" t="s">
        <v>287</v>
      </c>
      <c r="E81" s="61">
        <v>2</v>
      </c>
      <c r="F81" s="61">
        <v>1600</v>
      </c>
      <c r="G81" s="66">
        <v>100</v>
      </c>
      <c r="H81" s="61"/>
      <c r="I81" s="61"/>
      <c r="J81" s="61"/>
      <c r="K81" s="61"/>
      <c r="L81" s="61"/>
      <c r="M81" s="61">
        <v>10</v>
      </c>
      <c r="N81" s="61">
        <v>30</v>
      </c>
      <c r="O81" s="63"/>
      <c r="P81" s="60" t="s">
        <v>89</v>
      </c>
    </row>
    <row r="82" spans="1:16">
      <c r="A82" s="60">
        <v>20035</v>
      </c>
      <c r="B82" s="60" t="s">
        <v>201</v>
      </c>
      <c r="C82" s="60" t="s">
        <v>277</v>
      </c>
      <c r="D82" s="60" t="s">
        <v>286</v>
      </c>
      <c r="E82" s="61">
        <v>2</v>
      </c>
      <c r="F82" s="61">
        <v>1600</v>
      </c>
      <c r="G82" s="62"/>
      <c r="H82" s="61">
        <v>-15</v>
      </c>
      <c r="I82" s="61">
        <v>-10</v>
      </c>
      <c r="J82" s="64">
        <v>50</v>
      </c>
      <c r="K82" s="61">
        <v>35</v>
      </c>
      <c r="L82" s="61"/>
      <c r="M82" s="61"/>
      <c r="N82" s="61"/>
      <c r="O82" s="63"/>
      <c r="P82" s="60" t="s">
        <v>90</v>
      </c>
    </row>
    <row r="83" spans="1:16">
      <c r="A83" s="60">
        <v>20036</v>
      </c>
      <c r="B83" s="60" t="s">
        <v>202</v>
      </c>
      <c r="C83" s="60" t="s">
        <v>277</v>
      </c>
      <c r="D83" s="60" t="s">
        <v>287</v>
      </c>
      <c r="E83" s="61">
        <v>2</v>
      </c>
      <c r="F83" s="61">
        <v>1600</v>
      </c>
      <c r="G83" s="62">
        <v>80</v>
      </c>
      <c r="H83" s="61"/>
      <c r="I83" s="61"/>
      <c r="J83" s="61"/>
      <c r="K83" s="61"/>
      <c r="L83" s="61">
        <v>-20</v>
      </c>
      <c r="M83" s="61">
        <v>25</v>
      </c>
      <c r="N83" s="61"/>
      <c r="O83" s="63">
        <v>20</v>
      </c>
      <c r="P83" s="60" t="s">
        <v>91</v>
      </c>
    </row>
    <row r="84" spans="1:16">
      <c r="A84" s="60">
        <v>20037</v>
      </c>
      <c r="B84" s="60" t="s">
        <v>203</v>
      </c>
      <c r="C84" s="60" t="s">
        <v>277</v>
      </c>
      <c r="D84" s="60" t="s">
        <v>287</v>
      </c>
      <c r="E84" s="61">
        <v>2</v>
      </c>
      <c r="F84" s="61">
        <v>1600</v>
      </c>
      <c r="G84" s="62">
        <v>50</v>
      </c>
      <c r="H84" s="61"/>
      <c r="I84" s="61">
        <v>20</v>
      </c>
      <c r="J84" s="61"/>
      <c r="K84" s="61"/>
      <c r="L84" s="61">
        <v>25</v>
      </c>
      <c r="M84" s="61"/>
      <c r="N84" s="61"/>
      <c r="O84" s="63"/>
      <c r="P84" s="60" t="s">
        <v>92</v>
      </c>
    </row>
    <row r="85" spans="1:16">
      <c r="A85" s="60">
        <v>20038</v>
      </c>
      <c r="B85" s="60" t="s">
        <v>204</v>
      </c>
      <c r="C85" s="60" t="s">
        <v>277</v>
      </c>
      <c r="D85" s="60" t="s">
        <v>287</v>
      </c>
      <c r="E85" s="61">
        <v>2</v>
      </c>
      <c r="F85" s="61">
        <v>1600</v>
      </c>
      <c r="G85" s="62">
        <v>50</v>
      </c>
      <c r="H85" s="61"/>
      <c r="I85" s="61"/>
      <c r="J85" s="61"/>
      <c r="K85" s="64">
        <v>40</v>
      </c>
      <c r="L85" s="61"/>
      <c r="M85" s="61">
        <v>20</v>
      </c>
      <c r="N85" s="61"/>
      <c r="O85" s="63"/>
      <c r="P85" s="60" t="s">
        <v>93</v>
      </c>
    </row>
    <row r="86" spans="1:16">
      <c r="A86" s="60">
        <v>20039</v>
      </c>
      <c r="B86" s="60" t="s">
        <v>205</v>
      </c>
      <c r="C86" s="60" t="s">
        <v>277</v>
      </c>
      <c r="D86" s="60" t="s">
        <v>287</v>
      </c>
      <c r="E86" s="61">
        <v>2</v>
      </c>
      <c r="F86" s="61">
        <v>1600</v>
      </c>
      <c r="G86" s="62">
        <v>30</v>
      </c>
      <c r="H86" s="61"/>
      <c r="I86" s="61"/>
      <c r="J86" s="61"/>
      <c r="K86" s="61"/>
      <c r="L86" s="61">
        <v>-20</v>
      </c>
      <c r="M86" s="61">
        <v>10</v>
      </c>
      <c r="N86" s="61"/>
      <c r="O86" s="65">
        <v>60</v>
      </c>
      <c r="P86" s="60" t="s">
        <v>94</v>
      </c>
    </row>
    <row r="87" spans="1:16">
      <c r="A87" s="60">
        <v>20040</v>
      </c>
      <c r="B87" s="60" t="s">
        <v>206</v>
      </c>
      <c r="C87" s="60" t="s">
        <v>277</v>
      </c>
      <c r="D87" s="60" t="s">
        <v>284</v>
      </c>
      <c r="E87" s="61">
        <v>2</v>
      </c>
      <c r="F87" s="61">
        <v>1600</v>
      </c>
      <c r="G87" s="62">
        <v>30</v>
      </c>
      <c r="H87" s="61">
        <v>10</v>
      </c>
      <c r="I87" s="61"/>
      <c r="J87" s="61"/>
      <c r="K87" s="61"/>
      <c r="L87" s="61"/>
      <c r="M87" s="61">
        <v>15</v>
      </c>
      <c r="N87" s="61"/>
      <c r="O87" s="63">
        <v>10</v>
      </c>
      <c r="P87" s="60" t="s">
        <v>95</v>
      </c>
    </row>
    <row r="88" spans="1:16">
      <c r="A88" s="71">
        <v>20041</v>
      </c>
      <c r="B88" s="71" t="s">
        <v>4526</v>
      </c>
      <c r="C88" s="71" t="s">
        <v>277</v>
      </c>
      <c r="D88" s="71" t="s">
        <v>287</v>
      </c>
      <c r="E88" s="72">
        <v>3</v>
      </c>
      <c r="F88" s="72">
        <v>3200</v>
      </c>
      <c r="G88" s="73"/>
      <c r="H88" s="72"/>
      <c r="I88" s="225">
        <v>35</v>
      </c>
      <c r="J88" s="72">
        <v>20</v>
      </c>
      <c r="K88" s="72">
        <v>-30</v>
      </c>
      <c r="L88" s="72"/>
      <c r="M88" s="72">
        <v>-30</v>
      </c>
      <c r="N88" s="72">
        <v>20</v>
      </c>
      <c r="O88" s="74"/>
      <c r="P88" s="71" t="s">
        <v>4375</v>
      </c>
    </row>
    <row r="89" spans="1:16">
      <c r="A89" s="60">
        <v>29001</v>
      </c>
      <c r="B89" s="60" t="s">
        <v>207</v>
      </c>
      <c r="C89" s="70" t="s">
        <v>278</v>
      </c>
      <c r="D89" s="60" t="s">
        <v>2694</v>
      </c>
      <c r="E89" s="61"/>
      <c r="F89" s="61">
        <v>1600</v>
      </c>
      <c r="G89" s="66">
        <v>100</v>
      </c>
      <c r="H89" s="61"/>
      <c r="I89" s="61"/>
      <c r="J89" s="61"/>
      <c r="K89" s="61"/>
      <c r="L89" s="61">
        <v>10</v>
      </c>
      <c r="M89" s="61"/>
      <c r="N89" s="61">
        <v>50</v>
      </c>
      <c r="O89" s="63"/>
      <c r="P89" s="60" t="s">
        <v>96</v>
      </c>
    </row>
    <row r="90" spans="1:16">
      <c r="A90" s="60">
        <v>29002</v>
      </c>
      <c r="B90" s="60" t="s">
        <v>208</v>
      </c>
      <c r="C90" s="70" t="s">
        <v>278</v>
      </c>
      <c r="D90" s="60" t="s">
        <v>2693</v>
      </c>
      <c r="E90" s="61"/>
      <c r="F90" s="61">
        <v>1600</v>
      </c>
      <c r="G90" s="66">
        <v>100</v>
      </c>
      <c r="H90" s="61"/>
      <c r="I90" s="61"/>
      <c r="J90" s="61">
        <v>30</v>
      </c>
      <c r="K90" s="61">
        <v>30</v>
      </c>
      <c r="L90" s="61">
        <v>10</v>
      </c>
      <c r="M90" s="61"/>
      <c r="N90" s="61"/>
      <c r="O90" s="63"/>
      <c r="P90" s="60" t="s">
        <v>34</v>
      </c>
    </row>
    <row r="91" spans="1:16">
      <c r="A91" s="60">
        <v>29003</v>
      </c>
      <c r="B91" s="60" t="s">
        <v>2954</v>
      </c>
      <c r="C91" s="70" t="s">
        <v>278</v>
      </c>
      <c r="D91" s="60" t="s">
        <v>2693</v>
      </c>
      <c r="E91" s="61"/>
      <c r="F91" s="61">
        <v>1600</v>
      </c>
      <c r="G91" s="66">
        <v>100</v>
      </c>
      <c r="H91" s="61"/>
      <c r="I91" s="61"/>
      <c r="J91" s="61"/>
      <c r="K91" s="61"/>
      <c r="L91" s="61">
        <v>30</v>
      </c>
      <c r="M91" s="61">
        <v>30</v>
      </c>
      <c r="N91" s="61">
        <v>30</v>
      </c>
      <c r="O91" s="63"/>
      <c r="P91" s="60" t="s">
        <v>2955</v>
      </c>
    </row>
    <row r="92" spans="1:16">
      <c r="A92" s="60">
        <v>20095</v>
      </c>
      <c r="B92" s="60" t="s">
        <v>4140</v>
      </c>
      <c r="C92" s="70" t="s">
        <v>278</v>
      </c>
      <c r="D92" s="60" t="s">
        <v>3354</v>
      </c>
      <c r="E92" s="61"/>
      <c r="F92" s="61">
        <v>3200</v>
      </c>
      <c r="G92" s="66"/>
      <c r="H92" s="61"/>
      <c r="I92" s="61"/>
      <c r="J92" s="61"/>
      <c r="K92" s="61"/>
      <c r="L92" s="61"/>
      <c r="M92" s="61"/>
      <c r="N92" s="61"/>
      <c r="O92" s="63"/>
      <c r="P92" s="60" t="s">
        <v>4141</v>
      </c>
    </row>
    <row r="93" spans="1:16">
      <c r="A93" s="71">
        <v>29007</v>
      </c>
      <c r="B93" s="71" t="s">
        <v>4379</v>
      </c>
      <c r="C93" s="164" t="s">
        <v>278</v>
      </c>
      <c r="D93" s="71"/>
      <c r="E93" s="72"/>
      <c r="F93" s="72">
        <v>3200</v>
      </c>
      <c r="G93" s="73">
        <v>200</v>
      </c>
      <c r="H93" s="72">
        <v>-50</v>
      </c>
      <c r="I93" s="72">
        <v>-50</v>
      </c>
      <c r="J93" s="72"/>
      <c r="K93" s="72"/>
      <c r="L93" s="72">
        <v>-50</v>
      </c>
      <c r="M93" s="72">
        <v>-50</v>
      </c>
      <c r="N93" s="72">
        <v>-50</v>
      </c>
      <c r="O93" s="74"/>
      <c r="P93" s="71" t="s">
        <v>4380</v>
      </c>
    </row>
    <row r="94" spans="1:16" s="75" customFormat="1">
      <c r="A94" s="111">
        <v>99998</v>
      </c>
      <c r="B94" s="111" t="s">
        <v>2690</v>
      </c>
      <c r="C94" s="111" t="s">
        <v>301</v>
      </c>
      <c r="D94" s="111"/>
      <c r="E94" s="112"/>
      <c r="F94" s="112">
        <v>20</v>
      </c>
      <c r="G94" s="113">
        <v>5000</v>
      </c>
      <c r="H94" s="112"/>
      <c r="I94" s="112"/>
      <c r="J94" s="112"/>
      <c r="K94" s="112"/>
      <c r="L94" s="112"/>
      <c r="M94" s="112">
        <v>1000</v>
      </c>
      <c r="N94" s="112"/>
      <c r="O94" s="114"/>
      <c r="P94" s="111" t="s">
        <v>298</v>
      </c>
    </row>
    <row r="95" spans="1:16" s="76" customFormat="1">
      <c r="A95" s="168">
        <v>99999</v>
      </c>
      <c r="B95" s="168" t="s">
        <v>299</v>
      </c>
      <c r="C95" s="168" t="s">
        <v>300</v>
      </c>
      <c r="D95" s="168"/>
      <c r="E95" s="169"/>
      <c r="F95" s="169">
        <v>20</v>
      </c>
      <c r="G95" s="170"/>
      <c r="H95" s="169">
        <v>1000</v>
      </c>
      <c r="I95" s="169">
        <v>1000</v>
      </c>
      <c r="J95" s="169">
        <v>1000</v>
      </c>
      <c r="K95" s="169">
        <v>1000</v>
      </c>
      <c r="L95" s="169"/>
      <c r="M95" s="169"/>
      <c r="N95" s="169"/>
      <c r="O95" s="171"/>
      <c r="P95" s="168" t="s">
        <v>298</v>
      </c>
    </row>
    <row r="96" spans="1:16" hidden="1">
      <c r="A96" s="249">
        <v>30001</v>
      </c>
      <c r="B96" s="249" t="s">
        <v>209</v>
      </c>
      <c r="C96" s="2"/>
      <c r="D96" s="2"/>
      <c r="E96" s="2"/>
      <c r="F96" s="2"/>
      <c r="G96" s="2"/>
      <c r="H96" s="2"/>
      <c r="I96" s="2"/>
      <c r="J96" s="2"/>
      <c r="K96" s="2"/>
      <c r="L96" s="2"/>
      <c r="M96" s="2"/>
      <c r="N96" s="2"/>
      <c r="O96" s="2"/>
      <c r="P96" s="2"/>
    </row>
    <row r="97" spans="1:16" hidden="1">
      <c r="A97" s="249">
        <v>30002</v>
      </c>
      <c r="B97" s="249" t="s">
        <v>210</v>
      </c>
      <c r="C97" s="2"/>
      <c r="D97" s="2"/>
      <c r="E97" s="2"/>
      <c r="F97" s="2"/>
      <c r="G97" s="2"/>
      <c r="H97" s="2"/>
      <c r="I97" s="2"/>
      <c r="J97" s="2"/>
      <c r="K97" s="2"/>
      <c r="L97" s="2"/>
      <c r="M97" s="2"/>
      <c r="N97" s="2"/>
      <c r="O97" s="2"/>
      <c r="P97" s="2"/>
    </row>
    <row r="98" spans="1:16" hidden="1">
      <c r="A98" s="249">
        <v>30003</v>
      </c>
      <c r="B98" s="249" t="s">
        <v>211</v>
      </c>
      <c r="C98" s="2"/>
      <c r="D98" s="2"/>
      <c r="E98" s="2"/>
      <c r="F98" s="2"/>
      <c r="G98" s="2"/>
      <c r="H98" s="2"/>
      <c r="I98" s="2"/>
      <c r="J98" s="2"/>
      <c r="K98" s="2"/>
      <c r="L98" s="2"/>
      <c r="M98" s="2"/>
      <c r="N98" s="2"/>
      <c r="O98" s="2"/>
      <c r="P98" s="2"/>
    </row>
    <row r="99" spans="1:16" hidden="1">
      <c r="A99" s="249">
        <v>30004</v>
      </c>
      <c r="B99" s="249" t="s">
        <v>212</v>
      </c>
      <c r="C99" s="2"/>
      <c r="D99" s="2"/>
      <c r="E99" s="2"/>
      <c r="F99" s="2"/>
      <c r="G99" s="2"/>
      <c r="H99" s="2"/>
      <c r="I99" s="2"/>
      <c r="J99" s="2"/>
      <c r="K99" s="2"/>
      <c r="L99" s="2"/>
      <c r="M99" s="2"/>
      <c r="N99" s="2"/>
      <c r="O99" s="2"/>
      <c r="P99" s="2"/>
    </row>
    <row r="100" spans="1:16" hidden="1">
      <c r="A100" s="249">
        <v>30005</v>
      </c>
      <c r="B100" s="249" t="s">
        <v>213</v>
      </c>
      <c r="C100" s="2"/>
      <c r="D100" s="2"/>
      <c r="E100" s="2"/>
      <c r="F100" s="2"/>
      <c r="G100" s="2"/>
      <c r="H100" s="2"/>
      <c r="I100" s="2"/>
      <c r="J100" s="2"/>
      <c r="K100" s="2"/>
      <c r="L100" s="2"/>
      <c r="M100" s="2"/>
      <c r="N100" s="2"/>
      <c r="O100" s="2"/>
      <c r="P100" s="2"/>
    </row>
    <row r="101" spans="1:16" hidden="1">
      <c r="A101" s="249">
        <v>39001</v>
      </c>
      <c r="B101" s="249" t="s">
        <v>214</v>
      </c>
      <c r="C101" s="2"/>
      <c r="D101" s="2"/>
      <c r="E101" s="2"/>
      <c r="F101" s="2"/>
      <c r="G101" s="2"/>
      <c r="H101" s="2"/>
      <c r="I101" s="2"/>
      <c r="J101" s="2"/>
      <c r="K101" s="2"/>
      <c r="L101" s="2"/>
      <c r="M101" s="2"/>
      <c r="N101" s="2"/>
      <c r="O101" s="2"/>
      <c r="P101" s="2"/>
    </row>
    <row r="102" spans="1:16" hidden="1">
      <c r="A102" s="249">
        <v>39002</v>
      </c>
      <c r="B102" s="249" t="s">
        <v>215</v>
      </c>
      <c r="C102" s="2"/>
      <c r="D102" s="2"/>
      <c r="E102" s="2"/>
      <c r="F102" s="2"/>
      <c r="G102" s="2"/>
      <c r="H102" s="2"/>
      <c r="I102" s="2"/>
      <c r="J102" s="2"/>
      <c r="K102" s="2"/>
      <c r="L102" s="2"/>
      <c r="M102" s="2"/>
      <c r="N102" s="2"/>
      <c r="O102" s="2"/>
      <c r="P102" s="2"/>
    </row>
    <row r="103" spans="1:16" hidden="1">
      <c r="A103" s="249">
        <v>39003</v>
      </c>
      <c r="B103" s="249" t="s">
        <v>216</v>
      </c>
      <c r="C103" s="2"/>
      <c r="D103" s="2"/>
      <c r="E103" s="2"/>
      <c r="F103" s="2"/>
      <c r="G103" s="2"/>
      <c r="H103" s="2"/>
      <c r="I103" s="2"/>
      <c r="J103" s="2"/>
      <c r="K103" s="2"/>
      <c r="L103" s="2"/>
      <c r="M103" s="2"/>
      <c r="N103" s="2"/>
      <c r="O103" s="2"/>
      <c r="P103" s="2"/>
    </row>
    <row r="104" spans="1:16" hidden="1">
      <c r="A104" s="249">
        <v>41101</v>
      </c>
      <c r="B104" s="249" t="s">
        <v>217</v>
      </c>
      <c r="C104" s="2"/>
      <c r="D104" s="2"/>
      <c r="E104" s="2"/>
      <c r="F104" s="2"/>
      <c r="G104" s="2"/>
      <c r="H104" s="2"/>
      <c r="I104" s="2"/>
      <c r="J104" s="2"/>
      <c r="K104" s="2"/>
      <c r="L104" s="2"/>
      <c r="M104" s="2"/>
      <c r="N104" s="2"/>
      <c r="O104" s="2"/>
      <c r="P104" s="2"/>
    </row>
    <row r="105" spans="1:16" hidden="1">
      <c r="A105" s="249">
        <v>41102</v>
      </c>
      <c r="B105" s="249" t="s">
        <v>218</v>
      </c>
      <c r="C105" s="2"/>
      <c r="D105" s="2"/>
      <c r="E105" s="2"/>
      <c r="F105" s="2"/>
      <c r="G105" s="2"/>
      <c r="H105" s="2"/>
      <c r="I105" s="2"/>
      <c r="J105" s="2"/>
      <c r="K105" s="2"/>
      <c r="L105" s="2"/>
      <c r="M105" s="2"/>
      <c r="N105" s="2"/>
      <c r="O105" s="2"/>
      <c r="P105" s="2"/>
    </row>
    <row r="106" spans="1:16" hidden="1">
      <c r="A106" s="249">
        <v>41201</v>
      </c>
      <c r="B106" s="249" t="s">
        <v>219</v>
      </c>
      <c r="C106" s="2"/>
      <c r="D106" s="2"/>
      <c r="E106" s="2"/>
      <c r="F106" s="2"/>
      <c r="G106" s="2"/>
      <c r="H106" s="2"/>
      <c r="I106" s="2"/>
      <c r="J106" s="2"/>
      <c r="K106" s="2"/>
      <c r="L106" s="2"/>
      <c r="M106" s="2"/>
      <c r="N106" s="2"/>
      <c r="O106" s="2"/>
      <c r="P106" s="2"/>
    </row>
    <row r="107" spans="1:16" hidden="1">
      <c r="A107" s="249">
        <v>41202</v>
      </c>
      <c r="B107" s="249" t="s">
        <v>220</v>
      </c>
      <c r="C107" s="2"/>
      <c r="D107" s="2"/>
      <c r="E107" s="2"/>
      <c r="F107" s="2"/>
      <c r="G107" s="2"/>
      <c r="H107" s="2"/>
      <c r="I107" s="2"/>
      <c r="J107" s="2"/>
      <c r="K107" s="2"/>
      <c r="L107" s="2"/>
      <c r="M107" s="2"/>
      <c r="N107" s="2"/>
      <c r="O107" s="2"/>
      <c r="P107" s="2"/>
    </row>
    <row r="108" spans="1:16" hidden="1">
      <c r="A108" s="249">
        <v>42101</v>
      </c>
      <c r="B108" s="249" t="s">
        <v>221</v>
      </c>
      <c r="C108" s="2"/>
      <c r="D108" s="2"/>
      <c r="E108" s="2"/>
      <c r="F108" s="2"/>
      <c r="G108" s="2"/>
      <c r="H108" s="2"/>
      <c r="I108" s="2"/>
      <c r="J108" s="2"/>
      <c r="K108" s="2"/>
      <c r="L108" s="2"/>
      <c r="M108" s="2"/>
      <c r="N108" s="2"/>
      <c r="O108" s="2"/>
      <c r="P108" s="2"/>
    </row>
    <row r="109" spans="1:16" hidden="1">
      <c r="A109" s="249">
        <v>42201</v>
      </c>
      <c r="B109" s="249" t="s">
        <v>222</v>
      </c>
      <c r="C109" s="2"/>
      <c r="D109" s="2"/>
      <c r="E109" s="2"/>
      <c r="F109" s="2"/>
      <c r="G109" s="2"/>
      <c r="H109" s="2"/>
      <c r="I109" s="2"/>
      <c r="J109" s="2"/>
      <c r="K109" s="2"/>
      <c r="L109" s="2"/>
      <c r="M109" s="2"/>
      <c r="N109" s="2"/>
      <c r="O109" s="2"/>
      <c r="P109" s="2"/>
    </row>
    <row r="110" spans="1:16" hidden="1">
      <c r="A110" s="249">
        <v>42202</v>
      </c>
      <c r="B110" s="249" t="s">
        <v>223</v>
      </c>
      <c r="C110" s="2"/>
      <c r="D110" s="2"/>
      <c r="E110" s="2"/>
      <c r="F110" s="2"/>
      <c r="G110" s="2"/>
      <c r="H110" s="2"/>
      <c r="I110" s="2"/>
      <c r="J110" s="2"/>
      <c r="K110" s="2"/>
      <c r="L110" s="2"/>
      <c r="M110" s="2"/>
      <c r="N110" s="2"/>
      <c r="O110" s="2"/>
      <c r="P110" s="2"/>
    </row>
    <row r="111" spans="1:16" hidden="1">
      <c r="A111" s="249">
        <v>42301</v>
      </c>
      <c r="B111" s="249" t="s">
        <v>224</v>
      </c>
      <c r="C111" s="2"/>
      <c r="D111" s="2"/>
      <c r="E111" s="2"/>
      <c r="F111" s="2"/>
      <c r="G111" s="2"/>
      <c r="H111" s="2"/>
      <c r="I111" s="2"/>
      <c r="J111" s="2"/>
      <c r="K111" s="2"/>
      <c r="L111" s="2"/>
      <c r="M111" s="2"/>
      <c r="N111" s="2"/>
      <c r="O111" s="2"/>
      <c r="P111" s="2"/>
    </row>
    <row r="112" spans="1:16" hidden="1">
      <c r="A112" s="249">
        <v>42302</v>
      </c>
      <c r="B112" s="249" t="s">
        <v>225</v>
      </c>
      <c r="C112" s="2"/>
      <c r="D112" s="2"/>
      <c r="E112" s="2"/>
      <c r="F112" s="2"/>
      <c r="G112" s="2"/>
      <c r="H112" s="2"/>
      <c r="I112" s="2"/>
      <c r="J112" s="2"/>
      <c r="K112" s="2"/>
      <c r="L112" s="2"/>
      <c r="M112" s="2"/>
      <c r="N112" s="2"/>
      <c r="O112" s="2"/>
      <c r="P112" s="2"/>
    </row>
    <row r="113" spans="1:17" hidden="1">
      <c r="A113" s="249">
        <v>42401</v>
      </c>
      <c r="B113" s="249" t="s">
        <v>226</v>
      </c>
      <c r="C113" s="2"/>
      <c r="D113" s="2"/>
      <c r="E113" s="2"/>
      <c r="F113" s="2"/>
      <c r="G113" s="2"/>
      <c r="H113" s="2"/>
      <c r="I113" s="2"/>
      <c r="J113" s="2"/>
      <c r="K113" s="2"/>
      <c r="L113" s="2"/>
      <c r="M113" s="2"/>
      <c r="N113" s="2"/>
      <c r="O113" s="2"/>
      <c r="P113" s="2"/>
    </row>
    <row r="114" spans="1:17" hidden="1">
      <c r="A114" s="249">
        <v>42402</v>
      </c>
      <c r="B114" s="249" t="s">
        <v>227</v>
      </c>
      <c r="C114" s="2"/>
      <c r="D114" s="2"/>
      <c r="E114" s="2"/>
      <c r="F114" s="2"/>
      <c r="G114" s="2"/>
      <c r="H114" s="2"/>
      <c r="I114" s="2"/>
      <c r="J114" s="2"/>
      <c r="K114" s="2"/>
      <c r="L114" s="2"/>
      <c r="M114" s="2"/>
      <c r="N114" s="2"/>
      <c r="O114" s="2"/>
      <c r="P114" s="2"/>
    </row>
    <row r="115" spans="1:17" hidden="1">
      <c r="A115" s="249">
        <v>42501</v>
      </c>
      <c r="B115" s="249" t="s">
        <v>228</v>
      </c>
      <c r="C115" s="2"/>
      <c r="D115" s="2"/>
      <c r="E115" s="2"/>
      <c r="F115" s="2"/>
      <c r="G115" s="2"/>
      <c r="H115" s="2"/>
      <c r="I115" s="2"/>
      <c r="J115" s="2"/>
      <c r="K115" s="2"/>
      <c r="L115" s="2"/>
      <c r="M115" s="2"/>
      <c r="N115" s="2"/>
      <c r="O115" s="2"/>
      <c r="P115" s="2"/>
    </row>
    <row r="116" spans="1:17" hidden="1">
      <c r="A116" s="249">
        <v>42502</v>
      </c>
      <c r="B116" s="249" t="s">
        <v>229</v>
      </c>
      <c r="C116" s="2"/>
      <c r="D116" s="2"/>
      <c r="E116" s="2"/>
      <c r="F116" s="2"/>
      <c r="G116" s="2"/>
      <c r="H116" s="2"/>
      <c r="I116" s="2"/>
      <c r="J116" s="2"/>
      <c r="K116" s="2"/>
      <c r="L116" s="2"/>
      <c r="M116" s="2"/>
      <c r="N116" s="2"/>
      <c r="O116" s="2"/>
      <c r="P116" s="2"/>
      <c r="Q116" s="2"/>
    </row>
    <row r="117" spans="1:17" hidden="1">
      <c r="A117" s="249">
        <v>43101</v>
      </c>
      <c r="B117" s="249" t="s">
        <v>230</v>
      </c>
      <c r="C117" s="2"/>
      <c r="D117" s="2"/>
      <c r="E117" s="2"/>
      <c r="F117" s="2"/>
      <c r="G117" s="2"/>
      <c r="H117" s="2"/>
      <c r="I117" s="2"/>
      <c r="J117" s="2"/>
      <c r="K117" s="2"/>
      <c r="L117" s="2"/>
      <c r="M117" s="2"/>
      <c r="N117" s="2"/>
      <c r="O117" s="2"/>
      <c r="P117" s="2"/>
    </row>
    <row r="118" spans="1:17" hidden="1">
      <c r="A118" s="249">
        <v>43102</v>
      </c>
      <c r="B118" s="249" t="s">
        <v>231</v>
      </c>
      <c r="C118" s="2"/>
      <c r="D118" s="2"/>
      <c r="E118" s="2"/>
      <c r="F118" s="2"/>
      <c r="G118" s="2"/>
      <c r="H118" s="2"/>
      <c r="I118" s="2"/>
      <c r="J118" s="2"/>
      <c r="K118" s="2"/>
      <c r="L118" s="2"/>
      <c r="M118" s="2"/>
      <c r="N118" s="2"/>
      <c r="O118" s="2"/>
      <c r="P118" s="2"/>
    </row>
    <row r="119" spans="1:17" hidden="1">
      <c r="A119" s="249">
        <v>43103</v>
      </c>
      <c r="B119" s="249" t="s">
        <v>232</v>
      </c>
      <c r="C119" s="2"/>
      <c r="D119" s="2"/>
      <c r="E119" s="2"/>
      <c r="F119" s="2"/>
      <c r="G119" s="2"/>
      <c r="H119" s="2"/>
      <c r="I119" s="2"/>
      <c r="J119" s="2"/>
      <c r="K119" s="2"/>
      <c r="L119" s="2"/>
      <c r="M119" s="2"/>
      <c r="N119" s="2"/>
      <c r="O119" s="2"/>
      <c r="P119" s="2"/>
    </row>
    <row r="120" spans="1:17" hidden="1">
      <c r="A120" s="249">
        <v>43104</v>
      </c>
      <c r="B120" s="249" t="s">
        <v>233</v>
      </c>
      <c r="C120" s="2"/>
      <c r="D120" s="2"/>
      <c r="E120" s="2"/>
      <c r="F120" s="2"/>
      <c r="G120" s="2"/>
      <c r="H120" s="2"/>
      <c r="I120" s="2"/>
      <c r="J120" s="2"/>
      <c r="K120" s="2"/>
      <c r="L120" s="2"/>
      <c r="M120" s="2"/>
      <c r="N120" s="2"/>
      <c r="O120" s="2"/>
      <c r="P120" s="2"/>
    </row>
    <row r="121" spans="1:17" hidden="1">
      <c r="A121" s="249">
        <v>43105</v>
      </c>
      <c r="B121" s="249" t="s">
        <v>234</v>
      </c>
      <c r="C121" s="2"/>
      <c r="D121" s="2"/>
      <c r="E121" s="2"/>
      <c r="F121" s="2"/>
      <c r="G121" s="2"/>
      <c r="H121" s="2"/>
      <c r="I121" s="2"/>
      <c r="J121" s="2"/>
      <c r="K121" s="2"/>
      <c r="L121" s="2"/>
      <c r="M121" s="2"/>
      <c r="N121" s="2"/>
      <c r="O121" s="2"/>
      <c r="P121" s="2"/>
    </row>
    <row r="122" spans="1:17" hidden="1">
      <c r="A122" s="249">
        <v>43106</v>
      </c>
      <c r="B122" s="249" t="s">
        <v>235</v>
      </c>
      <c r="C122" s="2"/>
      <c r="D122" s="2"/>
      <c r="E122" s="2"/>
      <c r="F122" s="2"/>
      <c r="G122" s="2"/>
      <c r="H122" s="2"/>
      <c r="I122" s="2"/>
      <c r="J122" s="2"/>
      <c r="K122" s="2"/>
      <c r="L122" s="2"/>
      <c r="M122" s="2"/>
      <c r="N122" s="2"/>
      <c r="O122" s="2"/>
      <c r="P122" s="2"/>
    </row>
    <row r="123" spans="1:17" hidden="1">
      <c r="A123" s="249">
        <v>43107</v>
      </c>
      <c r="B123" s="249" t="s">
        <v>236</v>
      </c>
      <c r="C123" s="2"/>
      <c r="D123" s="2"/>
      <c r="E123" s="2"/>
      <c r="F123" s="2"/>
      <c r="G123" s="2"/>
      <c r="H123" s="2"/>
      <c r="I123" s="2"/>
      <c r="J123" s="2"/>
      <c r="K123" s="2"/>
      <c r="L123" s="2"/>
      <c r="M123" s="2"/>
      <c r="N123" s="2"/>
      <c r="O123" s="2"/>
      <c r="P123" s="2"/>
    </row>
    <row r="124" spans="1:17" hidden="1">
      <c r="A124" s="249">
        <v>43108</v>
      </c>
      <c r="B124" s="249" t="s">
        <v>237</v>
      </c>
      <c r="C124" s="2"/>
      <c r="D124" s="2"/>
      <c r="E124" s="2"/>
      <c r="F124" s="2"/>
      <c r="G124" s="2"/>
      <c r="H124" s="2"/>
      <c r="I124" s="2"/>
      <c r="J124" s="2"/>
      <c r="K124" s="2"/>
      <c r="L124" s="2"/>
      <c r="M124" s="2"/>
      <c r="N124" s="2"/>
      <c r="O124" s="2"/>
      <c r="P124" s="2"/>
    </row>
    <row r="125" spans="1:17" hidden="1">
      <c r="A125" s="249">
        <v>45101</v>
      </c>
      <c r="B125" s="249" t="s">
        <v>238</v>
      </c>
      <c r="C125" s="2"/>
      <c r="D125" s="2"/>
      <c r="E125" s="2"/>
      <c r="F125" s="2"/>
      <c r="G125" s="2"/>
      <c r="H125" s="2"/>
      <c r="I125" s="2"/>
      <c r="J125" s="2"/>
      <c r="K125" s="2"/>
      <c r="L125" s="2"/>
      <c r="M125" s="2"/>
      <c r="N125" s="2"/>
      <c r="O125" s="2"/>
      <c r="P125" s="2"/>
    </row>
    <row r="126" spans="1:17" hidden="1">
      <c r="A126" s="249">
        <v>50001</v>
      </c>
      <c r="B126" s="249" t="s">
        <v>239</v>
      </c>
      <c r="C126" s="2"/>
      <c r="D126" s="2"/>
      <c r="E126" s="2"/>
      <c r="F126" s="2"/>
      <c r="G126" s="2"/>
      <c r="H126" s="2"/>
      <c r="I126" s="2"/>
      <c r="J126" s="2"/>
      <c r="K126" s="2"/>
      <c r="L126" s="2"/>
      <c r="M126" s="2"/>
      <c r="N126" s="2"/>
      <c r="O126" s="2"/>
      <c r="P126" s="2"/>
    </row>
    <row r="127" spans="1:17" hidden="1">
      <c r="A127" s="249">
        <v>50002</v>
      </c>
      <c r="B127" s="249" t="s">
        <v>240</v>
      </c>
      <c r="C127" s="2"/>
      <c r="D127" s="2"/>
      <c r="E127" s="2"/>
      <c r="F127" s="2"/>
      <c r="G127" s="2"/>
      <c r="H127" s="2"/>
      <c r="I127" s="2"/>
      <c r="J127" s="2"/>
      <c r="K127" s="2"/>
      <c r="L127" s="2"/>
      <c r="M127" s="2"/>
      <c r="N127" s="2"/>
      <c r="O127" s="2"/>
      <c r="P127" s="2"/>
    </row>
    <row r="128" spans="1:17" hidden="1">
      <c r="A128" s="249">
        <v>50003</v>
      </c>
      <c r="B128" s="249" t="s">
        <v>241</v>
      </c>
      <c r="C128" s="2"/>
      <c r="D128" s="2"/>
      <c r="E128" s="2"/>
      <c r="F128" s="2"/>
      <c r="G128" s="2"/>
      <c r="H128" s="2"/>
      <c r="I128" s="2"/>
      <c r="J128" s="2"/>
      <c r="K128" s="2"/>
      <c r="L128" s="2"/>
      <c r="M128" s="2"/>
      <c r="N128" s="2"/>
      <c r="O128" s="2"/>
      <c r="P128" s="2"/>
    </row>
    <row r="129" spans="1:16" hidden="1">
      <c r="A129" s="249">
        <v>50004</v>
      </c>
      <c r="B129" s="249" t="s">
        <v>242</v>
      </c>
      <c r="C129" s="2"/>
      <c r="D129" s="2"/>
      <c r="E129" s="2"/>
      <c r="F129" s="2"/>
      <c r="G129" s="2"/>
      <c r="H129" s="2"/>
      <c r="I129" s="2"/>
      <c r="J129" s="2"/>
      <c r="K129" s="2"/>
      <c r="L129" s="2"/>
      <c r="M129" s="2"/>
      <c r="N129" s="2"/>
      <c r="O129" s="2"/>
      <c r="P129" s="2"/>
    </row>
    <row r="130" spans="1:16" hidden="1">
      <c r="A130" s="249">
        <v>50005</v>
      </c>
      <c r="B130" s="249" t="s">
        <v>243</v>
      </c>
      <c r="C130" s="2"/>
      <c r="D130" s="2"/>
      <c r="E130" s="2"/>
      <c r="F130" s="2"/>
      <c r="G130" s="2"/>
      <c r="H130" s="2"/>
      <c r="I130" s="2"/>
      <c r="J130" s="2"/>
      <c r="K130" s="2"/>
      <c r="L130" s="2"/>
      <c r="M130" s="2"/>
      <c r="N130" s="2"/>
      <c r="O130" s="2"/>
      <c r="P130" s="2"/>
    </row>
    <row r="131" spans="1:16" hidden="1">
      <c r="A131" s="249">
        <v>50006</v>
      </c>
      <c r="B131" s="249" t="s">
        <v>244</v>
      </c>
      <c r="C131" s="2"/>
      <c r="D131" s="2"/>
      <c r="E131" s="2"/>
      <c r="F131" s="2"/>
      <c r="G131" s="2"/>
      <c r="H131" s="2"/>
      <c r="I131" s="2"/>
      <c r="J131" s="2"/>
      <c r="K131" s="2"/>
      <c r="L131" s="2"/>
      <c r="M131" s="2"/>
      <c r="N131" s="2"/>
      <c r="O131" s="2"/>
      <c r="P131" s="2"/>
    </row>
    <row r="132" spans="1:16" hidden="1">
      <c r="A132" s="249">
        <v>50007</v>
      </c>
      <c r="B132" s="249" t="s">
        <v>245</v>
      </c>
      <c r="C132" s="2"/>
      <c r="D132" s="2"/>
      <c r="E132" s="2"/>
      <c r="F132" s="2"/>
      <c r="G132" s="2"/>
      <c r="H132" s="2"/>
      <c r="I132" s="2"/>
      <c r="J132" s="2"/>
      <c r="K132" s="2"/>
      <c r="L132" s="2"/>
      <c r="M132" s="2"/>
      <c r="N132" s="2"/>
      <c r="O132" s="2"/>
      <c r="P132" s="2"/>
    </row>
    <row r="133" spans="1:16" hidden="1">
      <c r="A133" s="249">
        <v>50008</v>
      </c>
      <c r="B133" s="249" t="s">
        <v>246</v>
      </c>
      <c r="C133" s="2"/>
      <c r="D133" s="2"/>
      <c r="E133" s="2"/>
      <c r="F133" s="2"/>
      <c r="G133" s="2"/>
      <c r="H133" s="2"/>
      <c r="I133" s="2"/>
      <c r="J133" s="2"/>
      <c r="K133" s="2"/>
      <c r="L133" s="2"/>
      <c r="M133" s="2"/>
      <c r="N133" s="2"/>
      <c r="O133" s="2"/>
      <c r="P133" s="2"/>
    </row>
    <row r="134" spans="1:16" hidden="1">
      <c r="A134" s="249">
        <v>50009</v>
      </c>
      <c r="B134" s="249" t="s">
        <v>247</v>
      </c>
      <c r="C134" s="2"/>
      <c r="D134" s="2"/>
      <c r="E134" s="2"/>
      <c r="F134" s="2"/>
      <c r="G134" s="2"/>
      <c r="H134" s="2"/>
      <c r="I134" s="2"/>
      <c r="J134" s="2"/>
      <c r="K134" s="2"/>
      <c r="L134" s="2"/>
      <c r="M134" s="2"/>
      <c r="N134" s="2"/>
      <c r="O134" s="2"/>
      <c r="P134" s="2"/>
    </row>
    <row r="135" spans="1:16" hidden="1">
      <c r="A135" s="249">
        <v>50010</v>
      </c>
      <c r="B135" s="249" t="s">
        <v>248</v>
      </c>
      <c r="C135" s="2"/>
      <c r="D135" s="2"/>
      <c r="E135" s="2"/>
      <c r="F135" s="2"/>
      <c r="G135" s="2"/>
      <c r="H135" s="2"/>
      <c r="I135" s="2"/>
      <c r="J135" s="2"/>
      <c r="K135" s="2"/>
      <c r="L135" s="2"/>
      <c r="M135" s="2"/>
      <c r="N135" s="2"/>
      <c r="O135" s="2"/>
      <c r="P135" s="2"/>
    </row>
    <row r="136" spans="1:16" hidden="1">
      <c r="A136" s="249">
        <v>50011</v>
      </c>
      <c r="B136" s="249" t="s">
        <v>3486</v>
      </c>
      <c r="C136" s="2"/>
      <c r="D136" s="2"/>
      <c r="E136" s="2"/>
      <c r="F136" s="2"/>
      <c r="G136" s="2"/>
      <c r="H136" s="2"/>
      <c r="I136" s="2"/>
      <c r="J136" s="2"/>
      <c r="K136" s="2"/>
      <c r="L136" s="2"/>
      <c r="M136" s="2"/>
      <c r="N136" s="2"/>
      <c r="O136" s="2"/>
      <c r="P136" s="2"/>
    </row>
    <row r="137" spans="1:16" hidden="1">
      <c r="A137" s="249">
        <v>50012</v>
      </c>
      <c r="B137" s="249" t="s">
        <v>249</v>
      </c>
      <c r="C137" s="2"/>
      <c r="D137" s="2"/>
      <c r="E137" s="2"/>
      <c r="F137" s="2"/>
      <c r="G137" s="2"/>
      <c r="H137" s="2"/>
      <c r="I137" s="2"/>
      <c r="J137" s="2"/>
      <c r="K137" s="2"/>
      <c r="L137" s="2"/>
      <c r="M137" s="2"/>
      <c r="N137" s="2"/>
      <c r="O137" s="2"/>
      <c r="P137" s="2"/>
    </row>
    <row r="138" spans="1:16" hidden="1">
      <c r="A138" s="249">
        <v>50013</v>
      </c>
      <c r="B138" s="249" t="s">
        <v>250</v>
      </c>
      <c r="C138" s="2"/>
      <c r="D138" s="2"/>
      <c r="E138" s="2"/>
      <c r="F138" s="2"/>
      <c r="G138" s="2"/>
      <c r="H138" s="2"/>
      <c r="I138" s="2"/>
      <c r="J138" s="2"/>
      <c r="K138" s="2"/>
      <c r="L138" s="2"/>
      <c r="M138" s="2"/>
      <c r="N138" s="2"/>
      <c r="O138" s="2"/>
      <c r="P138" s="2"/>
    </row>
    <row r="139" spans="1:16" hidden="1">
      <c r="A139" s="249">
        <v>50014</v>
      </c>
      <c r="B139" s="249" t="s">
        <v>251</v>
      </c>
      <c r="C139" s="2"/>
      <c r="D139" s="2"/>
      <c r="E139" s="2"/>
      <c r="F139" s="2"/>
      <c r="G139" s="2"/>
      <c r="H139" s="2"/>
      <c r="I139" s="2"/>
      <c r="J139" s="2"/>
      <c r="K139" s="2"/>
      <c r="L139" s="2"/>
      <c r="M139" s="2"/>
      <c r="N139" s="2"/>
      <c r="O139" s="2"/>
      <c r="P139" s="2"/>
    </row>
    <row r="140" spans="1:16" hidden="1">
      <c r="A140" s="249">
        <v>50015</v>
      </c>
      <c r="B140" s="249" t="s">
        <v>252</v>
      </c>
      <c r="C140" s="2"/>
      <c r="D140" s="2"/>
      <c r="E140" s="2"/>
      <c r="F140" s="2"/>
      <c r="G140" s="2"/>
      <c r="H140" s="2"/>
      <c r="I140" s="2"/>
      <c r="J140" s="2"/>
      <c r="K140" s="2"/>
      <c r="L140" s="2"/>
      <c r="M140" s="2"/>
      <c r="N140" s="2"/>
      <c r="O140" s="2"/>
      <c r="P140" s="2"/>
    </row>
    <row r="141" spans="1:16" hidden="1">
      <c r="A141" s="249">
        <v>50016</v>
      </c>
      <c r="B141" s="249" t="s">
        <v>253</v>
      </c>
      <c r="C141" s="2"/>
      <c r="D141" s="2"/>
      <c r="E141" s="2"/>
      <c r="F141" s="2"/>
      <c r="G141" s="2"/>
      <c r="H141" s="2"/>
      <c r="I141" s="2"/>
      <c r="J141" s="2"/>
      <c r="K141" s="2"/>
      <c r="L141" s="2"/>
      <c r="M141" s="2"/>
      <c r="N141" s="2"/>
      <c r="O141" s="2"/>
      <c r="P141" s="2"/>
    </row>
    <row r="142" spans="1:16" hidden="1">
      <c r="A142" s="249">
        <v>50017</v>
      </c>
      <c r="B142" s="249" t="s">
        <v>254</v>
      </c>
      <c r="C142" s="2"/>
      <c r="D142" s="2"/>
      <c r="E142" s="2"/>
      <c r="F142" s="2"/>
      <c r="G142" s="2"/>
      <c r="H142" s="2"/>
      <c r="I142" s="2"/>
      <c r="J142" s="2"/>
      <c r="K142" s="2"/>
      <c r="L142" s="2"/>
      <c r="M142" s="2"/>
      <c r="N142" s="2"/>
      <c r="O142" s="2"/>
      <c r="P142" s="2"/>
    </row>
    <row r="143" spans="1:16" hidden="1">
      <c r="A143" s="249">
        <v>50018</v>
      </c>
      <c r="B143" s="75" t="s">
        <v>255</v>
      </c>
    </row>
    <row r="144" spans="1:16" hidden="1">
      <c r="A144" s="249">
        <v>50019</v>
      </c>
      <c r="B144" s="75" t="s">
        <v>4348</v>
      </c>
      <c r="H144" s="2"/>
      <c r="I144" s="2"/>
      <c r="L144" s="2"/>
      <c r="O144" s="2"/>
    </row>
    <row r="145" spans="1:16" hidden="1">
      <c r="A145" s="249">
        <v>50020</v>
      </c>
      <c r="B145" s="75" t="s">
        <v>4382</v>
      </c>
      <c r="H145" s="2"/>
      <c r="I145" s="2"/>
      <c r="L145" s="2"/>
      <c r="O145" s="2"/>
    </row>
    <row r="146" spans="1:16" hidden="1">
      <c r="A146" s="249">
        <v>50021</v>
      </c>
      <c r="B146" s="75" t="s">
        <v>4384</v>
      </c>
      <c r="H146" s="2"/>
      <c r="I146" s="2"/>
      <c r="L146" s="2"/>
      <c r="O146" s="2"/>
    </row>
    <row r="147" spans="1:16" hidden="1">
      <c r="A147" s="249">
        <v>60000</v>
      </c>
      <c r="B147" s="249" t="s">
        <v>256</v>
      </c>
      <c r="E147" s="2"/>
      <c r="F147" s="2"/>
      <c r="G147" s="2"/>
      <c r="H147" s="2"/>
      <c r="I147" s="2"/>
      <c r="J147" s="2"/>
      <c r="K147" s="2"/>
      <c r="L147" s="2"/>
      <c r="M147" s="2"/>
      <c r="N147" s="2"/>
      <c r="O147" s="2"/>
      <c r="P147" s="2"/>
    </row>
    <row r="148" spans="1:16" hidden="1">
      <c r="A148" s="249">
        <v>61002</v>
      </c>
      <c r="B148" s="75" t="s">
        <v>288</v>
      </c>
      <c r="H148" s="2"/>
      <c r="I148" s="2"/>
      <c r="K148" s="2"/>
      <c r="L148" s="2"/>
      <c r="O148" s="2"/>
    </row>
    <row r="149" spans="1:16" hidden="1">
      <c r="A149" s="249">
        <v>90001</v>
      </c>
      <c r="B149" s="75" t="s">
        <v>290</v>
      </c>
      <c r="H149" s="2"/>
      <c r="I149" s="2"/>
      <c r="L149" s="2"/>
      <c r="O149" s="2"/>
    </row>
    <row r="150" spans="1:16" hidden="1">
      <c r="A150" s="249">
        <v>90002</v>
      </c>
      <c r="B150" s="75" t="s">
        <v>292</v>
      </c>
      <c r="H150" s="2"/>
      <c r="I150" s="2"/>
      <c r="L150" s="2"/>
      <c r="O150" s="2"/>
    </row>
    <row r="151" spans="1:16" hidden="1">
      <c r="A151" s="249">
        <v>90003</v>
      </c>
      <c r="B151" s="75" t="s">
        <v>3346</v>
      </c>
      <c r="H151" s="2"/>
      <c r="I151" s="2"/>
      <c r="L151" s="2"/>
      <c r="O151" s="2"/>
    </row>
    <row r="152" spans="1:16" hidden="1">
      <c r="A152" s="249">
        <v>90004</v>
      </c>
      <c r="B152" s="249" t="s">
        <v>3355</v>
      </c>
      <c r="E152" s="2"/>
      <c r="F152" s="2"/>
      <c r="G152" s="2"/>
      <c r="H152" s="2"/>
      <c r="I152" s="2"/>
      <c r="J152" s="2"/>
      <c r="K152" s="2"/>
      <c r="L152" s="2"/>
      <c r="M152" s="2"/>
      <c r="N152" s="2"/>
      <c r="O152" s="2"/>
      <c r="P152" s="2"/>
    </row>
    <row r="153" spans="1:16" hidden="1">
      <c r="A153" s="249">
        <v>90005</v>
      </c>
      <c r="B153" s="75" t="s">
        <v>3347</v>
      </c>
      <c r="H153" s="2"/>
      <c r="I153" s="2"/>
      <c r="K153" s="2"/>
      <c r="L153" s="2"/>
      <c r="O153" s="2"/>
    </row>
    <row r="154" spans="1:16" hidden="1">
      <c r="A154" s="249">
        <v>90006</v>
      </c>
      <c r="B154" s="75" t="s">
        <v>3356</v>
      </c>
      <c r="H154" s="2"/>
      <c r="I154" s="2"/>
      <c r="L154" s="2"/>
      <c r="O154" s="2"/>
    </row>
    <row r="155" spans="1:16" hidden="1">
      <c r="A155" s="249">
        <v>90007</v>
      </c>
      <c r="B155" s="75" t="s">
        <v>3357</v>
      </c>
      <c r="H155" s="2"/>
      <c r="I155" s="2"/>
      <c r="L155" s="2"/>
      <c r="O155" s="2"/>
    </row>
    <row r="156" spans="1:16" hidden="1">
      <c r="A156" s="249">
        <v>90008</v>
      </c>
      <c r="B156" s="75" t="s">
        <v>3358</v>
      </c>
      <c r="H156" s="2"/>
      <c r="I156" s="2"/>
      <c r="L156" s="2"/>
      <c r="O156" s="2"/>
    </row>
    <row r="157" spans="1:16" hidden="1">
      <c r="A157" s="249">
        <v>90009</v>
      </c>
      <c r="B157" s="249" t="s">
        <v>3359</v>
      </c>
      <c r="E157" s="2"/>
      <c r="F157" s="2"/>
      <c r="G157" s="2"/>
      <c r="H157" s="2"/>
      <c r="I157" s="2"/>
      <c r="J157" s="2"/>
      <c r="K157" s="2"/>
      <c r="L157" s="2"/>
      <c r="M157" s="2"/>
      <c r="N157" s="2"/>
      <c r="O157" s="2"/>
      <c r="P157" s="2"/>
    </row>
    <row r="158" spans="1:16" hidden="1">
      <c r="A158" s="249">
        <v>90010</v>
      </c>
      <c r="B158" s="75" t="s">
        <v>3345</v>
      </c>
      <c r="H158" s="2"/>
      <c r="I158" s="2"/>
      <c r="K158" s="2"/>
      <c r="L158" s="2"/>
      <c r="O158" s="2"/>
    </row>
    <row r="159" spans="1:16" hidden="1">
      <c r="A159" s="249">
        <v>90011</v>
      </c>
      <c r="B159" s="75" t="s">
        <v>3348</v>
      </c>
      <c r="H159" s="2"/>
      <c r="I159" s="2"/>
      <c r="L159" s="2"/>
      <c r="O159" s="2"/>
    </row>
    <row r="160" spans="1:16" hidden="1">
      <c r="A160" s="249">
        <v>90012</v>
      </c>
      <c r="B160" s="249" t="s">
        <v>3348</v>
      </c>
      <c r="E160" s="2"/>
      <c r="F160" s="2"/>
      <c r="G160" s="2"/>
      <c r="H160" s="2"/>
      <c r="I160" s="2"/>
      <c r="J160" s="2"/>
      <c r="K160" s="2"/>
      <c r="L160" s="2"/>
      <c r="M160" s="2"/>
      <c r="N160" s="2"/>
      <c r="O160" s="2"/>
      <c r="P160" s="2"/>
    </row>
    <row r="161" spans="1:16" hidden="1">
      <c r="A161" s="249">
        <v>90013</v>
      </c>
      <c r="B161" s="75" t="s">
        <v>3348</v>
      </c>
      <c r="H161" s="2"/>
      <c r="I161" s="2"/>
      <c r="K161" s="2"/>
      <c r="L161" s="2"/>
      <c r="O161" s="2"/>
    </row>
    <row r="162" spans="1:16" hidden="1">
      <c r="A162" s="249">
        <v>90014</v>
      </c>
      <c r="B162" s="75" t="s">
        <v>4349</v>
      </c>
      <c r="H162" s="2"/>
      <c r="I162" s="2"/>
      <c r="L162" s="2"/>
      <c r="O162" s="2"/>
    </row>
    <row r="163" spans="1:16" hidden="1">
      <c r="A163" s="249">
        <v>90015</v>
      </c>
      <c r="B163" s="75" t="s">
        <v>3938</v>
      </c>
      <c r="H163" s="2"/>
      <c r="I163" s="2"/>
      <c r="L163" s="2"/>
      <c r="O163" s="2"/>
    </row>
    <row r="164" spans="1:16" hidden="1">
      <c r="A164" s="249">
        <v>99991</v>
      </c>
      <c r="B164" s="75" t="s">
        <v>294</v>
      </c>
      <c r="H164" s="2"/>
      <c r="I164" s="2"/>
      <c r="L164" s="2"/>
      <c r="O164" s="2"/>
    </row>
    <row r="165" spans="1:16" hidden="1">
      <c r="A165" s="249">
        <v>99996</v>
      </c>
      <c r="B165" s="75" t="s">
        <v>4396</v>
      </c>
      <c r="E165" s="2"/>
      <c r="F165" s="2"/>
      <c r="G165" s="2"/>
      <c r="H165" s="2"/>
      <c r="I165" s="2"/>
      <c r="J165" s="2"/>
      <c r="K165" s="2"/>
      <c r="L165" s="2"/>
      <c r="M165" s="2"/>
      <c r="N165" s="2"/>
      <c r="O165" s="2"/>
      <c r="P165" s="2"/>
    </row>
    <row r="166" spans="1:16" hidden="1">
      <c r="A166" s="249">
        <v>99997</v>
      </c>
      <c r="B166" s="75" t="s">
        <v>3939</v>
      </c>
      <c r="H166" s="2"/>
      <c r="I166" s="2"/>
      <c r="K166" s="2"/>
      <c r="L166" s="2"/>
      <c r="O166" s="2"/>
    </row>
    <row r="167" spans="1:16" hidden="1">
      <c r="A167" s="249">
        <v>60001</v>
      </c>
      <c r="B167" s="75" t="s">
        <v>306</v>
      </c>
      <c r="H167" s="2"/>
      <c r="I167" s="2"/>
      <c r="L167" s="2"/>
      <c r="O167" s="2"/>
    </row>
    <row r="168" spans="1:16" hidden="1">
      <c r="A168" s="249">
        <v>60002</v>
      </c>
      <c r="B168" s="75" t="s">
        <v>311</v>
      </c>
      <c r="H168" s="2"/>
      <c r="I168" s="2"/>
      <c r="L168" s="2"/>
      <c r="O168" s="2"/>
    </row>
    <row r="169" spans="1:16" hidden="1">
      <c r="A169" s="249">
        <v>60003</v>
      </c>
      <c r="B169" s="75" t="s">
        <v>315</v>
      </c>
      <c r="H169" s="2"/>
      <c r="I169" s="2"/>
      <c r="L169" s="2"/>
      <c r="O169" s="2"/>
    </row>
    <row r="170" spans="1:16" hidden="1">
      <c r="A170" s="249">
        <v>60004</v>
      </c>
      <c r="B170" s="75" t="s">
        <v>319</v>
      </c>
      <c r="E170" s="2"/>
      <c r="F170" s="2"/>
      <c r="G170" s="2"/>
      <c r="H170" s="2"/>
      <c r="I170" s="2"/>
      <c r="J170" s="2"/>
      <c r="K170" s="2"/>
      <c r="L170" s="2"/>
      <c r="M170" s="2"/>
      <c r="N170" s="2"/>
      <c r="O170" s="2"/>
      <c r="P170" s="2"/>
    </row>
    <row r="171" spans="1:16" hidden="1">
      <c r="A171" s="249">
        <v>60005</v>
      </c>
      <c r="B171" s="75" t="s">
        <v>322</v>
      </c>
      <c r="H171" s="2"/>
      <c r="I171" s="2"/>
      <c r="K171" s="2"/>
      <c r="L171" s="2"/>
      <c r="O171" s="2"/>
    </row>
    <row r="172" spans="1:16" hidden="1">
      <c r="A172" s="249">
        <v>60006</v>
      </c>
      <c r="B172" s="75" t="s">
        <v>324</v>
      </c>
      <c r="H172" s="2"/>
      <c r="I172" s="2"/>
      <c r="L172" s="2"/>
      <c r="O172" s="2"/>
    </row>
    <row r="173" spans="1:16" hidden="1">
      <c r="A173" s="249">
        <v>60007</v>
      </c>
      <c r="B173" s="75" t="s">
        <v>327</v>
      </c>
      <c r="H173" s="2"/>
      <c r="I173" s="2"/>
      <c r="L173" s="2"/>
      <c r="O173" s="2"/>
    </row>
    <row r="174" spans="1:16" hidden="1">
      <c r="A174" s="249">
        <v>60008</v>
      </c>
      <c r="B174" s="75" t="s">
        <v>328</v>
      </c>
      <c r="H174" s="2"/>
      <c r="I174" s="2"/>
      <c r="L174" s="2"/>
      <c r="O174" s="2"/>
    </row>
    <row r="175" spans="1:16" hidden="1">
      <c r="A175" s="249">
        <v>60009</v>
      </c>
      <c r="B175" s="75" t="s">
        <v>330</v>
      </c>
      <c r="E175" s="2"/>
      <c r="F175" s="2"/>
      <c r="G175" s="2"/>
      <c r="H175" s="2"/>
      <c r="I175" s="2"/>
      <c r="J175" s="2"/>
      <c r="K175" s="2"/>
      <c r="L175" s="2"/>
      <c r="M175" s="2"/>
      <c r="N175" s="2"/>
      <c r="O175" s="2"/>
      <c r="P175" s="2"/>
    </row>
    <row r="176" spans="1:16" hidden="1">
      <c r="A176" s="249">
        <v>60010</v>
      </c>
      <c r="B176" s="75" t="s">
        <v>332</v>
      </c>
      <c r="H176" s="2"/>
      <c r="I176" s="2"/>
      <c r="K176" s="2"/>
      <c r="L176" s="2"/>
      <c r="O176" s="2"/>
    </row>
    <row r="177" spans="1:16" hidden="1">
      <c r="A177" s="249">
        <v>60011</v>
      </c>
      <c r="B177" s="75" t="s">
        <v>334</v>
      </c>
      <c r="H177" s="2"/>
      <c r="I177" s="2"/>
      <c r="L177" s="2"/>
      <c r="O177" s="2"/>
    </row>
    <row r="178" spans="1:16" hidden="1">
      <c r="A178" s="249">
        <v>60012</v>
      </c>
      <c r="B178" s="75" t="s">
        <v>337</v>
      </c>
      <c r="E178" s="2"/>
      <c r="F178" s="2"/>
      <c r="G178" s="2"/>
      <c r="H178" s="2"/>
      <c r="I178" s="2"/>
      <c r="J178" s="2"/>
      <c r="K178" s="2"/>
      <c r="L178" s="2"/>
      <c r="M178" s="2"/>
      <c r="N178" s="2"/>
      <c r="O178" s="2"/>
      <c r="P178" s="2"/>
    </row>
    <row r="179" spans="1:16" hidden="1">
      <c r="A179" s="249">
        <v>60013</v>
      </c>
      <c r="B179" s="75" t="s">
        <v>339</v>
      </c>
      <c r="H179" s="2"/>
      <c r="I179" s="2"/>
      <c r="K179" s="2"/>
      <c r="L179" s="2"/>
      <c r="O179" s="2"/>
    </row>
    <row r="180" spans="1:16" hidden="1">
      <c r="A180" s="249">
        <v>60014</v>
      </c>
      <c r="B180" s="75" t="s">
        <v>341</v>
      </c>
      <c r="H180" s="2"/>
      <c r="I180" s="2"/>
      <c r="L180" s="2"/>
      <c r="O180" s="2"/>
    </row>
    <row r="181" spans="1:16" hidden="1">
      <c r="A181" s="249">
        <v>60015</v>
      </c>
      <c r="B181" s="75" t="s">
        <v>344</v>
      </c>
      <c r="E181" s="2"/>
      <c r="F181" s="2"/>
      <c r="G181" s="2"/>
      <c r="H181" s="2"/>
      <c r="I181" s="2"/>
      <c r="J181" s="2"/>
      <c r="K181" s="2"/>
      <c r="L181" s="2"/>
      <c r="M181" s="2"/>
      <c r="N181" s="2"/>
      <c r="O181" s="2"/>
      <c r="P181" s="2"/>
    </row>
    <row r="182" spans="1:16" hidden="1">
      <c r="A182" s="249">
        <v>60016</v>
      </c>
      <c r="B182" s="75" t="s">
        <v>345</v>
      </c>
      <c r="H182" s="2"/>
      <c r="I182" s="2"/>
      <c r="K182" s="2"/>
      <c r="L182" s="2"/>
      <c r="O182" s="2"/>
    </row>
    <row r="183" spans="1:16" hidden="1">
      <c r="A183" s="249">
        <v>60017</v>
      </c>
      <c r="B183" s="75" t="s">
        <v>346</v>
      </c>
      <c r="H183" s="2"/>
      <c r="I183" s="2"/>
      <c r="L183" s="2"/>
      <c r="O183" s="2"/>
    </row>
    <row r="184" spans="1:16" hidden="1">
      <c r="A184" s="249">
        <v>60018</v>
      </c>
      <c r="B184" s="75" t="s">
        <v>347</v>
      </c>
      <c r="E184" s="2"/>
      <c r="F184" s="2"/>
      <c r="G184" s="2"/>
      <c r="H184" s="2"/>
      <c r="I184" s="2"/>
      <c r="J184" s="2"/>
      <c r="K184" s="2"/>
      <c r="L184" s="2"/>
      <c r="M184" s="2"/>
      <c r="N184" s="2"/>
      <c r="O184" s="2"/>
      <c r="P184" s="2"/>
    </row>
    <row r="185" spans="1:16" hidden="1">
      <c r="A185" s="249">
        <v>60019</v>
      </c>
      <c r="B185" s="75" t="s">
        <v>348</v>
      </c>
      <c r="H185" s="2"/>
      <c r="I185" s="2"/>
      <c r="K185" s="2"/>
      <c r="L185" s="2"/>
      <c r="O185" s="2"/>
    </row>
    <row r="186" spans="1:16" hidden="1">
      <c r="A186" s="249">
        <v>60020</v>
      </c>
      <c r="B186" s="75" t="s">
        <v>2957</v>
      </c>
      <c r="H186" s="2"/>
      <c r="I186" s="2"/>
      <c r="L186" s="2"/>
      <c r="O186" s="2"/>
    </row>
    <row r="187" spans="1:16" hidden="1">
      <c r="A187" s="249">
        <v>60021</v>
      </c>
      <c r="B187" s="249" t="s">
        <v>2958</v>
      </c>
      <c r="E187" s="2"/>
      <c r="F187" s="2"/>
      <c r="G187" s="2"/>
      <c r="H187" s="2"/>
      <c r="I187" s="2"/>
      <c r="J187" s="2"/>
      <c r="K187" s="2"/>
      <c r="L187" s="2"/>
      <c r="M187" s="2"/>
      <c r="N187" s="2"/>
      <c r="O187" s="2"/>
      <c r="P187" s="2"/>
    </row>
    <row r="188" spans="1:16" hidden="1">
      <c r="A188" s="249">
        <v>60022</v>
      </c>
      <c r="B188" s="75" t="s">
        <v>4365</v>
      </c>
      <c r="H188" s="2"/>
      <c r="I188" s="2"/>
      <c r="K188" s="2"/>
      <c r="L188" s="2"/>
      <c r="O188" s="2"/>
    </row>
    <row r="189" spans="1:16" hidden="1">
      <c r="A189" s="249">
        <v>60023</v>
      </c>
      <c r="B189" s="75" t="s">
        <v>4369</v>
      </c>
      <c r="H189" s="2"/>
      <c r="I189" s="2"/>
      <c r="L189" s="2"/>
      <c r="O189" s="2"/>
    </row>
    <row r="190" spans="1:16" hidden="1">
      <c r="A190" s="249">
        <v>61001</v>
      </c>
      <c r="B190" s="75" t="s">
        <v>351</v>
      </c>
      <c r="H190" s="2"/>
      <c r="I190" s="2"/>
      <c r="L190" s="2"/>
      <c r="O190" s="2"/>
    </row>
    <row r="191" spans="1:16" hidden="1">
      <c r="A191" s="249">
        <v>61003</v>
      </c>
      <c r="B191" s="75" t="s">
        <v>4370</v>
      </c>
      <c r="H191" s="2"/>
      <c r="I191" s="2"/>
      <c r="L191" s="2"/>
      <c r="O191" s="2"/>
    </row>
    <row r="192" spans="1:16">
      <c r="A192" s="220"/>
      <c r="B192" s="220"/>
      <c r="E192" s="2"/>
      <c r="F192" s="2"/>
      <c r="G192" s="2"/>
      <c r="H192" s="2"/>
      <c r="I192" s="2"/>
      <c r="J192" s="2"/>
      <c r="K192" s="2"/>
      <c r="L192" s="2"/>
      <c r="M192" s="2"/>
      <c r="N192" s="2"/>
      <c r="O192" s="2"/>
      <c r="P192" s="2"/>
    </row>
    <row r="193" spans="1:19">
      <c r="A193" s="220"/>
      <c r="B193" s="50"/>
      <c r="H193" s="2"/>
      <c r="I193" s="2"/>
      <c r="K193" s="2"/>
      <c r="L193" s="2"/>
      <c r="O193" s="2"/>
    </row>
    <row r="194" spans="1:19">
      <c r="A194" s="220"/>
      <c r="B194" s="50"/>
      <c r="H194" s="2"/>
      <c r="I194" s="2"/>
      <c r="L194" s="2"/>
      <c r="O194" s="2"/>
    </row>
    <row r="195" spans="1:19">
      <c r="A195" s="220"/>
      <c r="B195" s="220"/>
      <c r="E195" s="2"/>
      <c r="F195" s="2"/>
      <c r="G195" s="2"/>
      <c r="H195" s="2"/>
      <c r="I195" s="2"/>
      <c r="J195" s="2"/>
      <c r="K195" s="2"/>
      <c r="L195" s="2"/>
      <c r="M195" s="2"/>
      <c r="N195" s="2"/>
      <c r="O195" s="2"/>
      <c r="P195" s="2"/>
    </row>
    <row r="196" spans="1:19">
      <c r="A196" s="220"/>
      <c r="B196" s="220"/>
      <c r="C196" s="2"/>
      <c r="D196" s="2"/>
      <c r="E196" s="2"/>
      <c r="F196" s="2"/>
      <c r="G196" s="2"/>
      <c r="H196" s="2"/>
      <c r="I196" s="2"/>
      <c r="J196" s="2"/>
      <c r="K196" s="2"/>
      <c r="L196" s="2"/>
      <c r="M196" s="2"/>
      <c r="N196" s="2"/>
      <c r="O196" s="2"/>
      <c r="P196" s="2"/>
      <c r="Q196" s="2"/>
      <c r="R196" s="2"/>
      <c r="S196" s="2"/>
    </row>
    <row r="197" spans="1:19">
      <c r="A197" s="220"/>
      <c r="B197" s="50"/>
      <c r="H197" s="2"/>
      <c r="I197" s="2"/>
      <c r="L197" s="2"/>
      <c r="O197" s="2"/>
    </row>
    <row r="198" spans="1:19">
      <c r="A198" s="50"/>
      <c r="B198" s="220"/>
      <c r="H198" s="2"/>
      <c r="I198" s="2"/>
      <c r="K198" s="2"/>
      <c r="L198" s="2"/>
      <c r="M198" s="2"/>
      <c r="O198" s="2"/>
      <c r="P198" s="2"/>
    </row>
    <row r="199" spans="1:19">
      <c r="A199" s="220"/>
      <c r="B199" s="50"/>
      <c r="H199" s="2"/>
      <c r="I199" s="2"/>
    </row>
    <row r="200" spans="1:19">
      <c r="A200" s="220"/>
      <c r="B200" s="50"/>
      <c r="H200" s="2"/>
      <c r="I200" s="2"/>
      <c r="K200" s="2"/>
      <c r="L200" s="2"/>
      <c r="O200" s="2"/>
    </row>
    <row r="201" spans="1:19">
      <c r="A201" s="220"/>
      <c r="B201" s="50"/>
      <c r="H201" s="2"/>
      <c r="I201" s="2"/>
      <c r="L201" s="2"/>
      <c r="O201" s="2"/>
    </row>
    <row r="202" spans="1:19">
      <c r="A202" s="50"/>
      <c r="B202" s="50"/>
      <c r="H202" s="2"/>
      <c r="I202" s="2"/>
      <c r="L202" s="2"/>
      <c r="O202" s="2"/>
    </row>
    <row r="203" spans="1:19">
      <c r="A203" s="220"/>
      <c r="B203" s="50"/>
      <c r="H203" s="2"/>
      <c r="I203" s="2"/>
      <c r="L203" s="2"/>
      <c r="O203" s="2"/>
    </row>
    <row r="204" spans="1:19">
      <c r="A204" s="220"/>
      <c r="B204" s="220"/>
      <c r="E204" s="2"/>
      <c r="F204" s="2"/>
      <c r="G204" s="2"/>
      <c r="H204" s="2"/>
      <c r="I204" s="2"/>
      <c r="J204" s="2"/>
      <c r="K204" s="2"/>
      <c r="L204" s="2"/>
      <c r="M204" s="2"/>
      <c r="N204" s="2"/>
      <c r="O204" s="2"/>
      <c r="P204" s="2"/>
    </row>
    <row r="205" spans="1:19">
      <c r="A205" s="220"/>
      <c r="B205" s="50"/>
      <c r="H205" s="2"/>
      <c r="I205" s="2"/>
      <c r="K205" s="2"/>
      <c r="L205" s="2"/>
      <c r="O205" s="2"/>
    </row>
    <row r="206" spans="1:19">
      <c r="A206" s="220"/>
      <c r="B206" s="50"/>
      <c r="H206" s="2"/>
      <c r="I206" s="2"/>
      <c r="L206" s="2"/>
      <c r="O206" s="2"/>
    </row>
    <row r="207" spans="1:19">
      <c r="A207" s="50"/>
      <c r="B207" s="50"/>
      <c r="H207" s="2"/>
      <c r="I207" s="2"/>
      <c r="L207" s="2"/>
      <c r="O207" s="2"/>
    </row>
    <row r="208" spans="1:19">
      <c r="A208" s="220"/>
      <c r="B208" s="50"/>
      <c r="H208" s="2"/>
      <c r="I208" s="2"/>
      <c r="L208" s="2"/>
      <c r="O208" s="2"/>
    </row>
    <row r="209" spans="1:16">
      <c r="A209" s="220"/>
      <c r="B209" s="220"/>
      <c r="E209" s="2"/>
      <c r="F209" s="2"/>
      <c r="G209" s="2"/>
      <c r="H209" s="2"/>
      <c r="I209" s="2"/>
      <c r="J209" s="2"/>
      <c r="K209" s="2"/>
      <c r="L209" s="2"/>
      <c r="M209" s="2"/>
      <c r="N209" s="2"/>
      <c r="O209" s="2"/>
      <c r="P209" s="2"/>
    </row>
    <row r="210" spans="1:16">
      <c r="A210" s="220"/>
      <c r="B210" s="220"/>
      <c r="C210" s="2"/>
      <c r="D210" s="2"/>
      <c r="E210" s="2"/>
      <c r="F210" s="2"/>
      <c r="G210" s="2"/>
      <c r="H210" s="2"/>
      <c r="I210" s="2"/>
      <c r="J210" s="2"/>
      <c r="K210" s="2"/>
      <c r="L210" s="2"/>
      <c r="M210" s="2"/>
      <c r="N210" s="2"/>
      <c r="O210" s="2"/>
      <c r="P210" s="2"/>
    </row>
    <row r="211" spans="1:16">
      <c r="A211" s="220"/>
      <c r="B211" s="50"/>
      <c r="H211" s="2"/>
      <c r="I211" s="2"/>
      <c r="L211" s="2"/>
      <c r="O211" s="2"/>
    </row>
    <row r="212" spans="1:16">
      <c r="A212" s="50"/>
      <c r="B212" s="220"/>
      <c r="H212" s="2"/>
      <c r="I212" s="2"/>
      <c r="K212" s="2"/>
      <c r="L212" s="2"/>
      <c r="M212" s="2"/>
      <c r="O212" s="2"/>
      <c r="P212" s="2"/>
    </row>
    <row r="213" spans="1:16">
      <c r="A213" s="220"/>
      <c r="B213" s="50"/>
      <c r="H213" s="2"/>
      <c r="I213" s="2"/>
    </row>
    <row r="214" spans="1:16">
      <c r="A214" s="220"/>
      <c r="B214" s="50"/>
      <c r="H214" s="2"/>
      <c r="I214" s="2"/>
      <c r="K214" s="2"/>
      <c r="L214" s="2"/>
      <c r="O214" s="2"/>
    </row>
    <row r="215" spans="1:16">
      <c r="A215" s="220"/>
      <c r="B215" s="50"/>
      <c r="H215" s="2"/>
      <c r="I215" s="2"/>
      <c r="L215" s="2"/>
      <c r="O215" s="2"/>
    </row>
    <row r="216" spans="1:16">
      <c r="A216" s="220"/>
      <c r="B216" s="220"/>
      <c r="E216" s="2"/>
      <c r="F216" s="2"/>
      <c r="G216" s="2"/>
      <c r="H216" s="2"/>
      <c r="I216" s="2"/>
      <c r="J216" s="2"/>
      <c r="K216" s="2"/>
      <c r="L216" s="2"/>
      <c r="M216" s="2"/>
      <c r="N216" s="2"/>
      <c r="O216" s="2"/>
      <c r="P216" s="2"/>
    </row>
    <row r="217" spans="1:16">
      <c r="A217" s="220"/>
      <c r="B217" s="50"/>
      <c r="H217" s="2"/>
      <c r="I217" s="2"/>
      <c r="K217" s="2"/>
      <c r="L217" s="2"/>
      <c r="O217" s="2"/>
    </row>
    <row r="218" spans="1:16">
      <c r="A218" s="220"/>
      <c r="B218" s="50"/>
      <c r="H218" s="2"/>
      <c r="I218" s="2"/>
      <c r="L218" s="2"/>
      <c r="O218" s="2"/>
    </row>
    <row r="219" spans="1:16">
      <c r="A219" s="220"/>
      <c r="B219" s="220"/>
      <c r="E219" s="2"/>
      <c r="F219" s="2"/>
      <c r="G219" s="2"/>
      <c r="H219" s="2"/>
      <c r="I219" s="2"/>
      <c r="J219" s="2"/>
      <c r="K219" s="2"/>
      <c r="L219" s="2"/>
      <c r="M219" s="2"/>
      <c r="N219" s="2"/>
      <c r="O219" s="2"/>
      <c r="P219" s="2"/>
    </row>
    <row r="220" spans="1:16">
      <c r="A220" s="220"/>
      <c r="B220" s="50"/>
      <c r="H220" s="2"/>
      <c r="I220" s="2"/>
      <c r="K220" s="2"/>
      <c r="L220" s="2"/>
      <c r="O220" s="2"/>
    </row>
    <row r="221" spans="1:16">
      <c r="A221" s="220"/>
      <c r="B221" s="50"/>
      <c r="H221" s="2"/>
      <c r="I221" s="2"/>
      <c r="L221" s="2"/>
      <c r="O221" s="2"/>
    </row>
    <row r="222" spans="1:16">
      <c r="A222" s="220"/>
      <c r="B222" s="220"/>
      <c r="E222" s="2"/>
      <c r="F222" s="2"/>
      <c r="G222" s="2"/>
      <c r="H222" s="2"/>
      <c r="I222" s="2"/>
      <c r="J222" s="2"/>
      <c r="K222" s="2"/>
      <c r="L222" s="2"/>
      <c r="M222" s="2"/>
      <c r="N222" s="2"/>
      <c r="O222" s="2"/>
      <c r="P222" s="2"/>
    </row>
    <row r="223" spans="1:16">
      <c r="A223" s="220"/>
      <c r="B223" s="220"/>
      <c r="C223" s="2"/>
      <c r="D223" s="2"/>
      <c r="E223" s="2"/>
      <c r="F223" s="2"/>
      <c r="G223" s="2"/>
      <c r="H223" s="2"/>
      <c r="I223" s="2"/>
      <c r="J223" s="2"/>
      <c r="K223" s="2"/>
      <c r="L223" s="2"/>
      <c r="M223" s="2"/>
      <c r="N223" s="2"/>
      <c r="O223" s="2"/>
      <c r="P223" s="2"/>
    </row>
    <row r="224" spans="1:16">
      <c r="A224" s="220"/>
      <c r="B224" s="220"/>
      <c r="C224" s="2"/>
      <c r="D224" s="2"/>
      <c r="E224" s="2"/>
      <c r="F224" s="2"/>
      <c r="G224" s="2"/>
      <c r="H224" s="2"/>
      <c r="I224" s="2"/>
      <c r="J224" s="2"/>
      <c r="K224" s="2"/>
      <c r="L224" s="2"/>
      <c r="M224" s="2"/>
      <c r="N224" s="2"/>
      <c r="O224" s="2"/>
      <c r="P224" s="2"/>
    </row>
    <row r="225" spans="1:16">
      <c r="A225" s="220"/>
      <c r="B225" s="220"/>
      <c r="C225" s="2"/>
      <c r="D225" s="2"/>
      <c r="E225" s="2"/>
      <c r="F225" s="2"/>
      <c r="G225" s="2"/>
      <c r="H225" s="2"/>
      <c r="I225" s="2"/>
      <c r="J225" s="2"/>
      <c r="K225" s="2"/>
      <c r="L225" s="2"/>
      <c r="M225" s="2"/>
      <c r="N225" s="2"/>
      <c r="O225" s="2"/>
      <c r="P225" s="2"/>
    </row>
    <row r="226" spans="1:16">
      <c r="A226" s="220"/>
      <c r="B226" s="220"/>
      <c r="C226" s="2"/>
      <c r="D226" s="2"/>
      <c r="E226" s="2"/>
      <c r="F226" s="2"/>
      <c r="G226" s="2"/>
      <c r="H226" s="2"/>
      <c r="I226" s="2"/>
      <c r="J226" s="2"/>
      <c r="K226" s="2"/>
      <c r="L226" s="2"/>
      <c r="M226" s="2"/>
      <c r="N226" s="2"/>
      <c r="O226" s="2"/>
      <c r="P226" s="2"/>
    </row>
    <row r="227" spans="1:16">
      <c r="A227" s="220"/>
      <c r="B227" s="220"/>
      <c r="C227" s="2"/>
      <c r="D227" s="2"/>
      <c r="E227" s="2"/>
      <c r="F227" s="2"/>
      <c r="G227" s="2"/>
      <c r="H227" s="2"/>
      <c r="I227" s="2"/>
      <c r="J227" s="2"/>
      <c r="K227" s="2"/>
      <c r="L227" s="2"/>
      <c r="M227" s="2"/>
      <c r="N227" s="2"/>
      <c r="O227" s="2"/>
      <c r="P227" s="2"/>
    </row>
    <row r="228" spans="1:16">
      <c r="A228" s="220"/>
      <c r="B228" s="220"/>
      <c r="C228" s="2"/>
      <c r="D228" s="2"/>
      <c r="E228" s="2"/>
      <c r="F228" s="2"/>
      <c r="G228" s="2"/>
      <c r="H228" s="2"/>
      <c r="I228" s="2"/>
      <c r="J228" s="2"/>
      <c r="K228" s="2"/>
      <c r="L228" s="2"/>
      <c r="M228" s="2"/>
      <c r="N228" s="2"/>
      <c r="O228" s="2"/>
      <c r="P228" s="2"/>
    </row>
    <row r="229" spans="1:16">
      <c r="A229" s="220"/>
      <c r="B229" s="50"/>
    </row>
    <row r="230" spans="1:16">
      <c r="A230" s="220"/>
      <c r="B230" s="50"/>
    </row>
    <row r="231" spans="1:16">
      <c r="A231" s="220"/>
      <c r="B231" s="50"/>
    </row>
    <row r="232" spans="1:16">
      <c r="A232" s="220"/>
      <c r="B232" s="50"/>
    </row>
    <row r="233" spans="1:16">
      <c r="A233" s="220"/>
      <c r="B233" s="220"/>
      <c r="C233" s="2"/>
      <c r="D233" s="2"/>
      <c r="E233" s="2"/>
      <c r="F233" s="2"/>
      <c r="G233" s="2"/>
      <c r="H233" s="2"/>
      <c r="I233" s="2"/>
      <c r="J233" s="2"/>
      <c r="K233" s="2"/>
      <c r="L233" s="2"/>
      <c r="M233" s="2"/>
      <c r="N233" s="2"/>
      <c r="O233" s="2"/>
      <c r="P233" s="2"/>
    </row>
    <row r="234" spans="1:16">
      <c r="A234" s="220"/>
      <c r="B234" s="50"/>
    </row>
    <row r="235" spans="1:16">
      <c r="A235" s="220"/>
      <c r="B235" s="220"/>
      <c r="C235" s="2"/>
      <c r="D235" s="2"/>
      <c r="E235" s="2"/>
      <c r="F235" s="2"/>
      <c r="G235" s="2"/>
      <c r="H235" s="2"/>
      <c r="I235" s="2"/>
      <c r="J235" s="2"/>
      <c r="K235" s="2"/>
      <c r="L235" s="2"/>
      <c r="M235" s="2"/>
      <c r="N235" s="2"/>
      <c r="O235" s="2"/>
      <c r="P235" s="2"/>
    </row>
    <row r="236" spans="1:16">
      <c r="A236" s="220"/>
      <c r="B236" s="50"/>
    </row>
    <row r="237" spans="1:16">
      <c r="A237" s="220"/>
      <c r="B237" s="220"/>
      <c r="C237" s="2"/>
      <c r="D237" s="2"/>
      <c r="E237" s="2"/>
      <c r="F237" s="2"/>
      <c r="G237" s="2"/>
      <c r="H237" s="2"/>
      <c r="I237" s="2"/>
      <c r="J237" s="2"/>
      <c r="K237" s="2"/>
      <c r="L237" s="2"/>
      <c r="M237" s="2"/>
      <c r="N237" s="2"/>
      <c r="O237" s="2"/>
      <c r="P237" s="2"/>
    </row>
    <row r="238" spans="1:16">
      <c r="A238" s="220"/>
      <c r="B238" s="50"/>
    </row>
    <row r="239" spans="1:16">
      <c r="A239" s="220"/>
      <c r="B239" s="220"/>
      <c r="C239" s="2"/>
      <c r="D239" s="2"/>
      <c r="E239" s="2"/>
      <c r="F239" s="2"/>
      <c r="G239" s="2"/>
      <c r="H239" s="2"/>
      <c r="I239" s="2"/>
      <c r="J239" s="2"/>
      <c r="K239" s="2"/>
      <c r="L239" s="2"/>
      <c r="M239" s="2"/>
      <c r="N239" s="2"/>
      <c r="O239" s="2"/>
      <c r="P239" s="2"/>
    </row>
    <row r="240" spans="1:16">
      <c r="A240" s="220"/>
      <c r="B240" s="50"/>
    </row>
    <row r="241" spans="1:16">
      <c r="A241" s="220"/>
      <c r="B241" s="220"/>
      <c r="C241" s="2"/>
      <c r="D241" s="2"/>
      <c r="E241" s="2"/>
      <c r="F241" s="2"/>
      <c r="G241" s="2"/>
      <c r="H241" s="2"/>
      <c r="I241" s="2"/>
      <c r="J241" s="2"/>
      <c r="K241" s="2"/>
      <c r="L241" s="2"/>
      <c r="M241" s="2"/>
      <c r="N241" s="2"/>
      <c r="O241" s="2"/>
      <c r="P241" s="2"/>
    </row>
    <row r="242" spans="1:16">
      <c r="A242" s="220"/>
      <c r="B242" s="50"/>
    </row>
    <row r="243" spans="1:16">
      <c r="A243" s="220"/>
      <c r="B243" s="220"/>
      <c r="C243" s="2"/>
      <c r="D243" s="2"/>
      <c r="E243" s="2"/>
      <c r="F243" s="2"/>
      <c r="G243" s="2"/>
      <c r="H243" s="2"/>
      <c r="I243" s="2"/>
      <c r="J243" s="2"/>
      <c r="K243" s="2"/>
      <c r="L243" s="2"/>
      <c r="M243" s="2"/>
      <c r="N243" s="2"/>
      <c r="O243" s="2"/>
      <c r="P243" s="2"/>
    </row>
    <row r="244" spans="1:16">
      <c r="A244" s="220"/>
      <c r="B244" s="50"/>
    </row>
    <row r="245" spans="1:16">
      <c r="A245" s="220"/>
      <c r="B245" s="220"/>
      <c r="C245" s="2"/>
      <c r="D245" s="2"/>
      <c r="E245" s="2"/>
      <c r="F245" s="2"/>
      <c r="G245" s="2"/>
      <c r="H245" s="2"/>
      <c r="I245" s="2"/>
      <c r="J245" s="2"/>
      <c r="K245" s="2"/>
      <c r="L245" s="2"/>
      <c r="M245" s="2"/>
      <c r="N245" s="2"/>
      <c r="O245" s="2"/>
      <c r="P245" s="2"/>
    </row>
    <row r="246" spans="1:16">
      <c r="A246" s="220"/>
      <c r="B246" s="50"/>
    </row>
    <row r="247" spans="1:16">
      <c r="A247" s="220"/>
      <c r="B247" s="220"/>
      <c r="C247" s="2"/>
      <c r="D247" s="2"/>
      <c r="E247" s="2"/>
      <c r="F247" s="2"/>
      <c r="G247" s="2"/>
      <c r="H247" s="2"/>
      <c r="I247" s="2"/>
      <c r="J247" s="2"/>
      <c r="K247" s="2"/>
      <c r="L247" s="2"/>
      <c r="M247" s="2"/>
      <c r="N247" s="2"/>
      <c r="O247" s="2"/>
      <c r="P247" s="2"/>
    </row>
    <row r="248" spans="1:16">
      <c r="A248" s="220"/>
      <c r="B248" s="50"/>
    </row>
    <row r="249" spans="1:16">
      <c r="A249" s="220"/>
      <c r="B249" s="220"/>
      <c r="C249" s="2"/>
      <c r="D249" s="2"/>
      <c r="E249" s="2"/>
      <c r="F249" s="2"/>
      <c r="G249" s="2"/>
      <c r="H249" s="2"/>
      <c r="I249" s="2"/>
      <c r="J249" s="2"/>
      <c r="K249" s="2"/>
      <c r="L249" s="2"/>
      <c r="M249" s="2"/>
      <c r="N249" s="2"/>
      <c r="O249" s="2"/>
      <c r="P249" s="2"/>
    </row>
    <row r="250" spans="1:16">
      <c r="A250" s="220"/>
      <c r="B250" s="50"/>
    </row>
    <row r="251" spans="1:16">
      <c r="A251" s="220"/>
      <c r="B251" s="220"/>
      <c r="C251" s="2"/>
      <c r="D251" s="2"/>
      <c r="E251" s="2"/>
      <c r="F251" s="2"/>
      <c r="G251" s="2"/>
      <c r="H251" s="2"/>
      <c r="I251" s="2"/>
      <c r="J251" s="2"/>
      <c r="K251" s="2"/>
      <c r="L251" s="2"/>
      <c r="M251" s="2"/>
      <c r="N251" s="2"/>
      <c r="O251" s="2"/>
      <c r="P251" s="2"/>
    </row>
    <row r="252" spans="1:16">
      <c r="A252" s="220"/>
      <c r="B252" s="50"/>
    </row>
    <row r="253" spans="1:16">
      <c r="A253" s="220"/>
      <c r="B253" s="220"/>
      <c r="C253" s="2"/>
      <c r="D253" s="2"/>
      <c r="E253" s="2"/>
      <c r="F253" s="2"/>
      <c r="G253" s="2"/>
      <c r="H253" s="2"/>
      <c r="I253" s="2"/>
      <c r="J253" s="2"/>
      <c r="K253" s="2"/>
      <c r="L253" s="2"/>
      <c r="M253" s="2"/>
      <c r="N253" s="2"/>
      <c r="O253" s="2"/>
      <c r="P253" s="2"/>
    </row>
    <row r="254" spans="1:16">
      <c r="A254" s="220"/>
      <c r="B254" s="50"/>
    </row>
    <row r="255" spans="1:16">
      <c r="A255" s="220"/>
      <c r="B255" s="220"/>
      <c r="C255" s="2"/>
      <c r="D255" s="2"/>
      <c r="E255" s="2"/>
      <c r="F255" s="2"/>
      <c r="G255" s="2"/>
      <c r="H255" s="2"/>
      <c r="I255" s="2"/>
      <c r="J255" s="2"/>
      <c r="K255" s="2"/>
      <c r="L255" s="2"/>
      <c r="M255" s="2"/>
      <c r="N255" s="2"/>
      <c r="O255" s="2"/>
      <c r="P255" s="2"/>
    </row>
    <row r="256" spans="1:16">
      <c r="A256" s="220"/>
      <c r="B256" s="50"/>
    </row>
    <row r="257" spans="1:17">
      <c r="A257" s="220"/>
      <c r="B257" s="220"/>
      <c r="C257" s="2"/>
      <c r="D257" s="2"/>
      <c r="E257" s="2"/>
      <c r="F257" s="2"/>
      <c r="G257" s="2"/>
      <c r="H257" s="2"/>
      <c r="I257" s="2"/>
      <c r="J257" s="2"/>
      <c r="K257" s="2"/>
      <c r="L257" s="2"/>
      <c r="M257" s="2"/>
      <c r="N257" s="2"/>
      <c r="O257" s="2"/>
      <c r="P257" s="2"/>
    </row>
    <row r="258" spans="1:17">
      <c r="A258" s="220"/>
      <c r="B258" s="50"/>
    </row>
    <row r="259" spans="1:17">
      <c r="A259" s="220"/>
      <c r="B259" s="220"/>
      <c r="C259" s="2"/>
      <c r="D259" s="2"/>
      <c r="E259" s="2"/>
      <c r="F259" s="2"/>
      <c r="G259" s="2"/>
      <c r="H259" s="2"/>
      <c r="I259" s="2"/>
      <c r="J259" s="2"/>
      <c r="K259" s="2"/>
      <c r="L259" s="2"/>
      <c r="M259" s="2"/>
      <c r="N259" s="2"/>
      <c r="O259" s="2"/>
      <c r="P259" s="2"/>
    </row>
    <row r="260" spans="1:17">
      <c r="A260" s="220"/>
      <c r="B260" s="50"/>
    </row>
    <row r="261" spans="1:17">
      <c r="A261" s="220"/>
      <c r="B261" s="220"/>
      <c r="C261" s="2"/>
      <c r="D261" s="2"/>
      <c r="E261" s="2"/>
      <c r="F261" s="2"/>
      <c r="G261" s="2"/>
      <c r="H261" s="2"/>
      <c r="I261" s="2"/>
      <c r="J261" s="2"/>
      <c r="K261" s="2"/>
      <c r="L261" s="2"/>
      <c r="M261" s="2"/>
      <c r="N261" s="2"/>
      <c r="O261" s="2"/>
      <c r="P261" s="2"/>
    </row>
    <row r="262" spans="1:17">
      <c r="A262" s="220"/>
      <c r="B262" s="50"/>
    </row>
    <row r="263" spans="1:17">
      <c r="A263" s="220"/>
      <c r="B263" s="220"/>
      <c r="C263" s="2"/>
      <c r="D263" s="2"/>
      <c r="E263" s="2"/>
      <c r="F263" s="2"/>
      <c r="G263" s="2"/>
      <c r="H263" s="2"/>
      <c r="I263" s="2"/>
      <c r="J263" s="2"/>
      <c r="K263" s="2"/>
      <c r="L263" s="2"/>
      <c r="M263" s="2"/>
      <c r="N263" s="2"/>
      <c r="O263" s="2"/>
      <c r="P263" s="2"/>
    </row>
    <row r="264" spans="1:17">
      <c r="A264" s="220"/>
      <c r="B264" s="50"/>
    </row>
    <row r="265" spans="1:17">
      <c r="A265" s="220"/>
      <c r="B265" s="220"/>
      <c r="C265" s="2"/>
      <c r="D265" s="2"/>
      <c r="E265" s="2"/>
      <c r="F265" s="2"/>
      <c r="G265" s="2"/>
      <c r="H265" s="2"/>
      <c r="I265" s="2"/>
      <c r="J265" s="2"/>
      <c r="K265" s="2"/>
      <c r="L265" s="2"/>
      <c r="M265" s="2"/>
      <c r="N265" s="2"/>
      <c r="O265" s="2"/>
      <c r="P265" s="2"/>
    </row>
    <row r="266" spans="1:17">
      <c r="A266" s="220"/>
      <c r="B266" s="50"/>
    </row>
    <row r="267" spans="1:17">
      <c r="A267" s="220"/>
      <c r="B267" s="220"/>
      <c r="C267" s="2"/>
      <c r="D267" s="2"/>
      <c r="E267" s="2"/>
      <c r="F267" s="2"/>
      <c r="G267" s="2"/>
      <c r="H267" s="2"/>
      <c r="I267" s="2"/>
      <c r="J267" s="2"/>
      <c r="K267" s="2"/>
      <c r="L267" s="2"/>
      <c r="M267" s="2"/>
      <c r="N267" s="2"/>
      <c r="O267" s="2"/>
      <c r="P267" s="2"/>
      <c r="Q267" s="2"/>
    </row>
    <row r="268" spans="1:17">
      <c r="A268" s="220"/>
      <c r="B268" s="50"/>
    </row>
    <row r="269" spans="1:17">
      <c r="A269" s="220"/>
      <c r="B269" s="220"/>
      <c r="C269" s="2"/>
      <c r="D269" s="2"/>
      <c r="E269" s="2"/>
      <c r="F269" s="2"/>
      <c r="G269" s="2"/>
      <c r="H269" s="2"/>
      <c r="I269" s="2"/>
      <c r="J269" s="2"/>
      <c r="K269" s="2"/>
      <c r="L269" s="2"/>
      <c r="M269" s="2"/>
      <c r="N269" s="2"/>
      <c r="O269" s="2"/>
      <c r="P269" s="2"/>
    </row>
    <row r="270" spans="1:17">
      <c r="A270" s="220"/>
      <c r="B270" s="50"/>
    </row>
    <row r="271" spans="1:17">
      <c r="A271" s="220"/>
      <c r="B271" s="220"/>
      <c r="C271" s="2"/>
      <c r="D271" s="2"/>
      <c r="E271" s="2"/>
      <c r="F271" s="2"/>
      <c r="G271" s="2"/>
      <c r="H271" s="2"/>
      <c r="I271" s="2"/>
      <c r="J271" s="2"/>
      <c r="K271" s="2"/>
      <c r="L271" s="2"/>
      <c r="M271" s="2"/>
      <c r="N271" s="2"/>
      <c r="O271" s="2"/>
      <c r="P271" s="2"/>
    </row>
    <row r="272" spans="1:17">
      <c r="A272" s="220"/>
      <c r="B272" s="50"/>
    </row>
    <row r="273" spans="1:16">
      <c r="A273" s="220"/>
      <c r="B273" s="220"/>
      <c r="C273" s="2"/>
      <c r="D273" s="2"/>
      <c r="E273" s="2"/>
      <c r="F273" s="2"/>
      <c r="G273" s="2"/>
      <c r="H273" s="2"/>
      <c r="I273" s="2"/>
      <c r="J273" s="2"/>
      <c r="K273" s="2"/>
      <c r="L273" s="2"/>
      <c r="M273" s="2"/>
      <c r="N273" s="2"/>
      <c r="O273" s="2"/>
      <c r="P273" s="2"/>
    </row>
    <row r="274" spans="1:16">
      <c r="A274" s="220"/>
      <c r="B274" s="50"/>
    </row>
    <row r="275" spans="1:16">
      <c r="A275" s="220"/>
      <c r="B275" s="220"/>
      <c r="C275" s="2"/>
      <c r="D275" s="2"/>
      <c r="E275" s="2"/>
      <c r="F275" s="2"/>
      <c r="G275" s="2"/>
      <c r="H275" s="2"/>
      <c r="I275" s="2"/>
      <c r="J275" s="2"/>
      <c r="K275" s="2"/>
      <c r="L275" s="2"/>
      <c r="M275" s="2"/>
      <c r="N275" s="2"/>
      <c r="O275" s="2"/>
      <c r="P275" s="2"/>
    </row>
    <row r="276" spans="1:16">
      <c r="A276" s="220"/>
      <c r="B276" s="50"/>
    </row>
    <row r="277" spans="1:16">
      <c r="A277" s="220"/>
      <c r="B277" s="50"/>
      <c r="H277" s="2"/>
      <c r="I277" s="2"/>
      <c r="K277" s="2"/>
      <c r="L277" s="2"/>
      <c r="O277" s="2"/>
    </row>
    <row r="278" spans="1:16">
      <c r="A278" s="220"/>
      <c r="B278" s="50"/>
      <c r="H278" s="2"/>
      <c r="I278" s="2"/>
      <c r="L278" s="2"/>
      <c r="O278" s="2"/>
    </row>
    <row r="279" spans="1:16">
      <c r="A279" s="50"/>
      <c r="B279" s="50"/>
      <c r="H279" s="2"/>
      <c r="I279" s="2"/>
      <c r="L279" s="2"/>
      <c r="O279" s="2"/>
    </row>
    <row r="280" spans="1:16">
      <c r="A280" s="220"/>
      <c r="B280" s="50"/>
      <c r="H280" s="2"/>
      <c r="I280" s="2"/>
      <c r="L280" s="2"/>
      <c r="O280" s="2"/>
    </row>
    <row r="281" spans="1:16">
      <c r="A281" s="220"/>
      <c r="B281" s="220"/>
      <c r="E281" s="2"/>
      <c r="F281" s="2"/>
      <c r="G281" s="2"/>
      <c r="H281" s="2"/>
      <c r="I281" s="2"/>
      <c r="J281" s="2"/>
      <c r="K281" s="2"/>
      <c r="L281" s="2"/>
      <c r="M281" s="2"/>
      <c r="N281" s="2"/>
      <c r="O281" s="2"/>
      <c r="P281" s="2"/>
    </row>
    <row r="282" spans="1:16">
      <c r="A282" s="220"/>
      <c r="B282" s="50"/>
    </row>
    <row r="283" spans="1:16">
      <c r="A283" s="220"/>
      <c r="B283" s="50"/>
      <c r="H283" s="2"/>
      <c r="I283" s="2"/>
      <c r="K283" s="2"/>
      <c r="L283" s="2"/>
      <c r="O283" s="2"/>
    </row>
    <row r="284" spans="1:16">
      <c r="A284" s="220"/>
      <c r="B284" s="50"/>
      <c r="H284" s="2"/>
      <c r="I284" s="2"/>
      <c r="L284" s="2"/>
      <c r="O284" s="2"/>
    </row>
    <row r="285" spans="1:16">
      <c r="A285" s="50"/>
      <c r="B285" s="50"/>
      <c r="H285" s="2"/>
      <c r="I285" s="2"/>
      <c r="L285" s="2"/>
      <c r="O285" s="2"/>
    </row>
    <row r="286" spans="1:16">
      <c r="A286" s="220"/>
      <c r="B286" s="50"/>
      <c r="H286" s="2"/>
      <c r="I286" s="2"/>
      <c r="L286" s="2"/>
      <c r="O286" s="2"/>
    </row>
    <row r="287" spans="1:16">
      <c r="A287" s="220"/>
      <c r="B287" s="220"/>
      <c r="E287" s="2"/>
      <c r="F287" s="2"/>
      <c r="G287" s="2"/>
      <c r="H287" s="2"/>
      <c r="I287" s="2"/>
      <c r="J287" s="2"/>
      <c r="K287" s="2"/>
      <c r="L287" s="2"/>
      <c r="M287" s="2"/>
      <c r="N287" s="2"/>
      <c r="O287" s="2"/>
      <c r="P287" s="2"/>
    </row>
    <row r="288" spans="1:16">
      <c r="A288" s="220"/>
      <c r="B288" s="50"/>
    </row>
    <row r="289" spans="1:16">
      <c r="A289" s="220"/>
      <c r="B289" s="50"/>
      <c r="H289" s="2"/>
      <c r="I289" s="2"/>
      <c r="K289" s="2"/>
      <c r="L289" s="2"/>
      <c r="O289" s="2"/>
    </row>
    <row r="290" spans="1:16">
      <c r="A290" s="220"/>
      <c r="B290" s="50"/>
      <c r="H290" s="2"/>
      <c r="I290" s="2"/>
      <c r="L290" s="2"/>
      <c r="O290" s="2"/>
    </row>
    <row r="291" spans="1:16">
      <c r="A291" s="50"/>
      <c r="B291" s="50"/>
      <c r="H291" s="2"/>
      <c r="I291" s="2"/>
      <c r="L291" s="2"/>
      <c r="O291" s="2"/>
    </row>
    <row r="292" spans="1:16">
      <c r="A292" s="220"/>
      <c r="B292" s="50"/>
      <c r="H292" s="2"/>
      <c r="I292" s="2"/>
      <c r="L292" s="2"/>
      <c r="O292" s="2"/>
    </row>
    <row r="293" spans="1:16">
      <c r="A293" s="220"/>
      <c r="B293" s="220"/>
      <c r="E293" s="2"/>
      <c r="F293" s="2"/>
      <c r="G293" s="2"/>
      <c r="H293" s="2"/>
      <c r="I293" s="2"/>
      <c r="J293" s="2"/>
      <c r="K293" s="2"/>
      <c r="L293" s="2"/>
      <c r="M293" s="2"/>
      <c r="N293" s="2"/>
      <c r="O293" s="2"/>
      <c r="P293" s="2"/>
    </row>
    <row r="294" spans="1:16">
      <c r="A294" s="220"/>
      <c r="B294" s="50"/>
    </row>
    <row r="295" spans="1:16">
      <c r="A295" s="220"/>
      <c r="B295" s="50"/>
      <c r="H295" s="2"/>
      <c r="I295" s="2"/>
      <c r="K295" s="2"/>
      <c r="L295" s="2"/>
      <c r="O295" s="2"/>
    </row>
    <row r="296" spans="1:16">
      <c r="A296" s="220"/>
      <c r="B296" s="50"/>
      <c r="H296" s="2"/>
      <c r="I296" s="2"/>
      <c r="L296" s="2"/>
      <c r="O296" s="2"/>
    </row>
    <row r="297" spans="1:16">
      <c r="A297" s="220"/>
      <c r="B297" s="220"/>
      <c r="E297" s="2"/>
      <c r="F297" s="2"/>
      <c r="G297" s="2"/>
      <c r="H297" s="2"/>
      <c r="I297" s="2"/>
      <c r="J297" s="2"/>
      <c r="K297" s="2"/>
      <c r="L297" s="2"/>
      <c r="M297" s="2"/>
      <c r="N297" s="2"/>
      <c r="O297" s="2"/>
      <c r="P297" s="2"/>
    </row>
    <row r="298" spans="1:16">
      <c r="A298" s="220"/>
      <c r="B298" s="50"/>
    </row>
    <row r="299" spans="1:16">
      <c r="A299" s="220"/>
      <c r="B299" s="50"/>
      <c r="H299" s="2"/>
      <c r="I299" s="2"/>
      <c r="K299" s="2"/>
      <c r="L299" s="2"/>
      <c r="O299" s="2"/>
    </row>
    <row r="300" spans="1:16">
      <c r="A300" s="220"/>
      <c r="B300" s="50"/>
      <c r="H300" s="2"/>
      <c r="I300" s="2"/>
      <c r="L300" s="2"/>
      <c r="O300" s="2"/>
    </row>
    <row r="301" spans="1:16">
      <c r="A301" s="50"/>
      <c r="B301" s="50"/>
      <c r="H301" s="2"/>
      <c r="I301" s="2"/>
      <c r="L301" s="2"/>
      <c r="O301" s="2"/>
    </row>
    <row r="302" spans="1:16">
      <c r="A302" s="220"/>
      <c r="B302" s="50"/>
      <c r="H302" s="2"/>
      <c r="I302" s="2"/>
      <c r="L302" s="2"/>
      <c r="O302" s="2"/>
    </row>
    <row r="303" spans="1:16">
      <c r="A303" s="220"/>
      <c r="B303" s="220"/>
      <c r="E303" s="2"/>
      <c r="F303" s="2"/>
      <c r="G303" s="2"/>
      <c r="H303" s="2"/>
      <c r="I303" s="2"/>
      <c r="J303" s="2"/>
      <c r="K303" s="2"/>
      <c r="L303" s="2"/>
      <c r="M303" s="2"/>
      <c r="N303" s="2"/>
      <c r="O303" s="2"/>
      <c r="P303" s="2"/>
    </row>
    <row r="304" spans="1:16">
      <c r="A304" s="220"/>
      <c r="B304" s="50"/>
    </row>
    <row r="305" spans="1:16">
      <c r="A305" s="220"/>
      <c r="B305" s="50"/>
      <c r="H305" s="2"/>
      <c r="I305" s="2"/>
      <c r="K305" s="2"/>
      <c r="L305" s="2"/>
      <c r="O305" s="2"/>
    </row>
    <row r="306" spans="1:16">
      <c r="A306" s="220"/>
      <c r="B306" s="50"/>
      <c r="H306" s="2"/>
      <c r="I306" s="2"/>
      <c r="L306" s="2"/>
      <c r="O306" s="2"/>
    </row>
    <row r="307" spans="1:16">
      <c r="A307" s="50"/>
      <c r="B307" s="50"/>
      <c r="H307" s="2"/>
      <c r="I307" s="2"/>
      <c r="L307" s="2"/>
      <c r="O307" s="2"/>
    </row>
    <row r="308" spans="1:16">
      <c r="A308" s="220"/>
      <c r="B308" s="50"/>
      <c r="H308" s="2"/>
      <c r="I308" s="2"/>
      <c r="L308" s="2"/>
      <c r="O308" s="2"/>
    </row>
    <row r="309" spans="1:16">
      <c r="A309" s="220"/>
      <c r="B309" s="220"/>
      <c r="E309" s="2"/>
      <c r="F309" s="2"/>
      <c r="G309" s="2"/>
      <c r="H309" s="2"/>
      <c r="I309" s="2"/>
      <c r="J309" s="2"/>
      <c r="K309" s="2"/>
      <c r="L309" s="2"/>
      <c r="M309" s="2"/>
      <c r="N309" s="2"/>
      <c r="O309" s="2"/>
      <c r="P309" s="2"/>
    </row>
    <row r="310" spans="1:16">
      <c r="A310" s="220"/>
      <c r="B310" s="50"/>
    </row>
    <row r="311" spans="1:16">
      <c r="A311" s="220"/>
      <c r="B311" s="50"/>
      <c r="H311" s="2"/>
      <c r="I311" s="2"/>
      <c r="K311" s="2"/>
      <c r="L311" s="2"/>
      <c r="O311" s="2"/>
    </row>
    <row r="312" spans="1:16">
      <c r="A312" s="220"/>
      <c r="B312" s="50"/>
      <c r="H312" s="2"/>
      <c r="I312" s="2"/>
      <c r="L312" s="2"/>
      <c r="O312" s="2"/>
    </row>
    <row r="313" spans="1:16">
      <c r="A313" s="50"/>
      <c r="B313" s="50"/>
      <c r="H313" s="2"/>
      <c r="I313" s="2"/>
      <c r="L313" s="2"/>
      <c r="O313" s="2"/>
    </row>
    <row r="314" spans="1:16">
      <c r="A314" s="220"/>
      <c r="B314" s="50"/>
      <c r="H314" s="2"/>
      <c r="I314" s="2"/>
      <c r="L314" s="2"/>
      <c r="O314" s="2"/>
    </row>
    <row r="315" spans="1:16">
      <c r="A315" s="220"/>
      <c r="B315" s="220"/>
      <c r="E315" s="2"/>
      <c r="F315" s="2"/>
      <c r="G315" s="2"/>
      <c r="H315" s="2"/>
      <c r="I315" s="2"/>
      <c r="J315" s="2"/>
      <c r="K315" s="2"/>
      <c r="L315" s="2"/>
      <c r="M315" s="2"/>
      <c r="N315" s="2"/>
      <c r="O315" s="2"/>
      <c r="P315" s="2"/>
    </row>
    <row r="316" spans="1:16">
      <c r="A316" s="220"/>
      <c r="B316" s="50"/>
    </row>
    <row r="317" spans="1:16">
      <c r="A317" s="220"/>
      <c r="B317" s="50"/>
      <c r="H317" s="2"/>
      <c r="I317" s="2"/>
      <c r="K317" s="2"/>
      <c r="L317" s="2"/>
      <c r="O317" s="2"/>
    </row>
    <row r="318" spans="1:16">
      <c r="A318" s="220"/>
      <c r="B318" s="50"/>
      <c r="H318" s="2"/>
      <c r="I318" s="2"/>
      <c r="L318" s="2"/>
      <c r="O318" s="2"/>
    </row>
    <row r="319" spans="1:16">
      <c r="A319" s="220"/>
      <c r="B319" s="220"/>
      <c r="E319" s="2"/>
      <c r="F319" s="2"/>
      <c r="G319" s="2"/>
      <c r="H319" s="2"/>
      <c r="I319" s="2"/>
      <c r="J319" s="2"/>
      <c r="K319" s="2"/>
      <c r="L319" s="2"/>
      <c r="M319" s="2"/>
      <c r="N319" s="2"/>
      <c r="O319" s="2"/>
      <c r="P319" s="2"/>
    </row>
    <row r="320" spans="1:16">
      <c r="A320" s="220"/>
      <c r="B320" s="50"/>
    </row>
    <row r="321" spans="1:16">
      <c r="A321" s="220"/>
      <c r="B321" s="50"/>
      <c r="H321" s="2"/>
      <c r="I321" s="2"/>
      <c r="K321" s="2"/>
      <c r="L321" s="2"/>
      <c r="O321" s="2"/>
    </row>
    <row r="322" spans="1:16">
      <c r="A322" s="220"/>
      <c r="B322" s="50"/>
      <c r="H322" s="2"/>
      <c r="I322" s="2"/>
      <c r="L322" s="2"/>
      <c r="O322" s="2"/>
    </row>
    <row r="323" spans="1:16">
      <c r="A323" s="220"/>
      <c r="B323" s="220"/>
      <c r="E323" s="2"/>
      <c r="F323" s="2"/>
      <c r="G323" s="2"/>
      <c r="H323" s="2"/>
      <c r="I323" s="2"/>
      <c r="J323" s="2"/>
      <c r="K323" s="2"/>
      <c r="L323" s="2"/>
      <c r="M323" s="2"/>
      <c r="N323" s="2"/>
      <c r="O323" s="2"/>
      <c r="P323" s="2"/>
    </row>
    <row r="324" spans="1:16">
      <c r="A324" s="220"/>
      <c r="B324" s="50"/>
    </row>
    <row r="325" spans="1:16">
      <c r="A325" s="2"/>
      <c r="H325" s="2"/>
      <c r="I325" s="2"/>
      <c r="K325" s="2"/>
      <c r="L325" s="2"/>
      <c r="O325" s="2"/>
    </row>
    <row r="326" spans="1:16">
      <c r="A326" s="2"/>
      <c r="H326" s="2"/>
      <c r="I326" s="2"/>
      <c r="L326" s="2"/>
      <c r="O326" s="2"/>
    </row>
    <row r="327" spans="1:16">
      <c r="A327" s="2"/>
      <c r="B327" s="2"/>
      <c r="E327" s="2"/>
      <c r="F327" s="2"/>
      <c r="G327" s="2"/>
      <c r="H327" s="2"/>
      <c r="I327" s="2"/>
      <c r="J327" s="2"/>
      <c r="K327" s="2"/>
      <c r="L327" s="2"/>
      <c r="M327" s="2"/>
      <c r="N327" s="2"/>
      <c r="O327" s="2"/>
      <c r="P327" s="2"/>
    </row>
    <row r="328" spans="1:16">
      <c r="A328" s="2"/>
    </row>
    <row r="329" spans="1:16">
      <c r="A329" s="2"/>
      <c r="H329" s="2"/>
      <c r="I329" s="2"/>
      <c r="K329" s="2"/>
      <c r="L329" s="2"/>
      <c r="O329" s="2"/>
    </row>
    <row r="330" spans="1:16">
      <c r="A330" s="2"/>
      <c r="H330" s="2"/>
      <c r="I330" s="2"/>
      <c r="L330" s="2"/>
      <c r="O330" s="2"/>
    </row>
    <row r="331" spans="1:16">
      <c r="A331" s="2"/>
      <c r="B331" s="2"/>
      <c r="E331" s="2"/>
      <c r="F331" s="2"/>
      <c r="G331" s="2"/>
      <c r="H331" s="2"/>
      <c r="I331" s="2"/>
      <c r="J331" s="2"/>
      <c r="K331" s="2"/>
      <c r="L331" s="2"/>
      <c r="M331" s="2"/>
      <c r="N331" s="2"/>
      <c r="O331" s="2"/>
      <c r="P331" s="2"/>
    </row>
    <row r="332" spans="1:16">
      <c r="A332" s="2"/>
    </row>
    <row r="333" spans="1:16">
      <c r="A333" s="2"/>
      <c r="H333" s="2"/>
      <c r="I333" s="2"/>
      <c r="K333" s="2"/>
      <c r="L333" s="2"/>
      <c r="O333" s="2"/>
    </row>
    <row r="334" spans="1:16">
      <c r="A334" s="2"/>
      <c r="H334" s="2"/>
      <c r="I334" s="2"/>
      <c r="L334" s="2"/>
      <c r="O334" s="2"/>
    </row>
    <row r="335" spans="1:16">
      <c r="H335" s="2"/>
      <c r="I335" s="2"/>
      <c r="L335" s="2"/>
      <c r="O335" s="2"/>
    </row>
    <row r="336" spans="1:16">
      <c r="A336" s="2"/>
      <c r="H336" s="2"/>
      <c r="I336" s="2"/>
      <c r="L336" s="2"/>
      <c r="O336" s="2"/>
    </row>
    <row r="337" spans="1:19">
      <c r="A337" s="2"/>
      <c r="B337" s="2"/>
      <c r="E337" s="2"/>
      <c r="F337" s="2"/>
      <c r="G337" s="2"/>
      <c r="H337" s="2"/>
      <c r="I337" s="2"/>
      <c r="J337" s="2"/>
      <c r="K337" s="2"/>
      <c r="L337" s="2"/>
      <c r="M337" s="2"/>
      <c r="N337" s="2"/>
      <c r="O337" s="2"/>
      <c r="P337" s="2"/>
    </row>
    <row r="338" spans="1:19">
      <c r="A338" s="2"/>
    </row>
    <row r="339" spans="1:19">
      <c r="A339" s="2"/>
      <c r="H339" s="2"/>
      <c r="I339" s="2"/>
      <c r="K339" s="2"/>
      <c r="L339" s="2"/>
      <c r="O339" s="2"/>
    </row>
    <row r="340" spans="1:19">
      <c r="A340" s="2"/>
      <c r="H340" s="2"/>
      <c r="I340" s="2"/>
      <c r="L340" s="2"/>
      <c r="O340" s="2"/>
    </row>
    <row r="341" spans="1:19">
      <c r="A341" s="2"/>
      <c r="B341" s="2"/>
      <c r="E341" s="2"/>
      <c r="F341" s="2"/>
      <c r="G341" s="2"/>
      <c r="H341" s="2"/>
      <c r="I341" s="2"/>
      <c r="J341" s="2"/>
      <c r="K341" s="2"/>
      <c r="L341" s="2"/>
      <c r="M341" s="2"/>
      <c r="N341" s="2"/>
      <c r="O341" s="2"/>
      <c r="P341" s="2"/>
    </row>
    <row r="342" spans="1:19">
      <c r="A342" s="2"/>
    </row>
    <row r="343" spans="1:19">
      <c r="A343" s="2"/>
      <c r="B343" s="2"/>
      <c r="C343" s="2"/>
      <c r="D343" s="2"/>
      <c r="E343" s="2"/>
      <c r="F343" s="2"/>
      <c r="G343" s="2"/>
      <c r="H343" s="2"/>
      <c r="I343" s="2"/>
      <c r="J343" s="2"/>
      <c r="K343" s="2"/>
      <c r="L343" s="2"/>
      <c r="M343" s="2"/>
      <c r="N343" s="2"/>
      <c r="O343" s="2"/>
      <c r="P343" s="2"/>
      <c r="Q343" s="2"/>
      <c r="R343" s="2"/>
      <c r="S343" s="2"/>
    </row>
    <row r="344" spans="1:19">
      <c r="A344" s="2"/>
      <c r="H344" s="2"/>
      <c r="I344" s="2"/>
      <c r="L344" s="2"/>
      <c r="O344" s="2"/>
    </row>
    <row r="345" spans="1:19">
      <c r="B345" s="2"/>
      <c r="H345" s="2"/>
      <c r="I345" s="2"/>
      <c r="K345" s="2"/>
      <c r="L345" s="2"/>
      <c r="M345" s="2"/>
      <c r="O345" s="2"/>
      <c r="P345" s="2"/>
    </row>
    <row r="346" spans="1:19">
      <c r="A346" s="2"/>
      <c r="H346" s="2"/>
      <c r="I346" s="2"/>
    </row>
    <row r="347" spans="1:19">
      <c r="A347" s="2"/>
    </row>
    <row r="348" spans="1:19">
      <c r="A348" s="2"/>
      <c r="H348" s="2"/>
      <c r="I348" s="2"/>
      <c r="K348" s="2"/>
      <c r="L348" s="2"/>
      <c r="O348" s="2"/>
    </row>
    <row r="349" spans="1:19">
      <c r="A349" s="2"/>
      <c r="H349" s="2"/>
      <c r="I349" s="2"/>
      <c r="L349" s="2"/>
      <c r="O349" s="2"/>
    </row>
    <row r="350" spans="1:19">
      <c r="H350" s="2"/>
      <c r="I350" s="2"/>
      <c r="L350" s="2"/>
      <c r="O350" s="2"/>
    </row>
    <row r="351" spans="1:19">
      <c r="A351" s="2"/>
      <c r="H351" s="2"/>
      <c r="I351" s="2"/>
      <c r="L351" s="2"/>
      <c r="O351" s="2"/>
    </row>
    <row r="352" spans="1:19">
      <c r="A352" s="2"/>
      <c r="B352" s="2"/>
      <c r="E352" s="2"/>
      <c r="F352" s="2"/>
      <c r="G352" s="2"/>
      <c r="H352" s="2"/>
      <c r="I352" s="2"/>
      <c r="J352" s="2"/>
      <c r="K352" s="2"/>
      <c r="L352" s="2"/>
      <c r="M352" s="2"/>
      <c r="N352" s="2"/>
      <c r="O352" s="2"/>
      <c r="P352" s="2"/>
    </row>
    <row r="353" spans="1:16">
      <c r="A353" s="2"/>
    </row>
    <row r="354" spans="1:16">
      <c r="A354" s="2"/>
      <c r="H354" s="2"/>
      <c r="I354" s="2"/>
      <c r="K354" s="2"/>
      <c r="L354" s="2"/>
      <c r="O354" s="2"/>
    </row>
    <row r="355" spans="1:16">
      <c r="A355" s="2"/>
      <c r="H355" s="2"/>
      <c r="I355" s="2"/>
      <c r="L355" s="2"/>
      <c r="O355" s="2"/>
    </row>
    <row r="356" spans="1:16">
      <c r="H356" s="2"/>
      <c r="I356" s="2"/>
      <c r="L356" s="2"/>
      <c r="O356" s="2"/>
    </row>
    <row r="357" spans="1:16">
      <c r="A357" s="2"/>
      <c r="H357" s="2"/>
      <c r="I357" s="2"/>
      <c r="L357" s="2"/>
      <c r="O357" s="2"/>
    </row>
    <row r="358" spans="1:16">
      <c r="A358" s="2"/>
      <c r="B358" s="2"/>
      <c r="E358" s="2"/>
      <c r="F358" s="2"/>
      <c r="G358" s="2"/>
      <c r="H358" s="2"/>
      <c r="I358" s="2"/>
      <c r="J358" s="2"/>
      <c r="K358" s="2"/>
      <c r="L358" s="2"/>
      <c r="M358" s="2"/>
      <c r="N358" s="2"/>
      <c r="O358" s="2"/>
      <c r="P358" s="2"/>
    </row>
    <row r="359" spans="1:16">
      <c r="A359" s="2"/>
    </row>
    <row r="360" spans="1:16">
      <c r="A360" s="2"/>
      <c r="B360" s="2"/>
      <c r="C360" s="2"/>
      <c r="D360" s="2"/>
      <c r="E360" s="2"/>
      <c r="F360" s="2"/>
      <c r="G360" s="2"/>
      <c r="H360" s="2"/>
      <c r="I360" s="2"/>
      <c r="J360" s="2"/>
      <c r="K360" s="2"/>
      <c r="L360" s="2"/>
      <c r="M360" s="2"/>
      <c r="N360" s="2"/>
      <c r="O360" s="2"/>
      <c r="P360" s="2"/>
    </row>
    <row r="361" spans="1:16">
      <c r="A361" s="2"/>
      <c r="H361" s="2"/>
      <c r="I361" s="2"/>
      <c r="L361" s="2"/>
      <c r="O361" s="2"/>
    </row>
    <row r="362" spans="1:16">
      <c r="B362" s="2"/>
      <c r="H362" s="2"/>
      <c r="I362" s="2"/>
      <c r="K362" s="2"/>
      <c r="L362" s="2"/>
      <c r="M362" s="2"/>
      <c r="O362" s="2"/>
      <c r="P362" s="2"/>
    </row>
    <row r="363" spans="1:16">
      <c r="A363" s="2"/>
      <c r="H363" s="2"/>
      <c r="I363" s="2"/>
    </row>
    <row r="364" spans="1:16">
      <c r="A364" s="2"/>
    </row>
    <row r="365" spans="1:16">
      <c r="A365" s="2"/>
      <c r="H365" s="2"/>
      <c r="I365" s="2"/>
      <c r="K365" s="2"/>
      <c r="L365" s="2"/>
      <c r="O365" s="2"/>
    </row>
    <row r="366" spans="1:16">
      <c r="A366" s="2"/>
      <c r="H366" s="2"/>
      <c r="I366" s="2"/>
      <c r="L366" s="2"/>
      <c r="O366" s="2"/>
    </row>
    <row r="367" spans="1:16">
      <c r="A367" s="2"/>
      <c r="B367" s="2"/>
      <c r="E367" s="2"/>
      <c r="F367" s="2"/>
      <c r="G367" s="2"/>
      <c r="H367" s="2"/>
      <c r="I367" s="2"/>
      <c r="J367" s="2"/>
      <c r="K367" s="2"/>
      <c r="L367" s="2"/>
      <c r="M367" s="2"/>
      <c r="N367" s="2"/>
      <c r="O367" s="2"/>
      <c r="P367" s="2"/>
    </row>
    <row r="368" spans="1:16">
      <c r="A368" s="2"/>
    </row>
    <row r="369" spans="1:16">
      <c r="A369" s="2"/>
      <c r="H369" s="2"/>
      <c r="I369" s="2"/>
      <c r="K369" s="2"/>
      <c r="L369" s="2"/>
      <c r="O369" s="2"/>
    </row>
    <row r="370" spans="1:16">
      <c r="A370" s="2"/>
      <c r="H370" s="2"/>
      <c r="I370" s="2"/>
      <c r="L370" s="2"/>
      <c r="O370" s="2"/>
    </row>
    <row r="371" spans="1:16">
      <c r="A371" s="2"/>
      <c r="B371" s="2"/>
      <c r="E371" s="2"/>
      <c r="F371" s="2"/>
      <c r="G371" s="2"/>
      <c r="H371" s="2"/>
      <c r="I371" s="2"/>
      <c r="J371" s="2"/>
      <c r="K371" s="2"/>
      <c r="L371" s="2"/>
      <c r="M371" s="2"/>
      <c r="N371" s="2"/>
      <c r="O371" s="2"/>
      <c r="P371" s="2"/>
    </row>
    <row r="372" spans="1:16">
      <c r="A372" s="2"/>
    </row>
    <row r="373" spans="1:16">
      <c r="A373" s="2"/>
      <c r="H373" s="2"/>
      <c r="I373" s="2"/>
      <c r="K373" s="2"/>
      <c r="L373" s="2"/>
      <c r="O373" s="2"/>
    </row>
    <row r="374" spans="1:16">
      <c r="A374" s="2"/>
      <c r="H374" s="2"/>
      <c r="I374" s="2"/>
      <c r="L374" s="2"/>
      <c r="O374" s="2"/>
    </row>
    <row r="375" spans="1:16">
      <c r="A375" s="2"/>
      <c r="B375" s="2"/>
      <c r="E375" s="2"/>
      <c r="F375" s="2"/>
      <c r="G375" s="2"/>
      <c r="H375" s="2"/>
      <c r="I375" s="2"/>
      <c r="J375" s="2"/>
      <c r="K375" s="2"/>
      <c r="L375" s="2"/>
      <c r="M375" s="2"/>
      <c r="N375" s="2"/>
      <c r="O375" s="2"/>
      <c r="P375" s="2"/>
    </row>
    <row r="376" spans="1:16">
      <c r="A376" s="2"/>
    </row>
    <row r="377" spans="1:16">
      <c r="A377" s="2"/>
      <c r="B377" s="2"/>
      <c r="C377" s="2"/>
      <c r="D377" s="2"/>
      <c r="E377" s="2"/>
      <c r="F377" s="2"/>
      <c r="G377" s="2"/>
      <c r="H377" s="2"/>
      <c r="I377" s="2"/>
      <c r="J377" s="2"/>
      <c r="K377" s="2"/>
      <c r="L377" s="2"/>
      <c r="M377" s="2"/>
      <c r="N377" s="2"/>
      <c r="O377" s="2"/>
      <c r="P377" s="2"/>
    </row>
    <row r="378" spans="1:16">
      <c r="A378" s="2"/>
    </row>
    <row r="379" spans="1:16">
      <c r="A379" s="2"/>
      <c r="B379" s="2"/>
      <c r="C379" s="2"/>
      <c r="D379" s="2"/>
      <c r="E379" s="2"/>
      <c r="F379" s="2"/>
      <c r="G379" s="2"/>
      <c r="H379" s="2"/>
      <c r="I379" s="2"/>
      <c r="J379" s="2"/>
      <c r="K379" s="2"/>
      <c r="L379" s="2"/>
      <c r="M379" s="2"/>
      <c r="N379" s="2"/>
      <c r="O379" s="2"/>
      <c r="P379" s="2"/>
    </row>
    <row r="380" spans="1:16">
      <c r="A380" s="2"/>
    </row>
    <row r="381" spans="1:16">
      <c r="A381" s="2"/>
      <c r="B381" s="2"/>
      <c r="C381" s="2"/>
      <c r="D381" s="2"/>
      <c r="E381" s="2"/>
      <c r="F381" s="2"/>
      <c r="G381" s="2"/>
      <c r="H381" s="2"/>
      <c r="I381" s="2"/>
      <c r="J381" s="2"/>
      <c r="K381" s="2"/>
      <c r="L381" s="2"/>
      <c r="M381" s="2"/>
      <c r="N381" s="2"/>
      <c r="O381" s="2"/>
      <c r="P381" s="2"/>
    </row>
    <row r="382" spans="1:16">
      <c r="A382" s="2"/>
    </row>
    <row r="383" spans="1:16">
      <c r="A383" s="2"/>
      <c r="B383" s="2"/>
      <c r="C383" s="2"/>
      <c r="D383" s="2"/>
      <c r="E383" s="2"/>
      <c r="F383" s="2"/>
      <c r="G383" s="2"/>
      <c r="H383" s="2"/>
      <c r="I383" s="2"/>
      <c r="J383" s="2"/>
      <c r="K383" s="2"/>
      <c r="L383" s="2"/>
      <c r="M383" s="2"/>
      <c r="N383" s="2"/>
      <c r="O383" s="2"/>
      <c r="P383" s="2"/>
    </row>
    <row r="384" spans="1:16">
      <c r="A384" s="2"/>
    </row>
    <row r="385" spans="1:16">
      <c r="A385" s="2"/>
      <c r="B385" s="2"/>
      <c r="C385" s="2"/>
      <c r="D385" s="2"/>
      <c r="E385" s="2"/>
      <c r="F385" s="2"/>
      <c r="G385" s="2"/>
      <c r="H385" s="2"/>
      <c r="I385" s="2"/>
      <c r="J385" s="2"/>
      <c r="K385" s="2"/>
      <c r="L385" s="2"/>
      <c r="M385" s="2"/>
      <c r="N385" s="2"/>
      <c r="O385" s="2"/>
      <c r="P385" s="2"/>
    </row>
    <row r="386" spans="1:16">
      <c r="A386" s="2"/>
    </row>
    <row r="387" spans="1:16">
      <c r="A387" s="2"/>
      <c r="B387" s="2"/>
      <c r="C387" s="2"/>
      <c r="D387" s="2"/>
      <c r="E387" s="2"/>
      <c r="F387" s="2"/>
      <c r="G387" s="2"/>
      <c r="H387" s="2"/>
      <c r="I387" s="2"/>
      <c r="J387" s="2"/>
      <c r="K387" s="2"/>
      <c r="L387" s="2"/>
      <c r="M387" s="2"/>
      <c r="N387" s="2"/>
      <c r="O387" s="2"/>
      <c r="P387" s="2"/>
    </row>
    <row r="388" spans="1:16">
      <c r="A388" s="2"/>
    </row>
    <row r="389" spans="1:16">
      <c r="A389" s="2"/>
    </row>
    <row r="390" spans="1:16">
      <c r="A390" s="2"/>
    </row>
    <row r="391" spans="1:16">
      <c r="A391" s="2"/>
    </row>
  </sheetData>
  <phoneticPr fontId="1" type="noConversion"/>
  <pageMargins left="0.7" right="0.7" top="0.75" bottom="0.75" header="0.3" footer="0.3"/>
  <pageSetup paperSize="9"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80"/>
  <sheetViews>
    <sheetView workbookViewId="0">
      <pane xSplit="2" ySplit="1" topLeftCell="C20" activePane="bottomRight" state="frozen"/>
      <selection pane="topRight" activeCell="C1" sqref="C1"/>
      <selection pane="bottomLeft" activeCell="A2" sqref="A2"/>
      <selection pane="bottomRight" activeCell="B39" sqref="B39"/>
    </sheetView>
  </sheetViews>
  <sheetFormatPr defaultColWidth="9" defaultRowHeight="14.25"/>
  <cols>
    <col min="1" max="1" width="7.25" style="50" bestFit="1" customWidth="1"/>
    <col min="2" max="2" width="18.375" style="50" bestFit="1" customWidth="1"/>
    <col min="3" max="3" width="9" style="50" bestFit="1" customWidth="1"/>
    <col min="4" max="4" width="7.25" style="50" customWidth="1"/>
    <col min="5" max="5" width="79.625" style="50" customWidth="1"/>
    <col min="6" max="16384" width="9" style="50"/>
  </cols>
  <sheetData>
    <row r="1" spans="1:5" s="49" customFormat="1">
      <c r="A1" s="85" t="s">
        <v>124</v>
      </c>
      <c r="B1" s="85" t="s">
        <v>262</v>
      </c>
      <c r="C1" s="85" t="s">
        <v>275</v>
      </c>
      <c r="D1" s="85" t="s">
        <v>266</v>
      </c>
      <c r="E1" s="85" t="s">
        <v>282</v>
      </c>
    </row>
    <row r="2" spans="1:5">
      <c r="A2" s="79">
        <v>30001</v>
      </c>
      <c r="B2" s="79" t="s">
        <v>209</v>
      </c>
      <c r="C2" s="10" t="s">
        <v>297</v>
      </c>
      <c r="D2" s="10">
        <v>10</v>
      </c>
      <c r="E2" s="79" t="s">
        <v>97</v>
      </c>
    </row>
    <row r="3" spans="1:5">
      <c r="A3" s="79">
        <v>30002</v>
      </c>
      <c r="B3" s="79" t="s">
        <v>210</v>
      </c>
      <c r="C3" s="10" t="s">
        <v>278</v>
      </c>
      <c r="D3" s="10">
        <v>10</v>
      </c>
      <c r="E3" s="79" t="s">
        <v>272</v>
      </c>
    </row>
    <row r="4" spans="1:5">
      <c r="A4" s="79">
        <v>30003</v>
      </c>
      <c r="B4" s="79" t="s">
        <v>211</v>
      </c>
      <c r="C4" s="10" t="s">
        <v>278</v>
      </c>
      <c r="D4" s="10">
        <v>10</v>
      </c>
      <c r="E4" s="79" t="s">
        <v>98</v>
      </c>
    </row>
    <row r="5" spans="1:5">
      <c r="A5" s="79">
        <v>30004</v>
      </c>
      <c r="B5" s="79" t="s">
        <v>212</v>
      </c>
      <c r="C5" s="10" t="s">
        <v>278</v>
      </c>
      <c r="D5" s="10">
        <v>10</v>
      </c>
      <c r="E5" s="79" t="s">
        <v>99</v>
      </c>
    </row>
    <row r="6" spans="1:5">
      <c r="A6" s="79">
        <v>30005</v>
      </c>
      <c r="B6" s="79" t="s">
        <v>213</v>
      </c>
      <c r="C6" s="10" t="s">
        <v>278</v>
      </c>
      <c r="D6" s="10">
        <v>20</v>
      </c>
      <c r="E6" s="79" t="s">
        <v>35</v>
      </c>
    </row>
    <row r="7" spans="1:5">
      <c r="A7" s="79">
        <v>39001</v>
      </c>
      <c r="B7" s="79" t="s">
        <v>214</v>
      </c>
      <c r="C7" s="10" t="s">
        <v>278</v>
      </c>
      <c r="D7" s="10">
        <v>10</v>
      </c>
      <c r="E7" s="79" t="s">
        <v>273</v>
      </c>
    </row>
    <row r="8" spans="1:5">
      <c r="A8" s="79">
        <v>39002</v>
      </c>
      <c r="B8" s="79" t="s">
        <v>215</v>
      </c>
      <c r="C8" s="10" t="s">
        <v>278</v>
      </c>
      <c r="D8" s="10">
        <v>10</v>
      </c>
      <c r="E8" s="79" t="s">
        <v>36</v>
      </c>
    </row>
    <row r="9" spans="1:5">
      <c r="A9" s="79">
        <v>39003</v>
      </c>
      <c r="B9" s="79" t="s">
        <v>216</v>
      </c>
      <c r="C9" s="10" t="s">
        <v>278</v>
      </c>
      <c r="D9" s="10">
        <v>10</v>
      </c>
      <c r="E9" s="79" t="s">
        <v>100</v>
      </c>
    </row>
    <row r="10" spans="1:5">
      <c r="A10" s="79">
        <v>41101</v>
      </c>
      <c r="B10" s="79" t="s">
        <v>217</v>
      </c>
      <c r="C10" s="10" t="s">
        <v>279</v>
      </c>
      <c r="D10" s="10">
        <v>10</v>
      </c>
      <c r="E10" s="79" t="s">
        <v>101</v>
      </c>
    </row>
    <row r="11" spans="1:5">
      <c r="A11" s="79">
        <v>41102</v>
      </c>
      <c r="B11" s="79" t="s">
        <v>218</v>
      </c>
      <c r="C11" s="10" t="s">
        <v>279</v>
      </c>
      <c r="D11" s="10">
        <v>20</v>
      </c>
      <c r="E11" s="79" t="s">
        <v>102</v>
      </c>
    </row>
    <row r="12" spans="1:5">
      <c r="A12" s="79">
        <v>41201</v>
      </c>
      <c r="B12" s="79" t="s">
        <v>219</v>
      </c>
      <c r="C12" s="10" t="s">
        <v>279</v>
      </c>
      <c r="D12" s="10">
        <v>10</v>
      </c>
      <c r="E12" s="79" t="s">
        <v>37</v>
      </c>
    </row>
    <row r="13" spans="1:5">
      <c r="A13" s="79">
        <v>41202</v>
      </c>
      <c r="B13" s="79" t="s">
        <v>220</v>
      </c>
      <c r="C13" s="10" t="s">
        <v>296</v>
      </c>
      <c r="D13" s="10">
        <v>20</v>
      </c>
      <c r="E13" s="79" t="s">
        <v>38</v>
      </c>
    </row>
    <row r="14" spans="1:5">
      <c r="A14" s="79">
        <v>42101</v>
      </c>
      <c r="B14" s="79" t="s">
        <v>221</v>
      </c>
      <c r="C14" s="10" t="s">
        <v>279</v>
      </c>
      <c r="D14" s="10">
        <v>10</v>
      </c>
      <c r="E14" s="79" t="s">
        <v>103</v>
      </c>
    </row>
    <row r="15" spans="1:5">
      <c r="A15" s="79">
        <v>42201</v>
      </c>
      <c r="B15" s="79" t="s">
        <v>222</v>
      </c>
      <c r="C15" s="10" t="s">
        <v>279</v>
      </c>
      <c r="D15" s="10">
        <v>10</v>
      </c>
      <c r="E15" s="79" t="s">
        <v>104</v>
      </c>
    </row>
    <row r="16" spans="1:5">
      <c r="A16" s="79">
        <v>42202</v>
      </c>
      <c r="B16" s="79" t="s">
        <v>223</v>
      </c>
      <c r="C16" s="10" t="s">
        <v>279</v>
      </c>
      <c r="D16" s="10">
        <v>10</v>
      </c>
      <c r="E16" s="79" t="s">
        <v>39</v>
      </c>
    </row>
    <row r="17" spans="1:5">
      <c r="A17" s="79">
        <v>42301</v>
      </c>
      <c r="B17" s="79" t="s">
        <v>224</v>
      </c>
      <c r="C17" s="10" t="s">
        <v>279</v>
      </c>
      <c r="D17" s="10">
        <v>10</v>
      </c>
      <c r="E17" s="79" t="s">
        <v>40</v>
      </c>
    </row>
    <row r="18" spans="1:5">
      <c r="A18" s="79">
        <v>42302</v>
      </c>
      <c r="B18" s="79" t="s">
        <v>225</v>
      </c>
      <c r="C18" s="10" t="s">
        <v>279</v>
      </c>
      <c r="D18" s="10">
        <v>20</v>
      </c>
      <c r="E18" s="79" t="s">
        <v>105</v>
      </c>
    </row>
    <row r="19" spans="1:5">
      <c r="A19" s="79">
        <v>42401</v>
      </c>
      <c r="B19" s="79" t="s">
        <v>226</v>
      </c>
      <c r="C19" s="10" t="s">
        <v>279</v>
      </c>
      <c r="D19" s="10">
        <v>20</v>
      </c>
      <c r="E19" s="79" t="s">
        <v>106</v>
      </c>
    </row>
    <row r="20" spans="1:5">
      <c r="A20" s="79">
        <v>42402</v>
      </c>
      <c r="B20" s="79" t="s">
        <v>227</v>
      </c>
      <c r="C20" s="10" t="s">
        <v>279</v>
      </c>
      <c r="D20" s="10">
        <v>20</v>
      </c>
      <c r="E20" s="79" t="s">
        <v>107</v>
      </c>
    </row>
    <row r="21" spans="1:5">
      <c r="A21" s="79">
        <v>42501</v>
      </c>
      <c r="B21" s="79" t="s">
        <v>228</v>
      </c>
      <c r="C21" s="10" t="s">
        <v>279</v>
      </c>
      <c r="D21" s="10">
        <v>10</v>
      </c>
      <c r="E21" s="79" t="s">
        <v>108</v>
      </c>
    </row>
    <row r="22" spans="1:5">
      <c r="A22" s="79">
        <v>42502</v>
      </c>
      <c r="B22" s="79" t="s">
        <v>229</v>
      </c>
      <c r="C22" s="10" t="s">
        <v>279</v>
      </c>
      <c r="D22" s="10">
        <v>20</v>
      </c>
      <c r="E22" s="79" t="s">
        <v>109</v>
      </c>
    </row>
    <row r="23" spans="1:5">
      <c r="A23" s="79">
        <v>43101</v>
      </c>
      <c r="B23" s="79" t="s">
        <v>230</v>
      </c>
      <c r="C23" s="10" t="s">
        <v>279</v>
      </c>
      <c r="D23" s="10">
        <v>10</v>
      </c>
      <c r="E23" s="79" t="s">
        <v>110</v>
      </c>
    </row>
    <row r="24" spans="1:5">
      <c r="A24" s="79">
        <v>43102</v>
      </c>
      <c r="B24" s="79" t="s">
        <v>231</v>
      </c>
      <c r="C24" s="10" t="s">
        <v>279</v>
      </c>
      <c r="D24" s="10">
        <v>10</v>
      </c>
      <c r="E24" s="79" t="s">
        <v>41</v>
      </c>
    </row>
    <row r="25" spans="1:5">
      <c r="A25" s="79">
        <v>43103</v>
      </c>
      <c r="B25" s="79" t="s">
        <v>232</v>
      </c>
      <c r="C25" s="10" t="s">
        <v>279</v>
      </c>
      <c r="D25" s="10">
        <v>10</v>
      </c>
      <c r="E25" s="79" t="s">
        <v>111</v>
      </c>
    </row>
    <row r="26" spans="1:5">
      <c r="A26" s="79">
        <v>43104</v>
      </c>
      <c r="B26" s="79" t="s">
        <v>233</v>
      </c>
      <c r="C26" s="10" t="s">
        <v>279</v>
      </c>
      <c r="D26" s="10">
        <v>10</v>
      </c>
      <c r="E26" s="79" t="s">
        <v>112</v>
      </c>
    </row>
    <row r="27" spans="1:5">
      <c r="A27" s="79">
        <v>43105</v>
      </c>
      <c r="B27" s="79" t="s">
        <v>234</v>
      </c>
      <c r="C27" s="10" t="s">
        <v>279</v>
      </c>
      <c r="D27" s="10">
        <v>10</v>
      </c>
      <c r="E27" s="79" t="s">
        <v>42</v>
      </c>
    </row>
    <row r="28" spans="1:5">
      <c r="A28" s="79">
        <v>43106</v>
      </c>
      <c r="B28" s="79" t="s">
        <v>235</v>
      </c>
      <c r="C28" s="10" t="s">
        <v>279</v>
      </c>
      <c r="D28" s="10">
        <v>10</v>
      </c>
      <c r="E28" s="79" t="s">
        <v>113</v>
      </c>
    </row>
    <row r="29" spans="1:5">
      <c r="A29" s="79">
        <v>43107</v>
      </c>
      <c r="B29" s="79" t="s">
        <v>236</v>
      </c>
      <c r="C29" s="10" t="s">
        <v>279</v>
      </c>
      <c r="D29" s="10">
        <v>10</v>
      </c>
      <c r="E29" s="79" t="s">
        <v>114</v>
      </c>
    </row>
    <row r="30" spans="1:5">
      <c r="A30" s="79">
        <v>43108</v>
      </c>
      <c r="B30" s="79" t="s">
        <v>237</v>
      </c>
      <c r="C30" s="10" t="s">
        <v>279</v>
      </c>
      <c r="D30" s="10">
        <v>10</v>
      </c>
      <c r="E30" s="79" t="s">
        <v>115</v>
      </c>
    </row>
    <row r="31" spans="1:5">
      <c r="A31" s="79">
        <v>45101</v>
      </c>
      <c r="B31" s="79" t="s">
        <v>238</v>
      </c>
      <c r="C31" s="10" t="s">
        <v>279</v>
      </c>
      <c r="D31" s="10">
        <v>20</v>
      </c>
      <c r="E31" s="79" t="s">
        <v>43</v>
      </c>
    </row>
    <row r="32" spans="1:5">
      <c r="A32" s="297">
        <v>45102</v>
      </c>
      <c r="B32" s="297" t="s">
        <v>5302</v>
      </c>
      <c r="C32" s="299"/>
      <c r="D32" s="299">
        <v>20</v>
      </c>
      <c r="E32" s="297"/>
    </row>
    <row r="33" spans="1:5">
      <c r="A33" s="79">
        <v>45103</v>
      </c>
      <c r="B33" s="297" t="s">
        <v>5303</v>
      </c>
      <c r="C33" s="299"/>
      <c r="D33" s="299">
        <v>20</v>
      </c>
      <c r="E33" s="297"/>
    </row>
    <row r="34" spans="1:5">
      <c r="A34" s="297">
        <v>45104</v>
      </c>
      <c r="B34" s="297" t="s">
        <v>5304</v>
      </c>
      <c r="C34" s="299"/>
      <c r="D34" s="299">
        <v>20</v>
      </c>
      <c r="E34" s="297"/>
    </row>
    <row r="35" spans="1:5">
      <c r="A35" s="79">
        <v>45105</v>
      </c>
      <c r="B35" s="297" t="s">
        <v>5305</v>
      </c>
      <c r="C35" s="299"/>
      <c r="D35" s="299">
        <v>20</v>
      </c>
      <c r="E35" s="297"/>
    </row>
    <row r="36" spans="1:5">
      <c r="A36" s="297">
        <v>45106</v>
      </c>
      <c r="B36" s="297" t="s">
        <v>5306</v>
      </c>
      <c r="C36" s="299"/>
      <c r="D36" s="299">
        <v>20</v>
      </c>
      <c r="E36" s="297"/>
    </row>
    <row r="37" spans="1:5">
      <c r="A37" s="79">
        <v>45107</v>
      </c>
      <c r="B37" s="297" t="s">
        <v>5307</v>
      </c>
      <c r="C37" s="299"/>
      <c r="D37" s="299">
        <v>20</v>
      </c>
      <c r="E37" s="297"/>
    </row>
    <row r="38" spans="1:5">
      <c r="A38" s="297">
        <v>45108</v>
      </c>
      <c r="B38" s="297" t="s">
        <v>5308</v>
      </c>
      <c r="C38" s="299"/>
      <c r="D38" s="299">
        <v>20</v>
      </c>
      <c r="E38" s="297"/>
    </row>
    <row r="39" spans="1:5">
      <c r="A39" s="79">
        <v>45109</v>
      </c>
      <c r="B39" s="297" t="s">
        <v>5309</v>
      </c>
      <c r="C39" s="299"/>
      <c r="D39" s="299">
        <v>20</v>
      </c>
      <c r="E39" s="297"/>
    </row>
    <row r="40" spans="1:5">
      <c r="A40" s="79">
        <v>50001</v>
      </c>
      <c r="B40" s="79" t="s">
        <v>239</v>
      </c>
      <c r="C40" s="10" t="s">
        <v>280</v>
      </c>
      <c r="D40" s="10">
        <v>100</v>
      </c>
      <c r="E40" s="79" t="s">
        <v>44</v>
      </c>
    </row>
    <row r="41" spans="1:5">
      <c r="A41" s="79">
        <v>50002</v>
      </c>
      <c r="B41" s="79" t="s">
        <v>240</v>
      </c>
      <c r="C41" s="10" t="s">
        <v>280</v>
      </c>
      <c r="D41" s="10">
        <v>100</v>
      </c>
      <c r="E41" s="79" t="s">
        <v>116</v>
      </c>
    </row>
    <row r="42" spans="1:5">
      <c r="A42" s="79">
        <v>50003</v>
      </c>
      <c r="B42" s="79" t="s">
        <v>241</v>
      </c>
      <c r="C42" s="10" t="s">
        <v>280</v>
      </c>
      <c r="D42" s="10">
        <v>100</v>
      </c>
      <c r="E42" s="79" t="s">
        <v>117</v>
      </c>
    </row>
    <row r="43" spans="1:5">
      <c r="A43" s="79">
        <v>50004</v>
      </c>
      <c r="B43" s="79" t="s">
        <v>242</v>
      </c>
      <c r="C43" s="10" t="s">
        <v>280</v>
      </c>
      <c r="D43" s="10">
        <v>100</v>
      </c>
      <c r="E43" s="79" t="s">
        <v>45</v>
      </c>
    </row>
    <row r="44" spans="1:5">
      <c r="A44" s="79">
        <v>50005</v>
      </c>
      <c r="B44" s="79" t="s">
        <v>243</v>
      </c>
      <c r="C44" s="10" t="s">
        <v>280</v>
      </c>
      <c r="D44" s="10">
        <v>100</v>
      </c>
      <c r="E44" s="79" t="s">
        <v>46</v>
      </c>
    </row>
    <row r="45" spans="1:5">
      <c r="A45" s="79">
        <v>50006</v>
      </c>
      <c r="B45" s="79" t="s">
        <v>244</v>
      </c>
      <c r="C45" s="10" t="s">
        <v>280</v>
      </c>
      <c r="D45" s="10">
        <v>100</v>
      </c>
      <c r="E45" s="79" t="s">
        <v>47</v>
      </c>
    </row>
    <row r="46" spans="1:5">
      <c r="A46" s="79">
        <v>50007</v>
      </c>
      <c r="B46" s="79" t="s">
        <v>245</v>
      </c>
      <c r="C46" s="10" t="s">
        <v>280</v>
      </c>
      <c r="D46" s="10">
        <v>100</v>
      </c>
      <c r="E46" s="79" t="s">
        <v>48</v>
      </c>
    </row>
    <row r="47" spans="1:5">
      <c r="A47" s="79">
        <v>50008</v>
      </c>
      <c r="B47" s="79" t="s">
        <v>246</v>
      </c>
      <c r="C47" s="10" t="s">
        <v>280</v>
      </c>
      <c r="D47" s="10">
        <v>100</v>
      </c>
      <c r="E47" s="79" t="s">
        <v>49</v>
      </c>
    </row>
    <row r="48" spans="1:5">
      <c r="A48" s="79">
        <v>50009</v>
      </c>
      <c r="B48" s="79" t="s">
        <v>247</v>
      </c>
      <c r="C48" s="10" t="s">
        <v>280</v>
      </c>
      <c r="D48" s="10">
        <v>100</v>
      </c>
      <c r="E48" s="79" t="s">
        <v>118</v>
      </c>
    </row>
    <row r="49" spans="1:5">
      <c r="A49" s="79">
        <v>50010</v>
      </c>
      <c r="B49" s="79" t="s">
        <v>248</v>
      </c>
      <c r="C49" s="10" t="s">
        <v>280</v>
      </c>
      <c r="D49" s="10">
        <v>100</v>
      </c>
      <c r="E49" s="79" t="s">
        <v>119</v>
      </c>
    </row>
    <row r="50" spans="1:5">
      <c r="A50" s="79">
        <v>50011</v>
      </c>
      <c r="B50" s="79" t="s">
        <v>3487</v>
      </c>
      <c r="C50" s="10" t="s">
        <v>280</v>
      </c>
      <c r="D50" s="10">
        <v>100</v>
      </c>
      <c r="E50" s="79" t="s">
        <v>120</v>
      </c>
    </row>
    <row r="51" spans="1:5">
      <c r="A51" s="79">
        <v>50012</v>
      </c>
      <c r="B51" s="79" t="s">
        <v>249</v>
      </c>
      <c r="C51" s="10" t="s">
        <v>280</v>
      </c>
      <c r="D51" s="10">
        <v>100</v>
      </c>
      <c r="E51" s="79" t="s">
        <v>121</v>
      </c>
    </row>
    <row r="52" spans="1:5">
      <c r="A52" s="79">
        <v>50013</v>
      </c>
      <c r="B52" s="79" t="s">
        <v>250</v>
      </c>
      <c r="C52" s="10" t="s">
        <v>280</v>
      </c>
      <c r="D52" s="10">
        <v>100</v>
      </c>
      <c r="E52" s="79" t="s">
        <v>50</v>
      </c>
    </row>
    <row r="53" spans="1:5">
      <c r="A53" s="79">
        <v>50014</v>
      </c>
      <c r="B53" s="79" t="s">
        <v>251</v>
      </c>
      <c r="C53" s="10" t="s">
        <v>280</v>
      </c>
      <c r="D53" s="10">
        <v>100</v>
      </c>
      <c r="E53" s="79" t="s">
        <v>122</v>
      </c>
    </row>
    <row r="54" spans="1:5">
      <c r="A54" s="79">
        <v>50015</v>
      </c>
      <c r="B54" s="79" t="s">
        <v>252</v>
      </c>
      <c r="C54" s="10" t="s">
        <v>280</v>
      </c>
      <c r="D54" s="10">
        <v>100</v>
      </c>
      <c r="E54" s="79" t="s">
        <v>51</v>
      </c>
    </row>
    <row r="55" spans="1:5">
      <c r="A55" s="79">
        <v>50016</v>
      </c>
      <c r="B55" s="79" t="s">
        <v>253</v>
      </c>
      <c r="C55" s="10" t="s">
        <v>280</v>
      </c>
      <c r="D55" s="10">
        <v>100</v>
      </c>
      <c r="E55" s="79" t="s">
        <v>274</v>
      </c>
    </row>
    <row r="56" spans="1:5">
      <c r="A56" s="79">
        <v>50017</v>
      </c>
      <c r="B56" s="79" t="s">
        <v>254</v>
      </c>
      <c r="C56" s="10" t="s">
        <v>280</v>
      </c>
      <c r="D56" s="10">
        <v>100</v>
      </c>
      <c r="E56" s="79" t="s">
        <v>52</v>
      </c>
    </row>
    <row r="57" spans="1:5">
      <c r="A57" s="79">
        <v>50018</v>
      </c>
      <c r="B57" s="79" t="s">
        <v>255</v>
      </c>
      <c r="C57" s="10" t="s">
        <v>280</v>
      </c>
      <c r="D57" s="10">
        <v>100</v>
      </c>
      <c r="E57" s="79" t="s">
        <v>53</v>
      </c>
    </row>
    <row r="58" spans="1:5">
      <c r="A58" s="79">
        <v>50019</v>
      </c>
      <c r="B58" s="79" t="s">
        <v>456</v>
      </c>
      <c r="C58" s="10" t="s">
        <v>280</v>
      </c>
      <c r="D58" s="10">
        <v>100</v>
      </c>
      <c r="E58" s="79" t="s">
        <v>123</v>
      </c>
    </row>
    <row r="59" spans="1:5">
      <c r="A59" s="79">
        <v>50020</v>
      </c>
      <c r="B59" s="79" t="s">
        <v>4382</v>
      </c>
      <c r="C59" s="10" t="s">
        <v>279</v>
      </c>
      <c r="D59" s="10">
        <v>20</v>
      </c>
      <c r="E59" s="79" t="s">
        <v>4381</v>
      </c>
    </row>
    <row r="60" spans="1:5">
      <c r="A60" s="79">
        <v>50021</v>
      </c>
      <c r="B60" s="79" t="s">
        <v>4384</v>
      </c>
      <c r="C60" s="10" t="s">
        <v>280</v>
      </c>
      <c r="D60" s="10">
        <v>100</v>
      </c>
      <c r="E60" s="79" t="s">
        <v>4383</v>
      </c>
    </row>
    <row r="61" spans="1:5">
      <c r="A61" s="79">
        <v>60000</v>
      </c>
      <c r="B61" s="79" t="s">
        <v>256</v>
      </c>
      <c r="C61" s="10" t="s">
        <v>278</v>
      </c>
      <c r="D61" s="10">
        <v>10</v>
      </c>
      <c r="E61" s="79" t="s">
        <v>54</v>
      </c>
    </row>
    <row r="62" spans="1:5">
      <c r="A62" s="79">
        <v>61002</v>
      </c>
      <c r="B62" s="79" t="s">
        <v>288</v>
      </c>
      <c r="C62" s="10" t="s">
        <v>279</v>
      </c>
      <c r="D62" s="10">
        <v>20</v>
      </c>
      <c r="E62" s="79" t="s">
        <v>289</v>
      </c>
    </row>
    <row r="63" spans="1:5">
      <c r="A63" s="79">
        <v>90001</v>
      </c>
      <c r="B63" s="79" t="s">
        <v>290</v>
      </c>
      <c r="C63" s="10" t="s">
        <v>279</v>
      </c>
      <c r="D63" s="10">
        <v>20</v>
      </c>
      <c r="E63" s="79" t="s">
        <v>291</v>
      </c>
    </row>
    <row r="64" spans="1:5">
      <c r="A64" s="79">
        <v>90002</v>
      </c>
      <c r="B64" s="79" t="s">
        <v>292</v>
      </c>
      <c r="C64" s="10" t="s">
        <v>280</v>
      </c>
      <c r="D64" s="10">
        <v>20</v>
      </c>
      <c r="E64" s="79" t="s">
        <v>293</v>
      </c>
    </row>
    <row r="65" spans="1:5">
      <c r="A65" s="79">
        <v>90003</v>
      </c>
      <c r="B65" s="79" t="s">
        <v>3346</v>
      </c>
      <c r="C65" s="10" t="s">
        <v>3363</v>
      </c>
      <c r="D65" s="10">
        <v>20</v>
      </c>
      <c r="E65" s="79"/>
    </row>
    <row r="66" spans="1:5">
      <c r="A66" s="79">
        <v>90004</v>
      </c>
      <c r="B66" s="79" t="s">
        <v>3355</v>
      </c>
      <c r="C66" s="10" t="s">
        <v>3363</v>
      </c>
      <c r="D66" s="10">
        <v>20</v>
      </c>
      <c r="E66" s="79"/>
    </row>
    <row r="67" spans="1:5">
      <c r="A67" s="79">
        <v>90005</v>
      </c>
      <c r="B67" s="79" t="s">
        <v>3347</v>
      </c>
      <c r="C67" s="10" t="s">
        <v>3363</v>
      </c>
      <c r="D67" s="10">
        <v>20</v>
      </c>
      <c r="E67" s="79"/>
    </row>
    <row r="68" spans="1:5">
      <c r="A68" s="79">
        <v>90006</v>
      </c>
      <c r="B68" s="79" t="s">
        <v>3356</v>
      </c>
      <c r="C68" s="10" t="s">
        <v>3363</v>
      </c>
      <c r="D68" s="10">
        <v>20</v>
      </c>
      <c r="E68" s="79"/>
    </row>
    <row r="69" spans="1:5">
      <c r="A69" s="79">
        <v>90007</v>
      </c>
      <c r="B69" s="79" t="s">
        <v>3357</v>
      </c>
      <c r="C69" s="10" t="s">
        <v>3363</v>
      </c>
      <c r="D69" s="10">
        <v>20</v>
      </c>
      <c r="E69" s="79"/>
    </row>
    <row r="70" spans="1:5">
      <c r="A70" s="79">
        <v>90008</v>
      </c>
      <c r="B70" s="79" t="s">
        <v>3358</v>
      </c>
      <c r="C70" s="10" t="s">
        <v>3363</v>
      </c>
      <c r="D70" s="10">
        <v>20</v>
      </c>
      <c r="E70" s="79"/>
    </row>
    <row r="71" spans="1:5">
      <c r="A71" s="79">
        <v>90009</v>
      </c>
      <c r="B71" s="79" t="s">
        <v>3359</v>
      </c>
      <c r="C71" s="10" t="s">
        <v>3363</v>
      </c>
      <c r="D71" s="10">
        <v>20</v>
      </c>
      <c r="E71" s="79"/>
    </row>
    <row r="72" spans="1:5">
      <c r="A72" s="79">
        <v>90010</v>
      </c>
      <c r="B72" s="79" t="s">
        <v>3345</v>
      </c>
      <c r="C72" s="10" t="s">
        <v>3363</v>
      </c>
      <c r="D72" s="10">
        <v>20</v>
      </c>
      <c r="E72" s="79"/>
    </row>
    <row r="73" spans="1:5">
      <c r="A73" s="79">
        <v>90011</v>
      </c>
      <c r="B73" s="79" t="s">
        <v>3348</v>
      </c>
      <c r="C73" s="10" t="s">
        <v>3363</v>
      </c>
      <c r="D73" s="10">
        <v>20</v>
      </c>
      <c r="E73" s="79" t="s">
        <v>3360</v>
      </c>
    </row>
    <row r="74" spans="1:5">
      <c r="A74" s="79">
        <v>90012</v>
      </c>
      <c r="B74" s="79" t="s">
        <v>3348</v>
      </c>
      <c r="C74" s="10" t="s">
        <v>3363</v>
      </c>
      <c r="D74" s="10">
        <v>20</v>
      </c>
      <c r="E74" s="79" t="s">
        <v>3361</v>
      </c>
    </row>
    <row r="75" spans="1:5">
      <c r="A75" s="79">
        <v>90013</v>
      </c>
      <c r="B75" s="79" t="s">
        <v>3348</v>
      </c>
      <c r="C75" s="10" t="s">
        <v>3363</v>
      </c>
      <c r="D75" s="10">
        <v>20</v>
      </c>
      <c r="E75" s="79" t="s">
        <v>3362</v>
      </c>
    </row>
    <row r="76" spans="1:5">
      <c r="A76" s="79">
        <v>90014</v>
      </c>
      <c r="B76" s="79" t="s">
        <v>4142</v>
      </c>
      <c r="C76" s="10" t="s">
        <v>279</v>
      </c>
      <c r="D76" s="10">
        <v>2000</v>
      </c>
      <c r="E76" s="79" t="s">
        <v>4144</v>
      </c>
    </row>
    <row r="77" spans="1:5">
      <c r="A77" s="79">
        <v>90015</v>
      </c>
      <c r="B77" s="79" t="s">
        <v>4143</v>
      </c>
      <c r="C77" s="10" t="s">
        <v>279</v>
      </c>
      <c r="D77" s="10">
        <v>20</v>
      </c>
      <c r="E77" s="79" t="s">
        <v>4145</v>
      </c>
    </row>
    <row r="78" spans="1:5">
      <c r="A78" s="79">
        <v>99991</v>
      </c>
      <c r="B78" s="79" t="s">
        <v>294</v>
      </c>
      <c r="C78" s="10" t="s">
        <v>297</v>
      </c>
      <c r="D78" s="10">
        <v>20</v>
      </c>
      <c r="E78" s="79" t="s">
        <v>295</v>
      </c>
    </row>
    <row r="79" spans="1:5">
      <c r="A79" s="79">
        <v>99996</v>
      </c>
      <c r="B79" s="79" t="s">
        <v>4396</v>
      </c>
      <c r="C79" s="10" t="s">
        <v>278</v>
      </c>
      <c r="D79" s="10">
        <v>3200</v>
      </c>
      <c r="E79" s="79" t="s">
        <v>4395</v>
      </c>
    </row>
    <row r="80" spans="1:5">
      <c r="A80" s="220">
        <v>99997</v>
      </c>
      <c r="B80" s="220" t="s">
        <v>3939</v>
      </c>
      <c r="C80" s="221" t="s">
        <v>278</v>
      </c>
      <c r="D80" s="221">
        <v>3200</v>
      </c>
      <c r="E80" s="220" t="s">
        <v>3940</v>
      </c>
    </row>
  </sheetData>
  <phoneticPr fontId="1" type="noConversion"/>
  <pageMargins left="0.7" right="0.7" top="0.75" bottom="0.75" header="0.3" footer="0.3"/>
  <pageSetup paperSize="9"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M60"/>
  <sheetViews>
    <sheetView workbookViewId="0">
      <pane xSplit="1" ySplit="1" topLeftCell="B2" activePane="bottomRight" state="frozen"/>
      <selection pane="topRight" activeCell="B1" sqref="B1"/>
      <selection pane="bottomLeft" activeCell="A2" sqref="A2"/>
      <selection pane="bottomRight" sqref="A1:M60"/>
    </sheetView>
  </sheetViews>
  <sheetFormatPr defaultColWidth="9" defaultRowHeight="14.25"/>
  <cols>
    <col min="1" max="1" width="13" style="5" customWidth="1"/>
    <col min="2" max="4" width="7.25" style="5" bestFit="1" customWidth="1"/>
    <col min="5" max="5" width="7.25" style="5" customWidth="1"/>
    <col min="6" max="6" width="13" style="5" bestFit="1" customWidth="1"/>
    <col min="7" max="7" width="7.25" style="188" bestFit="1" customWidth="1"/>
    <col min="8" max="8" width="17.25" style="5" bestFit="1" customWidth="1"/>
    <col min="9" max="9" width="7.25" style="5" bestFit="1" customWidth="1"/>
    <col min="10" max="10" width="13" style="188" bestFit="1" customWidth="1"/>
    <col min="11" max="11" width="7.25" style="5" customWidth="1"/>
    <col min="12" max="12" width="11" style="5" bestFit="1" customWidth="1"/>
    <col min="13" max="13" width="7.25" style="188" bestFit="1" customWidth="1"/>
    <col min="14" max="16384" width="9" style="5"/>
  </cols>
  <sheetData>
    <row r="1" spans="1:13" s="7" customFormat="1">
      <c r="A1" s="80" t="s">
        <v>262</v>
      </c>
      <c r="B1" s="80" t="s">
        <v>457</v>
      </c>
      <c r="C1" s="81" t="s">
        <v>458</v>
      </c>
      <c r="D1" s="81" t="s">
        <v>2689</v>
      </c>
      <c r="E1" s="81" t="s">
        <v>459</v>
      </c>
      <c r="F1" s="254" t="s">
        <v>4750</v>
      </c>
      <c r="G1" s="255" t="s">
        <v>4751</v>
      </c>
      <c r="H1" s="254" t="s">
        <v>4752</v>
      </c>
      <c r="I1" s="256" t="s">
        <v>4751</v>
      </c>
      <c r="J1" s="255" t="s">
        <v>4753</v>
      </c>
      <c r="K1" s="255" t="s">
        <v>4751</v>
      </c>
      <c r="L1" s="254" t="s">
        <v>4754</v>
      </c>
      <c r="M1" s="256" t="s">
        <v>4751</v>
      </c>
    </row>
    <row r="2" spans="1:13">
      <c r="A2" s="32" t="s">
        <v>3938</v>
      </c>
      <c r="B2" s="141">
        <v>1</v>
      </c>
      <c r="C2" s="33" t="s">
        <v>3937</v>
      </c>
      <c r="D2" s="34">
        <v>10</v>
      </c>
      <c r="E2" s="34">
        <v>1</v>
      </c>
      <c r="F2" s="257" t="s">
        <v>231</v>
      </c>
      <c r="G2" s="258">
        <v>5</v>
      </c>
      <c r="H2" s="257" t="s">
        <v>223</v>
      </c>
      <c r="I2" s="259">
        <v>3</v>
      </c>
      <c r="J2" s="260"/>
      <c r="K2" s="260"/>
      <c r="L2" s="261"/>
      <c r="M2" s="262"/>
    </row>
    <row r="3" spans="1:13">
      <c r="A3" s="26" t="s">
        <v>460</v>
      </c>
      <c r="B3" s="26">
        <v>10001</v>
      </c>
      <c r="C3" s="27" t="s">
        <v>284</v>
      </c>
      <c r="D3" s="28">
        <v>100</v>
      </c>
      <c r="E3" s="28">
        <v>1</v>
      </c>
      <c r="F3" s="263" t="s">
        <v>224</v>
      </c>
      <c r="G3" s="264">
        <v>5</v>
      </c>
      <c r="H3" s="263" t="s">
        <v>221</v>
      </c>
      <c r="I3" s="265">
        <v>5</v>
      </c>
      <c r="J3" s="264"/>
      <c r="K3" s="264"/>
      <c r="L3" s="263"/>
      <c r="M3" s="265"/>
    </row>
    <row r="4" spans="1:13">
      <c r="A4" s="29" t="s">
        <v>461</v>
      </c>
      <c r="B4" s="29">
        <v>10002</v>
      </c>
      <c r="C4" s="30" t="s">
        <v>284</v>
      </c>
      <c r="D4" s="31">
        <v>200</v>
      </c>
      <c r="E4" s="31">
        <v>2</v>
      </c>
      <c r="F4" s="266" t="s">
        <v>228</v>
      </c>
      <c r="G4" s="267">
        <v>10</v>
      </c>
      <c r="H4" s="266" t="s">
        <v>221</v>
      </c>
      <c r="I4" s="268">
        <v>10</v>
      </c>
      <c r="J4" s="267" t="s">
        <v>219</v>
      </c>
      <c r="K4" s="267">
        <v>5</v>
      </c>
      <c r="L4" s="266"/>
      <c r="M4" s="268"/>
    </row>
    <row r="5" spans="1:13">
      <c r="A5" s="29" t="s">
        <v>462</v>
      </c>
      <c r="B5" s="29">
        <v>10011</v>
      </c>
      <c r="C5" s="30" t="s">
        <v>284</v>
      </c>
      <c r="D5" s="31">
        <v>200</v>
      </c>
      <c r="E5" s="31">
        <v>1</v>
      </c>
      <c r="F5" s="266" t="s">
        <v>228</v>
      </c>
      <c r="G5" s="267">
        <v>10</v>
      </c>
      <c r="H5" s="266" t="s">
        <v>221</v>
      </c>
      <c r="I5" s="268">
        <v>5</v>
      </c>
      <c r="J5" s="267"/>
      <c r="K5" s="267"/>
      <c r="L5" s="266"/>
      <c r="M5" s="268"/>
    </row>
    <row r="6" spans="1:13">
      <c r="A6" s="29" t="s">
        <v>151</v>
      </c>
      <c r="B6" s="29">
        <v>10012</v>
      </c>
      <c r="C6" s="30" t="s">
        <v>284</v>
      </c>
      <c r="D6" s="31">
        <v>500</v>
      </c>
      <c r="E6" s="31">
        <v>2</v>
      </c>
      <c r="F6" s="266" t="s">
        <v>139</v>
      </c>
      <c r="G6" s="267">
        <v>1</v>
      </c>
      <c r="H6" s="266" t="s">
        <v>178</v>
      </c>
      <c r="I6" s="268">
        <v>1</v>
      </c>
      <c r="J6" s="267" t="s">
        <v>245</v>
      </c>
      <c r="K6" s="267">
        <v>1</v>
      </c>
      <c r="L6" s="266" t="s">
        <v>229</v>
      </c>
      <c r="M6" s="268">
        <v>10</v>
      </c>
    </row>
    <row r="7" spans="1:13">
      <c r="A7" s="29" t="s">
        <v>152</v>
      </c>
      <c r="B7" s="29">
        <v>10013</v>
      </c>
      <c r="C7" s="30" t="s">
        <v>284</v>
      </c>
      <c r="D7" s="31">
        <v>500</v>
      </c>
      <c r="E7" s="31">
        <v>2</v>
      </c>
      <c r="F7" s="266" t="s">
        <v>133</v>
      </c>
      <c r="G7" s="267">
        <v>1</v>
      </c>
      <c r="H7" s="266" t="s">
        <v>176</v>
      </c>
      <c r="I7" s="268">
        <v>1</v>
      </c>
      <c r="J7" s="267" t="s">
        <v>239</v>
      </c>
      <c r="K7" s="267">
        <v>1</v>
      </c>
      <c r="L7" s="266" t="s">
        <v>229</v>
      </c>
      <c r="M7" s="268">
        <v>10</v>
      </c>
    </row>
    <row r="8" spans="1:13">
      <c r="A8" s="29" t="s">
        <v>190</v>
      </c>
      <c r="B8" s="29">
        <v>10014</v>
      </c>
      <c r="C8" s="30" t="s">
        <v>284</v>
      </c>
      <c r="D8" s="31">
        <v>500</v>
      </c>
      <c r="E8" s="31">
        <v>2</v>
      </c>
      <c r="F8" s="266" t="s">
        <v>138</v>
      </c>
      <c r="G8" s="267">
        <v>1</v>
      </c>
      <c r="H8" s="266" t="s">
        <v>170</v>
      </c>
      <c r="I8" s="268">
        <v>1</v>
      </c>
      <c r="J8" s="267" t="s">
        <v>245</v>
      </c>
      <c r="K8" s="267">
        <v>1</v>
      </c>
      <c r="L8" s="266" t="s">
        <v>229</v>
      </c>
      <c r="M8" s="268">
        <v>10</v>
      </c>
    </row>
    <row r="9" spans="1:13">
      <c r="A9" s="29" t="s">
        <v>153</v>
      </c>
      <c r="B9" s="29">
        <v>10015</v>
      </c>
      <c r="C9" s="30" t="s">
        <v>284</v>
      </c>
      <c r="D9" s="31">
        <v>500</v>
      </c>
      <c r="E9" s="31">
        <v>2</v>
      </c>
      <c r="F9" s="266" t="s">
        <v>138</v>
      </c>
      <c r="G9" s="267">
        <v>1</v>
      </c>
      <c r="H9" s="266" t="s">
        <v>144</v>
      </c>
      <c r="I9" s="268">
        <v>1</v>
      </c>
      <c r="J9" s="267" t="s">
        <v>245</v>
      </c>
      <c r="K9" s="267">
        <v>1</v>
      </c>
      <c r="L9" s="266" t="s">
        <v>229</v>
      </c>
      <c r="M9" s="268">
        <v>10</v>
      </c>
    </row>
    <row r="10" spans="1:13">
      <c r="A10" s="29" t="s">
        <v>191</v>
      </c>
      <c r="B10" s="29">
        <v>10016</v>
      </c>
      <c r="C10" s="30" t="s">
        <v>284</v>
      </c>
      <c r="D10" s="31">
        <v>500</v>
      </c>
      <c r="E10" s="31">
        <v>2</v>
      </c>
      <c r="F10" s="266" t="s">
        <v>169</v>
      </c>
      <c r="G10" s="267">
        <v>1</v>
      </c>
      <c r="H10" s="266" t="s">
        <v>137</v>
      </c>
      <c r="I10" s="268">
        <v>1</v>
      </c>
      <c r="J10" s="267" t="s">
        <v>135</v>
      </c>
      <c r="K10" s="267">
        <v>1</v>
      </c>
      <c r="L10" s="266" t="s">
        <v>229</v>
      </c>
      <c r="M10" s="268">
        <v>10</v>
      </c>
    </row>
    <row r="11" spans="1:13">
      <c r="A11" s="29" t="s">
        <v>206</v>
      </c>
      <c r="B11" s="29">
        <v>10017</v>
      </c>
      <c r="C11" s="30" t="s">
        <v>284</v>
      </c>
      <c r="D11" s="31">
        <v>500</v>
      </c>
      <c r="E11" s="31">
        <v>2</v>
      </c>
      <c r="F11" s="266" t="s">
        <v>178</v>
      </c>
      <c r="G11" s="267">
        <v>1</v>
      </c>
      <c r="H11" s="266" t="s">
        <v>229</v>
      </c>
      <c r="I11" s="268">
        <v>10</v>
      </c>
      <c r="J11" s="267" t="s">
        <v>228</v>
      </c>
      <c r="K11" s="267">
        <v>10</v>
      </c>
      <c r="L11" s="266" t="s">
        <v>224</v>
      </c>
      <c r="M11" s="268">
        <v>10</v>
      </c>
    </row>
    <row r="12" spans="1:13">
      <c r="A12" s="29" t="s">
        <v>167</v>
      </c>
      <c r="B12" s="29">
        <v>10018</v>
      </c>
      <c r="C12" s="30" t="s">
        <v>284</v>
      </c>
      <c r="D12" s="31">
        <v>500</v>
      </c>
      <c r="E12" s="31">
        <v>2</v>
      </c>
      <c r="F12" s="266" t="s">
        <v>177</v>
      </c>
      <c r="G12" s="267">
        <v>1</v>
      </c>
      <c r="H12" s="266" t="s">
        <v>131</v>
      </c>
      <c r="I12" s="268">
        <v>1</v>
      </c>
      <c r="J12" s="267" t="s">
        <v>218</v>
      </c>
      <c r="K12" s="267">
        <v>1</v>
      </c>
      <c r="L12" s="266" t="s">
        <v>229</v>
      </c>
      <c r="M12" s="268">
        <v>10</v>
      </c>
    </row>
    <row r="13" spans="1:13">
      <c r="A13" s="29" t="s">
        <v>161</v>
      </c>
      <c r="B13" s="29">
        <v>10019</v>
      </c>
      <c r="C13" s="30" t="s">
        <v>284</v>
      </c>
      <c r="D13" s="31">
        <v>500</v>
      </c>
      <c r="E13" s="31">
        <v>2</v>
      </c>
      <c r="F13" s="266" t="s">
        <v>139</v>
      </c>
      <c r="G13" s="267">
        <v>1</v>
      </c>
      <c r="H13" s="266" t="s">
        <v>133</v>
      </c>
      <c r="I13" s="268">
        <v>1</v>
      </c>
      <c r="J13" s="267" t="s">
        <v>243</v>
      </c>
      <c r="K13" s="267">
        <v>1</v>
      </c>
      <c r="L13" s="266" t="s">
        <v>229</v>
      </c>
      <c r="M13" s="268">
        <v>10</v>
      </c>
    </row>
    <row r="14" spans="1:13">
      <c r="A14" s="26" t="s">
        <v>463</v>
      </c>
      <c r="B14" s="26">
        <v>20001</v>
      </c>
      <c r="C14" s="27" t="s">
        <v>285</v>
      </c>
      <c r="D14" s="28">
        <v>100</v>
      </c>
      <c r="E14" s="28">
        <v>1</v>
      </c>
      <c r="F14" s="263" t="s">
        <v>222</v>
      </c>
      <c r="G14" s="264">
        <v>5</v>
      </c>
      <c r="H14" s="263" t="s">
        <v>223</v>
      </c>
      <c r="I14" s="265">
        <v>5</v>
      </c>
      <c r="J14" s="264"/>
      <c r="K14" s="264"/>
      <c r="L14" s="263"/>
      <c r="M14" s="265"/>
    </row>
    <row r="15" spans="1:13">
      <c r="A15" s="29" t="s">
        <v>464</v>
      </c>
      <c r="B15" s="29">
        <v>20002</v>
      </c>
      <c r="C15" s="30" t="s">
        <v>285</v>
      </c>
      <c r="D15" s="31">
        <v>200</v>
      </c>
      <c r="E15" s="31">
        <v>2</v>
      </c>
      <c r="F15" s="266" t="s">
        <v>224</v>
      </c>
      <c r="G15" s="267">
        <v>10</v>
      </c>
      <c r="H15" s="266" t="s">
        <v>226</v>
      </c>
      <c r="I15" s="268">
        <v>1</v>
      </c>
      <c r="J15" s="267" t="s">
        <v>223</v>
      </c>
      <c r="K15" s="267">
        <v>5</v>
      </c>
      <c r="L15" s="266"/>
      <c r="M15" s="268"/>
    </row>
    <row r="16" spans="1:13">
      <c r="A16" s="29" t="s">
        <v>465</v>
      </c>
      <c r="B16" s="29">
        <v>20011</v>
      </c>
      <c r="C16" s="30" t="s">
        <v>285</v>
      </c>
      <c r="D16" s="31">
        <v>200</v>
      </c>
      <c r="E16" s="31">
        <v>1</v>
      </c>
      <c r="F16" s="266" t="s">
        <v>224</v>
      </c>
      <c r="G16" s="267">
        <v>10</v>
      </c>
      <c r="H16" s="266" t="s">
        <v>223</v>
      </c>
      <c r="I16" s="268">
        <v>5</v>
      </c>
      <c r="J16" s="267"/>
      <c r="K16" s="267"/>
      <c r="L16" s="266"/>
      <c r="M16" s="268"/>
    </row>
    <row r="17" spans="1:13">
      <c r="A17" s="29" t="s">
        <v>154</v>
      </c>
      <c r="B17" s="29">
        <v>20012</v>
      </c>
      <c r="C17" s="30" t="s">
        <v>285</v>
      </c>
      <c r="D17" s="31">
        <v>500</v>
      </c>
      <c r="E17" s="31">
        <v>2</v>
      </c>
      <c r="F17" s="266" t="s">
        <v>142</v>
      </c>
      <c r="G17" s="267">
        <v>1</v>
      </c>
      <c r="H17" s="266" t="s">
        <v>3486</v>
      </c>
      <c r="I17" s="268">
        <v>1</v>
      </c>
      <c r="J17" s="267" t="s">
        <v>229</v>
      </c>
      <c r="K17" s="267">
        <v>2</v>
      </c>
      <c r="L17" s="266" t="s">
        <v>225</v>
      </c>
      <c r="M17" s="268">
        <v>10</v>
      </c>
    </row>
    <row r="18" spans="1:13">
      <c r="A18" s="29" t="s">
        <v>155</v>
      </c>
      <c r="B18" s="29">
        <v>20013</v>
      </c>
      <c r="C18" s="30" t="s">
        <v>285</v>
      </c>
      <c r="D18" s="31">
        <v>500</v>
      </c>
      <c r="E18" s="31">
        <v>2</v>
      </c>
      <c r="F18" s="266" t="s">
        <v>129</v>
      </c>
      <c r="G18" s="267">
        <v>1</v>
      </c>
      <c r="H18" s="266" t="s">
        <v>241</v>
      </c>
      <c r="I18" s="268">
        <v>1</v>
      </c>
      <c r="J18" s="267" t="s">
        <v>126</v>
      </c>
      <c r="K18" s="267">
        <v>1</v>
      </c>
      <c r="L18" s="266" t="s">
        <v>225</v>
      </c>
      <c r="M18" s="268">
        <v>10</v>
      </c>
    </row>
    <row r="19" spans="1:13">
      <c r="A19" s="29" t="s">
        <v>156</v>
      </c>
      <c r="B19" s="29">
        <v>20014</v>
      </c>
      <c r="C19" s="30" t="s">
        <v>285</v>
      </c>
      <c r="D19" s="31">
        <v>500</v>
      </c>
      <c r="E19" s="31">
        <v>2</v>
      </c>
      <c r="F19" s="266" t="s">
        <v>140</v>
      </c>
      <c r="G19" s="267">
        <v>1</v>
      </c>
      <c r="H19" s="266" t="s">
        <v>132</v>
      </c>
      <c r="I19" s="268">
        <v>1</v>
      </c>
      <c r="J19" s="267" t="s">
        <v>3486</v>
      </c>
      <c r="K19" s="267">
        <v>1</v>
      </c>
      <c r="L19" s="266" t="s">
        <v>225</v>
      </c>
      <c r="M19" s="268">
        <v>10</v>
      </c>
    </row>
    <row r="20" spans="1:13">
      <c r="A20" s="29" t="s">
        <v>194</v>
      </c>
      <c r="B20" s="29">
        <v>20015</v>
      </c>
      <c r="C20" s="30" t="s">
        <v>285</v>
      </c>
      <c r="D20" s="31">
        <v>500</v>
      </c>
      <c r="E20" s="31">
        <v>2</v>
      </c>
      <c r="F20" s="266" t="s">
        <v>180</v>
      </c>
      <c r="G20" s="267">
        <v>1</v>
      </c>
      <c r="H20" s="266" t="s">
        <v>181</v>
      </c>
      <c r="I20" s="268">
        <v>1</v>
      </c>
      <c r="J20" s="267" t="s">
        <v>220</v>
      </c>
      <c r="K20" s="267">
        <v>5</v>
      </c>
      <c r="L20" s="266" t="s">
        <v>225</v>
      </c>
      <c r="M20" s="268">
        <v>10</v>
      </c>
    </row>
    <row r="21" spans="1:13">
      <c r="A21" s="29" t="s">
        <v>157</v>
      </c>
      <c r="B21" s="29">
        <v>20016</v>
      </c>
      <c r="C21" s="30" t="s">
        <v>285</v>
      </c>
      <c r="D21" s="31">
        <v>500</v>
      </c>
      <c r="E21" s="31">
        <v>2</v>
      </c>
      <c r="F21" s="266" t="s">
        <v>145</v>
      </c>
      <c r="G21" s="267">
        <v>1</v>
      </c>
      <c r="H21" s="266" t="s">
        <v>246</v>
      </c>
      <c r="I21" s="268">
        <v>1</v>
      </c>
      <c r="J21" s="267" t="s">
        <v>227</v>
      </c>
      <c r="K21" s="267">
        <v>5</v>
      </c>
      <c r="L21" s="266" t="s">
        <v>225</v>
      </c>
      <c r="M21" s="268">
        <v>5</v>
      </c>
    </row>
    <row r="22" spans="1:13">
      <c r="A22" s="29" t="s">
        <v>162</v>
      </c>
      <c r="B22" s="29">
        <v>20017</v>
      </c>
      <c r="C22" s="30" t="s">
        <v>285</v>
      </c>
      <c r="D22" s="31">
        <v>500</v>
      </c>
      <c r="E22" s="31">
        <v>2</v>
      </c>
      <c r="F22" s="266" t="s">
        <v>141</v>
      </c>
      <c r="G22" s="267">
        <v>1</v>
      </c>
      <c r="H22" s="266" t="s">
        <v>146</v>
      </c>
      <c r="I22" s="268">
        <v>1</v>
      </c>
      <c r="J22" s="267" t="s">
        <v>253</v>
      </c>
      <c r="K22" s="267">
        <v>1</v>
      </c>
      <c r="L22" s="266" t="s">
        <v>225</v>
      </c>
      <c r="M22" s="268">
        <v>10</v>
      </c>
    </row>
    <row r="23" spans="1:13">
      <c r="A23" s="32" t="s">
        <v>163</v>
      </c>
      <c r="B23" s="32">
        <v>20018</v>
      </c>
      <c r="C23" s="33" t="s">
        <v>285</v>
      </c>
      <c r="D23" s="34">
        <v>500</v>
      </c>
      <c r="E23" s="34">
        <v>2</v>
      </c>
      <c r="F23" s="257" t="s">
        <v>150</v>
      </c>
      <c r="G23" s="258">
        <v>2</v>
      </c>
      <c r="H23" s="257" t="s">
        <v>128</v>
      </c>
      <c r="I23" s="259">
        <v>2</v>
      </c>
      <c r="J23" s="258" t="s">
        <v>253</v>
      </c>
      <c r="K23" s="258">
        <v>1</v>
      </c>
      <c r="L23" s="257" t="s">
        <v>225</v>
      </c>
      <c r="M23" s="259">
        <v>10</v>
      </c>
    </row>
    <row r="24" spans="1:13">
      <c r="A24" s="26" t="s">
        <v>466</v>
      </c>
      <c r="B24" s="26">
        <v>30001</v>
      </c>
      <c r="C24" s="27" t="s">
        <v>286</v>
      </c>
      <c r="D24" s="28">
        <v>100</v>
      </c>
      <c r="E24" s="28">
        <v>1</v>
      </c>
      <c r="F24" s="263" t="s">
        <v>222</v>
      </c>
      <c r="G24" s="264">
        <v>5</v>
      </c>
      <c r="H24" s="263" t="s">
        <v>230</v>
      </c>
      <c r="I24" s="265">
        <v>5</v>
      </c>
      <c r="J24" s="264"/>
      <c r="K24" s="264"/>
      <c r="L24" s="263"/>
      <c r="M24" s="265"/>
    </row>
    <row r="25" spans="1:13">
      <c r="A25" s="29" t="s">
        <v>467</v>
      </c>
      <c r="B25" s="29">
        <v>30002</v>
      </c>
      <c r="C25" s="30" t="s">
        <v>286</v>
      </c>
      <c r="D25" s="31">
        <v>200</v>
      </c>
      <c r="E25" s="31">
        <v>2</v>
      </c>
      <c r="F25" s="266" t="s">
        <v>226</v>
      </c>
      <c r="G25" s="267">
        <v>5</v>
      </c>
      <c r="H25" s="266" t="s">
        <v>230</v>
      </c>
      <c r="I25" s="268">
        <v>5</v>
      </c>
      <c r="J25" s="267"/>
      <c r="K25" s="267"/>
      <c r="L25" s="266"/>
      <c r="M25" s="268"/>
    </row>
    <row r="26" spans="1:13">
      <c r="A26" s="29" t="s">
        <v>468</v>
      </c>
      <c r="B26" s="29">
        <v>30011</v>
      </c>
      <c r="C26" s="30" t="s">
        <v>286</v>
      </c>
      <c r="D26" s="31">
        <v>200</v>
      </c>
      <c r="E26" s="31">
        <v>1</v>
      </c>
      <c r="F26" s="266" t="s">
        <v>226</v>
      </c>
      <c r="G26" s="267">
        <v>2</v>
      </c>
      <c r="H26" s="266" t="s">
        <v>221</v>
      </c>
      <c r="I26" s="268">
        <v>5</v>
      </c>
      <c r="J26" s="267"/>
      <c r="K26" s="267"/>
      <c r="L26" s="266"/>
      <c r="M26" s="268"/>
    </row>
    <row r="27" spans="1:13">
      <c r="A27" s="29" t="s">
        <v>199</v>
      </c>
      <c r="B27" s="29">
        <v>30012</v>
      </c>
      <c r="C27" s="30" t="s">
        <v>286</v>
      </c>
      <c r="D27" s="31">
        <v>500</v>
      </c>
      <c r="E27" s="31">
        <v>2</v>
      </c>
      <c r="F27" s="266" t="s">
        <v>168</v>
      </c>
      <c r="G27" s="267">
        <v>1</v>
      </c>
      <c r="H27" s="266" t="s">
        <v>242</v>
      </c>
      <c r="I27" s="268">
        <v>1</v>
      </c>
      <c r="J27" s="267" t="s">
        <v>220</v>
      </c>
      <c r="K27" s="267">
        <v>5</v>
      </c>
      <c r="L27" s="266" t="s">
        <v>227</v>
      </c>
      <c r="M27" s="268">
        <v>10</v>
      </c>
    </row>
    <row r="28" spans="1:13">
      <c r="A28" s="29" t="s">
        <v>158</v>
      </c>
      <c r="B28" s="29">
        <v>30013</v>
      </c>
      <c r="C28" s="30" t="s">
        <v>286</v>
      </c>
      <c r="D28" s="31">
        <v>500</v>
      </c>
      <c r="E28" s="31">
        <v>2</v>
      </c>
      <c r="F28" s="266" t="s">
        <v>136</v>
      </c>
      <c r="G28" s="267">
        <v>1</v>
      </c>
      <c r="H28" s="266" t="s">
        <v>149</v>
      </c>
      <c r="I28" s="268">
        <v>1</v>
      </c>
      <c r="J28" s="267" t="s">
        <v>242</v>
      </c>
      <c r="K28" s="267">
        <v>1</v>
      </c>
      <c r="L28" s="266" t="s">
        <v>227</v>
      </c>
      <c r="M28" s="268">
        <v>10</v>
      </c>
    </row>
    <row r="29" spans="1:13">
      <c r="A29" s="29" t="s">
        <v>192</v>
      </c>
      <c r="B29" s="29">
        <v>30014</v>
      </c>
      <c r="C29" s="30" t="s">
        <v>286</v>
      </c>
      <c r="D29" s="31">
        <v>500</v>
      </c>
      <c r="E29" s="31">
        <v>2</v>
      </c>
      <c r="F29" s="266" t="s">
        <v>171</v>
      </c>
      <c r="G29" s="267">
        <v>1</v>
      </c>
      <c r="H29" s="266" t="s">
        <v>179</v>
      </c>
      <c r="I29" s="268">
        <v>1</v>
      </c>
      <c r="J29" s="267" t="s">
        <v>243</v>
      </c>
      <c r="K29" s="267">
        <v>1</v>
      </c>
      <c r="L29" s="266" t="s">
        <v>227</v>
      </c>
      <c r="M29" s="268">
        <v>10</v>
      </c>
    </row>
    <row r="30" spans="1:13">
      <c r="A30" s="29" t="s">
        <v>160</v>
      </c>
      <c r="B30" s="29">
        <v>30015</v>
      </c>
      <c r="C30" s="30" t="s">
        <v>286</v>
      </c>
      <c r="D30" s="31">
        <v>500</v>
      </c>
      <c r="E30" s="31">
        <v>2</v>
      </c>
      <c r="F30" s="266" t="s">
        <v>134</v>
      </c>
      <c r="G30" s="267">
        <v>1</v>
      </c>
      <c r="H30" s="266" t="s">
        <v>184</v>
      </c>
      <c r="I30" s="268">
        <v>1</v>
      </c>
      <c r="J30" s="267" t="s">
        <v>212</v>
      </c>
      <c r="K30" s="267">
        <v>10</v>
      </c>
      <c r="L30" s="266" t="s">
        <v>227</v>
      </c>
      <c r="M30" s="268">
        <v>10</v>
      </c>
    </row>
    <row r="31" spans="1:13">
      <c r="A31" s="29" t="s">
        <v>159</v>
      </c>
      <c r="B31" s="29">
        <v>30016</v>
      </c>
      <c r="C31" s="30" t="s">
        <v>286</v>
      </c>
      <c r="D31" s="31">
        <v>500</v>
      </c>
      <c r="E31" s="31">
        <v>2</v>
      </c>
      <c r="F31" s="266" t="s">
        <v>127</v>
      </c>
      <c r="G31" s="267">
        <v>1</v>
      </c>
      <c r="H31" s="266" t="s">
        <v>147</v>
      </c>
      <c r="I31" s="268">
        <v>1</v>
      </c>
      <c r="J31" s="267" t="s">
        <v>244</v>
      </c>
      <c r="K31" s="267">
        <v>1</v>
      </c>
      <c r="L31" s="266" t="s">
        <v>227</v>
      </c>
      <c r="M31" s="268">
        <v>10</v>
      </c>
    </row>
    <row r="32" spans="1:13">
      <c r="A32" s="29" t="s">
        <v>164</v>
      </c>
      <c r="B32" s="29">
        <v>30017</v>
      </c>
      <c r="C32" s="30" t="s">
        <v>286</v>
      </c>
      <c r="D32" s="31">
        <v>500</v>
      </c>
      <c r="E32" s="31">
        <v>2</v>
      </c>
      <c r="F32" s="266" t="s">
        <v>130</v>
      </c>
      <c r="G32" s="267">
        <v>1</v>
      </c>
      <c r="H32" s="266" t="s">
        <v>132</v>
      </c>
      <c r="I32" s="268">
        <v>2</v>
      </c>
      <c r="J32" s="267" t="s">
        <v>251</v>
      </c>
      <c r="K32" s="267">
        <v>1</v>
      </c>
      <c r="L32" s="266" t="s">
        <v>227</v>
      </c>
      <c r="M32" s="268">
        <v>10</v>
      </c>
    </row>
    <row r="33" spans="1:13">
      <c r="A33" s="29" t="s">
        <v>201</v>
      </c>
      <c r="B33" s="29">
        <v>30018</v>
      </c>
      <c r="C33" s="30" t="s">
        <v>286</v>
      </c>
      <c r="D33" s="31">
        <v>500</v>
      </c>
      <c r="E33" s="31">
        <v>2</v>
      </c>
      <c r="F33" s="266" t="s">
        <v>136</v>
      </c>
      <c r="G33" s="267">
        <v>1</v>
      </c>
      <c r="H33" s="266" t="s">
        <v>176</v>
      </c>
      <c r="I33" s="268">
        <v>2</v>
      </c>
      <c r="J33" s="267" t="s">
        <v>240</v>
      </c>
      <c r="K33" s="267">
        <v>1</v>
      </c>
      <c r="L33" s="266" t="s">
        <v>227</v>
      </c>
      <c r="M33" s="268">
        <v>10</v>
      </c>
    </row>
    <row r="34" spans="1:13">
      <c r="A34" s="29" t="s">
        <v>165</v>
      </c>
      <c r="B34" s="29">
        <v>30019</v>
      </c>
      <c r="C34" s="30" t="s">
        <v>286</v>
      </c>
      <c r="D34" s="31">
        <v>500</v>
      </c>
      <c r="E34" s="31">
        <v>2</v>
      </c>
      <c r="F34" s="266" t="s">
        <v>209</v>
      </c>
      <c r="G34" s="267">
        <v>8</v>
      </c>
      <c r="H34" s="266" t="s">
        <v>134</v>
      </c>
      <c r="I34" s="268">
        <v>1</v>
      </c>
      <c r="J34" s="267" t="s">
        <v>250</v>
      </c>
      <c r="K34" s="267">
        <v>1</v>
      </c>
      <c r="L34" s="266" t="s">
        <v>4348</v>
      </c>
      <c r="M34" s="268">
        <v>1</v>
      </c>
    </row>
    <row r="35" spans="1:13">
      <c r="A35" s="32" t="s">
        <v>166</v>
      </c>
      <c r="B35" s="32">
        <v>30020</v>
      </c>
      <c r="C35" s="33" t="s">
        <v>286</v>
      </c>
      <c r="D35" s="34">
        <v>500</v>
      </c>
      <c r="E35" s="34">
        <v>2</v>
      </c>
      <c r="F35" s="257" t="s">
        <v>127</v>
      </c>
      <c r="G35" s="258">
        <v>3</v>
      </c>
      <c r="H35" s="257" t="s">
        <v>255</v>
      </c>
      <c r="I35" s="259">
        <v>1</v>
      </c>
      <c r="J35" s="258" t="s">
        <v>3486</v>
      </c>
      <c r="K35" s="258">
        <v>1</v>
      </c>
      <c r="L35" s="257" t="s">
        <v>254</v>
      </c>
      <c r="M35" s="259">
        <v>1</v>
      </c>
    </row>
    <row r="36" spans="1:13">
      <c r="A36" s="26" t="s">
        <v>469</v>
      </c>
      <c r="B36" s="26">
        <v>40001</v>
      </c>
      <c r="C36" s="27" t="s">
        <v>287</v>
      </c>
      <c r="D36" s="28">
        <v>100</v>
      </c>
      <c r="E36" s="28">
        <v>1</v>
      </c>
      <c r="F36" s="263" t="s">
        <v>217</v>
      </c>
      <c r="G36" s="264">
        <v>10</v>
      </c>
      <c r="H36" s="263"/>
      <c r="I36" s="265"/>
      <c r="J36" s="264"/>
      <c r="K36" s="264"/>
      <c r="L36" s="263"/>
      <c r="M36" s="265"/>
    </row>
    <row r="37" spans="1:13">
      <c r="A37" s="29" t="s">
        <v>470</v>
      </c>
      <c r="B37" s="29">
        <v>40002</v>
      </c>
      <c r="C37" s="30" t="s">
        <v>287</v>
      </c>
      <c r="D37" s="31">
        <v>200</v>
      </c>
      <c r="E37" s="31">
        <v>2</v>
      </c>
      <c r="F37" s="266" t="s">
        <v>219</v>
      </c>
      <c r="G37" s="267">
        <v>10</v>
      </c>
      <c r="H37" s="266" t="s">
        <v>226</v>
      </c>
      <c r="I37" s="268">
        <v>5</v>
      </c>
      <c r="J37" s="267"/>
      <c r="K37" s="267"/>
      <c r="L37" s="266"/>
      <c r="M37" s="268"/>
    </row>
    <row r="38" spans="1:13">
      <c r="A38" s="29" t="s">
        <v>471</v>
      </c>
      <c r="B38" s="29">
        <v>40011</v>
      </c>
      <c r="C38" s="30" t="s">
        <v>287</v>
      </c>
      <c r="D38" s="31">
        <v>200</v>
      </c>
      <c r="E38" s="31">
        <v>1</v>
      </c>
      <c r="F38" s="266" t="s">
        <v>219</v>
      </c>
      <c r="G38" s="267">
        <v>10</v>
      </c>
      <c r="H38" s="266" t="s">
        <v>226</v>
      </c>
      <c r="I38" s="268">
        <v>1</v>
      </c>
      <c r="J38" s="267"/>
      <c r="K38" s="267"/>
      <c r="L38" s="266"/>
      <c r="M38" s="268"/>
    </row>
    <row r="39" spans="1:13">
      <c r="A39" s="29" t="s">
        <v>195</v>
      </c>
      <c r="B39" s="29">
        <v>40012</v>
      </c>
      <c r="C39" s="30" t="s">
        <v>287</v>
      </c>
      <c r="D39" s="31">
        <v>500</v>
      </c>
      <c r="E39" s="31">
        <v>2</v>
      </c>
      <c r="F39" s="266" t="s">
        <v>174</v>
      </c>
      <c r="G39" s="267">
        <v>1</v>
      </c>
      <c r="H39" s="266" t="s">
        <v>175</v>
      </c>
      <c r="I39" s="268">
        <v>1</v>
      </c>
      <c r="J39" s="267" t="s">
        <v>244</v>
      </c>
      <c r="K39" s="267">
        <v>1</v>
      </c>
      <c r="L39" s="266" t="s">
        <v>220</v>
      </c>
      <c r="M39" s="268">
        <v>10</v>
      </c>
    </row>
    <row r="40" spans="1:13">
      <c r="A40" s="29" t="s">
        <v>196</v>
      </c>
      <c r="B40" s="29">
        <v>40013</v>
      </c>
      <c r="C40" s="30" t="s">
        <v>287</v>
      </c>
      <c r="D40" s="31">
        <v>500</v>
      </c>
      <c r="E40" s="31">
        <v>2</v>
      </c>
      <c r="F40" s="266" t="s">
        <v>173</v>
      </c>
      <c r="G40" s="267">
        <v>1</v>
      </c>
      <c r="H40" s="266" t="s">
        <v>145</v>
      </c>
      <c r="I40" s="268">
        <v>3</v>
      </c>
      <c r="J40" s="267" t="s">
        <v>129</v>
      </c>
      <c r="K40" s="267">
        <v>3</v>
      </c>
      <c r="L40" s="266" t="s">
        <v>220</v>
      </c>
      <c r="M40" s="268">
        <v>10</v>
      </c>
    </row>
    <row r="41" spans="1:13">
      <c r="A41" s="29" t="s">
        <v>197</v>
      </c>
      <c r="B41" s="29">
        <v>40014</v>
      </c>
      <c r="C41" s="30" t="s">
        <v>287</v>
      </c>
      <c r="D41" s="31">
        <v>500</v>
      </c>
      <c r="E41" s="31">
        <v>2</v>
      </c>
      <c r="F41" s="266" t="s">
        <v>172</v>
      </c>
      <c r="G41" s="267">
        <v>1</v>
      </c>
      <c r="H41" s="266" t="s">
        <v>188</v>
      </c>
      <c r="I41" s="268">
        <v>1</v>
      </c>
      <c r="J41" s="267" t="s">
        <v>126</v>
      </c>
      <c r="K41" s="267">
        <v>10</v>
      </c>
      <c r="L41" s="266" t="s">
        <v>220</v>
      </c>
      <c r="M41" s="268">
        <v>10</v>
      </c>
    </row>
    <row r="42" spans="1:13">
      <c r="A42" s="29" t="s">
        <v>198</v>
      </c>
      <c r="B42" s="29">
        <v>40015</v>
      </c>
      <c r="C42" s="30" t="s">
        <v>287</v>
      </c>
      <c r="D42" s="31">
        <v>500</v>
      </c>
      <c r="E42" s="31">
        <v>2</v>
      </c>
      <c r="F42" s="266" t="s">
        <v>186</v>
      </c>
      <c r="G42" s="267">
        <v>1</v>
      </c>
      <c r="H42" s="266" t="s">
        <v>183</v>
      </c>
      <c r="I42" s="268">
        <v>1</v>
      </c>
      <c r="J42" s="267" t="s">
        <v>247</v>
      </c>
      <c r="K42" s="267">
        <v>1</v>
      </c>
      <c r="L42" s="266" t="s">
        <v>220</v>
      </c>
      <c r="M42" s="268">
        <v>10</v>
      </c>
    </row>
    <row r="43" spans="1:13">
      <c r="A43" s="29" t="s">
        <v>193</v>
      </c>
      <c r="B43" s="29">
        <v>40016</v>
      </c>
      <c r="C43" s="30" t="s">
        <v>287</v>
      </c>
      <c r="D43" s="31">
        <v>500</v>
      </c>
      <c r="E43" s="31">
        <v>2</v>
      </c>
      <c r="F43" s="266" t="s">
        <v>182</v>
      </c>
      <c r="G43" s="267">
        <v>1</v>
      </c>
      <c r="H43" s="266" t="s">
        <v>131</v>
      </c>
      <c r="I43" s="268">
        <v>1</v>
      </c>
      <c r="J43" s="267" t="s">
        <v>240</v>
      </c>
      <c r="K43" s="267">
        <v>1</v>
      </c>
      <c r="L43" s="266" t="s">
        <v>220</v>
      </c>
      <c r="M43" s="268">
        <v>10</v>
      </c>
    </row>
    <row r="44" spans="1:13">
      <c r="A44" s="29" t="s">
        <v>200</v>
      </c>
      <c r="B44" s="29">
        <v>40017</v>
      </c>
      <c r="C44" s="30" t="s">
        <v>287</v>
      </c>
      <c r="D44" s="31">
        <v>500</v>
      </c>
      <c r="E44" s="31">
        <v>2</v>
      </c>
      <c r="F44" s="266" t="s">
        <v>249</v>
      </c>
      <c r="G44" s="267">
        <v>1</v>
      </c>
      <c r="H44" s="266" t="s">
        <v>247</v>
      </c>
      <c r="I44" s="268">
        <v>1</v>
      </c>
      <c r="J44" s="267" t="s">
        <v>225</v>
      </c>
      <c r="K44" s="267">
        <v>1</v>
      </c>
      <c r="L44" s="266" t="s">
        <v>220</v>
      </c>
      <c r="M44" s="268">
        <v>10</v>
      </c>
    </row>
    <row r="45" spans="1:13">
      <c r="A45" s="29" t="s">
        <v>472</v>
      </c>
      <c r="B45" s="29">
        <v>40018</v>
      </c>
      <c r="C45" s="30" t="s">
        <v>287</v>
      </c>
      <c r="D45" s="31">
        <v>500</v>
      </c>
      <c r="E45" s="31">
        <v>2</v>
      </c>
      <c r="F45" s="266" t="s">
        <v>187</v>
      </c>
      <c r="G45" s="267">
        <v>1</v>
      </c>
      <c r="H45" s="266" t="s">
        <v>185</v>
      </c>
      <c r="I45" s="268">
        <v>2</v>
      </c>
      <c r="J45" s="267" t="s">
        <v>137</v>
      </c>
      <c r="K45" s="267">
        <v>1</v>
      </c>
      <c r="L45" s="266" t="s">
        <v>225</v>
      </c>
      <c r="M45" s="268">
        <v>10</v>
      </c>
    </row>
    <row r="46" spans="1:13">
      <c r="A46" s="29" t="s">
        <v>203</v>
      </c>
      <c r="B46" s="29">
        <v>40019</v>
      </c>
      <c r="C46" s="30" t="s">
        <v>287</v>
      </c>
      <c r="D46" s="31">
        <v>500</v>
      </c>
      <c r="E46" s="31">
        <v>2</v>
      </c>
      <c r="F46" s="266" t="s">
        <v>172</v>
      </c>
      <c r="G46" s="267">
        <v>1</v>
      </c>
      <c r="H46" s="266" t="s">
        <v>174</v>
      </c>
      <c r="I46" s="268">
        <v>1</v>
      </c>
      <c r="J46" s="267" t="s">
        <v>218</v>
      </c>
      <c r="K46" s="267">
        <v>1</v>
      </c>
      <c r="L46" s="266" t="s">
        <v>220</v>
      </c>
      <c r="M46" s="268">
        <v>10</v>
      </c>
    </row>
    <row r="47" spans="1:13">
      <c r="A47" s="29" t="s">
        <v>204</v>
      </c>
      <c r="B47" s="29">
        <v>40020</v>
      </c>
      <c r="C47" s="30" t="s">
        <v>287</v>
      </c>
      <c r="D47" s="31">
        <v>500</v>
      </c>
      <c r="E47" s="31">
        <v>2</v>
      </c>
      <c r="F47" s="266" t="s">
        <v>183</v>
      </c>
      <c r="G47" s="267">
        <v>1</v>
      </c>
      <c r="H47" s="266" t="s">
        <v>185</v>
      </c>
      <c r="I47" s="268">
        <v>1</v>
      </c>
      <c r="J47" s="267" t="s">
        <v>252</v>
      </c>
      <c r="K47" s="267">
        <v>1</v>
      </c>
      <c r="L47" s="266" t="s">
        <v>220</v>
      </c>
      <c r="M47" s="268">
        <v>10</v>
      </c>
    </row>
    <row r="48" spans="1:13">
      <c r="A48" s="29" t="s">
        <v>205</v>
      </c>
      <c r="B48" s="29">
        <v>40021</v>
      </c>
      <c r="C48" s="30" t="s">
        <v>287</v>
      </c>
      <c r="D48" s="31">
        <v>500</v>
      </c>
      <c r="E48" s="31">
        <v>2</v>
      </c>
      <c r="F48" s="266" t="s">
        <v>169</v>
      </c>
      <c r="G48" s="267">
        <v>1</v>
      </c>
      <c r="H48" s="266" t="s">
        <v>128</v>
      </c>
      <c r="I48" s="268">
        <v>1</v>
      </c>
      <c r="J48" s="267" t="s">
        <v>239</v>
      </c>
      <c r="K48" s="267">
        <v>1</v>
      </c>
      <c r="L48" s="266" t="s">
        <v>220</v>
      </c>
      <c r="M48" s="268">
        <v>10</v>
      </c>
    </row>
    <row r="49" spans="1:13" s="218" customFormat="1">
      <c r="A49" s="29" t="s">
        <v>4368</v>
      </c>
      <c r="B49" s="29">
        <v>40022</v>
      </c>
      <c r="C49" s="30" t="s">
        <v>287</v>
      </c>
      <c r="D49" s="31">
        <v>2000</v>
      </c>
      <c r="E49" s="31">
        <v>3</v>
      </c>
      <c r="F49" s="266" t="s">
        <v>4382</v>
      </c>
      <c r="G49" s="267">
        <v>30</v>
      </c>
      <c r="H49" s="266" t="s">
        <v>4384</v>
      </c>
      <c r="I49" s="268">
        <v>3</v>
      </c>
      <c r="J49" s="267" t="s">
        <v>220</v>
      </c>
      <c r="K49" s="267">
        <v>10</v>
      </c>
      <c r="L49" s="266" t="s">
        <v>218</v>
      </c>
      <c r="M49" s="268">
        <v>3</v>
      </c>
    </row>
    <row r="50" spans="1:13">
      <c r="A50" s="26" t="s">
        <v>328</v>
      </c>
      <c r="B50" s="26">
        <v>50001</v>
      </c>
      <c r="C50" s="27" t="s">
        <v>473</v>
      </c>
      <c r="D50" s="28">
        <v>20</v>
      </c>
      <c r="E50" s="28">
        <v>1</v>
      </c>
      <c r="F50" s="263" t="s">
        <v>233</v>
      </c>
      <c r="G50" s="264">
        <v>1</v>
      </c>
      <c r="H50" s="263" t="s">
        <v>238</v>
      </c>
      <c r="I50" s="265">
        <v>1</v>
      </c>
      <c r="J50" s="264"/>
      <c r="K50" s="264"/>
      <c r="L50" s="263"/>
      <c r="M50" s="265"/>
    </row>
    <row r="51" spans="1:13">
      <c r="A51" s="29" t="s">
        <v>330</v>
      </c>
      <c r="B51" s="29">
        <v>50002</v>
      </c>
      <c r="C51" s="30" t="s">
        <v>473</v>
      </c>
      <c r="D51" s="31">
        <v>20</v>
      </c>
      <c r="E51" s="31">
        <v>1</v>
      </c>
      <c r="F51" s="266" t="s">
        <v>234</v>
      </c>
      <c r="G51" s="267">
        <v>1</v>
      </c>
      <c r="H51" s="266" t="s">
        <v>237</v>
      </c>
      <c r="I51" s="268">
        <v>1</v>
      </c>
      <c r="J51" s="267"/>
      <c r="K51" s="267"/>
      <c r="L51" s="266"/>
      <c r="M51" s="268"/>
    </row>
    <row r="52" spans="1:13">
      <c r="A52" s="29" t="s">
        <v>332</v>
      </c>
      <c r="B52" s="29">
        <v>50003</v>
      </c>
      <c r="C52" s="30" t="s">
        <v>473</v>
      </c>
      <c r="D52" s="31">
        <v>20</v>
      </c>
      <c r="E52" s="31">
        <v>1</v>
      </c>
      <c r="F52" s="266" t="s">
        <v>235</v>
      </c>
      <c r="G52" s="267">
        <v>3</v>
      </c>
      <c r="H52" s="266" t="s">
        <v>238</v>
      </c>
      <c r="I52" s="268">
        <v>1</v>
      </c>
      <c r="J52" s="267"/>
      <c r="K52" s="267"/>
      <c r="L52" s="266"/>
      <c r="M52" s="268"/>
    </row>
    <row r="53" spans="1:13">
      <c r="A53" s="29" t="s">
        <v>334</v>
      </c>
      <c r="B53" s="29">
        <v>50004</v>
      </c>
      <c r="C53" s="30" t="s">
        <v>473</v>
      </c>
      <c r="D53" s="31">
        <v>20</v>
      </c>
      <c r="E53" s="31">
        <v>1</v>
      </c>
      <c r="F53" s="266" t="s">
        <v>223</v>
      </c>
      <c r="G53" s="267">
        <v>1</v>
      </c>
      <c r="H53" s="266" t="s">
        <v>232</v>
      </c>
      <c r="I53" s="268">
        <v>1</v>
      </c>
      <c r="J53" s="267" t="s">
        <v>238</v>
      </c>
      <c r="K53" s="267">
        <v>1</v>
      </c>
      <c r="L53" s="266"/>
      <c r="M53" s="268"/>
    </row>
    <row r="54" spans="1:13">
      <c r="A54" s="29" t="s">
        <v>337</v>
      </c>
      <c r="B54" s="29">
        <v>50005</v>
      </c>
      <c r="C54" s="30" t="s">
        <v>473</v>
      </c>
      <c r="D54" s="31">
        <v>20</v>
      </c>
      <c r="E54" s="31">
        <v>1</v>
      </c>
      <c r="F54" s="266" t="s">
        <v>223</v>
      </c>
      <c r="G54" s="267">
        <v>1</v>
      </c>
      <c r="H54" s="266" t="s">
        <v>236</v>
      </c>
      <c r="I54" s="268">
        <v>1</v>
      </c>
      <c r="J54" s="267" t="s">
        <v>238</v>
      </c>
      <c r="K54" s="267">
        <v>1</v>
      </c>
      <c r="L54" s="266"/>
      <c r="M54" s="268"/>
    </row>
    <row r="55" spans="1:13">
      <c r="A55" s="29" t="s">
        <v>339</v>
      </c>
      <c r="B55" s="29">
        <v>50006</v>
      </c>
      <c r="C55" s="30" t="s">
        <v>473</v>
      </c>
      <c r="D55" s="31">
        <v>20</v>
      </c>
      <c r="E55" s="31">
        <v>1</v>
      </c>
      <c r="F55" s="266" t="s">
        <v>223</v>
      </c>
      <c r="G55" s="267">
        <v>1</v>
      </c>
      <c r="H55" s="266" t="s">
        <v>232</v>
      </c>
      <c r="I55" s="268">
        <v>1</v>
      </c>
      <c r="J55" s="267" t="s">
        <v>238</v>
      </c>
      <c r="K55" s="267">
        <v>1</v>
      </c>
      <c r="L55" s="266"/>
      <c r="M55" s="268"/>
    </row>
    <row r="56" spans="1:13">
      <c r="A56" s="29" t="s">
        <v>341</v>
      </c>
      <c r="B56" s="29">
        <v>50007</v>
      </c>
      <c r="C56" s="30" t="s">
        <v>473</v>
      </c>
      <c r="D56" s="31">
        <v>20</v>
      </c>
      <c r="E56" s="31">
        <v>1</v>
      </c>
      <c r="F56" s="266" t="s">
        <v>223</v>
      </c>
      <c r="G56" s="267">
        <v>1</v>
      </c>
      <c r="H56" s="266" t="s">
        <v>230</v>
      </c>
      <c r="I56" s="268">
        <v>3</v>
      </c>
      <c r="J56" s="267" t="s">
        <v>238</v>
      </c>
      <c r="K56" s="267">
        <v>1</v>
      </c>
      <c r="L56" s="266"/>
      <c r="M56" s="268"/>
    </row>
    <row r="57" spans="1:13" s="218" customFormat="1">
      <c r="A57" s="29" t="s">
        <v>4369</v>
      </c>
      <c r="B57" s="29">
        <v>50008</v>
      </c>
      <c r="C57" s="30" t="s">
        <v>473</v>
      </c>
      <c r="D57" s="31">
        <v>100</v>
      </c>
      <c r="E57" s="31">
        <v>3</v>
      </c>
      <c r="F57" s="266" t="s">
        <v>4382</v>
      </c>
      <c r="G57" s="267">
        <v>5</v>
      </c>
      <c r="H57" s="266" t="s">
        <v>223</v>
      </c>
      <c r="I57" s="268">
        <v>3</v>
      </c>
      <c r="J57" s="267" t="s">
        <v>238</v>
      </c>
      <c r="K57" s="267">
        <v>1</v>
      </c>
      <c r="L57" s="266" t="s">
        <v>235</v>
      </c>
      <c r="M57" s="268">
        <v>3</v>
      </c>
    </row>
    <row r="58" spans="1:13">
      <c r="A58" s="29" t="s">
        <v>474</v>
      </c>
      <c r="B58" s="29">
        <v>60001</v>
      </c>
      <c r="C58" s="30" t="s">
        <v>286</v>
      </c>
      <c r="D58" s="31">
        <v>20</v>
      </c>
      <c r="E58" s="31">
        <v>1</v>
      </c>
      <c r="F58" s="266" t="s">
        <v>230</v>
      </c>
      <c r="G58" s="267">
        <v>5</v>
      </c>
      <c r="H58" s="266" t="s">
        <v>226</v>
      </c>
      <c r="I58" s="268">
        <v>1</v>
      </c>
      <c r="J58" s="267"/>
      <c r="K58" s="267"/>
      <c r="L58" s="266"/>
      <c r="M58" s="268"/>
    </row>
    <row r="59" spans="1:13">
      <c r="A59" s="29" t="s">
        <v>475</v>
      </c>
      <c r="B59" s="29">
        <v>60002</v>
      </c>
      <c r="C59" s="30" t="s">
        <v>286</v>
      </c>
      <c r="D59" s="31">
        <v>2000</v>
      </c>
      <c r="E59" s="31">
        <v>1</v>
      </c>
      <c r="F59" s="266" t="s">
        <v>351</v>
      </c>
      <c r="G59" s="267">
        <v>10</v>
      </c>
      <c r="H59" s="266" t="s">
        <v>288</v>
      </c>
      <c r="I59" s="268">
        <v>10</v>
      </c>
      <c r="J59" s="267" t="s">
        <v>248</v>
      </c>
      <c r="K59" s="267">
        <v>1</v>
      </c>
      <c r="L59" s="266"/>
      <c r="M59" s="268"/>
    </row>
    <row r="60" spans="1:13" s="218" customFormat="1">
      <c r="A60" s="32" t="s">
        <v>4370</v>
      </c>
      <c r="B60" s="32">
        <v>60003</v>
      </c>
      <c r="C60" s="33" t="s">
        <v>286</v>
      </c>
      <c r="D60" s="34">
        <v>100</v>
      </c>
      <c r="E60" s="34">
        <v>3</v>
      </c>
      <c r="F60" s="257" t="s">
        <v>4382</v>
      </c>
      <c r="G60" s="258">
        <v>5</v>
      </c>
      <c r="H60" s="257" t="s">
        <v>227</v>
      </c>
      <c r="I60" s="259">
        <v>5</v>
      </c>
      <c r="J60" s="258"/>
      <c r="K60" s="258"/>
      <c r="L60" s="257"/>
      <c r="M60" s="259"/>
    </row>
  </sheetData>
  <autoFilter ref="B1:M59"/>
  <phoneticPr fontId="1" type="noConversion"/>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26"/>
  <sheetViews>
    <sheetView workbookViewId="0">
      <pane xSplit="2" ySplit="1" topLeftCell="C2" activePane="bottomRight" state="frozen"/>
      <selection pane="topRight" activeCell="C1" sqref="C1"/>
      <selection pane="bottomLeft" activeCell="A2" sqref="A2"/>
      <selection pane="bottomRight" sqref="A1:N26"/>
    </sheetView>
  </sheetViews>
  <sheetFormatPr defaultColWidth="9.625" defaultRowHeight="14.25"/>
  <cols>
    <col min="1" max="1" width="7.25" style="1" bestFit="1" customWidth="1"/>
    <col min="2" max="2" width="11" style="1" bestFit="1" customWidth="1"/>
    <col min="3" max="4" width="7.25" style="1" bestFit="1" customWidth="1"/>
    <col min="5" max="5" width="8.25" style="1" bestFit="1" customWidth="1"/>
    <col min="6" max="6" width="5.375" style="1" bestFit="1" customWidth="1"/>
    <col min="7" max="7" width="9.125" style="1" bestFit="1" customWidth="1"/>
    <col min="8" max="8" width="8.25" style="1" bestFit="1" customWidth="1"/>
    <col min="9" max="9" width="6.375" style="1" bestFit="1" customWidth="1"/>
    <col min="10" max="10" width="10.125" style="1" bestFit="1" customWidth="1"/>
    <col min="11" max="13" width="10.125" style="1" customWidth="1"/>
    <col min="14" max="14" width="77.5" style="1" bestFit="1" customWidth="1"/>
    <col min="15" max="16384" width="9.625" style="1"/>
  </cols>
  <sheetData>
    <row r="1" spans="1:14" s="8" customFormat="1">
      <c r="A1" s="85" t="s">
        <v>124</v>
      </c>
      <c r="B1" s="85" t="s">
        <v>302</v>
      </c>
      <c r="C1" s="85" t="s">
        <v>354</v>
      </c>
      <c r="D1" s="85" t="s">
        <v>303</v>
      </c>
      <c r="E1" s="85" t="s">
        <v>304</v>
      </c>
      <c r="F1" s="85" t="s">
        <v>305</v>
      </c>
      <c r="G1" s="85" t="s">
        <v>355</v>
      </c>
      <c r="H1" s="85" t="s">
        <v>2716</v>
      </c>
      <c r="I1" s="85" t="s">
        <v>3014</v>
      </c>
      <c r="J1" s="85" t="s">
        <v>3013</v>
      </c>
      <c r="K1" s="85" t="s">
        <v>4390</v>
      </c>
      <c r="L1" s="85" t="s">
        <v>4391</v>
      </c>
      <c r="M1" s="85" t="s">
        <v>4392</v>
      </c>
      <c r="N1" s="85" t="s">
        <v>2688</v>
      </c>
    </row>
    <row r="2" spans="1:14">
      <c r="A2" s="79">
        <v>60001</v>
      </c>
      <c r="B2" s="79" t="s">
        <v>306</v>
      </c>
      <c r="C2" s="79" t="s">
        <v>353</v>
      </c>
      <c r="D2" s="10">
        <v>20</v>
      </c>
      <c r="E2" s="10" t="s">
        <v>307</v>
      </c>
      <c r="F2" s="10">
        <v>100</v>
      </c>
      <c r="G2" s="79" t="s">
        <v>308</v>
      </c>
      <c r="H2" s="10" t="s">
        <v>309</v>
      </c>
      <c r="I2" s="10">
        <v>20</v>
      </c>
      <c r="J2" s="79" t="s">
        <v>308</v>
      </c>
      <c r="K2" s="79"/>
      <c r="L2" s="79"/>
      <c r="M2" s="79"/>
      <c r="N2" s="79" t="s">
        <v>310</v>
      </c>
    </row>
    <row r="3" spans="1:14">
      <c r="A3" s="79">
        <v>60002</v>
      </c>
      <c r="B3" s="79" t="s">
        <v>311</v>
      </c>
      <c r="C3" s="79" t="s">
        <v>353</v>
      </c>
      <c r="D3" s="10">
        <v>20</v>
      </c>
      <c r="E3" s="10" t="s">
        <v>307</v>
      </c>
      <c r="F3" s="10">
        <v>100</v>
      </c>
      <c r="G3" s="79" t="s">
        <v>312</v>
      </c>
      <c r="H3" s="10" t="s">
        <v>313</v>
      </c>
      <c r="I3" s="10">
        <v>20</v>
      </c>
      <c r="J3" s="79" t="s">
        <v>308</v>
      </c>
      <c r="K3" s="79"/>
      <c r="L3" s="79"/>
      <c r="M3" s="79"/>
      <c r="N3" s="79" t="s">
        <v>314</v>
      </c>
    </row>
    <row r="4" spans="1:14">
      <c r="A4" s="79">
        <v>60003</v>
      </c>
      <c r="B4" s="79" t="s">
        <v>315</v>
      </c>
      <c r="C4" s="79" t="s">
        <v>353</v>
      </c>
      <c r="D4" s="10">
        <v>20</v>
      </c>
      <c r="E4" s="10" t="s">
        <v>307</v>
      </c>
      <c r="F4" s="10">
        <v>100</v>
      </c>
      <c r="G4" s="79" t="s">
        <v>316</v>
      </c>
      <c r="H4" s="10" t="s">
        <v>317</v>
      </c>
      <c r="I4" s="10">
        <v>20</v>
      </c>
      <c r="J4" s="79" t="s">
        <v>308</v>
      </c>
      <c r="K4" s="79"/>
      <c r="L4" s="79"/>
      <c r="M4" s="79"/>
      <c r="N4" s="79" t="s">
        <v>318</v>
      </c>
    </row>
    <row r="5" spans="1:14">
      <c r="A5" s="79">
        <v>60004</v>
      </c>
      <c r="B5" s="79" t="s">
        <v>319</v>
      </c>
      <c r="C5" s="79" t="s">
        <v>353</v>
      </c>
      <c r="D5" s="10">
        <v>20</v>
      </c>
      <c r="E5" s="10" t="s">
        <v>307</v>
      </c>
      <c r="F5" s="10">
        <v>300</v>
      </c>
      <c r="G5" s="79" t="s">
        <v>320</v>
      </c>
      <c r="H5" s="10"/>
      <c r="I5" s="10"/>
      <c r="J5" s="89"/>
      <c r="K5" s="89"/>
      <c r="L5" s="89"/>
      <c r="M5" s="89"/>
      <c r="N5" s="79" t="s">
        <v>321</v>
      </c>
    </row>
    <row r="6" spans="1:14">
      <c r="A6" s="79">
        <v>60005</v>
      </c>
      <c r="B6" s="79" t="s">
        <v>322</v>
      </c>
      <c r="C6" s="79" t="s">
        <v>353</v>
      </c>
      <c r="D6" s="10">
        <v>20</v>
      </c>
      <c r="E6" s="10" t="s">
        <v>307</v>
      </c>
      <c r="F6" s="10">
        <v>100</v>
      </c>
      <c r="G6" s="79" t="s">
        <v>316</v>
      </c>
      <c r="H6" s="10" t="s">
        <v>260</v>
      </c>
      <c r="I6" s="10">
        <v>20</v>
      </c>
      <c r="J6" s="79" t="s">
        <v>308</v>
      </c>
      <c r="K6" s="79"/>
      <c r="L6" s="79"/>
      <c r="M6" s="79"/>
      <c r="N6" s="79" t="s">
        <v>323</v>
      </c>
    </row>
    <row r="7" spans="1:14">
      <c r="A7" s="79">
        <v>60006</v>
      </c>
      <c r="B7" s="79" t="s">
        <v>324</v>
      </c>
      <c r="C7" s="79" t="s">
        <v>353</v>
      </c>
      <c r="D7" s="10">
        <v>20</v>
      </c>
      <c r="E7" s="10" t="s">
        <v>307</v>
      </c>
      <c r="F7" s="10">
        <v>100</v>
      </c>
      <c r="G7" s="79" t="s">
        <v>316</v>
      </c>
      <c r="H7" s="10" t="s">
        <v>325</v>
      </c>
      <c r="I7" s="10">
        <v>20</v>
      </c>
      <c r="J7" s="79" t="s">
        <v>308</v>
      </c>
      <c r="K7" s="79"/>
      <c r="L7" s="79"/>
      <c r="M7" s="79"/>
      <c r="N7" s="79" t="s">
        <v>326</v>
      </c>
    </row>
    <row r="8" spans="1:14">
      <c r="A8" s="79">
        <v>60007</v>
      </c>
      <c r="B8" s="79" t="s">
        <v>327</v>
      </c>
      <c r="C8" s="79" t="s">
        <v>353</v>
      </c>
      <c r="D8" s="10">
        <v>20</v>
      </c>
      <c r="E8" s="10" t="s">
        <v>307</v>
      </c>
      <c r="F8" s="10">
        <v>100</v>
      </c>
      <c r="G8" s="79" t="s">
        <v>316</v>
      </c>
      <c r="H8" s="10" t="s">
        <v>259</v>
      </c>
      <c r="I8" s="10">
        <v>20</v>
      </c>
      <c r="J8" s="79" t="s">
        <v>308</v>
      </c>
      <c r="K8" s="79"/>
      <c r="L8" s="79"/>
      <c r="M8" s="79"/>
      <c r="N8" s="79" t="s">
        <v>4385</v>
      </c>
    </row>
    <row r="9" spans="1:14">
      <c r="A9" s="79">
        <v>60008</v>
      </c>
      <c r="B9" s="79" t="s">
        <v>328</v>
      </c>
      <c r="C9" s="79" t="s">
        <v>353</v>
      </c>
      <c r="D9" s="10">
        <v>20</v>
      </c>
      <c r="E9" s="10"/>
      <c r="F9" s="10"/>
      <c r="G9" s="79"/>
      <c r="H9" s="10" t="s">
        <v>325</v>
      </c>
      <c r="I9" s="10">
        <v>25</v>
      </c>
      <c r="J9" s="79" t="s">
        <v>308</v>
      </c>
      <c r="K9" s="79"/>
      <c r="L9" s="79"/>
      <c r="M9" s="79"/>
      <c r="N9" s="79" t="s">
        <v>329</v>
      </c>
    </row>
    <row r="10" spans="1:14">
      <c r="A10" s="79">
        <v>60009</v>
      </c>
      <c r="B10" s="79" t="s">
        <v>330</v>
      </c>
      <c r="C10" s="79" t="s">
        <v>353</v>
      </c>
      <c r="D10" s="10">
        <v>20</v>
      </c>
      <c r="E10" s="10" t="s">
        <v>307</v>
      </c>
      <c r="F10" s="10">
        <v>100</v>
      </c>
      <c r="G10" s="79" t="s">
        <v>316</v>
      </c>
      <c r="H10" s="10"/>
      <c r="I10" s="10"/>
      <c r="J10" s="89"/>
      <c r="K10" s="89"/>
      <c r="L10" s="89"/>
      <c r="M10" s="89"/>
      <c r="N10" s="79" t="s">
        <v>331</v>
      </c>
    </row>
    <row r="11" spans="1:14">
      <c r="A11" s="79">
        <v>60010</v>
      </c>
      <c r="B11" s="79" t="s">
        <v>332</v>
      </c>
      <c r="C11" s="79" t="s">
        <v>353</v>
      </c>
      <c r="D11" s="10">
        <v>20</v>
      </c>
      <c r="E11" s="10"/>
      <c r="F11" s="10"/>
      <c r="G11" s="79"/>
      <c r="H11" s="10" t="s">
        <v>313</v>
      </c>
      <c r="I11" s="10">
        <v>20</v>
      </c>
      <c r="J11" s="79" t="s">
        <v>308</v>
      </c>
      <c r="K11" s="79"/>
      <c r="L11" s="79"/>
      <c r="M11" s="79"/>
      <c r="N11" s="79" t="s">
        <v>333</v>
      </c>
    </row>
    <row r="12" spans="1:14">
      <c r="A12" s="79">
        <v>60011</v>
      </c>
      <c r="B12" s="79" t="s">
        <v>334</v>
      </c>
      <c r="C12" s="79" t="s">
        <v>353</v>
      </c>
      <c r="D12" s="10">
        <v>20</v>
      </c>
      <c r="E12" s="10"/>
      <c r="F12" s="10"/>
      <c r="G12" s="79"/>
      <c r="H12" s="10" t="s">
        <v>335</v>
      </c>
      <c r="I12" s="10">
        <v>20</v>
      </c>
      <c r="J12" s="79" t="s">
        <v>308</v>
      </c>
      <c r="K12" s="79"/>
      <c r="L12" s="79"/>
      <c r="M12" s="79"/>
      <c r="N12" s="79" t="s">
        <v>336</v>
      </c>
    </row>
    <row r="13" spans="1:14">
      <c r="A13" s="79">
        <v>60012</v>
      </c>
      <c r="B13" s="79" t="s">
        <v>337</v>
      </c>
      <c r="C13" s="79" t="s">
        <v>353</v>
      </c>
      <c r="D13" s="10">
        <v>20</v>
      </c>
      <c r="E13" s="10" t="s">
        <v>307</v>
      </c>
      <c r="F13" s="10">
        <v>50</v>
      </c>
      <c r="G13" s="79" t="s">
        <v>316</v>
      </c>
      <c r="H13" s="10" t="s">
        <v>313</v>
      </c>
      <c r="I13" s="10">
        <v>15</v>
      </c>
      <c r="J13" s="79" t="s">
        <v>308</v>
      </c>
      <c r="K13" s="79"/>
      <c r="L13" s="79"/>
      <c r="M13" s="79"/>
      <c r="N13" s="79" t="s">
        <v>338</v>
      </c>
    </row>
    <row r="14" spans="1:14">
      <c r="A14" s="79">
        <v>60013</v>
      </c>
      <c r="B14" s="79" t="s">
        <v>339</v>
      </c>
      <c r="C14" s="79" t="s">
        <v>353</v>
      </c>
      <c r="D14" s="10">
        <v>20</v>
      </c>
      <c r="E14" s="10"/>
      <c r="F14" s="10"/>
      <c r="G14" s="79"/>
      <c r="H14" s="10" t="s">
        <v>309</v>
      </c>
      <c r="I14" s="10">
        <v>20</v>
      </c>
      <c r="J14" s="79" t="s">
        <v>308</v>
      </c>
      <c r="K14" s="79"/>
      <c r="L14" s="79"/>
      <c r="M14" s="79"/>
      <c r="N14" s="79" t="s">
        <v>340</v>
      </c>
    </row>
    <row r="15" spans="1:14">
      <c r="A15" s="79">
        <v>60014</v>
      </c>
      <c r="B15" s="79" t="s">
        <v>341</v>
      </c>
      <c r="C15" s="79" t="s">
        <v>353</v>
      </c>
      <c r="D15" s="10">
        <v>20</v>
      </c>
      <c r="E15" s="10" t="s">
        <v>307</v>
      </c>
      <c r="F15" s="10">
        <v>10</v>
      </c>
      <c r="G15" s="79" t="s">
        <v>342</v>
      </c>
      <c r="H15" s="10"/>
      <c r="I15" s="10"/>
      <c r="J15" s="79"/>
      <c r="K15" s="79"/>
      <c r="L15" s="79"/>
      <c r="M15" s="79"/>
      <c r="N15" s="79" t="s">
        <v>343</v>
      </c>
    </row>
    <row r="16" spans="1:14">
      <c r="A16" s="79">
        <v>60015</v>
      </c>
      <c r="B16" s="79" t="s">
        <v>344</v>
      </c>
      <c r="C16" s="79" t="s">
        <v>353</v>
      </c>
      <c r="D16" s="10">
        <v>20</v>
      </c>
      <c r="E16" s="10" t="s">
        <v>307</v>
      </c>
      <c r="F16" s="10">
        <v>100</v>
      </c>
      <c r="G16" s="79" t="s">
        <v>316</v>
      </c>
      <c r="H16" s="10" t="s">
        <v>313</v>
      </c>
      <c r="I16" s="10">
        <v>10</v>
      </c>
      <c r="J16" s="79" t="s">
        <v>308</v>
      </c>
      <c r="K16" s="79"/>
      <c r="L16" s="79"/>
      <c r="M16" s="79"/>
      <c r="N16" s="79"/>
    </row>
    <row r="17" spans="1:14">
      <c r="A17" s="79">
        <v>60016</v>
      </c>
      <c r="B17" s="79" t="s">
        <v>345</v>
      </c>
      <c r="C17" s="79" t="s">
        <v>353</v>
      </c>
      <c r="D17" s="10">
        <v>20</v>
      </c>
      <c r="E17" s="10" t="s">
        <v>307</v>
      </c>
      <c r="F17" s="10">
        <v>100</v>
      </c>
      <c r="G17" s="79" t="s">
        <v>316</v>
      </c>
      <c r="H17" s="10" t="s">
        <v>309</v>
      </c>
      <c r="I17" s="10">
        <v>10</v>
      </c>
      <c r="J17" s="79" t="s">
        <v>308</v>
      </c>
      <c r="K17" s="79"/>
      <c r="L17" s="79"/>
      <c r="M17" s="79"/>
      <c r="N17" s="79"/>
    </row>
    <row r="18" spans="1:14">
      <c r="A18" s="79">
        <v>60017</v>
      </c>
      <c r="B18" s="79" t="s">
        <v>346</v>
      </c>
      <c r="C18" s="79" t="s">
        <v>353</v>
      </c>
      <c r="D18" s="10">
        <v>20</v>
      </c>
      <c r="E18" s="10" t="s">
        <v>307</v>
      </c>
      <c r="F18" s="10">
        <v>20</v>
      </c>
      <c r="G18" s="79" t="s">
        <v>342</v>
      </c>
      <c r="H18" s="10"/>
      <c r="I18" s="10"/>
      <c r="J18" s="79"/>
      <c r="K18" s="79"/>
      <c r="L18" s="79"/>
      <c r="M18" s="79"/>
      <c r="N18" s="79"/>
    </row>
    <row r="19" spans="1:14">
      <c r="A19" s="79">
        <v>60018</v>
      </c>
      <c r="B19" s="79" t="s">
        <v>347</v>
      </c>
      <c r="C19" s="79" t="s">
        <v>353</v>
      </c>
      <c r="D19" s="10">
        <v>20</v>
      </c>
      <c r="E19" s="10"/>
      <c r="F19" s="10"/>
      <c r="G19" s="79"/>
      <c r="H19" s="10" t="s">
        <v>335</v>
      </c>
      <c r="I19" s="10">
        <v>50</v>
      </c>
      <c r="J19" s="79" t="s">
        <v>308</v>
      </c>
      <c r="K19" s="79"/>
      <c r="L19" s="79"/>
      <c r="M19" s="79"/>
      <c r="N19" s="79"/>
    </row>
    <row r="20" spans="1:14">
      <c r="A20" s="79">
        <v>60019</v>
      </c>
      <c r="B20" s="79" t="s">
        <v>348</v>
      </c>
      <c r="C20" s="79" t="s">
        <v>353</v>
      </c>
      <c r="D20" s="10">
        <v>20</v>
      </c>
      <c r="E20" s="10"/>
      <c r="F20" s="10"/>
      <c r="G20" s="79"/>
      <c r="H20" s="10" t="s">
        <v>349</v>
      </c>
      <c r="I20" s="90">
        <v>0.3</v>
      </c>
      <c r="J20" s="79" t="s">
        <v>4387</v>
      </c>
      <c r="K20" s="79"/>
      <c r="L20" s="79"/>
      <c r="M20" s="79"/>
      <c r="N20" s="79" t="s">
        <v>350</v>
      </c>
    </row>
    <row r="21" spans="1:14">
      <c r="A21" s="79">
        <v>60020</v>
      </c>
      <c r="B21" s="79" t="s">
        <v>2957</v>
      </c>
      <c r="C21" s="79" t="s">
        <v>353</v>
      </c>
      <c r="D21" s="10">
        <v>5</v>
      </c>
      <c r="E21" s="10"/>
      <c r="F21" s="10"/>
      <c r="G21" s="79"/>
      <c r="H21" s="10" t="s">
        <v>281</v>
      </c>
      <c r="I21" s="91">
        <v>25</v>
      </c>
      <c r="J21" s="79" t="s">
        <v>308</v>
      </c>
      <c r="K21" s="79"/>
      <c r="L21" s="79"/>
      <c r="M21" s="79"/>
      <c r="N21" s="79" t="s">
        <v>2956</v>
      </c>
    </row>
    <row r="22" spans="1:14">
      <c r="A22" s="79">
        <v>60021</v>
      </c>
      <c r="B22" s="79" t="s">
        <v>2958</v>
      </c>
      <c r="C22" s="79" t="s">
        <v>353</v>
      </c>
      <c r="D22" s="10">
        <v>5</v>
      </c>
      <c r="E22" s="10"/>
      <c r="F22" s="10"/>
      <c r="G22" s="79"/>
      <c r="H22" s="10" t="s">
        <v>2960</v>
      </c>
      <c r="I22" s="91">
        <v>25</v>
      </c>
      <c r="J22" s="79" t="s">
        <v>308</v>
      </c>
      <c r="K22" s="79"/>
      <c r="L22" s="79"/>
      <c r="M22" s="79"/>
      <c r="N22" s="79" t="s">
        <v>2956</v>
      </c>
    </row>
    <row r="23" spans="1:14">
      <c r="A23" s="79">
        <v>60022</v>
      </c>
      <c r="B23" s="79" t="s">
        <v>2959</v>
      </c>
      <c r="C23" s="79" t="s">
        <v>353</v>
      </c>
      <c r="D23" s="10">
        <v>5</v>
      </c>
      <c r="E23" s="10"/>
      <c r="F23" s="10"/>
      <c r="G23" s="79"/>
      <c r="H23" s="10" t="s">
        <v>2961</v>
      </c>
      <c r="I23" s="91">
        <v>25</v>
      </c>
      <c r="J23" s="79" t="s">
        <v>308</v>
      </c>
      <c r="K23" s="79"/>
      <c r="L23" s="79"/>
      <c r="M23" s="79"/>
      <c r="N23" s="79" t="s">
        <v>2956</v>
      </c>
    </row>
    <row r="24" spans="1:14">
      <c r="A24" s="79">
        <v>60023</v>
      </c>
      <c r="B24" s="79" t="s">
        <v>4369</v>
      </c>
      <c r="C24" s="79" t="s">
        <v>353</v>
      </c>
      <c r="D24" s="10">
        <v>20</v>
      </c>
      <c r="E24" s="10" t="s">
        <v>307</v>
      </c>
      <c r="F24" s="10">
        <v>50</v>
      </c>
      <c r="G24" s="79" t="s">
        <v>4388</v>
      </c>
      <c r="H24" s="10"/>
      <c r="I24" s="91"/>
      <c r="J24" s="79"/>
      <c r="K24" s="79"/>
      <c r="L24" s="79"/>
      <c r="M24" s="79"/>
      <c r="N24" s="79" t="s">
        <v>4386</v>
      </c>
    </row>
    <row r="25" spans="1:14">
      <c r="A25" s="79">
        <v>61001</v>
      </c>
      <c r="B25" s="79" t="s">
        <v>351</v>
      </c>
      <c r="C25" s="79" t="s">
        <v>353</v>
      </c>
      <c r="D25" s="10">
        <v>20</v>
      </c>
      <c r="E25" s="10" t="s">
        <v>307</v>
      </c>
      <c r="F25" s="10">
        <v>150</v>
      </c>
      <c r="G25" s="79" t="s">
        <v>316</v>
      </c>
      <c r="H25" s="79"/>
      <c r="I25" s="79"/>
      <c r="J25" s="89"/>
      <c r="K25" s="89"/>
      <c r="L25" s="89"/>
      <c r="M25" s="89"/>
      <c r="N25" s="79" t="s">
        <v>352</v>
      </c>
    </row>
    <row r="26" spans="1:14">
      <c r="A26" s="220">
        <v>61003</v>
      </c>
      <c r="B26" s="220" t="s">
        <v>4370</v>
      </c>
      <c r="C26" s="79" t="s">
        <v>353</v>
      </c>
      <c r="D26" s="221">
        <v>20</v>
      </c>
      <c r="E26" s="221"/>
      <c r="F26" s="221"/>
      <c r="G26" s="220"/>
      <c r="H26" s="221" t="s">
        <v>4393</v>
      </c>
      <c r="I26" s="222">
        <v>50</v>
      </c>
      <c r="J26" s="79" t="s">
        <v>308</v>
      </c>
      <c r="K26" s="221" t="s">
        <v>4394</v>
      </c>
      <c r="L26" s="222">
        <v>25</v>
      </c>
      <c r="M26" s="79" t="s">
        <v>308</v>
      </c>
      <c r="N26" s="220" t="s">
        <v>4389</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50"/>
  <sheetViews>
    <sheetView workbookViewId="0">
      <pane xSplit="3" ySplit="1" topLeftCell="D2" activePane="bottomRight" state="frozen"/>
      <selection pane="topRight" activeCell="D1" sqref="D1"/>
      <selection pane="bottomLeft" activeCell="A2" sqref="A2"/>
      <selection pane="bottomRight" sqref="A1:O49"/>
    </sheetView>
  </sheetViews>
  <sheetFormatPr defaultColWidth="9" defaultRowHeight="14.25"/>
  <cols>
    <col min="1" max="1" width="8.125" style="1" bestFit="1" customWidth="1"/>
    <col min="2" max="2" width="9" style="1" bestFit="1" customWidth="1"/>
    <col min="3" max="3" width="15.125" style="1" bestFit="1" customWidth="1"/>
    <col min="4" max="4" width="9.125" style="179" bestFit="1" customWidth="1"/>
    <col min="5" max="5" width="14.875" bestFit="1" customWidth="1"/>
    <col min="6" max="6" width="4.5" style="179" bestFit="1" customWidth="1"/>
    <col min="7" max="7" width="5" style="179" bestFit="1" customWidth="1"/>
    <col min="8" max="8" width="4.875" style="179" bestFit="1" customWidth="1"/>
    <col min="9" max="9" width="4.375" style="179" bestFit="1" customWidth="1"/>
    <col min="10" max="11" width="7.25" style="1" bestFit="1" customWidth="1"/>
    <col min="12" max="13" width="9.125" style="1" bestFit="1" customWidth="1"/>
    <col min="14" max="14" width="83.75" style="1" bestFit="1" customWidth="1"/>
    <col min="15" max="15" width="58.375" style="1" bestFit="1" customWidth="1"/>
    <col min="16" max="16384" width="9" style="1"/>
  </cols>
  <sheetData>
    <row r="1" spans="1:16" s="8" customFormat="1">
      <c r="A1" s="45" t="s">
        <v>551</v>
      </c>
      <c r="B1" s="46" t="s">
        <v>550</v>
      </c>
      <c r="C1" s="45" t="s">
        <v>552</v>
      </c>
      <c r="D1" s="153" t="s">
        <v>124</v>
      </c>
      <c r="E1" s="150" t="s">
        <v>3919</v>
      </c>
      <c r="F1" s="152" t="s">
        <v>2687</v>
      </c>
      <c r="G1" s="153" t="s">
        <v>2684</v>
      </c>
      <c r="H1" s="153" t="s">
        <v>2685</v>
      </c>
      <c r="I1" s="154" t="s">
        <v>2686</v>
      </c>
      <c r="J1" s="152" t="s">
        <v>553</v>
      </c>
      <c r="K1" s="153" t="s">
        <v>554</v>
      </c>
      <c r="L1" s="153" t="s">
        <v>555</v>
      </c>
      <c r="M1" s="154" t="s">
        <v>556</v>
      </c>
      <c r="N1" s="45" t="s">
        <v>3003</v>
      </c>
      <c r="O1" s="119" t="s">
        <v>3412</v>
      </c>
    </row>
    <row r="2" spans="1:16" s="8" customFormat="1">
      <c r="A2" s="31" t="s">
        <v>476</v>
      </c>
      <c r="B2" s="117" t="s">
        <v>477</v>
      </c>
      <c r="C2" s="30" t="s">
        <v>2734</v>
      </c>
      <c r="D2" s="155" t="s">
        <v>3411</v>
      </c>
      <c r="E2" s="117"/>
      <c r="F2" s="140">
        <v>1</v>
      </c>
      <c r="G2" s="155">
        <v>1</v>
      </c>
      <c r="H2" s="155"/>
      <c r="I2" s="156"/>
      <c r="J2" s="140">
        <v>2</v>
      </c>
      <c r="K2" s="155">
        <v>1</v>
      </c>
      <c r="L2" s="155">
        <v>900</v>
      </c>
      <c r="M2" s="156">
        <v>225</v>
      </c>
      <c r="N2" s="109" t="s">
        <v>2963</v>
      </c>
      <c r="O2" s="120"/>
    </row>
    <row r="3" spans="1:16">
      <c r="A3" s="31" t="s">
        <v>476</v>
      </c>
      <c r="B3" s="117" t="s">
        <v>477</v>
      </c>
      <c r="C3" s="30" t="s">
        <v>2735</v>
      </c>
      <c r="D3" s="155" t="s">
        <v>478</v>
      </c>
      <c r="E3" s="117" t="s">
        <v>2734</v>
      </c>
      <c r="F3" s="140">
        <v>1</v>
      </c>
      <c r="G3" s="155">
        <v>1</v>
      </c>
      <c r="H3" s="155"/>
      <c r="I3" s="156"/>
      <c r="J3" s="140">
        <v>2</v>
      </c>
      <c r="K3" s="155">
        <v>1</v>
      </c>
      <c r="L3" s="155">
        <v>900</v>
      </c>
      <c r="M3" s="156">
        <v>225</v>
      </c>
      <c r="N3" s="109" t="s">
        <v>2964</v>
      </c>
      <c r="O3" s="120"/>
    </row>
    <row r="4" spans="1:16">
      <c r="A4" s="34" t="s">
        <v>476</v>
      </c>
      <c r="B4" s="116" t="s">
        <v>477</v>
      </c>
      <c r="C4" s="33" t="s">
        <v>3918</v>
      </c>
      <c r="D4" s="157" t="s">
        <v>4353</v>
      </c>
      <c r="E4" s="116"/>
      <c r="F4" s="141">
        <v>1</v>
      </c>
      <c r="G4" s="157">
        <v>1</v>
      </c>
      <c r="H4" s="157">
        <v>1</v>
      </c>
      <c r="I4" s="158"/>
      <c r="J4" s="141">
        <v>1</v>
      </c>
      <c r="K4" s="157">
        <v>7</v>
      </c>
      <c r="L4" s="157">
        <v>900</v>
      </c>
      <c r="M4" s="158">
        <v>225</v>
      </c>
      <c r="N4" s="110" t="s">
        <v>3917</v>
      </c>
      <c r="O4" s="122"/>
    </row>
    <row r="5" spans="1:16" s="8" customFormat="1">
      <c r="A5" s="31" t="s">
        <v>479</v>
      </c>
      <c r="B5" s="117" t="s">
        <v>480</v>
      </c>
      <c r="C5" s="30" t="s">
        <v>2736</v>
      </c>
      <c r="D5" s="155" t="s">
        <v>481</v>
      </c>
      <c r="E5" s="30" t="s">
        <v>4755</v>
      </c>
      <c r="F5" s="140">
        <v>1</v>
      </c>
      <c r="G5" s="155">
        <v>1</v>
      </c>
      <c r="H5" s="155"/>
      <c r="I5" s="156"/>
      <c r="J5" s="140">
        <v>2</v>
      </c>
      <c r="K5" s="155">
        <v>1</v>
      </c>
      <c r="L5" s="155">
        <v>600</v>
      </c>
      <c r="M5" s="156">
        <v>250</v>
      </c>
      <c r="N5" s="109" t="s">
        <v>2965</v>
      </c>
      <c r="O5" s="120" t="s">
        <v>3410</v>
      </c>
    </row>
    <row r="6" spans="1:16">
      <c r="A6" s="31" t="s">
        <v>479</v>
      </c>
      <c r="B6" s="117" t="s">
        <v>480</v>
      </c>
      <c r="C6" s="30" t="s">
        <v>2737</v>
      </c>
      <c r="D6" s="155" t="s">
        <v>482</v>
      </c>
      <c r="E6" s="2" t="s">
        <v>2736</v>
      </c>
      <c r="F6" s="140">
        <v>1</v>
      </c>
      <c r="G6" s="155">
        <v>1</v>
      </c>
      <c r="H6" s="155"/>
      <c r="I6" s="156"/>
      <c r="J6" s="140">
        <v>3</v>
      </c>
      <c r="K6" s="155">
        <v>4</v>
      </c>
      <c r="L6" s="155">
        <v>600</v>
      </c>
      <c r="M6" s="156">
        <v>250</v>
      </c>
      <c r="N6" s="109" t="s">
        <v>2966</v>
      </c>
      <c r="O6" s="120" t="s">
        <v>452</v>
      </c>
    </row>
    <row r="7" spans="1:16">
      <c r="A7" s="31" t="s">
        <v>479</v>
      </c>
      <c r="B7" s="117" t="s">
        <v>480</v>
      </c>
      <c r="C7" s="30" t="s">
        <v>3408</v>
      </c>
      <c r="D7" s="155" t="s">
        <v>3409</v>
      </c>
      <c r="E7" s="2" t="s">
        <v>2736</v>
      </c>
      <c r="F7" s="140">
        <v>1</v>
      </c>
      <c r="G7" s="155">
        <v>1</v>
      </c>
      <c r="H7" s="155"/>
      <c r="I7" s="156"/>
      <c r="J7" s="140">
        <v>3</v>
      </c>
      <c r="K7" s="155">
        <v>7</v>
      </c>
      <c r="L7" s="155">
        <v>600</v>
      </c>
      <c r="M7" s="156">
        <v>250</v>
      </c>
      <c r="N7" s="109" t="s">
        <v>3407</v>
      </c>
      <c r="O7" s="120" t="s">
        <v>3406</v>
      </c>
    </row>
    <row r="8" spans="1:16">
      <c r="A8" s="34" t="s">
        <v>479</v>
      </c>
      <c r="B8" s="116" t="s">
        <v>480</v>
      </c>
      <c r="C8" s="33" t="s">
        <v>3915</v>
      </c>
      <c r="D8" s="157" t="s">
        <v>3913</v>
      </c>
      <c r="E8" s="116" t="s">
        <v>2736</v>
      </c>
      <c r="F8" s="141">
        <v>1</v>
      </c>
      <c r="G8" s="157">
        <v>1</v>
      </c>
      <c r="H8" s="157">
        <v>1</v>
      </c>
      <c r="I8" s="158"/>
      <c r="J8" s="141">
        <v>1</v>
      </c>
      <c r="K8" s="157">
        <v>3</v>
      </c>
      <c r="L8" s="157">
        <v>600</v>
      </c>
      <c r="M8" s="158">
        <v>250</v>
      </c>
      <c r="N8" s="110" t="s">
        <v>3914</v>
      </c>
      <c r="O8" s="122" t="s">
        <v>3916</v>
      </c>
    </row>
    <row r="9" spans="1:16">
      <c r="A9" s="28" t="s">
        <v>483</v>
      </c>
      <c r="B9" s="115" t="s">
        <v>484</v>
      </c>
      <c r="C9" s="27" t="s">
        <v>2738</v>
      </c>
      <c r="D9" s="159" t="s">
        <v>485</v>
      </c>
      <c r="E9" s="213" t="s">
        <v>2736</v>
      </c>
      <c r="F9" s="139">
        <v>1</v>
      </c>
      <c r="G9" s="159">
        <v>1</v>
      </c>
      <c r="H9" s="159"/>
      <c r="I9" s="160"/>
      <c r="J9" s="139">
        <v>2</v>
      </c>
      <c r="K9" s="159">
        <v>3</v>
      </c>
      <c r="L9" s="159">
        <v>260</v>
      </c>
      <c r="M9" s="160">
        <v>250</v>
      </c>
      <c r="N9" s="118" t="s">
        <v>3405</v>
      </c>
      <c r="O9" s="120" t="s">
        <v>409</v>
      </c>
    </row>
    <row r="10" spans="1:16">
      <c r="A10" s="28" t="s">
        <v>486</v>
      </c>
      <c r="B10" s="115" t="s">
        <v>487</v>
      </c>
      <c r="C10" s="27" t="s">
        <v>2739</v>
      </c>
      <c r="D10" s="159" t="s">
        <v>488</v>
      </c>
      <c r="E10" s="2" t="s">
        <v>2738</v>
      </c>
      <c r="F10" s="139">
        <v>1</v>
      </c>
      <c r="G10" s="159">
        <v>1</v>
      </c>
      <c r="H10" s="159"/>
      <c r="I10" s="160"/>
      <c r="J10" s="139">
        <v>3</v>
      </c>
      <c r="K10" s="159">
        <v>2</v>
      </c>
      <c r="L10" s="159">
        <v>300</v>
      </c>
      <c r="M10" s="160">
        <v>380</v>
      </c>
      <c r="N10" s="118" t="s">
        <v>2967</v>
      </c>
      <c r="O10" s="123" t="s">
        <v>411</v>
      </c>
    </row>
    <row r="11" spans="1:16">
      <c r="A11" s="31" t="s">
        <v>486</v>
      </c>
      <c r="B11" s="117" t="s">
        <v>487</v>
      </c>
      <c r="C11" s="30" t="s">
        <v>2740</v>
      </c>
      <c r="D11" s="155" t="s">
        <v>489</v>
      </c>
      <c r="E11" s="2" t="s">
        <v>2739</v>
      </c>
      <c r="F11" s="140">
        <v>1</v>
      </c>
      <c r="G11" s="155">
        <v>1</v>
      </c>
      <c r="H11" s="155"/>
      <c r="I11" s="156"/>
      <c r="J11" s="140">
        <v>3</v>
      </c>
      <c r="K11" s="155">
        <v>3</v>
      </c>
      <c r="L11" s="155">
        <v>300</v>
      </c>
      <c r="M11" s="156">
        <v>380</v>
      </c>
      <c r="N11" s="109" t="s">
        <v>3404</v>
      </c>
      <c r="O11" s="120" t="s">
        <v>3403</v>
      </c>
    </row>
    <row r="12" spans="1:16">
      <c r="A12" s="34" t="s">
        <v>486</v>
      </c>
      <c r="B12" s="116" t="s">
        <v>487</v>
      </c>
      <c r="C12" s="33" t="s">
        <v>2741</v>
      </c>
      <c r="D12" s="157" t="s">
        <v>490</v>
      </c>
      <c r="E12" s="116" t="s">
        <v>2739</v>
      </c>
      <c r="F12" s="141">
        <v>1</v>
      </c>
      <c r="G12" s="157">
        <v>1</v>
      </c>
      <c r="H12" s="157"/>
      <c r="I12" s="158"/>
      <c r="J12" s="141">
        <v>3</v>
      </c>
      <c r="K12" s="157">
        <v>4</v>
      </c>
      <c r="L12" s="157">
        <v>300</v>
      </c>
      <c r="M12" s="158">
        <v>380</v>
      </c>
      <c r="N12" s="110" t="s">
        <v>2968</v>
      </c>
      <c r="O12" s="122" t="s">
        <v>3402</v>
      </c>
    </row>
    <row r="13" spans="1:16">
      <c r="A13" s="28" t="s">
        <v>491</v>
      </c>
      <c r="B13" s="115" t="s">
        <v>492</v>
      </c>
      <c r="C13" s="27" t="s">
        <v>492</v>
      </c>
      <c r="D13" s="159" t="s">
        <v>493</v>
      </c>
      <c r="E13" s="2" t="s">
        <v>2741</v>
      </c>
      <c r="F13" s="139">
        <v>1</v>
      </c>
      <c r="G13" s="159">
        <v>1</v>
      </c>
      <c r="H13" s="159"/>
      <c r="I13" s="160"/>
      <c r="J13" s="139">
        <v>3</v>
      </c>
      <c r="K13" s="159">
        <v>4</v>
      </c>
      <c r="L13" s="159">
        <v>265</v>
      </c>
      <c r="M13" s="160">
        <v>520</v>
      </c>
      <c r="N13" s="118" t="s">
        <v>2969</v>
      </c>
      <c r="O13" s="120" t="s">
        <v>3401</v>
      </c>
    </row>
    <row r="14" spans="1:16">
      <c r="A14" s="31" t="s">
        <v>491</v>
      </c>
      <c r="B14" s="117" t="s">
        <v>492</v>
      </c>
      <c r="C14" s="30" t="s">
        <v>2742</v>
      </c>
      <c r="D14" s="155" t="s">
        <v>494</v>
      </c>
      <c r="E14" s="2" t="s">
        <v>492</v>
      </c>
      <c r="F14" s="140">
        <v>1</v>
      </c>
      <c r="G14" s="155">
        <v>1</v>
      </c>
      <c r="H14" s="155"/>
      <c r="I14" s="156"/>
      <c r="J14" s="140">
        <v>3</v>
      </c>
      <c r="K14" s="155">
        <v>5</v>
      </c>
      <c r="L14" s="155">
        <v>265</v>
      </c>
      <c r="M14" s="156">
        <v>520</v>
      </c>
      <c r="N14" s="109" t="s">
        <v>2970</v>
      </c>
      <c r="O14" s="121" t="s">
        <v>3401</v>
      </c>
      <c r="P14" s="2"/>
    </row>
    <row r="15" spans="1:16">
      <c r="A15" s="34" t="s">
        <v>491</v>
      </c>
      <c r="B15" s="116" t="s">
        <v>492</v>
      </c>
      <c r="C15" s="33" t="s">
        <v>2743</v>
      </c>
      <c r="D15" s="157" t="s">
        <v>495</v>
      </c>
      <c r="E15" s="116" t="s">
        <v>2742</v>
      </c>
      <c r="F15" s="141">
        <v>1</v>
      </c>
      <c r="G15" s="157">
        <v>1</v>
      </c>
      <c r="H15" s="157"/>
      <c r="I15" s="158"/>
      <c r="J15" s="141">
        <v>3</v>
      </c>
      <c r="K15" s="157">
        <v>5</v>
      </c>
      <c r="L15" s="157">
        <v>265</v>
      </c>
      <c r="M15" s="158">
        <v>520</v>
      </c>
      <c r="N15" s="110" t="s">
        <v>2971</v>
      </c>
      <c r="O15" s="121" t="s">
        <v>3400</v>
      </c>
      <c r="P15" s="2"/>
    </row>
    <row r="16" spans="1:16">
      <c r="A16" s="28" t="s">
        <v>496</v>
      </c>
      <c r="B16" s="115" t="s">
        <v>497</v>
      </c>
      <c r="C16" s="27" t="s">
        <v>497</v>
      </c>
      <c r="D16" s="159" t="s">
        <v>498</v>
      </c>
      <c r="E16" s="2" t="s">
        <v>2736</v>
      </c>
      <c r="F16" s="139">
        <v>1</v>
      </c>
      <c r="G16" s="159">
        <v>1</v>
      </c>
      <c r="H16" s="159"/>
      <c r="I16" s="160"/>
      <c r="J16" s="139">
        <v>2</v>
      </c>
      <c r="K16" s="159">
        <v>1</v>
      </c>
      <c r="L16" s="159">
        <v>530</v>
      </c>
      <c r="M16" s="160">
        <v>165</v>
      </c>
      <c r="N16" s="118" t="s">
        <v>2972</v>
      </c>
      <c r="O16" s="124"/>
      <c r="P16" s="2"/>
    </row>
    <row r="17" spans="1:16">
      <c r="A17" s="31" t="s">
        <v>496</v>
      </c>
      <c r="B17" s="117" t="s">
        <v>497</v>
      </c>
      <c r="C17" s="30" t="s">
        <v>2744</v>
      </c>
      <c r="D17" s="155" t="s">
        <v>499</v>
      </c>
      <c r="E17" s="2" t="s">
        <v>497</v>
      </c>
      <c r="F17" s="140">
        <v>1</v>
      </c>
      <c r="G17" s="155">
        <v>1</v>
      </c>
      <c r="H17" s="155"/>
      <c r="I17" s="156"/>
      <c r="J17" s="140">
        <v>2</v>
      </c>
      <c r="K17" s="155">
        <v>3</v>
      </c>
      <c r="L17" s="155">
        <v>530</v>
      </c>
      <c r="M17" s="156">
        <v>165</v>
      </c>
      <c r="N17" s="109" t="s">
        <v>3399</v>
      </c>
      <c r="O17" s="121" t="s">
        <v>369</v>
      </c>
      <c r="P17" s="2"/>
    </row>
    <row r="18" spans="1:16">
      <c r="A18" s="34" t="s">
        <v>496</v>
      </c>
      <c r="B18" s="116" t="s">
        <v>497</v>
      </c>
      <c r="C18" s="33" t="s">
        <v>2745</v>
      </c>
      <c r="D18" s="157" t="s">
        <v>500</v>
      </c>
      <c r="E18" s="116" t="s">
        <v>497</v>
      </c>
      <c r="F18" s="141">
        <v>1</v>
      </c>
      <c r="G18" s="157">
        <v>1</v>
      </c>
      <c r="H18" s="157">
        <v>1</v>
      </c>
      <c r="I18" s="158"/>
      <c r="J18" s="141">
        <v>3</v>
      </c>
      <c r="K18" s="157">
        <v>4</v>
      </c>
      <c r="L18" s="157">
        <v>530</v>
      </c>
      <c r="M18" s="158">
        <v>165</v>
      </c>
      <c r="N18" s="110" t="s">
        <v>2973</v>
      </c>
      <c r="O18" s="125" t="s">
        <v>382</v>
      </c>
      <c r="P18" s="2"/>
    </row>
    <row r="19" spans="1:16">
      <c r="A19" s="28" t="s">
        <v>501</v>
      </c>
      <c r="B19" s="115" t="s">
        <v>502</v>
      </c>
      <c r="C19" s="27" t="s">
        <v>2602</v>
      </c>
      <c r="D19" s="159" t="s">
        <v>503</v>
      </c>
      <c r="E19" s="2" t="s">
        <v>2736</v>
      </c>
      <c r="F19" s="139">
        <v>1</v>
      </c>
      <c r="G19" s="159">
        <v>1</v>
      </c>
      <c r="H19" s="159">
        <v>1</v>
      </c>
      <c r="I19" s="160"/>
      <c r="J19" s="139">
        <v>3</v>
      </c>
      <c r="K19" s="159">
        <v>2</v>
      </c>
      <c r="L19" s="159">
        <v>560</v>
      </c>
      <c r="M19" s="160">
        <v>327</v>
      </c>
      <c r="N19" s="118" t="s">
        <v>2974</v>
      </c>
      <c r="O19" s="121" t="s">
        <v>3398</v>
      </c>
      <c r="P19" s="2"/>
    </row>
    <row r="20" spans="1:16">
      <c r="A20" s="34" t="s">
        <v>501</v>
      </c>
      <c r="B20" s="116" t="s">
        <v>502</v>
      </c>
      <c r="C20" s="33" t="s">
        <v>502</v>
      </c>
      <c r="D20" s="157" t="s">
        <v>504</v>
      </c>
      <c r="E20" s="116" t="s">
        <v>2602</v>
      </c>
      <c r="F20" s="141">
        <v>1</v>
      </c>
      <c r="G20" s="157">
        <v>1</v>
      </c>
      <c r="H20" s="157">
        <v>1</v>
      </c>
      <c r="I20" s="158"/>
      <c r="J20" s="141">
        <v>2</v>
      </c>
      <c r="K20" s="157">
        <v>3</v>
      </c>
      <c r="L20" s="157">
        <v>561</v>
      </c>
      <c r="M20" s="158">
        <v>327</v>
      </c>
      <c r="N20" s="110" t="s">
        <v>2975</v>
      </c>
      <c r="O20" s="121" t="s">
        <v>3397</v>
      </c>
      <c r="P20" s="2"/>
    </row>
    <row r="21" spans="1:16">
      <c r="A21" s="28" t="s">
        <v>505</v>
      </c>
      <c r="B21" s="115" t="s">
        <v>506</v>
      </c>
      <c r="C21" s="27" t="s">
        <v>2746</v>
      </c>
      <c r="D21" s="159" t="s">
        <v>507</v>
      </c>
      <c r="E21" s="2" t="s">
        <v>502</v>
      </c>
      <c r="F21" s="139">
        <v>1</v>
      </c>
      <c r="G21" s="159">
        <v>1</v>
      </c>
      <c r="H21" s="159">
        <v>1</v>
      </c>
      <c r="I21" s="160"/>
      <c r="J21" s="139">
        <v>2</v>
      </c>
      <c r="K21" s="159">
        <v>3</v>
      </c>
      <c r="L21" s="159">
        <v>550</v>
      </c>
      <c r="M21" s="160">
        <v>400</v>
      </c>
      <c r="N21" s="118" t="s">
        <v>2976</v>
      </c>
      <c r="O21" s="124" t="s">
        <v>3396</v>
      </c>
      <c r="P21" s="2"/>
    </row>
    <row r="22" spans="1:16">
      <c r="A22" s="31" t="s">
        <v>505</v>
      </c>
      <c r="B22" s="117" t="s">
        <v>506</v>
      </c>
      <c r="C22" s="30" t="s">
        <v>2747</v>
      </c>
      <c r="D22" s="155" t="s">
        <v>508</v>
      </c>
      <c r="E22" s="2" t="s">
        <v>2746</v>
      </c>
      <c r="F22" s="140">
        <v>1</v>
      </c>
      <c r="G22" s="155">
        <v>1</v>
      </c>
      <c r="H22" s="155">
        <v>1</v>
      </c>
      <c r="I22" s="156"/>
      <c r="J22" s="140">
        <v>3</v>
      </c>
      <c r="K22" s="155">
        <v>4</v>
      </c>
      <c r="L22" s="155">
        <v>550</v>
      </c>
      <c r="M22" s="156">
        <v>400</v>
      </c>
      <c r="N22" s="109" t="s">
        <v>2977</v>
      </c>
      <c r="O22" s="120" t="s">
        <v>3395</v>
      </c>
    </row>
    <row r="23" spans="1:16">
      <c r="A23" s="31" t="s">
        <v>505</v>
      </c>
      <c r="B23" s="117" t="s">
        <v>506</v>
      </c>
      <c r="C23" s="30" t="s">
        <v>2748</v>
      </c>
      <c r="D23" s="155" t="s">
        <v>509</v>
      </c>
      <c r="E23" s="2" t="s">
        <v>2747</v>
      </c>
      <c r="F23" s="140">
        <v>1</v>
      </c>
      <c r="G23" s="155">
        <v>1</v>
      </c>
      <c r="H23" s="155">
        <v>1</v>
      </c>
      <c r="I23" s="156"/>
      <c r="J23" s="140">
        <v>3</v>
      </c>
      <c r="K23" s="155">
        <v>5</v>
      </c>
      <c r="L23" s="155">
        <v>550</v>
      </c>
      <c r="M23" s="156">
        <v>400</v>
      </c>
      <c r="N23" s="109" t="s">
        <v>2978</v>
      </c>
      <c r="O23" s="120" t="s">
        <v>3394</v>
      </c>
    </row>
    <row r="24" spans="1:16">
      <c r="A24" s="34" t="s">
        <v>505</v>
      </c>
      <c r="B24" s="116" t="s">
        <v>506</v>
      </c>
      <c r="C24" s="33" t="s">
        <v>2749</v>
      </c>
      <c r="D24" s="157" t="s">
        <v>510</v>
      </c>
      <c r="E24" s="116" t="s">
        <v>2748</v>
      </c>
      <c r="F24" s="141"/>
      <c r="G24" s="157"/>
      <c r="H24" s="157">
        <v>1</v>
      </c>
      <c r="I24" s="158"/>
      <c r="J24" s="141">
        <v>2</v>
      </c>
      <c r="K24" s="157">
        <v>7</v>
      </c>
      <c r="L24" s="157">
        <v>550</v>
      </c>
      <c r="M24" s="158">
        <v>400</v>
      </c>
      <c r="N24" s="110" t="s">
        <v>2979</v>
      </c>
      <c r="O24" s="122" t="s">
        <v>3393</v>
      </c>
    </row>
    <row r="25" spans="1:16">
      <c r="A25" s="28" t="s">
        <v>511</v>
      </c>
      <c r="B25" s="115" t="s">
        <v>512</v>
      </c>
      <c r="C25" s="27" t="s">
        <v>512</v>
      </c>
      <c r="D25" s="159" t="s">
        <v>513</v>
      </c>
      <c r="E25" s="2" t="s">
        <v>2737</v>
      </c>
      <c r="F25" s="139">
        <v>1</v>
      </c>
      <c r="G25" s="159">
        <v>1</v>
      </c>
      <c r="H25" s="159"/>
      <c r="I25" s="160"/>
      <c r="J25" s="139">
        <v>3</v>
      </c>
      <c r="K25" s="159">
        <v>4</v>
      </c>
      <c r="L25" s="159">
        <v>400</v>
      </c>
      <c r="M25" s="160">
        <v>460</v>
      </c>
      <c r="N25" s="118" t="s">
        <v>2980</v>
      </c>
      <c r="O25" s="120" t="s">
        <v>3392</v>
      </c>
    </row>
    <row r="26" spans="1:16">
      <c r="A26" s="31" t="s">
        <v>511</v>
      </c>
      <c r="B26" s="117" t="s">
        <v>512</v>
      </c>
      <c r="C26" s="30" t="s">
        <v>2225</v>
      </c>
      <c r="D26" s="155" t="s">
        <v>514</v>
      </c>
      <c r="E26" s="2" t="s">
        <v>512</v>
      </c>
      <c r="F26" s="140">
        <v>1</v>
      </c>
      <c r="G26" s="155">
        <v>1</v>
      </c>
      <c r="H26" s="155"/>
      <c r="I26" s="156"/>
      <c r="J26" s="140">
        <v>3</v>
      </c>
      <c r="K26" s="155">
        <v>6</v>
      </c>
      <c r="L26" s="155">
        <v>400</v>
      </c>
      <c r="M26" s="156">
        <v>460</v>
      </c>
      <c r="N26" s="109" t="s">
        <v>2981</v>
      </c>
      <c r="O26" s="120" t="s">
        <v>453</v>
      </c>
    </row>
    <row r="27" spans="1:16">
      <c r="A27" s="34" t="s">
        <v>511</v>
      </c>
      <c r="B27" s="116" t="s">
        <v>512</v>
      </c>
      <c r="C27" s="33" t="s">
        <v>2750</v>
      </c>
      <c r="D27" s="157" t="s">
        <v>515</v>
      </c>
      <c r="E27" s="116" t="s">
        <v>2225</v>
      </c>
      <c r="F27" s="141">
        <v>1</v>
      </c>
      <c r="G27" s="157">
        <v>1</v>
      </c>
      <c r="H27" s="157"/>
      <c r="I27" s="158"/>
      <c r="J27" s="141">
        <v>4</v>
      </c>
      <c r="K27" s="157">
        <v>6</v>
      </c>
      <c r="L27" s="157">
        <v>400</v>
      </c>
      <c r="M27" s="158">
        <v>460</v>
      </c>
      <c r="N27" s="110" t="s">
        <v>2982</v>
      </c>
      <c r="O27" s="120" t="s">
        <v>3391</v>
      </c>
    </row>
    <row r="28" spans="1:16">
      <c r="A28" s="28" t="s">
        <v>516</v>
      </c>
      <c r="B28" s="115" t="s">
        <v>517</v>
      </c>
      <c r="C28" s="27" t="s">
        <v>2751</v>
      </c>
      <c r="D28" s="159" t="s">
        <v>518</v>
      </c>
      <c r="E28" s="2" t="s">
        <v>2750</v>
      </c>
      <c r="F28" s="139">
        <v>1</v>
      </c>
      <c r="G28" s="159">
        <v>1</v>
      </c>
      <c r="H28" s="159">
        <v>1</v>
      </c>
      <c r="I28" s="160"/>
      <c r="J28" s="139">
        <v>3</v>
      </c>
      <c r="K28" s="159">
        <v>4</v>
      </c>
      <c r="L28" s="159">
        <v>888</v>
      </c>
      <c r="M28" s="160">
        <v>475</v>
      </c>
      <c r="N28" s="118" t="s">
        <v>2983</v>
      </c>
      <c r="O28" s="123" t="s">
        <v>3390</v>
      </c>
    </row>
    <row r="29" spans="1:16">
      <c r="A29" s="31" t="s">
        <v>516</v>
      </c>
      <c r="B29" s="117" t="s">
        <v>517</v>
      </c>
      <c r="C29" s="30" t="s">
        <v>2752</v>
      </c>
      <c r="D29" s="155" t="s">
        <v>519</v>
      </c>
      <c r="E29" s="2" t="s">
        <v>2751</v>
      </c>
      <c r="F29" s="140">
        <v>1</v>
      </c>
      <c r="G29" s="155">
        <v>1</v>
      </c>
      <c r="H29" s="155">
        <v>1</v>
      </c>
      <c r="I29" s="156"/>
      <c r="J29" s="140">
        <v>3</v>
      </c>
      <c r="K29" s="155">
        <v>5</v>
      </c>
      <c r="L29" s="155">
        <v>888</v>
      </c>
      <c r="M29" s="156">
        <v>475</v>
      </c>
      <c r="N29" s="109" t="s">
        <v>2984</v>
      </c>
      <c r="O29" s="120" t="s">
        <v>3389</v>
      </c>
    </row>
    <row r="30" spans="1:16">
      <c r="A30" s="34" t="s">
        <v>516</v>
      </c>
      <c r="B30" s="116" t="s">
        <v>517</v>
      </c>
      <c r="C30" s="33" t="s">
        <v>517</v>
      </c>
      <c r="D30" s="157" t="s">
        <v>520</v>
      </c>
      <c r="E30" s="116" t="s">
        <v>2752</v>
      </c>
      <c r="F30" s="141">
        <v>1</v>
      </c>
      <c r="G30" s="157">
        <v>1</v>
      </c>
      <c r="H30" s="157">
        <v>1</v>
      </c>
      <c r="I30" s="158"/>
      <c r="J30" s="141">
        <v>3</v>
      </c>
      <c r="K30" s="157">
        <v>6</v>
      </c>
      <c r="L30" s="157">
        <v>888</v>
      </c>
      <c r="M30" s="158">
        <v>475</v>
      </c>
      <c r="N30" s="110" t="s">
        <v>2985</v>
      </c>
      <c r="O30" s="122" t="s">
        <v>3389</v>
      </c>
    </row>
    <row r="31" spans="1:16">
      <c r="A31" s="28" t="s">
        <v>521</v>
      </c>
      <c r="B31" s="115" t="s">
        <v>522</v>
      </c>
      <c r="C31" s="27" t="s">
        <v>522</v>
      </c>
      <c r="D31" s="159" t="s">
        <v>523</v>
      </c>
      <c r="E31" s="2" t="s">
        <v>2737</v>
      </c>
      <c r="F31" s="139">
        <v>1</v>
      </c>
      <c r="G31" s="159">
        <v>1</v>
      </c>
      <c r="H31" s="159"/>
      <c r="I31" s="160"/>
      <c r="J31" s="139">
        <v>3</v>
      </c>
      <c r="K31" s="159">
        <v>4</v>
      </c>
      <c r="L31" s="159">
        <v>900</v>
      </c>
      <c r="M31" s="160">
        <v>40</v>
      </c>
      <c r="N31" s="118" t="s">
        <v>2986</v>
      </c>
      <c r="O31" s="120" t="s">
        <v>394</v>
      </c>
    </row>
    <row r="32" spans="1:16">
      <c r="A32" s="31" t="s">
        <v>521</v>
      </c>
      <c r="B32" s="117" t="s">
        <v>522</v>
      </c>
      <c r="C32" s="30" t="s">
        <v>2586</v>
      </c>
      <c r="D32" s="155" t="s">
        <v>524</v>
      </c>
      <c r="E32" s="2" t="s">
        <v>522</v>
      </c>
      <c r="F32" s="140">
        <v>1</v>
      </c>
      <c r="G32" s="155">
        <v>1</v>
      </c>
      <c r="H32" s="155">
        <v>1</v>
      </c>
      <c r="I32" s="156"/>
      <c r="J32" s="140">
        <v>3</v>
      </c>
      <c r="K32" s="155">
        <v>5</v>
      </c>
      <c r="L32" s="155">
        <v>900</v>
      </c>
      <c r="M32" s="156">
        <v>40</v>
      </c>
      <c r="N32" s="109" t="s">
        <v>2987</v>
      </c>
      <c r="O32" s="120" t="s">
        <v>3388</v>
      </c>
    </row>
    <row r="33" spans="1:15">
      <c r="A33" s="34" t="s">
        <v>521</v>
      </c>
      <c r="B33" s="116" t="s">
        <v>522</v>
      </c>
      <c r="C33" s="33" t="s">
        <v>2753</v>
      </c>
      <c r="D33" s="157" t="s">
        <v>525</v>
      </c>
      <c r="E33" s="116" t="s">
        <v>2586</v>
      </c>
      <c r="F33" s="141">
        <v>1</v>
      </c>
      <c r="G33" s="157">
        <v>1</v>
      </c>
      <c r="H33" s="157"/>
      <c r="I33" s="158"/>
      <c r="J33" s="141">
        <v>3</v>
      </c>
      <c r="K33" s="157">
        <v>6</v>
      </c>
      <c r="L33" s="157">
        <v>900</v>
      </c>
      <c r="M33" s="158">
        <v>40</v>
      </c>
      <c r="N33" s="110" t="s">
        <v>2988</v>
      </c>
      <c r="O33" s="120" t="s">
        <v>3387</v>
      </c>
    </row>
    <row r="34" spans="1:15">
      <c r="A34" s="28" t="s">
        <v>526</v>
      </c>
      <c r="B34" s="115" t="s">
        <v>527</v>
      </c>
      <c r="C34" s="27" t="s">
        <v>527</v>
      </c>
      <c r="D34" s="159" t="s">
        <v>528</v>
      </c>
      <c r="E34" s="2" t="s">
        <v>2745</v>
      </c>
      <c r="F34" s="139">
        <v>1</v>
      </c>
      <c r="G34" s="159">
        <v>1</v>
      </c>
      <c r="H34" s="159"/>
      <c r="I34" s="160"/>
      <c r="J34" s="139">
        <v>3</v>
      </c>
      <c r="K34" s="159">
        <v>4</v>
      </c>
      <c r="L34" s="159">
        <v>255</v>
      </c>
      <c r="M34" s="160">
        <v>50</v>
      </c>
      <c r="N34" s="118" t="s">
        <v>2989</v>
      </c>
      <c r="O34" s="123" t="s">
        <v>3386</v>
      </c>
    </row>
    <row r="35" spans="1:15">
      <c r="A35" s="31" t="s">
        <v>526</v>
      </c>
      <c r="B35" s="117" t="s">
        <v>527</v>
      </c>
      <c r="C35" s="30" t="s">
        <v>2754</v>
      </c>
      <c r="D35" s="155" t="s">
        <v>529</v>
      </c>
      <c r="E35" s="116" t="s">
        <v>527</v>
      </c>
      <c r="F35" s="140">
        <v>1</v>
      </c>
      <c r="G35" s="155">
        <v>1</v>
      </c>
      <c r="H35" s="155"/>
      <c r="I35" s="156"/>
      <c r="J35" s="140">
        <v>3</v>
      </c>
      <c r="K35" s="155">
        <v>7</v>
      </c>
      <c r="L35" s="155">
        <v>255</v>
      </c>
      <c r="M35" s="156">
        <v>50</v>
      </c>
      <c r="N35" s="110" t="s">
        <v>2990</v>
      </c>
      <c r="O35" s="122" t="s">
        <v>3385</v>
      </c>
    </row>
    <row r="36" spans="1:15">
      <c r="A36" s="28" t="s">
        <v>530</v>
      </c>
      <c r="B36" s="115" t="s">
        <v>531</v>
      </c>
      <c r="C36" s="27" t="s">
        <v>2755</v>
      </c>
      <c r="D36" s="159" t="s">
        <v>532</v>
      </c>
      <c r="E36" s="2" t="s">
        <v>492</v>
      </c>
      <c r="F36" s="139">
        <v>1</v>
      </c>
      <c r="G36" s="159">
        <v>1</v>
      </c>
      <c r="H36" s="159"/>
      <c r="I36" s="160"/>
      <c r="J36" s="139">
        <v>3</v>
      </c>
      <c r="K36" s="159">
        <v>6</v>
      </c>
      <c r="L36" s="159">
        <v>170</v>
      </c>
      <c r="M36" s="160">
        <v>450</v>
      </c>
      <c r="N36" s="118" t="s">
        <v>2991</v>
      </c>
      <c r="O36" s="120" t="s">
        <v>3384</v>
      </c>
    </row>
    <row r="37" spans="1:15">
      <c r="A37" s="31" t="s">
        <v>530</v>
      </c>
      <c r="B37" s="117" t="s">
        <v>531</v>
      </c>
      <c r="C37" s="30" t="s">
        <v>2756</v>
      </c>
      <c r="D37" s="155" t="s">
        <v>533</v>
      </c>
      <c r="E37" s="2" t="s">
        <v>2755</v>
      </c>
      <c r="F37" s="140">
        <v>1</v>
      </c>
      <c r="G37" s="155">
        <v>1</v>
      </c>
      <c r="H37" s="155"/>
      <c r="I37" s="156"/>
      <c r="J37" s="140">
        <v>3</v>
      </c>
      <c r="K37" s="155">
        <v>6</v>
      </c>
      <c r="L37" s="155">
        <v>170</v>
      </c>
      <c r="M37" s="156">
        <v>450</v>
      </c>
      <c r="N37" s="109" t="s">
        <v>2992</v>
      </c>
      <c r="O37" s="120" t="s">
        <v>3383</v>
      </c>
    </row>
    <row r="38" spans="1:15">
      <c r="A38" s="31" t="s">
        <v>530</v>
      </c>
      <c r="B38" s="117" t="s">
        <v>531</v>
      </c>
      <c r="C38" s="30" t="s">
        <v>2757</v>
      </c>
      <c r="D38" s="155" t="s">
        <v>534</v>
      </c>
      <c r="E38" s="2" t="s">
        <v>2756</v>
      </c>
      <c r="F38" s="140">
        <v>1</v>
      </c>
      <c r="G38" s="155">
        <v>1</v>
      </c>
      <c r="H38" s="155"/>
      <c r="I38" s="156"/>
      <c r="J38" s="140">
        <v>3</v>
      </c>
      <c r="K38" s="155">
        <v>7</v>
      </c>
      <c r="L38" s="155">
        <v>170</v>
      </c>
      <c r="M38" s="156">
        <v>450</v>
      </c>
      <c r="N38" s="109" t="s">
        <v>2993</v>
      </c>
      <c r="O38" s="120" t="s">
        <v>3382</v>
      </c>
    </row>
    <row r="39" spans="1:15">
      <c r="A39" s="34" t="s">
        <v>530</v>
      </c>
      <c r="B39" s="116" t="s">
        <v>531</v>
      </c>
      <c r="C39" s="33" t="s">
        <v>2758</v>
      </c>
      <c r="D39" s="157" t="s">
        <v>535</v>
      </c>
      <c r="E39" s="116" t="s">
        <v>2757</v>
      </c>
      <c r="F39" s="141">
        <v>1</v>
      </c>
      <c r="G39" s="157">
        <v>1</v>
      </c>
      <c r="H39" s="157"/>
      <c r="I39" s="158"/>
      <c r="J39" s="141">
        <v>3</v>
      </c>
      <c r="K39" s="157">
        <v>7</v>
      </c>
      <c r="L39" s="157">
        <v>170</v>
      </c>
      <c r="M39" s="158">
        <v>450</v>
      </c>
      <c r="N39" s="110" t="s">
        <v>2994</v>
      </c>
      <c r="O39" s="120" t="s">
        <v>3381</v>
      </c>
    </row>
    <row r="40" spans="1:15">
      <c r="A40" s="28" t="s">
        <v>536</v>
      </c>
      <c r="B40" s="115" t="s">
        <v>537</v>
      </c>
      <c r="C40" s="27" t="s">
        <v>2759</v>
      </c>
      <c r="D40" s="159" t="s">
        <v>538</v>
      </c>
      <c r="E40" s="2" t="s">
        <v>2736</v>
      </c>
      <c r="F40" s="139">
        <v>1</v>
      </c>
      <c r="G40" s="159">
        <v>1</v>
      </c>
      <c r="H40" s="159"/>
      <c r="I40" s="160"/>
      <c r="J40" s="139">
        <v>3</v>
      </c>
      <c r="K40" s="159">
        <v>4</v>
      </c>
      <c r="L40" s="159">
        <v>750</v>
      </c>
      <c r="M40" s="160">
        <v>300</v>
      </c>
      <c r="N40" s="118" t="s">
        <v>2995</v>
      </c>
      <c r="O40" s="123" t="s">
        <v>3380</v>
      </c>
    </row>
    <row r="41" spans="1:15">
      <c r="A41" s="31" t="s">
        <v>536</v>
      </c>
      <c r="B41" s="117" t="s">
        <v>537</v>
      </c>
      <c r="C41" s="30" t="s">
        <v>2760</v>
      </c>
      <c r="D41" s="155" t="s">
        <v>539</v>
      </c>
      <c r="E41" s="2" t="s">
        <v>2759</v>
      </c>
      <c r="F41" s="140">
        <v>1</v>
      </c>
      <c r="G41" s="155">
        <v>1</v>
      </c>
      <c r="H41" s="155"/>
      <c r="I41" s="156"/>
      <c r="J41" s="140">
        <v>3</v>
      </c>
      <c r="K41" s="155">
        <v>6</v>
      </c>
      <c r="L41" s="155">
        <v>750</v>
      </c>
      <c r="M41" s="156">
        <v>300</v>
      </c>
      <c r="N41" s="109" t="s">
        <v>2996</v>
      </c>
      <c r="O41" s="120" t="s">
        <v>3379</v>
      </c>
    </row>
    <row r="42" spans="1:15">
      <c r="A42" s="34" t="s">
        <v>536</v>
      </c>
      <c r="B42" s="116" t="s">
        <v>537</v>
      </c>
      <c r="C42" s="33" t="s">
        <v>537</v>
      </c>
      <c r="D42" s="157" t="s">
        <v>540</v>
      </c>
      <c r="E42" s="116" t="s">
        <v>2760</v>
      </c>
      <c r="F42" s="141">
        <v>1</v>
      </c>
      <c r="G42" s="157">
        <v>1</v>
      </c>
      <c r="H42" s="157"/>
      <c r="I42" s="158"/>
      <c r="J42" s="141">
        <v>3</v>
      </c>
      <c r="K42" s="157">
        <v>7</v>
      </c>
      <c r="L42" s="157">
        <v>750</v>
      </c>
      <c r="M42" s="158">
        <v>300</v>
      </c>
      <c r="N42" s="110" t="s">
        <v>2997</v>
      </c>
      <c r="O42" s="122" t="s">
        <v>3378</v>
      </c>
    </row>
    <row r="43" spans="1:15">
      <c r="A43" s="28" t="s">
        <v>541</v>
      </c>
      <c r="B43" s="115" t="s">
        <v>542</v>
      </c>
      <c r="C43" s="27" t="s">
        <v>2761</v>
      </c>
      <c r="D43" s="159" t="s">
        <v>543</v>
      </c>
      <c r="E43" s="2" t="s">
        <v>537</v>
      </c>
      <c r="F43" s="139">
        <v>1</v>
      </c>
      <c r="G43" s="159">
        <v>1</v>
      </c>
      <c r="H43" s="159"/>
      <c r="I43" s="160"/>
      <c r="J43" s="139">
        <v>3</v>
      </c>
      <c r="K43" s="159">
        <v>6</v>
      </c>
      <c r="L43" s="159">
        <v>750</v>
      </c>
      <c r="M43" s="160">
        <v>380</v>
      </c>
      <c r="N43" s="118" t="s">
        <v>2998</v>
      </c>
      <c r="O43" s="120" t="s">
        <v>3377</v>
      </c>
    </row>
    <row r="44" spans="1:15">
      <c r="A44" s="34" t="s">
        <v>541</v>
      </c>
      <c r="B44" s="116" t="s">
        <v>542</v>
      </c>
      <c r="C44" s="33" t="s">
        <v>2733</v>
      </c>
      <c r="D44" s="157" t="s">
        <v>544</v>
      </c>
      <c r="E44" s="116" t="s">
        <v>2761</v>
      </c>
      <c r="F44" s="141">
        <v>1</v>
      </c>
      <c r="G44" s="157">
        <v>1</v>
      </c>
      <c r="H44" s="157"/>
      <c r="I44" s="158"/>
      <c r="J44" s="141">
        <v>3</v>
      </c>
      <c r="K44" s="157">
        <v>7</v>
      </c>
      <c r="L44" s="157">
        <v>750</v>
      </c>
      <c r="M44" s="158">
        <v>380</v>
      </c>
      <c r="N44" s="110" t="s">
        <v>2999</v>
      </c>
      <c r="O44" s="120" t="s">
        <v>3376</v>
      </c>
    </row>
    <row r="45" spans="1:15">
      <c r="A45" s="28" t="s">
        <v>545</v>
      </c>
      <c r="B45" s="115" t="s">
        <v>546</v>
      </c>
      <c r="C45" s="27" t="s">
        <v>2762</v>
      </c>
      <c r="D45" s="159" t="s">
        <v>547</v>
      </c>
      <c r="E45" s="2" t="s">
        <v>2743</v>
      </c>
      <c r="F45" s="139">
        <v>1</v>
      </c>
      <c r="G45" s="159">
        <v>1</v>
      </c>
      <c r="H45" s="159"/>
      <c r="I45" s="160"/>
      <c r="J45" s="139">
        <v>3</v>
      </c>
      <c r="K45" s="159">
        <v>7</v>
      </c>
      <c r="L45" s="159">
        <v>550</v>
      </c>
      <c r="M45" s="160">
        <v>530</v>
      </c>
      <c r="N45" s="118" t="s">
        <v>3000</v>
      </c>
      <c r="O45" s="123" t="s">
        <v>3375</v>
      </c>
    </row>
    <row r="46" spans="1:15">
      <c r="A46" s="31" t="s">
        <v>545</v>
      </c>
      <c r="B46" s="117" t="s">
        <v>546</v>
      </c>
      <c r="C46" s="30" t="s">
        <v>2763</v>
      </c>
      <c r="D46" s="155" t="s">
        <v>548</v>
      </c>
      <c r="E46" s="2" t="s">
        <v>2762</v>
      </c>
      <c r="F46" s="140">
        <v>1</v>
      </c>
      <c r="G46" s="155">
        <v>1</v>
      </c>
      <c r="H46" s="155"/>
      <c r="I46" s="156"/>
      <c r="J46" s="140">
        <v>4</v>
      </c>
      <c r="K46" s="155">
        <v>7</v>
      </c>
      <c r="L46" s="155">
        <v>550</v>
      </c>
      <c r="M46" s="156">
        <v>530</v>
      </c>
      <c r="N46" s="109" t="s">
        <v>3001</v>
      </c>
      <c r="O46" s="120" t="s">
        <v>3374</v>
      </c>
    </row>
    <row r="47" spans="1:15">
      <c r="A47" s="34" t="s">
        <v>545</v>
      </c>
      <c r="B47" s="116" t="s">
        <v>546</v>
      </c>
      <c r="C47" s="33" t="s">
        <v>546</v>
      </c>
      <c r="D47" s="157" t="s">
        <v>549</v>
      </c>
      <c r="E47" s="116" t="s">
        <v>2763</v>
      </c>
      <c r="F47" s="141">
        <v>1</v>
      </c>
      <c r="G47" s="157">
        <v>1</v>
      </c>
      <c r="H47" s="157"/>
      <c r="I47" s="158"/>
      <c r="J47" s="141">
        <v>3</v>
      </c>
      <c r="K47" s="157">
        <v>7</v>
      </c>
      <c r="L47" s="157">
        <v>550</v>
      </c>
      <c r="M47" s="158">
        <v>530</v>
      </c>
      <c r="N47" s="110" t="s">
        <v>3002</v>
      </c>
      <c r="O47" s="122" t="s">
        <v>3373</v>
      </c>
    </row>
    <row r="48" spans="1:15">
      <c r="A48" s="28" t="s">
        <v>3368</v>
      </c>
      <c r="B48" s="115" t="s">
        <v>3366</v>
      </c>
      <c r="C48" s="27" t="s">
        <v>3371</v>
      </c>
      <c r="D48" s="159" t="s">
        <v>3372</v>
      </c>
      <c r="E48" s="2" t="s">
        <v>4756</v>
      </c>
      <c r="F48" s="139">
        <v>1</v>
      </c>
      <c r="G48" s="159">
        <v>1</v>
      </c>
      <c r="H48" s="159"/>
      <c r="I48" s="160"/>
      <c r="J48" s="139">
        <v>3</v>
      </c>
      <c r="K48" s="159">
        <v>7</v>
      </c>
      <c r="L48" s="159">
        <v>700</v>
      </c>
      <c r="M48" s="160">
        <v>450</v>
      </c>
      <c r="N48" s="118" t="s">
        <v>3370</v>
      </c>
      <c r="O48" s="120" t="s">
        <v>3369</v>
      </c>
    </row>
    <row r="49" spans="1:15">
      <c r="A49" s="34" t="s">
        <v>3368</v>
      </c>
      <c r="B49" s="116" t="s">
        <v>3366</v>
      </c>
      <c r="C49" s="33" t="s">
        <v>3366</v>
      </c>
      <c r="D49" s="157" t="s">
        <v>3367</v>
      </c>
      <c r="E49" s="116" t="s">
        <v>3371</v>
      </c>
      <c r="F49" s="141">
        <v>1</v>
      </c>
      <c r="G49" s="157">
        <v>1</v>
      </c>
      <c r="H49" s="157"/>
      <c r="I49" s="158"/>
      <c r="J49" s="141">
        <v>4</v>
      </c>
      <c r="K49" s="157">
        <v>7</v>
      </c>
      <c r="L49" s="157">
        <v>700</v>
      </c>
      <c r="M49" s="158">
        <v>450</v>
      </c>
      <c r="N49" s="110" t="s">
        <v>3365</v>
      </c>
      <c r="O49" s="122" t="s">
        <v>3364</v>
      </c>
    </row>
    <row r="50" spans="1:15" hidden="1">
      <c r="A50" s="214" t="s">
        <v>4354</v>
      </c>
      <c r="B50" s="215" t="s">
        <v>4355</v>
      </c>
    </row>
  </sheetData>
  <autoFilter ref="A1:O49"/>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Q227"/>
  <sheetViews>
    <sheetView workbookViewId="0">
      <pane xSplit="2" ySplit="1" topLeftCell="C205" activePane="bottomRight" state="frozen"/>
      <selection pane="topRight" activeCell="C1" sqref="C1"/>
      <selection pane="bottomLeft" activeCell="A2" sqref="A2"/>
      <selection pane="bottomRight" activeCell="B169" sqref="B169"/>
    </sheetView>
  </sheetViews>
  <sheetFormatPr defaultColWidth="9" defaultRowHeight="14.25"/>
  <cols>
    <col min="1" max="1" width="17.625" bestFit="1" customWidth="1"/>
    <col min="2" max="2" width="9.875" bestFit="1" customWidth="1"/>
    <col min="3" max="3" width="9" style="3" bestFit="1" customWidth="1"/>
    <col min="4" max="5" width="5.25" style="3" bestFit="1" customWidth="1"/>
    <col min="6" max="7" width="5.5" style="3" bestFit="1" customWidth="1"/>
    <col min="8" max="9" width="6.5" style="3" bestFit="1" customWidth="1"/>
    <col min="10" max="10" width="50.5" style="3" bestFit="1" customWidth="1"/>
    <col min="11" max="11" width="9.875" style="3" bestFit="1" customWidth="1"/>
    <col min="12" max="12" width="22.25" style="3" bestFit="1" customWidth="1"/>
    <col min="13" max="13" width="55.5" bestFit="1" customWidth="1"/>
    <col min="14" max="14" width="90" bestFit="1" customWidth="1"/>
    <col min="15" max="15" width="19.75" bestFit="1" customWidth="1"/>
    <col min="16" max="16" width="54.625" style="50" bestFit="1" customWidth="1"/>
    <col min="17" max="17" width="55.25" style="3" bestFit="1" customWidth="1"/>
    <col min="18" max="18" width="90" style="3" bestFit="1" customWidth="1"/>
    <col min="19" max="19" width="54.625" style="3" bestFit="1" customWidth="1"/>
    <col min="20" max="20" width="55.5" style="3" bestFit="1" customWidth="1"/>
    <col min="21" max="16384" width="9" style="3"/>
  </cols>
  <sheetData>
    <row r="1" spans="1:16" s="8" customFormat="1">
      <c r="A1" s="134" t="s">
        <v>3097</v>
      </c>
      <c r="B1" s="172" t="s">
        <v>3096</v>
      </c>
      <c r="C1" s="134" t="s">
        <v>3098</v>
      </c>
      <c r="D1" s="134" t="s">
        <v>3099</v>
      </c>
      <c r="E1" s="134" t="s">
        <v>3100</v>
      </c>
      <c r="F1" s="11" t="s">
        <v>3101</v>
      </c>
      <c r="G1" s="11" t="s">
        <v>3102</v>
      </c>
      <c r="H1" s="11" t="s">
        <v>3103</v>
      </c>
      <c r="I1" s="11" t="s">
        <v>3104</v>
      </c>
      <c r="J1" s="166" t="s">
        <v>3105</v>
      </c>
      <c r="K1" s="134" t="s">
        <v>3094</v>
      </c>
      <c r="L1" s="134" t="s">
        <v>3108</v>
      </c>
      <c r="M1" s="135" t="s">
        <v>3020</v>
      </c>
      <c r="N1" s="134" t="s">
        <v>3107</v>
      </c>
      <c r="O1" s="134" t="s">
        <v>3106</v>
      </c>
      <c r="P1" s="134" t="s">
        <v>2170</v>
      </c>
    </row>
    <row r="2" spans="1:16">
      <c r="A2" s="89" t="s">
        <v>2171</v>
      </c>
      <c r="B2" s="137" t="s">
        <v>3021</v>
      </c>
      <c r="C2" s="89"/>
      <c r="D2" s="89" t="s">
        <v>2172</v>
      </c>
      <c r="E2" s="89"/>
      <c r="F2" s="89">
        <v>200</v>
      </c>
      <c r="G2" s="89">
        <v>500</v>
      </c>
      <c r="H2" s="89">
        <v>300</v>
      </c>
      <c r="I2" s="89">
        <v>500</v>
      </c>
      <c r="J2" s="167" t="s">
        <v>2173</v>
      </c>
      <c r="K2" s="79"/>
      <c r="L2" s="89"/>
      <c r="M2" s="131"/>
      <c r="N2" s="89" t="s">
        <v>2175</v>
      </c>
      <c r="O2" s="89" t="s">
        <v>2174</v>
      </c>
      <c r="P2" s="89" t="s">
        <v>2176</v>
      </c>
    </row>
    <row r="3" spans="1:16">
      <c r="A3" s="89" t="s">
        <v>2177</v>
      </c>
      <c r="B3" s="137" t="s">
        <v>3026</v>
      </c>
      <c r="C3" s="89"/>
      <c r="D3" s="89" t="s">
        <v>2172</v>
      </c>
      <c r="E3" s="89"/>
      <c r="F3" s="89">
        <v>200</v>
      </c>
      <c r="G3" s="89">
        <v>500</v>
      </c>
      <c r="H3" s="89">
        <v>300</v>
      </c>
      <c r="I3" s="89">
        <v>500</v>
      </c>
      <c r="J3" s="167" t="s">
        <v>2178</v>
      </c>
      <c r="K3" s="79" t="s">
        <v>3021</v>
      </c>
      <c r="L3" s="89" t="s">
        <v>3891</v>
      </c>
      <c r="M3" s="131" t="s">
        <v>3109</v>
      </c>
      <c r="N3" s="89" t="s">
        <v>2179</v>
      </c>
      <c r="O3" s="89" t="s">
        <v>369</v>
      </c>
      <c r="P3" s="89" t="s">
        <v>2180</v>
      </c>
    </row>
    <row r="4" spans="1:16">
      <c r="A4" s="89" t="s">
        <v>2181</v>
      </c>
      <c r="B4" s="137" t="s">
        <v>3027</v>
      </c>
      <c r="C4" s="89"/>
      <c r="D4" s="89" t="s">
        <v>2172</v>
      </c>
      <c r="E4" s="89"/>
      <c r="F4" s="89">
        <v>200</v>
      </c>
      <c r="G4" s="89">
        <v>500</v>
      </c>
      <c r="H4" s="89">
        <v>300</v>
      </c>
      <c r="I4" s="89">
        <v>500</v>
      </c>
      <c r="J4" s="167" t="s">
        <v>2182</v>
      </c>
      <c r="K4" s="79" t="s">
        <v>3026</v>
      </c>
      <c r="L4" s="89" t="s">
        <v>3892</v>
      </c>
      <c r="M4" s="131"/>
      <c r="N4" s="89" t="s">
        <v>2183</v>
      </c>
      <c r="O4" s="89" t="s">
        <v>2174</v>
      </c>
      <c r="P4" s="89" t="s">
        <v>2184</v>
      </c>
    </row>
    <row r="5" spans="1:16">
      <c r="A5" s="89" t="s">
        <v>2185</v>
      </c>
      <c r="B5" s="137" t="s">
        <v>3028</v>
      </c>
      <c r="C5" s="89"/>
      <c r="D5" s="89" t="s">
        <v>2172</v>
      </c>
      <c r="E5" s="89"/>
      <c r="F5" s="89">
        <v>200</v>
      </c>
      <c r="G5" s="89">
        <v>500</v>
      </c>
      <c r="H5" s="89">
        <v>300</v>
      </c>
      <c r="I5" s="89">
        <v>500</v>
      </c>
      <c r="J5" s="167" t="s">
        <v>2186</v>
      </c>
      <c r="K5" s="79" t="s">
        <v>3027</v>
      </c>
      <c r="L5" s="89" t="s">
        <v>3893</v>
      </c>
      <c r="M5" s="131"/>
      <c r="N5" s="89" t="s">
        <v>2187</v>
      </c>
      <c r="O5" s="89" t="s">
        <v>2174</v>
      </c>
      <c r="P5" s="89" t="s">
        <v>2188</v>
      </c>
    </row>
    <row r="6" spans="1:16">
      <c r="A6" s="132" t="s">
        <v>2189</v>
      </c>
      <c r="B6" s="138" t="s">
        <v>3029</v>
      </c>
      <c r="C6" s="132"/>
      <c r="D6" s="132" t="s">
        <v>2172</v>
      </c>
      <c r="E6" s="132"/>
      <c r="F6" s="132">
        <v>200</v>
      </c>
      <c r="G6" s="132">
        <v>500</v>
      </c>
      <c r="H6" s="132">
        <v>300</v>
      </c>
      <c r="I6" s="132">
        <v>500</v>
      </c>
      <c r="J6" s="147" t="s">
        <v>2190</v>
      </c>
      <c r="K6" s="101" t="s">
        <v>3028</v>
      </c>
      <c r="L6" s="132" t="s">
        <v>3894</v>
      </c>
      <c r="M6" s="133"/>
      <c r="N6" s="132" t="s">
        <v>2191</v>
      </c>
      <c r="O6" s="132"/>
      <c r="P6" s="132" t="s">
        <v>2192</v>
      </c>
    </row>
    <row r="7" spans="1:16">
      <c r="A7" s="134" t="s">
        <v>2193</v>
      </c>
      <c r="B7" s="136" t="s">
        <v>3030</v>
      </c>
      <c r="C7" s="134"/>
      <c r="D7" s="134" t="s">
        <v>2194</v>
      </c>
      <c r="E7" s="134"/>
      <c r="F7" s="134">
        <v>200</v>
      </c>
      <c r="G7" s="134">
        <v>500</v>
      </c>
      <c r="H7" s="134">
        <v>300</v>
      </c>
      <c r="I7" s="134">
        <v>500</v>
      </c>
      <c r="J7" s="166" t="s">
        <v>2190</v>
      </c>
      <c r="K7" s="102" t="s">
        <v>3029</v>
      </c>
      <c r="L7" s="134"/>
      <c r="M7" s="135"/>
      <c r="N7" s="134" t="s">
        <v>2195</v>
      </c>
      <c r="O7" s="134" t="s">
        <v>369</v>
      </c>
      <c r="P7" s="134" t="s">
        <v>2196</v>
      </c>
    </row>
    <row r="8" spans="1:16">
      <c r="A8" s="89" t="s">
        <v>2197</v>
      </c>
      <c r="B8" s="137" t="s">
        <v>3031</v>
      </c>
      <c r="C8" s="89"/>
      <c r="D8" s="89" t="s">
        <v>2194</v>
      </c>
      <c r="E8" s="89"/>
      <c r="F8" s="89">
        <v>200</v>
      </c>
      <c r="G8" s="89">
        <v>500</v>
      </c>
      <c r="H8" s="89">
        <v>300</v>
      </c>
      <c r="I8" s="89">
        <v>500</v>
      </c>
      <c r="J8" s="167" t="s">
        <v>2198</v>
      </c>
      <c r="K8" s="79" t="s">
        <v>3030</v>
      </c>
      <c r="L8" s="89" t="s">
        <v>3895</v>
      </c>
      <c r="M8" s="131"/>
      <c r="N8" s="89" t="s">
        <v>2199</v>
      </c>
      <c r="O8" s="89" t="s">
        <v>382</v>
      </c>
      <c r="P8" s="89" t="s">
        <v>2200</v>
      </c>
    </row>
    <row r="9" spans="1:16">
      <c r="A9" s="89" t="s">
        <v>2201</v>
      </c>
      <c r="B9" s="137" t="s">
        <v>3032</v>
      </c>
      <c r="C9" s="89"/>
      <c r="D9" s="89" t="s">
        <v>2194</v>
      </c>
      <c r="E9" s="89"/>
      <c r="F9" s="89">
        <v>200</v>
      </c>
      <c r="G9" s="89">
        <v>500</v>
      </c>
      <c r="H9" s="89">
        <v>300</v>
      </c>
      <c r="I9" s="89">
        <v>500</v>
      </c>
      <c r="J9" s="167" t="s">
        <v>2202</v>
      </c>
      <c r="K9" s="79" t="s">
        <v>3031</v>
      </c>
      <c r="L9" s="89"/>
      <c r="M9" s="131"/>
      <c r="N9" s="89" t="s">
        <v>2204</v>
      </c>
      <c r="O9" s="89" t="s">
        <v>2203</v>
      </c>
      <c r="P9" s="89" t="s">
        <v>2205</v>
      </c>
    </row>
    <row r="10" spans="1:16">
      <c r="A10" s="89" t="s">
        <v>2206</v>
      </c>
      <c r="B10" s="137" t="s">
        <v>3033</v>
      </c>
      <c r="C10" s="89"/>
      <c r="D10" s="89" t="s">
        <v>2194</v>
      </c>
      <c r="E10" s="89"/>
      <c r="F10" s="89">
        <v>200</v>
      </c>
      <c r="G10" s="89">
        <v>500</v>
      </c>
      <c r="H10" s="89">
        <v>300</v>
      </c>
      <c r="I10" s="89">
        <v>500</v>
      </c>
      <c r="J10" s="167" t="s">
        <v>2207</v>
      </c>
      <c r="K10" s="79" t="s">
        <v>3032</v>
      </c>
      <c r="L10" s="89"/>
      <c r="M10" s="131"/>
      <c r="N10" s="89" t="s">
        <v>2208</v>
      </c>
      <c r="O10" s="89"/>
      <c r="P10" s="89" t="s">
        <v>2209</v>
      </c>
    </row>
    <row r="11" spans="1:16">
      <c r="A11" s="89" t="s">
        <v>492</v>
      </c>
      <c r="B11" s="137" t="s">
        <v>3034</v>
      </c>
      <c r="C11" s="89"/>
      <c r="D11" s="89" t="s">
        <v>2194</v>
      </c>
      <c r="E11" s="89"/>
      <c r="F11" s="89">
        <v>200</v>
      </c>
      <c r="G11" s="89">
        <v>500</v>
      </c>
      <c r="H11" s="89">
        <v>300</v>
      </c>
      <c r="I11" s="89">
        <v>500</v>
      </c>
      <c r="J11" s="167" t="s">
        <v>2210</v>
      </c>
      <c r="K11" s="79" t="s">
        <v>3033</v>
      </c>
      <c r="L11" s="89"/>
      <c r="M11" s="131"/>
      <c r="N11" s="89" t="s">
        <v>2211</v>
      </c>
      <c r="O11" s="89" t="s">
        <v>401</v>
      </c>
      <c r="P11" s="89" t="s">
        <v>2212</v>
      </c>
    </row>
    <row r="12" spans="1:16">
      <c r="A12" s="89" t="s">
        <v>2213</v>
      </c>
      <c r="B12" s="137" t="s">
        <v>3022</v>
      </c>
      <c r="C12" s="89"/>
      <c r="D12" s="89" t="s">
        <v>2194</v>
      </c>
      <c r="E12" s="89"/>
      <c r="F12" s="89">
        <v>200</v>
      </c>
      <c r="G12" s="89">
        <v>500</v>
      </c>
      <c r="H12" s="89">
        <v>300</v>
      </c>
      <c r="I12" s="89">
        <v>500</v>
      </c>
      <c r="J12" s="167" t="s">
        <v>2214</v>
      </c>
      <c r="K12" s="79" t="s">
        <v>3034</v>
      </c>
      <c r="L12" s="89"/>
      <c r="M12" s="131"/>
      <c r="N12" s="89" t="s">
        <v>2215</v>
      </c>
      <c r="O12" s="89" t="s">
        <v>409</v>
      </c>
      <c r="P12" s="89" t="s">
        <v>2216</v>
      </c>
    </row>
    <row r="13" spans="1:16">
      <c r="A13" s="89" t="s">
        <v>2217</v>
      </c>
      <c r="B13" s="137" t="s">
        <v>3035</v>
      </c>
      <c r="C13" s="89"/>
      <c r="D13" s="89" t="s">
        <v>2194</v>
      </c>
      <c r="E13" s="89"/>
      <c r="F13" s="89">
        <v>200</v>
      </c>
      <c r="G13" s="89">
        <v>500</v>
      </c>
      <c r="H13" s="89">
        <v>300</v>
      </c>
      <c r="I13" s="89">
        <v>500</v>
      </c>
      <c r="J13" s="167" t="s">
        <v>2218</v>
      </c>
      <c r="K13" s="79" t="s">
        <v>3022</v>
      </c>
      <c r="L13" s="89"/>
      <c r="M13" s="131"/>
      <c r="N13" s="89" t="s">
        <v>2219</v>
      </c>
      <c r="O13" s="89"/>
      <c r="P13" s="89" t="s">
        <v>2220</v>
      </c>
    </row>
    <row r="14" spans="1:16">
      <c r="A14" s="89" t="s">
        <v>2221</v>
      </c>
      <c r="B14" s="137" t="s">
        <v>3036</v>
      </c>
      <c r="C14" s="89"/>
      <c r="D14" s="89" t="s">
        <v>2194</v>
      </c>
      <c r="E14" s="89"/>
      <c r="F14" s="89">
        <v>200</v>
      </c>
      <c r="G14" s="89">
        <v>500</v>
      </c>
      <c r="H14" s="89">
        <v>300</v>
      </c>
      <c r="I14" s="89">
        <v>500</v>
      </c>
      <c r="J14" s="167" t="s">
        <v>2222</v>
      </c>
      <c r="K14" s="79" t="s">
        <v>3035</v>
      </c>
      <c r="L14" s="89"/>
      <c r="M14" s="131"/>
      <c r="N14" s="89" t="s">
        <v>2223</v>
      </c>
      <c r="O14" s="89"/>
      <c r="P14" s="89" t="s">
        <v>2224</v>
      </c>
    </row>
    <row r="15" spans="1:16">
      <c r="A15" s="89" t="s">
        <v>2225</v>
      </c>
      <c r="B15" s="137" t="s">
        <v>3037</v>
      </c>
      <c r="C15" s="89"/>
      <c r="D15" s="89" t="s">
        <v>2194</v>
      </c>
      <c r="E15" s="89"/>
      <c r="F15" s="89">
        <v>200</v>
      </c>
      <c r="G15" s="89">
        <v>500</v>
      </c>
      <c r="H15" s="89">
        <v>300</v>
      </c>
      <c r="I15" s="89">
        <v>500</v>
      </c>
      <c r="J15" s="167" t="s">
        <v>2226</v>
      </c>
      <c r="K15" s="79" t="s">
        <v>3036</v>
      </c>
      <c r="L15" s="89"/>
      <c r="M15" s="131"/>
      <c r="N15" s="89" t="s">
        <v>2227</v>
      </c>
      <c r="O15" s="89"/>
      <c r="P15" s="89" t="s">
        <v>2228</v>
      </c>
    </row>
    <row r="16" spans="1:16">
      <c r="A16" s="89" t="s">
        <v>2229</v>
      </c>
      <c r="B16" s="137" t="s">
        <v>3038</v>
      </c>
      <c r="C16" s="89"/>
      <c r="D16" s="89" t="s">
        <v>2194</v>
      </c>
      <c r="E16" s="89"/>
      <c r="F16" s="89">
        <v>200</v>
      </c>
      <c r="G16" s="89">
        <v>5000</v>
      </c>
      <c r="H16" s="89">
        <v>300</v>
      </c>
      <c r="I16" s="89">
        <v>5000</v>
      </c>
      <c r="J16" s="167" t="s">
        <v>2230</v>
      </c>
      <c r="K16" s="79" t="s">
        <v>3037</v>
      </c>
      <c r="L16" s="89" t="s">
        <v>3896</v>
      </c>
      <c r="M16" s="131"/>
      <c r="N16" s="89" t="s">
        <v>2231</v>
      </c>
      <c r="O16" s="89" t="s">
        <v>453</v>
      </c>
      <c r="P16" s="89" t="s">
        <v>2232</v>
      </c>
    </row>
    <row r="17" spans="1:16">
      <c r="A17" s="132" t="s">
        <v>2233</v>
      </c>
      <c r="B17" s="138" t="s">
        <v>3039</v>
      </c>
      <c r="C17" s="132"/>
      <c r="D17" s="132" t="s">
        <v>2194</v>
      </c>
      <c r="E17" s="132"/>
      <c r="F17" s="132">
        <v>500</v>
      </c>
      <c r="G17" s="132">
        <v>500</v>
      </c>
      <c r="H17" s="132">
        <v>1000</v>
      </c>
      <c r="I17" s="132">
        <v>500</v>
      </c>
      <c r="J17" s="147" t="s">
        <v>2234</v>
      </c>
      <c r="K17" s="101" t="s">
        <v>3038</v>
      </c>
      <c r="L17" s="132" t="s">
        <v>3897</v>
      </c>
      <c r="M17" s="133"/>
      <c r="N17" s="132" t="s">
        <v>2235</v>
      </c>
      <c r="O17" s="132" t="s">
        <v>367</v>
      </c>
      <c r="P17" s="132" t="s">
        <v>2236</v>
      </c>
    </row>
    <row r="18" spans="1:16">
      <c r="A18" s="134" t="s">
        <v>2237</v>
      </c>
      <c r="B18" s="136" t="s">
        <v>3040</v>
      </c>
      <c r="C18" s="134"/>
      <c r="D18" s="134" t="s">
        <v>2194</v>
      </c>
      <c r="E18" s="134"/>
      <c r="F18" s="134">
        <v>200</v>
      </c>
      <c r="G18" s="134">
        <v>500</v>
      </c>
      <c r="H18" s="134">
        <v>300</v>
      </c>
      <c r="I18" s="134">
        <v>500</v>
      </c>
      <c r="J18" s="166" t="s">
        <v>2238</v>
      </c>
      <c r="K18" s="102" t="s">
        <v>3039</v>
      </c>
      <c r="L18" s="134"/>
      <c r="M18" s="135"/>
      <c r="N18" s="134" t="s">
        <v>2239</v>
      </c>
      <c r="O18" s="134" t="s">
        <v>2203</v>
      </c>
      <c r="P18" s="134"/>
    </row>
    <row r="19" spans="1:16">
      <c r="A19" s="89" t="s">
        <v>2240</v>
      </c>
      <c r="B19" s="137" t="s">
        <v>3041</v>
      </c>
      <c r="C19" s="89"/>
      <c r="D19" s="89" t="s">
        <v>2194</v>
      </c>
      <c r="E19" s="89"/>
      <c r="F19" s="89">
        <v>200</v>
      </c>
      <c r="G19" s="89">
        <v>500</v>
      </c>
      <c r="H19" s="89">
        <v>300</v>
      </c>
      <c r="I19" s="89">
        <v>500</v>
      </c>
      <c r="J19" s="167" t="s">
        <v>2241</v>
      </c>
      <c r="K19" s="79" t="s">
        <v>3040</v>
      </c>
      <c r="L19" s="89"/>
      <c r="M19" s="131"/>
      <c r="N19" s="89" t="s">
        <v>2242</v>
      </c>
      <c r="O19" s="89"/>
      <c r="P19" s="89"/>
    </row>
    <row r="20" spans="1:16">
      <c r="A20" s="89" t="s">
        <v>2243</v>
      </c>
      <c r="B20" s="137" t="s">
        <v>3042</v>
      </c>
      <c r="C20" s="89"/>
      <c r="D20" s="89" t="s">
        <v>2194</v>
      </c>
      <c r="E20" s="89"/>
      <c r="F20" s="89">
        <v>200</v>
      </c>
      <c r="G20" s="89">
        <v>500</v>
      </c>
      <c r="H20" s="89">
        <v>300</v>
      </c>
      <c r="I20" s="89">
        <v>500</v>
      </c>
      <c r="J20" s="167" t="s">
        <v>2244</v>
      </c>
      <c r="K20" s="79" t="s">
        <v>3041</v>
      </c>
      <c r="L20" s="89"/>
      <c r="M20" s="131"/>
      <c r="N20" s="89" t="s">
        <v>2245</v>
      </c>
      <c r="O20" s="89"/>
      <c r="P20" s="89"/>
    </row>
    <row r="21" spans="1:16">
      <c r="A21" s="89" t="s">
        <v>2246</v>
      </c>
      <c r="B21" s="137" t="s">
        <v>3043</v>
      </c>
      <c r="C21" s="89"/>
      <c r="D21" s="89" t="s">
        <v>2194</v>
      </c>
      <c r="E21" s="89"/>
      <c r="F21" s="89">
        <v>200</v>
      </c>
      <c r="G21" s="89">
        <v>500</v>
      </c>
      <c r="H21" s="89">
        <v>300</v>
      </c>
      <c r="I21" s="89">
        <v>500</v>
      </c>
      <c r="J21" s="167" t="s">
        <v>2247</v>
      </c>
      <c r="K21" s="79" t="s">
        <v>3042</v>
      </c>
      <c r="L21" s="89"/>
      <c r="M21" s="131"/>
      <c r="N21" s="89" t="s">
        <v>2248</v>
      </c>
      <c r="O21" s="89"/>
      <c r="P21" s="89"/>
    </row>
    <row r="22" spans="1:16">
      <c r="A22" s="89" t="s">
        <v>2017</v>
      </c>
      <c r="B22" s="137" t="s">
        <v>3023</v>
      </c>
      <c r="C22" s="89"/>
      <c r="D22" s="89" t="s">
        <v>2194</v>
      </c>
      <c r="E22" s="89"/>
      <c r="F22" s="89">
        <v>200</v>
      </c>
      <c r="G22" s="89">
        <v>500</v>
      </c>
      <c r="H22" s="89">
        <v>300</v>
      </c>
      <c r="I22" s="89">
        <v>500</v>
      </c>
      <c r="J22" s="167" t="s">
        <v>2249</v>
      </c>
      <c r="K22" s="79" t="s">
        <v>3043</v>
      </c>
      <c r="L22" s="89"/>
      <c r="M22" s="131"/>
      <c r="N22" s="89" t="s">
        <v>2250</v>
      </c>
      <c r="O22" s="89"/>
      <c r="P22" s="89"/>
    </row>
    <row r="23" spans="1:16">
      <c r="A23" s="89" t="s">
        <v>2251</v>
      </c>
      <c r="B23" s="137" t="s">
        <v>3044</v>
      </c>
      <c r="C23" s="89"/>
      <c r="D23" s="89" t="s">
        <v>2194</v>
      </c>
      <c r="E23" s="89"/>
      <c r="F23" s="89">
        <v>200</v>
      </c>
      <c r="G23" s="89">
        <v>500</v>
      </c>
      <c r="H23" s="89">
        <v>300</v>
      </c>
      <c r="I23" s="89">
        <v>500</v>
      </c>
      <c r="J23" s="167" t="s">
        <v>2252</v>
      </c>
      <c r="K23" s="79" t="s">
        <v>3023</v>
      </c>
      <c r="L23" s="89"/>
      <c r="M23" s="131"/>
      <c r="N23" s="89" t="s">
        <v>2253</v>
      </c>
      <c r="O23" s="89"/>
      <c r="P23" s="89"/>
    </row>
    <row r="24" spans="1:16">
      <c r="A24" s="89" t="s">
        <v>2254</v>
      </c>
      <c r="B24" s="137" t="s">
        <v>3045</v>
      </c>
      <c r="C24" s="89"/>
      <c r="D24" s="89" t="s">
        <v>2194</v>
      </c>
      <c r="E24" s="89"/>
      <c r="F24" s="89">
        <v>200</v>
      </c>
      <c r="G24" s="89">
        <v>500</v>
      </c>
      <c r="H24" s="89">
        <v>300</v>
      </c>
      <c r="I24" s="89">
        <v>500</v>
      </c>
      <c r="J24" s="167" t="s">
        <v>2255</v>
      </c>
      <c r="K24" s="79" t="s">
        <v>3044</v>
      </c>
      <c r="L24" s="89"/>
      <c r="M24" s="131"/>
      <c r="N24" s="89" t="s">
        <v>2256</v>
      </c>
      <c r="O24" s="89"/>
      <c r="P24" s="89"/>
    </row>
    <row r="25" spans="1:16">
      <c r="A25" s="89" t="s">
        <v>2257</v>
      </c>
      <c r="B25" s="137" t="s">
        <v>3046</v>
      </c>
      <c r="C25" s="89"/>
      <c r="D25" s="89" t="s">
        <v>2194</v>
      </c>
      <c r="E25" s="89"/>
      <c r="F25" s="89">
        <v>200</v>
      </c>
      <c r="G25" s="89">
        <v>500</v>
      </c>
      <c r="H25" s="89">
        <v>300</v>
      </c>
      <c r="I25" s="89">
        <v>500</v>
      </c>
      <c r="J25" s="167" t="s">
        <v>2258</v>
      </c>
      <c r="K25" s="79" t="s">
        <v>3045</v>
      </c>
      <c r="L25" s="89"/>
      <c r="M25" s="131"/>
      <c r="N25" s="89" t="s">
        <v>2259</v>
      </c>
      <c r="O25" s="89"/>
      <c r="P25" s="89"/>
    </row>
    <row r="26" spans="1:16">
      <c r="A26" s="89" t="s">
        <v>2260</v>
      </c>
      <c r="B26" s="137" t="s">
        <v>3047</v>
      </c>
      <c r="C26" s="89"/>
      <c r="D26" s="89" t="s">
        <v>2194</v>
      </c>
      <c r="E26" s="89"/>
      <c r="F26" s="89">
        <v>200</v>
      </c>
      <c r="G26" s="89">
        <v>500</v>
      </c>
      <c r="H26" s="89">
        <v>300</v>
      </c>
      <c r="I26" s="89">
        <v>500</v>
      </c>
      <c r="J26" s="167" t="s">
        <v>2261</v>
      </c>
      <c r="K26" s="79" t="s">
        <v>3046</v>
      </c>
      <c r="L26" s="89"/>
      <c r="M26" s="131"/>
      <c r="N26" s="89" t="s">
        <v>2262</v>
      </c>
      <c r="O26" s="89"/>
      <c r="P26" s="89"/>
    </row>
    <row r="27" spans="1:16">
      <c r="A27" s="89" t="s">
        <v>2263</v>
      </c>
      <c r="B27" s="137" t="s">
        <v>3048</v>
      </c>
      <c r="C27" s="89"/>
      <c r="D27" s="89" t="s">
        <v>2194</v>
      </c>
      <c r="E27" s="89"/>
      <c r="F27" s="89">
        <v>200</v>
      </c>
      <c r="G27" s="89">
        <v>5000</v>
      </c>
      <c r="H27" s="89">
        <v>300</v>
      </c>
      <c r="I27" s="89">
        <v>5000</v>
      </c>
      <c r="J27" s="167" t="s">
        <v>2264</v>
      </c>
      <c r="K27" s="79" t="s">
        <v>3047</v>
      </c>
      <c r="L27" s="89"/>
      <c r="M27" s="131" t="s">
        <v>214</v>
      </c>
      <c r="N27" s="89" t="s">
        <v>2265</v>
      </c>
      <c r="O27" s="89"/>
      <c r="P27" s="89"/>
    </row>
    <row r="28" spans="1:16">
      <c r="A28" s="132" t="s">
        <v>2233</v>
      </c>
      <c r="B28" s="138" t="s">
        <v>3049</v>
      </c>
      <c r="C28" s="132"/>
      <c r="D28" s="132" t="s">
        <v>2194</v>
      </c>
      <c r="E28" s="132"/>
      <c r="F28" s="132">
        <v>500</v>
      </c>
      <c r="G28" s="132">
        <v>500</v>
      </c>
      <c r="H28" s="132">
        <v>1000</v>
      </c>
      <c r="I28" s="132">
        <v>500</v>
      </c>
      <c r="J28" s="147" t="s">
        <v>2234</v>
      </c>
      <c r="K28" s="101" t="s">
        <v>3048</v>
      </c>
      <c r="L28" s="132"/>
      <c r="M28" s="133" t="s">
        <v>189</v>
      </c>
      <c r="N28" s="132" t="s">
        <v>2235</v>
      </c>
      <c r="O28" s="132" t="s">
        <v>367</v>
      </c>
      <c r="P28" s="132"/>
    </row>
    <row r="29" spans="1:16">
      <c r="A29" s="134" t="s">
        <v>2266</v>
      </c>
      <c r="B29" s="136" t="s">
        <v>3050</v>
      </c>
      <c r="C29" s="134"/>
      <c r="D29" s="134" t="s">
        <v>2194</v>
      </c>
      <c r="E29" s="134"/>
      <c r="F29" s="134">
        <v>200</v>
      </c>
      <c r="G29" s="134">
        <v>500</v>
      </c>
      <c r="H29" s="134">
        <v>300</v>
      </c>
      <c r="I29" s="134">
        <v>500</v>
      </c>
      <c r="J29" s="166" t="s">
        <v>2267</v>
      </c>
      <c r="K29" s="102" t="s">
        <v>3049</v>
      </c>
      <c r="L29" s="134"/>
      <c r="M29" s="135"/>
      <c r="N29" s="134" t="s">
        <v>2268</v>
      </c>
      <c r="O29" s="134" t="s">
        <v>384</v>
      </c>
      <c r="P29" s="134"/>
    </row>
    <row r="30" spans="1:16">
      <c r="A30" s="89" t="s">
        <v>2269</v>
      </c>
      <c r="B30" s="137" t="s">
        <v>3051</v>
      </c>
      <c r="C30" s="89"/>
      <c r="D30" s="89" t="s">
        <v>2194</v>
      </c>
      <c r="E30" s="89"/>
      <c r="F30" s="89">
        <v>200</v>
      </c>
      <c r="G30" s="89">
        <v>500</v>
      </c>
      <c r="H30" s="89">
        <v>300</v>
      </c>
      <c r="I30" s="89">
        <v>500</v>
      </c>
      <c r="J30" s="167" t="s">
        <v>2270</v>
      </c>
      <c r="K30" s="79" t="s">
        <v>3050</v>
      </c>
      <c r="L30" s="89"/>
      <c r="M30" s="131"/>
      <c r="N30" s="89" t="s">
        <v>2271</v>
      </c>
      <c r="O30" s="89"/>
      <c r="P30" s="89"/>
    </row>
    <row r="31" spans="1:16">
      <c r="A31" s="89" t="s">
        <v>2272</v>
      </c>
      <c r="B31" s="137" t="s">
        <v>3052</v>
      </c>
      <c r="C31" s="89"/>
      <c r="D31" s="89" t="s">
        <v>2194</v>
      </c>
      <c r="E31" s="89"/>
      <c r="F31" s="89">
        <v>200</v>
      </c>
      <c r="G31" s="89">
        <v>500</v>
      </c>
      <c r="H31" s="89">
        <v>300</v>
      </c>
      <c r="I31" s="89">
        <v>500</v>
      </c>
      <c r="J31" s="167" t="s">
        <v>2273</v>
      </c>
      <c r="K31" s="79" t="s">
        <v>3051</v>
      </c>
      <c r="L31" s="89"/>
      <c r="M31" s="131"/>
      <c r="N31" s="89" t="s">
        <v>2274</v>
      </c>
      <c r="O31" s="89"/>
      <c r="P31" s="89"/>
    </row>
    <row r="32" spans="1:16">
      <c r="A32" s="89" t="s">
        <v>2275</v>
      </c>
      <c r="B32" s="137" t="s">
        <v>3024</v>
      </c>
      <c r="C32" s="89"/>
      <c r="D32" s="89" t="s">
        <v>2194</v>
      </c>
      <c r="E32" s="89"/>
      <c r="F32" s="89">
        <v>200</v>
      </c>
      <c r="G32" s="89">
        <v>500</v>
      </c>
      <c r="H32" s="89">
        <v>300</v>
      </c>
      <c r="I32" s="89">
        <v>500</v>
      </c>
      <c r="J32" s="167" t="s">
        <v>2276</v>
      </c>
      <c r="K32" s="79" t="s">
        <v>3052</v>
      </c>
      <c r="L32" s="89"/>
      <c r="M32" s="131"/>
      <c r="N32" s="89" t="s">
        <v>2277</v>
      </c>
      <c r="O32" s="89"/>
      <c r="P32" s="89"/>
    </row>
    <row r="33" spans="1:16">
      <c r="A33" s="89" t="s">
        <v>2278</v>
      </c>
      <c r="B33" s="137" t="s">
        <v>3053</v>
      </c>
      <c r="C33" s="89"/>
      <c r="D33" s="89" t="s">
        <v>2194</v>
      </c>
      <c r="E33" s="89"/>
      <c r="F33" s="89">
        <v>200</v>
      </c>
      <c r="G33" s="89">
        <v>500</v>
      </c>
      <c r="H33" s="89">
        <v>300</v>
      </c>
      <c r="I33" s="89">
        <v>500</v>
      </c>
      <c r="J33" s="167" t="s">
        <v>2279</v>
      </c>
      <c r="K33" s="79" t="s">
        <v>3024</v>
      </c>
      <c r="L33" s="89"/>
      <c r="M33" s="131"/>
      <c r="N33" s="89" t="s">
        <v>2280</v>
      </c>
      <c r="O33" s="89"/>
      <c r="P33" s="89"/>
    </row>
    <row r="34" spans="1:16">
      <c r="A34" s="89" t="s">
        <v>2281</v>
      </c>
      <c r="B34" s="137" t="s">
        <v>3054</v>
      </c>
      <c r="C34" s="89"/>
      <c r="D34" s="89" t="s">
        <v>2194</v>
      </c>
      <c r="E34" s="89"/>
      <c r="F34" s="89">
        <v>200</v>
      </c>
      <c r="G34" s="89">
        <v>500</v>
      </c>
      <c r="H34" s="89">
        <v>300</v>
      </c>
      <c r="I34" s="89">
        <v>500</v>
      </c>
      <c r="J34" s="167" t="s">
        <v>2282</v>
      </c>
      <c r="K34" s="79" t="s">
        <v>3053</v>
      </c>
      <c r="L34" s="89"/>
      <c r="M34" s="131"/>
      <c r="N34" s="89" t="s">
        <v>2283</v>
      </c>
      <c r="O34" s="89"/>
      <c r="P34" s="89"/>
    </row>
    <row r="35" spans="1:16">
      <c r="A35" s="89" t="s">
        <v>2284</v>
      </c>
      <c r="B35" s="137" t="s">
        <v>3055</v>
      </c>
      <c r="C35" s="89"/>
      <c r="D35" s="89" t="s">
        <v>2194</v>
      </c>
      <c r="E35" s="89"/>
      <c r="F35" s="89">
        <v>200</v>
      </c>
      <c r="G35" s="89">
        <v>500</v>
      </c>
      <c r="H35" s="89">
        <v>300</v>
      </c>
      <c r="I35" s="89">
        <v>500</v>
      </c>
      <c r="J35" s="167" t="s">
        <v>2285</v>
      </c>
      <c r="K35" s="79" t="s">
        <v>3054</v>
      </c>
      <c r="L35" s="89" t="s">
        <v>3898</v>
      </c>
      <c r="M35" s="131"/>
      <c r="N35" s="89" t="s">
        <v>2286</v>
      </c>
      <c r="O35" s="89"/>
      <c r="P35" s="89"/>
    </row>
    <row r="36" spans="1:16">
      <c r="A36" s="89" t="s">
        <v>2287</v>
      </c>
      <c r="B36" s="137" t="s">
        <v>3056</v>
      </c>
      <c r="C36" s="89"/>
      <c r="D36" s="89" t="s">
        <v>2194</v>
      </c>
      <c r="E36" s="89"/>
      <c r="F36" s="89">
        <v>200</v>
      </c>
      <c r="G36" s="89">
        <v>500</v>
      </c>
      <c r="H36" s="89">
        <v>300</v>
      </c>
      <c r="I36" s="89">
        <v>500</v>
      </c>
      <c r="J36" s="167" t="s">
        <v>2288</v>
      </c>
      <c r="K36" s="79" t="s">
        <v>3055</v>
      </c>
      <c r="L36" s="89"/>
      <c r="M36" s="131"/>
      <c r="N36" s="89" t="s">
        <v>2289</v>
      </c>
      <c r="O36" s="89" t="s">
        <v>386</v>
      </c>
      <c r="P36" s="89"/>
    </row>
    <row r="37" spans="1:16">
      <c r="A37" s="89" t="s">
        <v>2290</v>
      </c>
      <c r="B37" s="137" t="s">
        <v>3057</v>
      </c>
      <c r="C37" s="89"/>
      <c r="D37" s="89" t="s">
        <v>2194</v>
      </c>
      <c r="E37" s="89"/>
      <c r="F37" s="89">
        <v>200</v>
      </c>
      <c r="G37" s="89">
        <v>500</v>
      </c>
      <c r="H37" s="89">
        <v>300</v>
      </c>
      <c r="I37" s="89">
        <v>500</v>
      </c>
      <c r="J37" s="167" t="s">
        <v>2291</v>
      </c>
      <c r="K37" s="79" t="s">
        <v>3056</v>
      </c>
      <c r="L37" s="89"/>
      <c r="M37" s="131"/>
      <c r="N37" s="89" t="s">
        <v>2292</v>
      </c>
      <c r="O37" s="89" t="s">
        <v>386</v>
      </c>
      <c r="P37" s="89"/>
    </row>
    <row r="38" spans="1:16">
      <c r="A38" s="89" t="s">
        <v>2293</v>
      </c>
      <c r="B38" s="137" t="s">
        <v>3058</v>
      </c>
      <c r="C38" s="89"/>
      <c r="D38" s="89" t="s">
        <v>2194</v>
      </c>
      <c r="E38" s="89"/>
      <c r="F38" s="89">
        <v>200</v>
      </c>
      <c r="G38" s="89">
        <v>500</v>
      </c>
      <c r="H38" s="89">
        <v>300</v>
      </c>
      <c r="I38" s="89">
        <v>500</v>
      </c>
      <c r="J38" s="167" t="s">
        <v>2294</v>
      </c>
      <c r="K38" s="79" t="s">
        <v>3057</v>
      </c>
      <c r="L38" s="89"/>
      <c r="M38" s="131"/>
      <c r="N38" s="89" t="s">
        <v>2295</v>
      </c>
      <c r="O38" s="89" t="s">
        <v>386</v>
      </c>
      <c r="P38" s="89"/>
    </row>
    <row r="39" spans="1:16">
      <c r="A39" s="89" t="s">
        <v>2296</v>
      </c>
      <c r="B39" s="137" t="s">
        <v>3059</v>
      </c>
      <c r="C39" s="89"/>
      <c r="D39" s="89" t="s">
        <v>2194</v>
      </c>
      <c r="E39" s="89"/>
      <c r="F39" s="89">
        <v>200</v>
      </c>
      <c r="G39" s="89">
        <v>500</v>
      </c>
      <c r="H39" s="89">
        <v>300</v>
      </c>
      <c r="I39" s="89">
        <v>500</v>
      </c>
      <c r="J39" s="167" t="s">
        <v>2297</v>
      </c>
      <c r="K39" s="79" t="s">
        <v>3058</v>
      </c>
      <c r="L39" s="89"/>
      <c r="M39" s="131"/>
      <c r="N39" s="89" t="s">
        <v>2298</v>
      </c>
      <c r="O39" s="89" t="s">
        <v>386</v>
      </c>
      <c r="P39" s="89"/>
    </row>
    <row r="40" spans="1:16">
      <c r="A40" s="89" t="s">
        <v>2299</v>
      </c>
      <c r="B40" s="137" t="s">
        <v>3060</v>
      </c>
      <c r="C40" s="89"/>
      <c r="D40" s="89" t="s">
        <v>2194</v>
      </c>
      <c r="E40" s="89"/>
      <c r="F40" s="89">
        <v>200</v>
      </c>
      <c r="G40" s="89">
        <v>5000</v>
      </c>
      <c r="H40" s="89">
        <v>300</v>
      </c>
      <c r="I40" s="89">
        <v>5000</v>
      </c>
      <c r="J40" s="167" t="s">
        <v>2300</v>
      </c>
      <c r="K40" s="79" t="s">
        <v>3059</v>
      </c>
      <c r="L40" s="89"/>
      <c r="M40" s="131"/>
      <c r="N40" s="89" t="s">
        <v>2301</v>
      </c>
      <c r="O40" s="89"/>
      <c r="P40" s="89"/>
    </row>
    <row r="41" spans="1:16">
      <c r="A41" s="132" t="s">
        <v>2233</v>
      </c>
      <c r="B41" s="138" t="s">
        <v>3061</v>
      </c>
      <c r="C41" s="132"/>
      <c r="D41" s="132" t="s">
        <v>2194</v>
      </c>
      <c r="E41" s="132"/>
      <c r="F41" s="132">
        <v>500</v>
      </c>
      <c r="G41" s="132">
        <v>500</v>
      </c>
      <c r="H41" s="132">
        <v>1000</v>
      </c>
      <c r="I41" s="132">
        <v>500</v>
      </c>
      <c r="J41" s="147" t="s">
        <v>2234</v>
      </c>
      <c r="K41" s="101" t="s">
        <v>3060</v>
      </c>
      <c r="L41" s="132" t="s">
        <v>3899</v>
      </c>
      <c r="M41" s="133"/>
      <c r="N41" s="132" t="s">
        <v>2302</v>
      </c>
      <c r="O41" s="132" t="s">
        <v>386</v>
      </c>
      <c r="P41" s="132"/>
    </row>
    <row r="42" spans="1:16">
      <c r="A42" s="134" t="s">
        <v>2303</v>
      </c>
      <c r="B42" s="136" t="s">
        <v>3025</v>
      </c>
      <c r="C42" s="134"/>
      <c r="D42" s="134" t="s">
        <v>2194</v>
      </c>
      <c r="E42" s="134"/>
      <c r="F42" s="134">
        <v>200</v>
      </c>
      <c r="G42" s="134">
        <v>500</v>
      </c>
      <c r="H42" s="134">
        <v>300</v>
      </c>
      <c r="I42" s="134">
        <v>500</v>
      </c>
      <c r="J42" s="166" t="s">
        <v>2270</v>
      </c>
      <c r="K42" s="102" t="s">
        <v>3061</v>
      </c>
      <c r="L42" s="134"/>
      <c r="M42" s="135"/>
      <c r="N42" s="134" t="s">
        <v>2304</v>
      </c>
      <c r="O42" s="134"/>
      <c r="P42" s="134"/>
    </row>
    <row r="43" spans="1:16">
      <c r="A43" s="89" t="s">
        <v>2305</v>
      </c>
      <c r="B43" s="137" t="s">
        <v>3062</v>
      </c>
      <c r="C43" s="89"/>
      <c r="D43" s="89" t="s">
        <v>2194</v>
      </c>
      <c r="E43" s="89"/>
      <c r="F43" s="89">
        <v>200</v>
      </c>
      <c r="G43" s="89">
        <v>500</v>
      </c>
      <c r="H43" s="89">
        <v>300</v>
      </c>
      <c r="I43" s="89">
        <v>500</v>
      </c>
      <c r="J43" s="167" t="s">
        <v>2198</v>
      </c>
      <c r="K43" s="79" t="s">
        <v>3025</v>
      </c>
      <c r="L43" s="89"/>
      <c r="M43" s="131"/>
      <c r="N43" s="89" t="s">
        <v>2306</v>
      </c>
      <c r="O43" s="89"/>
      <c r="P43" s="89"/>
    </row>
    <row r="44" spans="1:16">
      <c r="A44" s="89" t="s">
        <v>2307</v>
      </c>
      <c r="B44" s="137" t="s">
        <v>3063</v>
      </c>
      <c r="C44" s="89"/>
      <c r="D44" s="89" t="s">
        <v>2194</v>
      </c>
      <c r="E44" s="89"/>
      <c r="F44" s="89">
        <v>200</v>
      </c>
      <c r="G44" s="89">
        <v>500</v>
      </c>
      <c r="H44" s="89">
        <v>300</v>
      </c>
      <c r="I44" s="89">
        <v>500</v>
      </c>
      <c r="J44" s="167" t="s">
        <v>2276</v>
      </c>
      <c r="K44" s="79" t="s">
        <v>3062</v>
      </c>
      <c r="L44" s="89"/>
      <c r="M44" s="131"/>
      <c r="N44" s="89" t="s">
        <v>2308</v>
      </c>
      <c r="O44" s="89"/>
      <c r="P44" s="89"/>
    </row>
    <row r="45" spans="1:16">
      <c r="A45" s="89" t="s">
        <v>2309</v>
      </c>
      <c r="B45" s="137" t="s">
        <v>3064</v>
      </c>
      <c r="C45" s="89"/>
      <c r="D45" s="89" t="s">
        <v>2194</v>
      </c>
      <c r="E45" s="89"/>
      <c r="F45" s="89">
        <v>200</v>
      </c>
      <c r="G45" s="89">
        <v>500</v>
      </c>
      <c r="H45" s="89">
        <v>300</v>
      </c>
      <c r="I45" s="89">
        <v>500</v>
      </c>
      <c r="J45" s="167" t="s">
        <v>2270</v>
      </c>
      <c r="K45" s="79" t="s">
        <v>3063</v>
      </c>
      <c r="L45" s="89"/>
      <c r="M45" s="131"/>
      <c r="N45" s="89" t="s">
        <v>2310</v>
      </c>
      <c r="O45" s="89"/>
      <c r="P45" s="89"/>
    </row>
    <row r="46" spans="1:16">
      <c r="A46" s="89" t="s">
        <v>2311</v>
      </c>
      <c r="B46" s="137" t="s">
        <v>3065</v>
      </c>
      <c r="C46" s="89"/>
      <c r="D46" s="89" t="s">
        <v>2194</v>
      </c>
      <c r="E46" s="89"/>
      <c r="F46" s="89">
        <v>200</v>
      </c>
      <c r="G46" s="89">
        <v>500</v>
      </c>
      <c r="H46" s="89">
        <v>300</v>
      </c>
      <c r="I46" s="89">
        <v>500</v>
      </c>
      <c r="J46" s="167" t="s">
        <v>2312</v>
      </c>
      <c r="K46" s="79" t="s">
        <v>3064</v>
      </c>
      <c r="L46" s="89"/>
      <c r="M46" s="131"/>
      <c r="N46" s="89" t="s">
        <v>2313</v>
      </c>
      <c r="O46" s="89" t="s">
        <v>418</v>
      </c>
      <c r="P46" s="89"/>
    </row>
    <row r="47" spans="1:16">
      <c r="A47" s="89" t="s">
        <v>2314</v>
      </c>
      <c r="B47" s="137" t="s">
        <v>3066</v>
      </c>
      <c r="C47" s="89"/>
      <c r="D47" s="89" t="s">
        <v>2194</v>
      </c>
      <c r="E47" s="89"/>
      <c r="F47" s="89">
        <v>200</v>
      </c>
      <c r="G47" s="89">
        <v>500</v>
      </c>
      <c r="H47" s="89">
        <v>300</v>
      </c>
      <c r="I47" s="89">
        <v>500</v>
      </c>
      <c r="J47" s="167" t="s">
        <v>2315</v>
      </c>
      <c r="K47" s="79" t="s">
        <v>3065</v>
      </c>
      <c r="L47" s="89"/>
      <c r="M47" s="131"/>
      <c r="N47" s="89" t="s">
        <v>2316</v>
      </c>
      <c r="O47" s="89"/>
      <c r="P47" s="89"/>
    </row>
    <row r="48" spans="1:16">
      <c r="A48" s="89" t="s">
        <v>2317</v>
      </c>
      <c r="B48" s="137" t="s">
        <v>3067</v>
      </c>
      <c r="C48" s="89"/>
      <c r="D48" s="89" t="s">
        <v>2194</v>
      </c>
      <c r="E48" s="89"/>
      <c r="F48" s="89">
        <v>200</v>
      </c>
      <c r="G48" s="89">
        <v>500</v>
      </c>
      <c r="H48" s="89">
        <v>300</v>
      </c>
      <c r="I48" s="89">
        <v>500</v>
      </c>
      <c r="J48" s="167" t="s">
        <v>2318</v>
      </c>
      <c r="K48" s="79" t="s">
        <v>3066</v>
      </c>
      <c r="L48" s="89"/>
      <c r="M48" s="131"/>
      <c r="N48" s="89" t="s">
        <v>2319</v>
      </c>
      <c r="O48" s="89"/>
      <c r="P48" s="89"/>
    </row>
    <row r="49" spans="1:16">
      <c r="A49" s="89" t="s">
        <v>2320</v>
      </c>
      <c r="B49" s="137" t="s">
        <v>3068</v>
      </c>
      <c r="C49" s="89"/>
      <c r="D49" s="89" t="s">
        <v>2194</v>
      </c>
      <c r="E49" s="89"/>
      <c r="F49" s="89">
        <v>200</v>
      </c>
      <c r="G49" s="89">
        <v>500</v>
      </c>
      <c r="H49" s="89">
        <v>300</v>
      </c>
      <c r="I49" s="89">
        <v>500</v>
      </c>
      <c r="J49" s="167" t="s">
        <v>2321</v>
      </c>
      <c r="K49" s="79" t="s">
        <v>3067</v>
      </c>
      <c r="L49" s="89"/>
      <c r="M49" s="131"/>
      <c r="N49" s="89" t="s">
        <v>2322</v>
      </c>
      <c r="O49" s="89"/>
      <c r="P49" s="89"/>
    </row>
    <row r="50" spans="1:16">
      <c r="A50" s="89" t="s">
        <v>2323</v>
      </c>
      <c r="B50" s="137" t="s">
        <v>3069</v>
      </c>
      <c r="C50" s="89"/>
      <c r="D50" s="89" t="s">
        <v>2194</v>
      </c>
      <c r="E50" s="89"/>
      <c r="F50" s="89">
        <v>200</v>
      </c>
      <c r="G50" s="89">
        <v>5000</v>
      </c>
      <c r="H50" s="89">
        <v>300</v>
      </c>
      <c r="I50" s="89">
        <v>5000</v>
      </c>
      <c r="J50" s="167" t="s">
        <v>2324</v>
      </c>
      <c r="K50" s="79" t="s">
        <v>3068</v>
      </c>
      <c r="L50" s="89"/>
      <c r="M50" s="131"/>
      <c r="N50" s="89" t="s">
        <v>2325</v>
      </c>
      <c r="O50" s="89"/>
      <c r="P50" s="89"/>
    </row>
    <row r="51" spans="1:16">
      <c r="A51" s="132" t="s">
        <v>2326</v>
      </c>
      <c r="B51" s="138" t="s">
        <v>3070</v>
      </c>
      <c r="C51" s="132"/>
      <c r="D51" s="132" t="s">
        <v>2194</v>
      </c>
      <c r="E51" s="132"/>
      <c r="F51" s="132">
        <v>500</v>
      </c>
      <c r="G51" s="132">
        <v>500</v>
      </c>
      <c r="H51" s="132">
        <v>1000</v>
      </c>
      <c r="I51" s="132">
        <v>500</v>
      </c>
      <c r="J51" s="147" t="s">
        <v>2234</v>
      </c>
      <c r="K51" s="101" t="s">
        <v>3069</v>
      </c>
      <c r="L51" s="132" t="s">
        <v>3900</v>
      </c>
      <c r="M51" s="133"/>
      <c r="N51" s="132" t="s">
        <v>2327</v>
      </c>
      <c r="O51" s="132"/>
      <c r="P51" s="132"/>
    </row>
    <row r="52" spans="1:16">
      <c r="A52" s="134" t="s">
        <v>2328</v>
      </c>
      <c r="B52" s="136" t="s">
        <v>3071</v>
      </c>
      <c r="C52" s="134"/>
      <c r="D52" s="134" t="s">
        <v>2194</v>
      </c>
      <c r="E52" s="134"/>
      <c r="F52" s="134">
        <v>200</v>
      </c>
      <c r="G52" s="134">
        <v>100</v>
      </c>
      <c r="H52" s="134">
        <v>100</v>
      </c>
      <c r="I52" s="134">
        <v>100</v>
      </c>
      <c r="J52" s="166" t="s">
        <v>2329</v>
      </c>
      <c r="K52" s="102" t="s">
        <v>3070</v>
      </c>
      <c r="L52" s="134"/>
      <c r="M52" s="135"/>
      <c r="N52" s="134" t="s">
        <v>2330</v>
      </c>
      <c r="O52" s="134"/>
      <c r="P52" s="134"/>
    </row>
    <row r="53" spans="1:16">
      <c r="A53" s="89" t="s">
        <v>2331</v>
      </c>
      <c r="B53" s="137" t="s">
        <v>3072</v>
      </c>
      <c r="C53" s="89"/>
      <c r="D53" s="89" t="s">
        <v>2194</v>
      </c>
      <c r="E53" s="89"/>
      <c r="F53" s="89">
        <v>200</v>
      </c>
      <c r="G53" s="89">
        <v>500</v>
      </c>
      <c r="H53" s="89">
        <v>300</v>
      </c>
      <c r="I53" s="89">
        <v>500</v>
      </c>
      <c r="J53" s="167" t="s">
        <v>2332</v>
      </c>
      <c r="K53" s="79" t="s">
        <v>3071</v>
      </c>
      <c r="L53" s="89"/>
      <c r="M53" s="131"/>
      <c r="N53" s="89" t="s">
        <v>2333</v>
      </c>
      <c r="O53" s="89" t="s">
        <v>369</v>
      </c>
      <c r="P53" s="89"/>
    </row>
    <row r="54" spans="1:16">
      <c r="A54" s="89" t="s">
        <v>2334</v>
      </c>
      <c r="B54" s="137" t="s">
        <v>3073</v>
      </c>
      <c r="C54" s="89"/>
      <c r="D54" s="89" t="s">
        <v>2194</v>
      </c>
      <c r="E54" s="89"/>
      <c r="F54" s="89">
        <v>200</v>
      </c>
      <c r="G54" s="89">
        <v>500</v>
      </c>
      <c r="H54" s="89">
        <v>300</v>
      </c>
      <c r="I54" s="89">
        <v>500</v>
      </c>
      <c r="J54" s="167" t="s">
        <v>2335</v>
      </c>
      <c r="K54" s="79" t="s">
        <v>3072</v>
      </c>
      <c r="L54" s="89"/>
      <c r="M54" s="131"/>
      <c r="N54" s="89" t="s">
        <v>2336</v>
      </c>
      <c r="O54" s="89" t="s">
        <v>369</v>
      </c>
      <c r="P54" s="89"/>
    </row>
    <row r="55" spans="1:16">
      <c r="A55" s="89" t="s">
        <v>2337</v>
      </c>
      <c r="B55" s="137" t="s">
        <v>3074</v>
      </c>
      <c r="C55" s="89"/>
      <c r="D55" s="89" t="s">
        <v>2194</v>
      </c>
      <c r="E55" s="89"/>
      <c r="F55" s="89">
        <v>200</v>
      </c>
      <c r="G55" s="89">
        <v>500</v>
      </c>
      <c r="H55" s="89">
        <v>300</v>
      </c>
      <c r="I55" s="89">
        <v>500</v>
      </c>
      <c r="J55" s="167" t="s">
        <v>2338</v>
      </c>
      <c r="K55" s="79" t="s">
        <v>3073</v>
      </c>
      <c r="L55" s="89"/>
      <c r="M55" s="131"/>
      <c r="N55" s="89" t="s">
        <v>2339</v>
      </c>
      <c r="O55" s="89" t="s">
        <v>369</v>
      </c>
      <c r="P55" s="89"/>
    </row>
    <row r="56" spans="1:16">
      <c r="A56" s="89" t="s">
        <v>2340</v>
      </c>
      <c r="B56" s="137" t="s">
        <v>3075</v>
      </c>
      <c r="C56" s="89"/>
      <c r="D56" s="89" t="s">
        <v>2194</v>
      </c>
      <c r="E56" s="89"/>
      <c r="F56" s="89">
        <v>200</v>
      </c>
      <c r="G56" s="89">
        <v>500</v>
      </c>
      <c r="H56" s="89">
        <v>300</v>
      </c>
      <c r="I56" s="89">
        <v>500</v>
      </c>
      <c r="J56" s="167" t="s">
        <v>2341</v>
      </c>
      <c r="K56" s="79" t="s">
        <v>3074</v>
      </c>
      <c r="L56" s="89"/>
      <c r="M56" s="131"/>
      <c r="N56" s="89" t="s">
        <v>3821</v>
      </c>
      <c r="O56" s="89"/>
      <c r="P56" s="89"/>
    </row>
    <row r="57" spans="1:16">
      <c r="A57" s="89" t="s">
        <v>2342</v>
      </c>
      <c r="B57" s="137" t="s">
        <v>3076</v>
      </c>
      <c r="C57" s="89"/>
      <c r="D57" s="89" t="s">
        <v>2194</v>
      </c>
      <c r="E57" s="89"/>
      <c r="F57" s="89">
        <v>200</v>
      </c>
      <c r="G57" s="89">
        <v>500</v>
      </c>
      <c r="H57" s="89">
        <v>300</v>
      </c>
      <c r="I57" s="89">
        <v>500</v>
      </c>
      <c r="J57" s="167" t="s">
        <v>2343</v>
      </c>
      <c r="K57" s="79" t="s">
        <v>3075</v>
      </c>
      <c r="L57" s="89"/>
      <c r="M57" s="131"/>
      <c r="N57" s="89" t="s">
        <v>2344</v>
      </c>
      <c r="O57" s="89"/>
      <c r="P57" s="89"/>
    </row>
    <row r="58" spans="1:16">
      <c r="A58" s="89" t="s">
        <v>2345</v>
      </c>
      <c r="B58" s="137" t="s">
        <v>3077</v>
      </c>
      <c r="C58" s="89"/>
      <c r="D58" s="89" t="s">
        <v>2194</v>
      </c>
      <c r="E58" s="89"/>
      <c r="F58" s="89">
        <v>200</v>
      </c>
      <c r="G58" s="89">
        <v>5000</v>
      </c>
      <c r="H58" s="89">
        <v>300</v>
      </c>
      <c r="I58" s="89">
        <v>5000</v>
      </c>
      <c r="J58" s="167" t="s">
        <v>2346</v>
      </c>
      <c r="K58" s="79" t="s">
        <v>3076</v>
      </c>
      <c r="L58" s="89"/>
      <c r="M58" s="131"/>
      <c r="N58" s="89" t="s">
        <v>2347</v>
      </c>
      <c r="O58" s="89"/>
      <c r="P58" s="89"/>
    </row>
    <row r="59" spans="1:16">
      <c r="A59" s="132" t="s">
        <v>2348</v>
      </c>
      <c r="B59" s="138" t="s">
        <v>3078</v>
      </c>
      <c r="C59" s="132"/>
      <c r="D59" s="132" t="s">
        <v>2194</v>
      </c>
      <c r="E59" s="132"/>
      <c r="F59" s="132">
        <v>500</v>
      </c>
      <c r="G59" s="132">
        <v>500</v>
      </c>
      <c r="H59" s="132">
        <v>1000</v>
      </c>
      <c r="I59" s="132">
        <v>500</v>
      </c>
      <c r="J59" s="147" t="s">
        <v>2234</v>
      </c>
      <c r="K59" s="101" t="s">
        <v>3077</v>
      </c>
      <c r="L59" s="132" t="s">
        <v>3901</v>
      </c>
      <c r="M59" s="133"/>
      <c r="N59" s="132" t="s">
        <v>2349</v>
      </c>
      <c r="O59" s="132"/>
      <c r="P59" s="132"/>
    </row>
    <row r="60" spans="1:16">
      <c r="A60" s="134" t="s">
        <v>2350</v>
      </c>
      <c r="B60" s="136" t="s">
        <v>3079</v>
      </c>
      <c r="C60" s="134"/>
      <c r="D60" s="134" t="s">
        <v>2194</v>
      </c>
      <c r="E60" s="134"/>
      <c r="F60" s="134">
        <v>200</v>
      </c>
      <c r="G60" s="134">
        <v>100</v>
      </c>
      <c r="H60" s="134">
        <v>100</v>
      </c>
      <c r="I60" s="134">
        <v>100</v>
      </c>
      <c r="J60" s="166" t="s">
        <v>2351</v>
      </c>
      <c r="K60" s="102" t="s">
        <v>3078</v>
      </c>
      <c r="L60" s="134"/>
      <c r="M60" s="135"/>
      <c r="N60" s="134" t="s">
        <v>2352</v>
      </c>
      <c r="O60" s="134" t="s">
        <v>2203</v>
      </c>
      <c r="P60" s="134"/>
    </row>
    <row r="61" spans="1:16">
      <c r="A61" s="89" t="s">
        <v>2353</v>
      </c>
      <c r="B61" s="137" t="s">
        <v>3080</v>
      </c>
      <c r="C61" s="89"/>
      <c r="D61" s="89" t="s">
        <v>2194</v>
      </c>
      <c r="E61" s="89"/>
      <c r="F61" s="89">
        <v>200</v>
      </c>
      <c r="G61" s="89">
        <v>500</v>
      </c>
      <c r="H61" s="89">
        <v>300</v>
      </c>
      <c r="I61" s="89">
        <v>500</v>
      </c>
      <c r="J61" s="167" t="s">
        <v>2338</v>
      </c>
      <c r="K61" s="79" t="s">
        <v>3079</v>
      </c>
      <c r="L61" s="89"/>
      <c r="M61" s="131"/>
      <c r="N61" s="89" t="s">
        <v>2354</v>
      </c>
      <c r="O61" s="89"/>
      <c r="P61" s="89"/>
    </row>
    <row r="62" spans="1:16">
      <c r="A62" s="89" t="s">
        <v>2355</v>
      </c>
      <c r="B62" s="137" t="s">
        <v>3081</v>
      </c>
      <c r="C62" s="89"/>
      <c r="D62" s="89" t="s">
        <v>2194</v>
      </c>
      <c r="E62" s="89"/>
      <c r="F62" s="89">
        <v>200</v>
      </c>
      <c r="G62" s="89">
        <v>500</v>
      </c>
      <c r="H62" s="89">
        <v>300</v>
      </c>
      <c r="I62" s="89">
        <v>500</v>
      </c>
      <c r="J62" s="167" t="s">
        <v>2356</v>
      </c>
      <c r="K62" s="79" t="s">
        <v>3080</v>
      </c>
      <c r="L62" s="89"/>
      <c r="M62" s="131"/>
      <c r="N62" s="89" t="s">
        <v>2357</v>
      </c>
      <c r="O62" s="89"/>
      <c r="P62" s="89"/>
    </row>
    <row r="63" spans="1:16">
      <c r="A63" s="89" t="s">
        <v>2358</v>
      </c>
      <c r="B63" s="137" t="s">
        <v>3082</v>
      </c>
      <c r="C63" s="89"/>
      <c r="D63" s="89" t="s">
        <v>2194</v>
      </c>
      <c r="E63" s="89"/>
      <c r="F63" s="89">
        <v>200</v>
      </c>
      <c r="G63" s="89">
        <v>500</v>
      </c>
      <c r="H63" s="89">
        <v>300</v>
      </c>
      <c r="I63" s="89">
        <v>500</v>
      </c>
      <c r="J63" s="167" t="s">
        <v>2359</v>
      </c>
      <c r="K63" s="79" t="s">
        <v>3081</v>
      </c>
      <c r="L63" s="89"/>
      <c r="M63" s="131"/>
      <c r="N63" s="89" t="s">
        <v>2360</v>
      </c>
      <c r="O63" s="89"/>
      <c r="P63" s="89"/>
    </row>
    <row r="64" spans="1:16">
      <c r="A64" s="89" t="s">
        <v>2361</v>
      </c>
      <c r="B64" s="137" t="s">
        <v>3083</v>
      </c>
      <c r="C64" s="89"/>
      <c r="D64" s="89" t="s">
        <v>2194</v>
      </c>
      <c r="E64" s="89"/>
      <c r="F64" s="89">
        <v>200</v>
      </c>
      <c r="G64" s="89">
        <v>500</v>
      </c>
      <c r="H64" s="89">
        <v>300</v>
      </c>
      <c r="I64" s="89">
        <v>500</v>
      </c>
      <c r="J64" s="167" t="s">
        <v>2332</v>
      </c>
      <c r="K64" s="79" t="s">
        <v>3082</v>
      </c>
      <c r="L64" s="89"/>
      <c r="M64" s="131"/>
      <c r="N64" s="89" t="s">
        <v>2362</v>
      </c>
      <c r="O64" s="89"/>
      <c r="P64" s="89"/>
    </row>
    <row r="65" spans="1:16">
      <c r="A65" s="89" t="s">
        <v>2363</v>
      </c>
      <c r="B65" s="137" t="s">
        <v>3084</v>
      </c>
      <c r="C65" s="89"/>
      <c r="D65" s="89" t="s">
        <v>2194</v>
      </c>
      <c r="E65" s="89"/>
      <c r="F65" s="89">
        <v>200</v>
      </c>
      <c r="G65" s="89">
        <v>500</v>
      </c>
      <c r="H65" s="89">
        <v>300</v>
      </c>
      <c r="I65" s="89">
        <v>500</v>
      </c>
      <c r="J65" s="167" t="s">
        <v>2335</v>
      </c>
      <c r="K65" s="79" t="s">
        <v>3083</v>
      </c>
      <c r="L65" s="89"/>
      <c r="M65" s="131"/>
      <c r="N65" s="89" t="s">
        <v>2364</v>
      </c>
      <c r="O65" s="89"/>
      <c r="P65" s="89"/>
    </row>
    <row r="66" spans="1:16">
      <c r="A66" s="89" t="s">
        <v>2365</v>
      </c>
      <c r="B66" s="137" t="s">
        <v>3085</v>
      </c>
      <c r="C66" s="89"/>
      <c r="D66" s="89" t="s">
        <v>2194</v>
      </c>
      <c r="E66" s="89"/>
      <c r="F66" s="89">
        <v>200</v>
      </c>
      <c r="G66" s="89">
        <v>500</v>
      </c>
      <c r="H66" s="89">
        <v>300</v>
      </c>
      <c r="I66" s="89">
        <v>500</v>
      </c>
      <c r="J66" s="167" t="s">
        <v>2366</v>
      </c>
      <c r="K66" s="79" t="s">
        <v>3084</v>
      </c>
      <c r="L66" s="89"/>
      <c r="M66" s="131"/>
      <c r="N66" s="89" t="s">
        <v>2367</v>
      </c>
      <c r="O66" s="89"/>
      <c r="P66" s="89"/>
    </row>
    <row r="67" spans="1:16">
      <c r="A67" s="89" t="s">
        <v>2368</v>
      </c>
      <c r="B67" s="137" t="s">
        <v>3086</v>
      </c>
      <c r="C67" s="89"/>
      <c r="D67" s="89" t="s">
        <v>2194</v>
      </c>
      <c r="E67" s="89"/>
      <c r="F67" s="89">
        <v>500</v>
      </c>
      <c r="G67" s="89">
        <v>5000</v>
      </c>
      <c r="H67" s="89">
        <v>300</v>
      </c>
      <c r="I67" s="89">
        <v>5000</v>
      </c>
      <c r="J67" s="167" t="s">
        <v>2369</v>
      </c>
      <c r="K67" s="79" t="s">
        <v>3085</v>
      </c>
      <c r="L67" s="89"/>
      <c r="M67" s="131" t="s">
        <v>208</v>
      </c>
      <c r="N67" s="89" t="s">
        <v>2370</v>
      </c>
      <c r="O67" s="89"/>
      <c r="P67" s="89"/>
    </row>
    <row r="68" spans="1:16">
      <c r="A68" s="89" t="s">
        <v>2371</v>
      </c>
      <c r="B68" s="137" t="s">
        <v>3087</v>
      </c>
      <c r="C68" s="89"/>
      <c r="D68" s="89" t="s">
        <v>2194</v>
      </c>
      <c r="E68" s="89"/>
      <c r="F68" s="89">
        <v>200</v>
      </c>
      <c r="G68" s="89">
        <v>500</v>
      </c>
      <c r="H68" s="89">
        <v>300</v>
      </c>
      <c r="I68" s="89">
        <v>500</v>
      </c>
      <c r="J68" s="167" t="s">
        <v>2372</v>
      </c>
      <c r="K68" s="79" t="s">
        <v>3086</v>
      </c>
      <c r="L68" s="89"/>
      <c r="M68" s="131"/>
      <c r="N68" s="89" t="s">
        <v>2373</v>
      </c>
      <c r="O68" s="89"/>
      <c r="P68" s="89"/>
    </row>
    <row r="69" spans="1:16">
      <c r="A69" s="89" t="s">
        <v>2374</v>
      </c>
      <c r="B69" s="137" t="s">
        <v>3088</v>
      </c>
      <c r="C69" s="89"/>
      <c r="D69" s="89" t="s">
        <v>2194</v>
      </c>
      <c r="E69" s="89"/>
      <c r="F69" s="89">
        <v>200</v>
      </c>
      <c r="G69" s="89">
        <v>500</v>
      </c>
      <c r="H69" s="89">
        <v>300</v>
      </c>
      <c r="I69" s="89">
        <v>500</v>
      </c>
      <c r="J69" s="167" t="s">
        <v>2375</v>
      </c>
      <c r="K69" s="79" t="s">
        <v>3087</v>
      </c>
      <c r="L69" s="89"/>
      <c r="M69" s="131"/>
      <c r="N69" s="89" t="s">
        <v>2376</v>
      </c>
      <c r="O69" s="89"/>
      <c r="P69" s="89"/>
    </row>
    <row r="70" spans="1:16">
      <c r="A70" s="89" t="s">
        <v>2377</v>
      </c>
      <c r="B70" s="137" t="s">
        <v>3089</v>
      </c>
      <c r="C70" s="89"/>
      <c r="D70" s="89" t="s">
        <v>2194</v>
      </c>
      <c r="E70" s="89"/>
      <c r="F70" s="89">
        <v>200</v>
      </c>
      <c r="G70" s="89">
        <v>500</v>
      </c>
      <c r="H70" s="89">
        <v>300</v>
      </c>
      <c r="I70" s="89">
        <v>500</v>
      </c>
      <c r="J70" s="167" t="s">
        <v>2378</v>
      </c>
      <c r="K70" s="79" t="s">
        <v>3088</v>
      </c>
      <c r="L70" s="89"/>
      <c r="M70" s="131"/>
      <c r="N70" s="89" t="s">
        <v>2379</v>
      </c>
      <c r="O70" s="89"/>
      <c r="P70" s="89"/>
    </row>
    <row r="71" spans="1:16">
      <c r="A71" s="89" t="s">
        <v>2380</v>
      </c>
      <c r="B71" s="137" t="s">
        <v>3090</v>
      </c>
      <c r="C71" s="89"/>
      <c r="D71" s="89" t="s">
        <v>2194</v>
      </c>
      <c r="E71" s="89"/>
      <c r="F71" s="89">
        <v>200</v>
      </c>
      <c r="G71" s="89">
        <v>500</v>
      </c>
      <c r="H71" s="89">
        <v>300</v>
      </c>
      <c r="I71" s="89">
        <v>500</v>
      </c>
      <c r="J71" s="167" t="s">
        <v>2381</v>
      </c>
      <c r="K71" s="79" t="s">
        <v>3089</v>
      </c>
      <c r="L71" s="89"/>
      <c r="M71" s="131"/>
      <c r="N71" s="89" t="s">
        <v>2382</v>
      </c>
      <c r="O71" s="89"/>
      <c r="P71" s="89"/>
    </row>
    <row r="72" spans="1:16">
      <c r="A72" s="89" t="s">
        <v>2383</v>
      </c>
      <c r="B72" s="137" t="s">
        <v>3091</v>
      </c>
      <c r="C72" s="89"/>
      <c r="D72" s="89" t="s">
        <v>2194</v>
      </c>
      <c r="E72" s="89"/>
      <c r="F72" s="89">
        <v>200</v>
      </c>
      <c r="G72" s="89">
        <v>500</v>
      </c>
      <c r="H72" s="89">
        <v>300</v>
      </c>
      <c r="I72" s="89">
        <v>500</v>
      </c>
      <c r="J72" s="167" t="s">
        <v>2384</v>
      </c>
      <c r="K72" s="79" t="s">
        <v>3090</v>
      </c>
      <c r="L72" s="89"/>
      <c r="M72" s="131"/>
      <c r="N72" s="89" t="s">
        <v>2385</v>
      </c>
      <c r="O72" s="89"/>
      <c r="P72" s="89"/>
    </row>
    <row r="73" spans="1:16">
      <c r="A73" s="89" t="s">
        <v>2386</v>
      </c>
      <c r="B73" s="137" t="s">
        <v>3092</v>
      </c>
      <c r="C73" s="89"/>
      <c r="D73" s="89" t="s">
        <v>2194</v>
      </c>
      <c r="E73" s="89"/>
      <c r="F73" s="89">
        <v>200</v>
      </c>
      <c r="G73" s="89">
        <v>500</v>
      </c>
      <c r="H73" s="89">
        <v>300</v>
      </c>
      <c r="I73" s="89">
        <v>500</v>
      </c>
      <c r="J73" s="167" t="s">
        <v>2387</v>
      </c>
      <c r="K73" s="79" t="s">
        <v>3091</v>
      </c>
      <c r="L73" s="89"/>
      <c r="M73" s="131"/>
      <c r="N73" s="89" t="s">
        <v>2388</v>
      </c>
      <c r="O73" s="89"/>
      <c r="P73" s="89"/>
    </row>
    <row r="74" spans="1:16">
      <c r="A74" s="89" t="s">
        <v>2389</v>
      </c>
      <c r="B74" s="137" t="s">
        <v>3093</v>
      </c>
      <c r="C74" s="89"/>
      <c r="D74" s="89" t="s">
        <v>2194</v>
      </c>
      <c r="E74" s="89"/>
      <c r="F74" s="89">
        <v>200</v>
      </c>
      <c r="G74" s="89">
        <v>5000</v>
      </c>
      <c r="H74" s="89">
        <v>300</v>
      </c>
      <c r="I74" s="89">
        <v>5000</v>
      </c>
      <c r="J74" s="167" t="s">
        <v>2390</v>
      </c>
      <c r="K74" s="79" t="s">
        <v>3092</v>
      </c>
      <c r="L74" s="89"/>
      <c r="M74" s="131"/>
      <c r="N74" s="89" t="s">
        <v>2391</v>
      </c>
      <c r="O74" s="89"/>
      <c r="P74" s="89"/>
    </row>
    <row r="75" spans="1:16">
      <c r="A75" s="132" t="s">
        <v>2392</v>
      </c>
      <c r="B75" s="138" t="s">
        <v>3176</v>
      </c>
      <c r="C75" s="132"/>
      <c r="D75" s="132" t="s">
        <v>2194</v>
      </c>
      <c r="E75" s="132"/>
      <c r="F75" s="132">
        <v>500</v>
      </c>
      <c r="G75" s="132">
        <v>500</v>
      </c>
      <c r="H75" s="132">
        <v>1000</v>
      </c>
      <c r="I75" s="132">
        <v>500</v>
      </c>
      <c r="J75" s="147" t="s">
        <v>2393</v>
      </c>
      <c r="K75" s="101" t="s">
        <v>3093</v>
      </c>
      <c r="L75" s="132" t="s">
        <v>3902</v>
      </c>
      <c r="M75" s="133"/>
      <c r="N75" s="132" t="s">
        <v>2394</v>
      </c>
      <c r="O75" s="132"/>
      <c r="P75" s="132"/>
    </row>
    <row r="76" spans="1:16">
      <c r="A76" s="134" t="s">
        <v>3418</v>
      </c>
      <c r="B76" s="136" t="s">
        <v>3417</v>
      </c>
      <c r="C76" s="134"/>
      <c r="D76" s="134" t="s">
        <v>2194</v>
      </c>
      <c r="E76" s="134"/>
      <c r="F76" s="134">
        <v>500</v>
      </c>
      <c r="G76" s="11">
        <v>500</v>
      </c>
      <c r="H76" s="11">
        <v>300</v>
      </c>
      <c r="I76" s="11">
        <v>500</v>
      </c>
      <c r="J76" s="166" t="s">
        <v>2351</v>
      </c>
      <c r="K76" s="102" t="s">
        <v>3176</v>
      </c>
      <c r="L76" s="134"/>
      <c r="M76" s="136"/>
      <c r="N76" s="134" t="s">
        <v>3432</v>
      </c>
      <c r="O76" s="134" t="s">
        <v>367</v>
      </c>
      <c r="P76" s="134"/>
    </row>
    <row r="77" spans="1:16">
      <c r="A77" s="89" t="s">
        <v>3419</v>
      </c>
      <c r="B77" s="137" t="s">
        <v>3429</v>
      </c>
      <c r="C77" s="89"/>
      <c r="D77" s="89" t="s">
        <v>2194</v>
      </c>
      <c r="E77" s="89"/>
      <c r="F77" s="89">
        <v>500</v>
      </c>
      <c r="G77" s="10">
        <v>500</v>
      </c>
      <c r="H77" s="10">
        <v>300</v>
      </c>
      <c r="I77" s="10">
        <v>500</v>
      </c>
      <c r="J77" s="167" t="s">
        <v>3424</v>
      </c>
      <c r="K77" s="79" t="s">
        <v>3417</v>
      </c>
      <c r="L77" s="89"/>
      <c r="M77" s="137"/>
      <c r="N77" s="89" t="s">
        <v>3433</v>
      </c>
      <c r="O77" s="89"/>
      <c r="P77" s="89"/>
    </row>
    <row r="78" spans="1:16">
      <c r="A78" s="89" t="s">
        <v>3420</v>
      </c>
      <c r="B78" s="137" t="s">
        <v>3430</v>
      </c>
      <c r="C78" s="89"/>
      <c r="D78" s="89" t="s">
        <v>2194</v>
      </c>
      <c r="E78" s="89"/>
      <c r="F78" s="89">
        <v>500</v>
      </c>
      <c r="G78" s="10">
        <v>500</v>
      </c>
      <c r="H78" s="10">
        <v>300</v>
      </c>
      <c r="I78" s="10">
        <v>500</v>
      </c>
      <c r="J78" s="167" t="s">
        <v>3425</v>
      </c>
      <c r="K78" s="79" t="s">
        <v>3416</v>
      </c>
      <c r="L78" s="89"/>
      <c r="M78" s="137"/>
      <c r="N78" s="89" t="s">
        <v>3434</v>
      </c>
      <c r="O78" s="89"/>
      <c r="P78" s="89"/>
    </row>
    <row r="79" spans="1:16">
      <c r="A79" s="89" t="s">
        <v>3421</v>
      </c>
      <c r="B79" s="137" t="s">
        <v>3414</v>
      </c>
      <c r="C79" s="89"/>
      <c r="D79" s="89" t="s">
        <v>2194</v>
      </c>
      <c r="E79" s="89"/>
      <c r="F79" s="89">
        <v>500</v>
      </c>
      <c r="G79" s="10">
        <v>500</v>
      </c>
      <c r="H79" s="10">
        <v>300</v>
      </c>
      <c r="I79" s="10">
        <v>500</v>
      </c>
      <c r="J79" s="167" t="s">
        <v>3426</v>
      </c>
      <c r="K79" s="79" t="s">
        <v>3415</v>
      </c>
      <c r="L79" s="89"/>
      <c r="M79" s="137"/>
      <c r="N79" s="89" t="s">
        <v>3435</v>
      </c>
      <c r="O79" s="89"/>
      <c r="P79" s="89"/>
    </row>
    <row r="80" spans="1:16">
      <c r="A80" s="89" t="s">
        <v>3422</v>
      </c>
      <c r="B80" s="137" t="s">
        <v>3413</v>
      </c>
      <c r="C80" s="89"/>
      <c r="D80" s="89" t="s">
        <v>2194</v>
      </c>
      <c r="E80" s="89"/>
      <c r="F80" s="89">
        <v>500</v>
      </c>
      <c r="G80" s="10">
        <v>5000</v>
      </c>
      <c r="H80" s="10">
        <v>300</v>
      </c>
      <c r="I80" s="10">
        <v>5000</v>
      </c>
      <c r="J80" s="167" t="s">
        <v>3427</v>
      </c>
      <c r="K80" s="79" t="s">
        <v>3414</v>
      </c>
      <c r="L80" s="89"/>
      <c r="M80" s="131" t="s">
        <v>3438</v>
      </c>
      <c r="N80" s="89" t="s">
        <v>3436</v>
      </c>
      <c r="O80" s="89"/>
      <c r="P80" s="89"/>
    </row>
    <row r="81" spans="1:16">
      <c r="A81" s="132" t="s">
        <v>3423</v>
      </c>
      <c r="B81" s="138" t="s">
        <v>3431</v>
      </c>
      <c r="C81" s="132"/>
      <c r="D81" s="132" t="s">
        <v>2194</v>
      </c>
      <c r="E81" s="132"/>
      <c r="F81" s="132">
        <v>500</v>
      </c>
      <c r="G81" s="12">
        <v>500</v>
      </c>
      <c r="H81" s="12">
        <v>1000</v>
      </c>
      <c r="I81" s="12">
        <v>500</v>
      </c>
      <c r="J81" s="147" t="s">
        <v>3428</v>
      </c>
      <c r="K81" s="101" t="s">
        <v>3413</v>
      </c>
      <c r="L81" s="132"/>
      <c r="M81" s="138"/>
      <c r="N81" s="132" t="s">
        <v>3437</v>
      </c>
      <c r="O81" s="132"/>
      <c r="P81" s="132"/>
    </row>
    <row r="82" spans="1:16">
      <c r="A82" s="89" t="s">
        <v>4103</v>
      </c>
      <c r="B82" s="137" t="s">
        <v>4092</v>
      </c>
      <c r="C82" s="89"/>
      <c r="D82" s="89" t="s">
        <v>2194</v>
      </c>
      <c r="E82" s="89"/>
      <c r="F82" s="10">
        <v>200</v>
      </c>
      <c r="G82" s="10">
        <v>500</v>
      </c>
      <c r="H82" s="10">
        <v>300</v>
      </c>
      <c r="I82" s="10">
        <v>500</v>
      </c>
      <c r="J82" s="167" t="s">
        <v>4114</v>
      </c>
      <c r="K82" s="79" t="s">
        <v>3431</v>
      </c>
      <c r="L82" s="89"/>
      <c r="M82" s="137"/>
      <c r="N82" s="89"/>
      <c r="O82" s="89"/>
      <c r="P82" s="89"/>
    </row>
    <row r="83" spans="1:16">
      <c r="A83" s="89" t="s">
        <v>4104</v>
      </c>
      <c r="B83" s="137" t="s">
        <v>4093</v>
      </c>
      <c r="C83" s="89"/>
      <c r="D83" s="89" t="s">
        <v>2194</v>
      </c>
      <c r="E83" s="89"/>
      <c r="F83" s="10">
        <v>200</v>
      </c>
      <c r="G83" s="10">
        <v>500</v>
      </c>
      <c r="H83" s="10">
        <v>300</v>
      </c>
      <c r="I83" s="10">
        <v>500</v>
      </c>
      <c r="J83" s="167" t="s">
        <v>4115</v>
      </c>
      <c r="K83" s="79" t="s">
        <v>4092</v>
      </c>
      <c r="L83" s="89"/>
      <c r="M83" s="137"/>
      <c r="N83" s="89"/>
      <c r="O83" s="89"/>
      <c r="P83" s="89"/>
    </row>
    <row r="84" spans="1:16">
      <c r="A84" s="89" t="s">
        <v>4105</v>
      </c>
      <c r="B84" s="137" t="s">
        <v>4094</v>
      </c>
      <c r="C84" s="89"/>
      <c r="D84" s="89" t="s">
        <v>2194</v>
      </c>
      <c r="E84" s="89"/>
      <c r="F84" s="10">
        <v>200</v>
      </c>
      <c r="G84" s="10">
        <v>500</v>
      </c>
      <c r="H84" s="10">
        <v>300</v>
      </c>
      <c r="I84" s="10">
        <v>500</v>
      </c>
      <c r="J84" s="167" t="s">
        <v>4116</v>
      </c>
      <c r="K84" s="79" t="s">
        <v>4093</v>
      </c>
      <c r="L84" s="89"/>
      <c r="M84" s="137"/>
      <c r="N84" s="89"/>
      <c r="O84" s="89"/>
      <c r="P84" s="89"/>
    </row>
    <row r="85" spans="1:16">
      <c r="A85" s="89" t="s">
        <v>4106</v>
      </c>
      <c r="B85" s="137" t="s">
        <v>4095</v>
      </c>
      <c r="C85" s="89"/>
      <c r="D85" s="89" t="s">
        <v>2194</v>
      </c>
      <c r="E85" s="89"/>
      <c r="F85" s="10">
        <v>200</v>
      </c>
      <c r="G85" s="10">
        <v>500</v>
      </c>
      <c r="H85" s="10">
        <v>300</v>
      </c>
      <c r="I85" s="10">
        <v>500</v>
      </c>
      <c r="J85" s="167" t="s">
        <v>2247</v>
      </c>
      <c r="K85" s="79" t="s">
        <v>4094</v>
      </c>
      <c r="L85" s="89"/>
      <c r="M85" s="137"/>
      <c r="N85" s="89"/>
      <c r="O85" s="89"/>
      <c r="P85" s="89"/>
    </row>
    <row r="86" spans="1:16">
      <c r="A86" s="89" t="s">
        <v>4107</v>
      </c>
      <c r="B86" s="137" t="s">
        <v>4096</v>
      </c>
      <c r="C86" s="89"/>
      <c r="D86" s="89" t="s">
        <v>2194</v>
      </c>
      <c r="E86" s="89"/>
      <c r="F86" s="10">
        <v>200</v>
      </c>
      <c r="G86" s="10">
        <v>500</v>
      </c>
      <c r="H86" s="10">
        <v>300</v>
      </c>
      <c r="I86" s="10">
        <v>500</v>
      </c>
      <c r="J86" s="167" t="s">
        <v>4117</v>
      </c>
      <c r="K86" s="79" t="s">
        <v>4095</v>
      </c>
      <c r="L86" s="89"/>
      <c r="M86" s="137"/>
      <c r="N86" s="89"/>
      <c r="O86" s="89"/>
      <c r="P86" s="89"/>
    </row>
    <row r="87" spans="1:16">
      <c r="A87" s="89" t="s">
        <v>4108</v>
      </c>
      <c r="B87" s="137" t="s">
        <v>4097</v>
      </c>
      <c r="C87" s="89"/>
      <c r="D87" s="89" t="s">
        <v>2194</v>
      </c>
      <c r="E87" s="89"/>
      <c r="F87" s="10">
        <v>200</v>
      </c>
      <c r="G87" s="10">
        <v>500</v>
      </c>
      <c r="H87" s="10">
        <v>300</v>
      </c>
      <c r="I87" s="10">
        <v>500</v>
      </c>
      <c r="J87" s="167" t="s">
        <v>2241</v>
      </c>
      <c r="K87" s="79" t="s">
        <v>4096</v>
      </c>
      <c r="L87" s="89"/>
      <c r="M87" s="137"/>
      <c r="N87" s="89"/>
      <c r="O87" s="89"/>
      <c r="P87" s="89"/>
    </row>
    <row r="88" spans="1:16">
      <c r="A88" s="89" t="s">
        <v>4109</v>
      </c>
      <c r="B88" s="137" t="s">
        <v>4098</v>
      </c>
      <c r="C88" s="89"/>
      <c r="D88" s="89" t="s">
        <v>2194</v>
      </c>
      <c r="E88" s="89"/>
      <c r="F88" s="10">
        <v>200</v>
      </c>
      <c r="G88" s="10">
        <v>5000</v>
      </c>
      <c r="H88" s="10">
        <v>300</v>
      </c>
      <c r="I88" s="10">
        <v>5000</v>
      </c>
      <c r="J88" s="167" t="s">
        <v>4118</v>
      </c>
      <c r="K88" s="79" t="s">
        <v>4097</v>
      </c>
      <c r="L88" s="89"/>
      <c r="M88" s="137"/>
      <c r="N88" s="89"/>
      <c r="O88" s="89"/>
      <c r="P88" s="89"/>
    </row>
    <row r="89" spans="1:16">
      <c r="A89" s="89" t="s">
        <v>4110</v>
      </c>
      <c r="B89" s="137" t="s">
        <v>4099</v>
      </c>
      <c r="C89" s="89"/>
      <c r="D89" s="89" t="s">
        <v>2194</v>
      </c>
      <c r="E89" s="89"/>
      <c r="F89" s="10">
        <v>200</v>
      </c>
      <c r="G89" s="10">
        <v>500</v>
      </c>
      <c r="H89" s="10">
        <v>300</v>
      </c>
      <c r="I89" s="10">
        <v>500</v>
      </c>
      <c r="J89" s="167" t="s">
        <v>4119</v>
      </c>
      <c r="K89" s="79" t="s">
        <v>4098</v>
      </c>
      <c r="L89" s="89"/>
      <c r="M89" s="137"/>
      <c r="N89" s="89"/>
      <c r="O89" s="89"/>
      <c r="P89" s="89"/>
    </row>
    <row r="90" spans="1:16">
      <c r="A90" s="89" t="s">
        <v>4111</v>
      </c>
      <c r="B90" s="137" t="s">
        <v>4100</v>
      </c>
      <c r="C90" s="89"/>
      <c r="D90" s="89" t="s">
        <v>2194</v>
      </c>
      <c r="E90" s="89"/>
      <c r="F90" s="10">
        <v>200</v>
      </c>
      <c r="G90" s="10">
        <v>500</v>
      </c>
      <c r="H90" s="10">
        <v>300</v>
      </c>
      <c r="I90" s="10">
        <v>500</v>
      </c>
      <c r="J90" s="167" t="s">
        <v>4120</v>
      </c>
      <c r="K90" s="79" t="s">
        <v>4099</v>
      </c>
      <c r="L90" s="89"/>
      <c r="M90" s="137"/>
      <c r="N90" s="89"/>
      <c r="O90" s="89"/>
      <c r="P90" s="89"/>
    </row>
    <row r="91" spans="1:16">
      <c r="A91" s="89" t="s">
        <v>4112</v>
      </c>
      <c r="B91" s="137" t="s">
        <v>4101</v>
      </c>
      <c r="C91" s="89"/>
      <c r="D91" s="89" t="s">
        <v>2194</v>
      </c>
      <c r="E91" s="89"/>
      <c r="F91" s="10">
        <v>200</v>
      </c>
      <c r="G91" s="10">
        <v>500</v>
      </c>
      <c r="H91" s="10">
        <v>300</v>
      </c>
      <c r="I91" s="10">
        <v>500</v>
      </c>
      <c r="J91" s="167" t="s">
        <v>4121</v>
      </c>
      <c r="K91" s="79" t="s">
        <v>4100</v>
      </c>
      <c r="L91" s="89"/>
      <c r="M91" s="137"/>
      <c r="N91" s="89"/>
      <c r="O91" s="89"/>
      <c r="P91" s="89"/>
    </row>
    <row r="92" spans="1:16">
      <c r="A92" s="89" t="s">
        <v>4113</v>
      </c>
      <c r="B92" s="137" t="s">
        <v>4102</v>
      </c>
      <c r="C92" s="89"/>
      <c r="D92" s="89" t="s">
        <v>2194</v>
      </c>
      <c r="E92" s="89"/>
      <c r="F92" s="10">
        <v>500</v>
      </c>
      <c r="G92" s="10">
        <v>500</v>
      </c>
      <c r="H92" s="10">
        <v>1000</v>
      </c>
      <c r="I92" s="10">
        <v>500</v>
      </c>
      <c r="J92" s="167" t="s">
        <v>3428</v>
      </c>
      <c r="K92" s="79" t="s">
        <v>4101</v>
      </c>
      <c r="L92" s="89"/>
      <c r="M92" s="137"/>
      <c r="N92" s="89"/>
      <c r="O92" s="89"/>
      <c r="P92" s="89"/>
    </row>
    <row r="93" spans="1:16">
      <c r="A93" s="134" t="s">
        <v>2395</v>
      </c>
      <c r="B93" s="136" t="s">
        <v>3177</v>
      </c>
      <c r="C93" s="134"/>
      <c r="D93" s="134" t="s">
        <v>2396</v>
      </c>
      <c r="E93" s="134" t="s">
        <v>3110</v>
      </c>
      <c r="F93" s="134">
        <v>100</v>
      </c>
      <c r="G93" s="134">
        <v>200</v>
      </c>
      <c r="H93" s="134">
        <v>300</v>
      </c>
      <c r="I93" s="134">
        <v>200</v>
      </c>
      <c r="J93" s="166" t="s">
        <v>3111</v>
      </c>
      <c r="K93" s="102" t="s">
        <v>3021</v>
      </c>
      <c r="L93" s="134"/>
      <c r="M93" s="135"/>
      <c r="N93" s="134" t="s">
        <v>2398</v>
      </c>
      <c r="O93" s="134" t="s">
        <v>2174</v>
      </c>
      <c r="P93" s="134"/>
    </row>
    <row r="94" spans="1:16">
      <c r="A94" s="89" t="s">
        <v>2399</v>
      </c>
      <c r="B94" s="137" t="s">
        <v>3178</v>
      </c>
      <c r="C94" s="89"/>
      <c r="D94" s="89" t="s">
        <v>2396</v>
      </c>
      <c r="E94" s="89" t="s">
        <v>3110</v>
      </c>
      <c r="F94" s="89">
        <v>100</v>
      </c>
      <c r="G94" s="89">
        <v>300</v>
      </c>
      <c r="H94" s="89">
        <v>200</v>
      </c>
      <c r="I94" s="89">
        <v>200</v>
      </c>
      <c r="J94" s="167" t="s">
        <v>2238</v>
      </c>
      <c r="K94" s="79" t="s">
        <v>3027</v>
      </c>
      <c r="L94" s="89"/>
      <c r="M94" s="131"/>
      <c r="N94" s="89" t="s">
        <v>2400</v>
      </c>
      <c r="O94" s="89" t="s">
        <v>2174</v>
      </c>
      <c r="P94" s="89"/>
    </row>
    <row r="95" spans="1:16">
      <c r="A95" s="89" t="s">
        <v>2401</v>
      </c>
      <c r="B95" s="137" t="s">
        <v>3179</v>
      </c>
      <c r="C95" s="89"/>
      <c r="D95" s="89" t="s">
        <v>2396</v>
      </c>
      <c r="E95" s="89" t="s">
        <v>3110</v>
      </c>
      <c r="F95" s="89">
        <v>100</v>
      </c>
      <c r="G95" s="89">
        <v>200</v>
      </c>
      <c r="H95" s="89">
        <v>300</v>
      </c>
      <c r="I95" s="89">
        <v>300</v>
      </c>
      <c r="J95" s="167" t="s">
        <v>2402</v>
      </c>
      <c r="K95" s="79" t="s">
        <v>3095</v>
      </c>
      <c r="L95" s="89"/>
      <c r="M95" s="131"/>
      <c r="N95" s="89" t="s">
        <v>2403</v>
      </c>
      <c r="O95" s="89" t="s">
        <v>2203</v>
      </c>
      <c r="P95" s="89"/>
    </row>
    <row r="96" spans="1:16">
      <c r="A96" s="89" t="s">
        <v>2404</v>
      </c>
      <c r="B96" s="137" t="s">
        <v>3180</v>
      </c>
      <c r="C96" s="89"/>
      <c r="D96" s="89" t="s">
        <v>2396</v>
      </c>
      <c r="E96" s="89" t="s">
        <v>3112</v>
      </c>
      <c r="F96" s="89">
        <v>100</v>
      </c>
      <c r="G96" s="89">
        <v>100</v>
      </c>
      <c r="H96" s="89">
        <v>200</v>
      </c>
      <c r="I96" s="89">
        <v>400</v>
      </c>
      <c r="J96" s="167" t="s">
        <v>2405</v>
      </c>
      <c r="K96" s="79" t="s">
        <v>489</v>
      </c>
      <c r="L96" s="89"/>
      <c r="M96" s="131"/>
      <c r="N96" s="89" t="s">
        <v>2406</v>
      </c>
      <c r="O96" s="89" t="s">
        <v>2174</v>
      </c>
      <c r="P96" s="89"/>
    </row>
    <row r="97" spans="1:16">
      <c r="A97" s="89" t="s">
        <v>2407</v>
      </c>
      <c r="B97" s="137" t="s">
        <v>3181</v>
      </c>
      <c r="C97" s="89"/>
      <c r="D97" s="89" t="s">
        <v>2396</v>
      </c>
      <c r="E97" s="89" t="s">
        <v>2408</v>
      </c>
      <c r="F97" s="89">
        <v>100</v>
      </c>
      <c r="G97" s="89">
        <v>400</v>
      </c>
      <c r="H97" s="89">
        <v>200</v>
      </c>
      <c r="I97" s="89">
        <v>300</v>
      </c>
      <c r="J97" s="167" t="s">
        <v>2409</v>
      </c>
      <c r="K97" s="79" t="s">
        <v>490</v>
      </c>
      <c r="L97" s="89"/>
      <c r="M97" s="131"/>
      <c r="N97" s="89" t="s">
        <v>2410</v>
      </c>
      <c r="O97" s="89" t="s">
        <v>3113</v>
      </c>
      <c r="P97" s="89"/>
    </row>
    <row r="98" spans="1:16">
      <c r="A98" s="89" t="s">
        <v>2411</v>
      </c>
      <c r="B98" s="137" t="s">
        <v>3182</v>
      </c>
      <c r="C98" s="89"/>
      <c r="D98" s="89" t="s">
        <v>2396</v>
      </c>
      <c r="E98" s="89" t="s">
        <v>2412</v>
      </c>
      <c r="F98" s="89">
        <v>100</v>
      </c>
      <c r="G98" s="89">
        <v>300</v>
      </c>
      <c r="H98" s="89">
        <v>0</v>
      </c>
      <c r="I98" s="89">
        <v>500</v>
      </c>
      <c r="J98" s="167" t="s">
        <v>2178</v>
      </c>
      <c r="K98" s="79" t="s">
        <v>3026</v>
      </c>
      <c r="L98" s="89"/>
      <c r="M98" s="131"/>
      <c r="N98" s="89" t="s">
        <v>2413</v>
      </c>
      <c r="O98" s="89" t="s">
        <v>370</v>
      </c>
      <c r="P98" s="89"/>
    </row>
    <row r="99" spans="1:16">
      <c r="A99" s="89" t="s">
        <v>2414</v>
      </c>
      <c r="B99" s="137" t="s">
        <v>3183</v>
      </c>
      <c r="C99" s="89"/>
      <c r="D99" s="89" t="s">
        <v>2396</v>
      </c>
      <c r="E99" s="89" t="s">
        <v>2408</v>
      </c>
      <c r="F99" s="89">
        <v>100</v>
      </c>
      <c r="G99" s="89">
        <v>0</v>
      </c>
      <c r="H99" s="89">
        <v>300</v>
      </c>
      <c r="I99" s="89">
        <v>0</v>
      </c>
      <c r="J99" s="167" t="s">
        <v>2415</v>
      </c>
      <c r="K99" s="79" t="s">
        <v>481</v>
      </c>
      <c r="L99" s="89"/>
      <c r="M99" s="131" t="s">
        <v>3114</v>
      </c>
      <c r="N99" s="89" t="s">
        <v>2417</v>
      </c>
      <c r="O99" s="89" t="s">
        <v>2416</v>
      </c>
      <c r="P99" s="89"/>
    </row>
    <row r="100" spans="1:16">
      <c r="A100" s="89" t="s">
        <v>2418</v>
      </c>
      <c r="B100" s="137" t="s">
        <v>3184</v>
      </c>
      <c r="C100" s="89"/>
      <c r="D100" s="89" t="s">
        <v>2396</v>
      </c>
      <c r="E100" s="89" t="s">
        <v>2419</v>
      </c>
      <c r="F100" s="89">
        <v>100</v>
      </c>
      <c r="G100" s="89">
        <v>0</v>
      </c>
      <c r="H100" s="89">
        <v>100</v>
      </c>
      <c r="I100" s="89">
        <v>200</v>
      </c>
      <c r="J100" s="167" t="s">
        <v>3116</v>
      </c>
      <c r="K100" s="79" t="s">
        <v>3115</v>
      </c>
      <c r="L100" s="89"/>
      <c r="M100" s="131"/>
      <c r="N100" s="89" t="s">
        <v>2422</v>
      </c>
      <c r="O100" s="89" t="s">
        <v>2421</v>
      </c>
      <c r="P100" s="89"/>
    </row>
    <row r="101" spans="1:16">
      <c r="A101" s="89" t="s">
        <v>2423</v>
      </c>
      <c r="B101" s="137" t="s">
        <v>3185</v>
      </c>
      <c r="C101" s="89"/>
      <c r="D101" s="89" t="s">
        <v>2396</v>
      </c>
      <c r="E101" s="89" t="s">
        <v>3110</v>
      </c>
      <c r="F101" s="89">
        <v>100</v>
      </c>
      <c r="G101" s="89">
        <v>200</v>
      </c>
      <c r="H101" s="89">
        <v>100</v>
      </c>
      <c r="I101" s="89">
        <v>300</v>
      </c>
      <c r="J101" s="167" t="s">
        <v>2424</v>
      </c>
      <c r="K101" s="79" t="s">
        <v>482</v>
      </c>
      <c r="L101" s="89"/>
      <c r="M101" s="131"/>
      <c r="N101" s="89" t="s">
        <v>2425</v>
      </c>
      <c r="O101" s="89" t="s">
        <v>392</v>
      </c>
      <c r="P101" s="89"/>
    </row>
    <row r="102" spans="1:16">
      <c r="A102" s="89" t="s">
        <v>2426</v>
      </c>
      <c r="B102" s="137" t="s">
        <v>3186</v>
      </c>
      <c r="C102" s="89"/>
      <c r="D102" s="89" t="s">
        <v>2396</v>
      </c>
      <c r="E102" s="89" t="s">
        <v>2408</v>
      </c>
      <c r="F102" s="89">
        <v>100</v>
      </c>
      <c r="G102" s="89">
        <v>200</v>
      </c>
      <c r="H102" s="89">
        <v>100</v>
      </c>
      <c r="I102" s="89">
        <v>200</v>
      </c>
      <c r="J102" s="167" t="s">
        <v>2427</v>
      </c>
      <c r="K102" s="79" t="s">
        <v>504</v>
      </c>
      <c r="L102" s="89"/>
      <c r="M102" s="131"/>
      <c r="N102" s="89" t="s">
        <v>2428</v>
      </c>
      <c r="O102" s="89" t="s">
        <v>2174</v>
      </c>
      <c r="P102" s="89"/>
    </row>
    <row r="103" spans="1:16">
      <c r="A103" s="89" t="s">
        <v>2429</v>
      </c>
      <c r="B103" s="137" t="s">
        <v>3187</v>
      </c>
      <c r="C103" s="89"/>
      <c r="D103" s="89" t="s">
        <v>2396</v>
      </c>
      <c r="E103" s="89" t="s">
        <v>2430</v>
      </c>
      <c r="F103" s="89">
        <v>100</v>
      </c>
      <c r="G103" s="89">
        <v>100</v>
      </c>
      <c r="H103" s="89">
        <v>100</v>
      </c>
      <c r="I103" s="89">
        <v>100</v>
      </c>
      <c r="J103" s="167" t="s">
        <v>3117</v>
      </c>
      <c r="K103" s="79" t="s">
        <v>3095</v>
      </c>
      <c r="L103" s="89"/>
      <c r="M103" s="131"/>
      <c r="N103" s="89" t="s">
        <v>2433</v>
      </c>
      <c r="O103" s="89" t="s">
        <v>2432</v>
      </c>
      <c r="P103" s="89"/>
    </row>
    <row r="104" spans="1:16">
      <c r="A104" s="89" t="s">
        <v>2434</v>
      </c>
      <c r="B104" s="137" t="s">
        <v>3188</v>
      </c>
      <c r="C104" s="89"/>
      <c r="D104" s="89" t="s">
        <v>2396</v>
      </c>
      <c r="E104" s="89" t="s">
        <v>2430</v>
      </c>
      <c r="F104" s="89">
        <v>100</v>
      </c>
      <c r="G104" s="89">
        <v>100</v>
      </c>
      <c r="H104" s="89">
        <v>200</v>
      </c>
      <c r="I104" s="89">
        <v>100</v>
      </c>
      <c r="J104" s="167" t="s">
        <v>2435</v>
      </c>
      <c r="K104" s="79" t="s">
        <v>3095</v>
      </c>
      <c r="L104" s="89"/>
      <c r="M104" s="131"/>
      <c r="N104" s="89" t="s">
        <v>2437</v>
      </c>
      <c r="O104" s="89" t="s">
        <v>2436</v>
      </c>
      <c r="P104" s="89"/>
    </row>
    <row r="105" spans="1:16">
      <c r="A105" s="89" t="s">
        <v>2438</v>
      </c>
      <c r="B105" s="137" t="s">
        <v>3189</v>
      </c>
      <c r="C105" s="89"/>
      <c r="D105" s="89" t="s">
        <v>2396</v>
      </c>
      <c r="E105" s="89" t="s">
        <v>2430</v>
      </c>
      <c r="F105" s="89">
        <v>100</v>
      </c>
      <c r="G105" s="89">
        <v>200</v>
      </c>
      <c r="H105" s="89">
        <v>0</v>
      </c>
      <c r="I105" s="89">
        <v>100</v>
      </c>
      <c r="J105" s="167" t="s">
        <v>2439</v>
      </c>
      <c r="K105" s="79" t="s">
        <v>3095</v>
      </c>
      <c r="L105" s="89"/>
      <c r="M105" s="131"/>
      <c r="N105" s="89" t="s">
        <v>2441</v>
      </c>
      <c r="O105" s="89" t="s">
        <v>2440</v>
      </c>
      <c r="P105" s="89"/>
    </row>
    <row r="106" spans="1:16">
      <c r="A106" s="89" t="s">
        <v>2442</v>
      </c>
      <c r="B106" s="137" t="s">
        <v>3190</v>
      </c>
      <c r="C106" s="89" t="s">
        <v>2443</v>
      </c>
      <c r="D106" s="89" t="s">
        <v>2396</v>
      </c>
      <c r="E106" s="89" t="s">
        <v>2430</v>
      </c>
      <c r="F106" s="89">
        <v>100</v>
      </c>
      <c r="G106" s="89">
        <v>100</v>
      </c>
      <c r="H106" s="89">
        <v>100</v>
      </c>
      <c r="I106" s="89">
        <v>100</v>
      </c>
      <c r="J106" s="167" t="s">
        <v>2444</v>
      </c>
      <c r="K106" s="79" t="s">
        <v>3095</v>
      </c>
      <c r="L106" s="89"/>
      <c r="M106" s="131"/>
      <c r="N106" s="89" t="s">
        <v>2445</v>
      </c>
      <c r="O106" s="89" t="s">
        <v>2174</v>
      </c>
      <c r="P106" s="89"/>
    </row>
    <row r="107" spans="1:16">
      <c r="A107" s="89" t="s">
        <v>2446</v>
      </c>
      <c r="B107" s="137" t="s">
        <v>3191</v>
      </c>
      <c r="C107" s="89" t="s">
        <v>2443</v>
      </c>
      <c r="D107" s="89" t="s">
        <v>2396</v>
      </c>
      <c r="E107" s="89" t="s">
        <v>2430</v>
      </c>
      <c r="F107" s="89">
        <v>100</v>
      </c>
      <c r="G107" s="89">
        <v>300</v>
      </c>
      <c r="H107" s="89">
        <v>100</v>
      </c>
      <c r="I107" s="89">
        <v>200</v>
      </c>
      <c r="J107" s="167" t="s">
        <v>2447</v>
      </c>
      <c r="K107" s="79" t="s">
        <v>3118</v>
      </c>
      <c r="L107" s="89"/>
      <c r="M107" s="131"/>
      <c r="N107" s="89" t="s">
        <v>2448</v>
      </c>
      <c r="O107" s="89" t="s">
        <v>446</v>
      </c>
      <c r="P107" s="89"/>
    </row>
    <row r="108" spans="1:16">
      <c r="A108" s="89" t="s">
        <v>2449</v>
      </c>
      <c r="B108" s="137" t="s">
        <v>3192</v>
      </c>
      <c r="C108" s="89"/>
      <c r="D108" s="89" t="s">
        <v>2396</v>
      </c>
      <c r="E108" s="89" t="s">
        <v>3120</v>
      </c>
      <c r="F108" s="89">
        <v>100</v>
      </c>
      <c r="G108" s="89">
        <v>800</v>
      </c>
      <c r="H108" s="89">
        <v>0</v>
      </c>
      <c r="I108" s="89">
        <v>0</v>
      </c>
      <c r="J108" s="167" t="s">
        <v>2450</v>
      </c>
      <c r="K108" s="79" t="s">
        <v>3119</v>
      </c>
      <c r="L108" s="89"/>
      <c r="M108" s="131"/>
      <c r="N108" s="89" t="s">
        <v>2451</v>
      </c>
      <c r="O108" s="89" t="s">
        <v>429</v>
      </c>
      <c r="P108" s="89"/>
    </row>
    <row r="109" spans="1:16">
      <c r="A109" s="89" t="s">
        <v>2452</v>
      </c>
      <c r="B109" s="137" t="s">
        <v>3193</v>
      </c>
      <c r="C109" s="89"/>
      <c r="D109" s="89" t="s">
        <v>2396</v>
      </c>
      <c r="E109" s="89" t="s">
        <v>3120</v>
      </c>
      <c r="F109" s="89">
        <v>100</v>
      </c>
      <c r="G109" s="89">
        <v>400</v>
      </c>
      <c r="H109" s="89">
        <v>200</v>
      </c>
      <c r="I109" s="89">
        <v>200</v>
      </c>
      <c r="J109" s="167" t="s">
        <v>2453</v>
      </c>
      <c r="K109" s="79" t="s">
        <v>3121</v>
      </c>
      <c r="L109" s="89"/>
      <c r="M109" s="131"/>
      <c r="N109" s="89" t="s">
        <v>2454</v>
      </c>
      <c r="O109" s="89" t="s">
        <v>418</v>
      </c>
      <c r="P109" s="89"/>
    </row>
    <row r="110" spans="1:16">
      <c r="A110" s="89" t="s">
        <v>2455</v>
      </c>
      <c r="B110" s="137" t="s">
        <v>3194</v>
      </c>
      <c r="C110" s="89"/>
      <c r="D110" s="89" t="s">
        <v>2396</v>
      </c>
      <c r="E110" s="89" t="s">
        <v>3120</v>
      </c>
      <c r="F110" s="89">
        <v>100</v>
      </c>
      <c r="G110" s="89">
        <v>100</v>
      </c>
      <c r="H110" s="89">
        <v>500</v>
      </c>
      <c r="I110" s="89">
        <v>0</v>
      </c>
      <c r="J110" s="167" t="s">
        <v>2456</v>
      </c>
      <c r="K110" s="79" t="s">
        <v>3122</v>
      </c>
      <c r="L110" s="89"/>
      <c r="M110" s="131"/>
      <c r="N110" s="89" t="s">
        <v>2457</v>
      </c>
      <c r="O110" s="89" t="s">
        <v>392</v>
      </c>
      <c r="P110" s="89"/>
    </row>
    <row r="111" spans="1:16">
      <c r="A111" s="89" t="s">
        <v>2458</v>
      </c>
      <c r="B111" s="137" t="s">
        <v>3195</v>
      </c>
      <c r="C111" s="89"/>
      <c r="D111" s="89" t="s">
        <v>2396</v>
      </c>
      <c r="E111" s="89" t="s">
        <v>2419</v>
      </c>
      <c r="F111" s="89">
        <v>100</v>
      </c>
      <c r="G111" s="89">
        <v>0</v>
      </c>
      <c r="H111" s="89">
        <v>0</v>
      </c>
      <c r="I111" s="89">
        <v>0</v>
      </c>
      <c r="J111" s="167" t="s">
        <v>2459</v>
      </c>
      <c r="K111" s="79" t="s">
        <v>3030</v>
      </c>
      <c r="L111" s="89"/>
      <c r="M111" s="131" t="s">
        <v>294</v>
      </c>
      <c r="N111" s="89" t="s">
        <v>2461</v>
      </c>
      <c r="O111" s="89" t="s">
        <v>2460</v>
      </c>
      <c r="P111" s="89"/>
    </row>
    <row r="112" spans="1:16">
      <c r="A112" s="89" t="s">
        <v>2462</v>
      </c>
      <c r="B112" s="137" t="s">
        <v>3196</v>
      </c>
      <c r="C112" s="89"/>
      <c r="D112" s="89" t="s">
        <v>2396</v>
      </c>
      <c r="E112" s="89" t="s">
        <v>2408</v>
      </c>
      <c r="F112" s="89">
        <v>100</v>
      </c>
      <c r="G112" s="89">
        <v>0</v>
      </c>
      <c r="H112" s="89">
        <v>200</v>
      </c>
      <c r="I112" s="89">
        <v>500</v>
      </c>
      <c r="J112" s="167" t="s">
        <v>2463</v>
      </c>
      <c r="K112" s="79" t="s">
        <v>3075</v>
      </c>
      <c r="L112" s="89"/>
      <c r="M112" s="131"/>
      <c r="N112" s="89" t="s">
        <v>2464</v>
      </c>
      <c r="O112" s="89" t="s">
        <v>421</v>
      </c>
      <c r="P112" s="89"/>
    </row>
    <row r="113" spans="1:16">
      <c r="A113" s="89" t="s">
        <v>2465</v>
      </c>
      <c r="B113" s="137" t="s">
        <v>3197</v>
      </c>
      <c r="C113" s="89"/>
      <c r="D113" s="89" t="s">
        <v>2396</v>
      </c>
      <c r="E113" s="89" t="s">
        <v>3120</v>
      </c>
      <c r="F113" s="89">
        <v>100</v>
      </c>
      <c r="G113" s="89">
        <v>200</v>
      </c>
      <c r="H113" s="89">
        <v>800</v>
      </c>
      <c r="I113" s="89">
        <v>0</v>
      </c>
      <c r="J113" s="167" t="s">
        <v>2466</v>
      </c>
      <c r="K113" s="79" t="s">
        <v>3123</v>
      </c>
      <c r="L113" s="89"/>
      <c r="M113" s="131"/>
      <c r="N113" s="89" t="s">
        <v>2467</v>
      </c>
      <c r="O113" s="89" t="s">
        <v>430</v>
      </c>
      <c r="P113" s="89"/>
    </row>
    <row r="114" spans="1:16">
      <c r="A114" s="89" t="s">
        <v>2468</v>
      </c>
      <c r="B114" s="137" t="s">
        <v>3198</v>
      </c>
      <c r="C114" s="89"/>
      <c r="D114" s="89" t="s">
        <v>2396</v>
      </c>
      <c r="E114" s="89" t="s">
        <v>2408</v>
      </c>
      <c r="F114" s="89">
        <v>100</v>
      </c>
      <c r="G114" s="89">
        <v>500</v>
      </c>
      <c r="H114" s="89">
        <v>300</v>
      </c>
      <c r="I114" s="89">
        <v>100</v>
      </c>
      <c r="J114" s="167" t="s">
        <v>2469</v>
      </c>
      <c r="K114" s="79" t="s">
        <v>544</v>
      </c>
      <c r="L114" s="89"/>
      <c r="M114" s="131"/>
      <c r="N114" s="89" t="s">
        <v>2470</v>
      </c>
      <c r="O114" s="89" t="s">
        <v>425</v>
      </c>
      <c r="P114" s="89"/>
    </row>
    <row r="115" spans="1:16">
      <c r="A115" s="89" t="s">
        <v>2471</v>
      </c>
      <c r="B115" s="137" t="s">
        <v>3199</v>
      </c>
      <c r="C115" s="89"/>
      <c r="D115" s="89" t="s">
        <v>2396</v>
      </c>
      <c r="E115" s="89" t="s">
        <v>3110</v>
      </c>
      <c r="F115" s="89">
        <v>100</v>
      </c>
      <c r="G115" s="89">
        <v>0</v>
      </c>
      <c r="H115" s="89">
        <v>500</v>
      </c>
      <c r="I115" s="89">
        <v>0</v>
      </c>
      <c r="J115" s="167" t="s">
        <v>2472</v>
      </c>
      <c r="K115" s="79" t="s">
        <v>544</v>
      </c>
      <c r="L115" s="89"/>
      <c r="M115" s="131"/>
      <c r="N115" s="89" t="s">
        <v>2473</v>
      </c>
      <c r="O115" s="89" t="s">
        <v>367</v>
      </c>
      <c r="P115" s="89"/>
    </row>
    <row r="116" spans="1:16">
      <c r="A116" s="89" t="s">
        <v>2474</v>
      </c>
      <c r="B116" s="137" t="s">
        <v>3200</v>
      </c>
      <c r="C116" s="89"/>
      <c r="D116" s="89" t="s">
        <v>2396</v>
      </c>
      <c r="E116" s="89" t="s">
        <v>3120</v>
      </c>
      <c r="F116" s="89">
        <v>100</v>
      </c>
      <c r="G116" s="89">
        <v>600</v>
      </c>
      <c r="H116" s="89">
        <v>300</v>
      </c>
      <c r="I116" s="89">
        <v>200</v>
      </c>
      <c r="J116" s="167" t="s">
        <v>2475</v>
      </c>
      <c r="K116" s="79" t="s">
        <v>3124</v>
      </c>
      <c r="L116" s="89"/>
      <c r="M116" s="131" t="s">
        <v>3125</v>
      </c>
      <c r="N116" s="89" t="s">
        <v>2476</v>
      </c>
      <c r="O116" s="89" t="s">
        <v>397</v>
      </c>
      <c r="P116" s="89"/>
    </row>
    <row r="117" spans="1:16">
      <c r="A117" s="89" t="s">
        <v>2477</v>
      </c>
      <c r="B117" s="137" t="s">
        <v>3201</v>
      </c>
      <c r="C117" s="89"/>
      <c r="D117" s="89" t="s">
        <v>2396</v>
      </c>
      <c r="E117" s="89" t="s">
        <v>3120</v>
      </c>
      <c r="F117" s="89">
        <v>100</v>
      </c>
      <c r="G117" s="89">
        <v>1500</v>
      </c>
      <c r="H117" s="89">
        <v>600</v>
      </c>
      <c r="I117" s="89">
        <v>500</v>
      </c>
      <c r="J117" s="167" t="s">
        <v>2478</v>
      </c>
      <c r="K117" s="79" t="s">
        <v>3126</v>
      </c>
      <c r="L117" s="89"/>
      <c r="M117" s="131"/>
      <c r="N117" s="89" t="s">
        <v>2480</v>
      </c>
      <c r="O117" s="89" t="s">
        <v>2479</v>
      </c>
      <c r="P117" s="89"/>
    </row>
    <row r="118" spans="1:16">
      <c r="A118" s="89" t="s">
        <v>2481</v>
      </c>
      <c r="B118" s="137" t="s">
        <v>3202</v>
      </c>
      <c r="C118" s="89"/>
      <c r="D118" s="89" t="s">
        <v>2396</v>
      </c>
      <c r="E118" s="89" t="s">
        <v>2430</v>
      </c>
      <c r="F118" s="89">
        <v>100</v>
      </c>
      <c r="G118" s="89">
        <v>500</v>
      </c>
      <c r="H118" s="89">
        <v>500</v>
      </c>
      <c r="I118" s="89">
        <v>400</v>
      </c>
      <c r="J118" s="167" t="s">
        <v>5107</v>
      </c>
      <c r="K118" s="79" t="s">
        <v>3127</v>
      </c>
      <c r="L118" s="89"/>
      <c r="M118" s="131"/>
      <c r="N118" s="89" t="s">
        <v>2482</v>
      </c>
      <c r="O118" s="89" t="s">
        <v>434</v>
      </c>
      <c r="P118" s="89"/>
    </row>
    <row r="119" spans="1:16">
      <c r="A119" s="89" t="s">
        <v>2483</v>
      </c>
      <c r="B119" s="137" t="s">
        <v>3203</v>
      </c>
      <c r="C119" s="89"/>
      <c r="D119" s="89" t="s">
        <v>2396</v>
      </c>
      <c r="E119" s="89" t="s">
        <v>2430</v>
      </c>
      <c r="F119" s="89">
        <v>100</v>
      </c>
      <c r="G119" s="89">
        <v>400</v>
      </c>
      <c r="H119" s="89">
        <v>200</v>
      </c>
      <c r="I119" s="89">
        <v>300</v>
      </c>
      <c r="J119" s="167" t="s">
        <v>2484</v>
      </c>
      <c r="K119" s="79" t="s">
        <v>3128</v>
      </c>
      <c r="L119" s="89"/>
      <c r="M119" s="131"/>
      <c r="N119" s="89" t="s">
        <v>2485</v>
      </c>
      <c r="O119" s="89" t="s">
        <v>427</v>
      </c>
      <c r="P119" s="89"/>
    </row>
    <row r="120" spans="1:16">
      <c r="A120" s="89" t="s">
        <v>2486</v>
      </c>
      <c r="B120" s="137" t="s">
        <v>3204</v>
      </c>
      <c r="C120" s="89"/>
      <c r="D120" s="89" t="s">
        <v>2396</v>
      </c>
      <c r="E120" s="89" t="s">
        <v>2419</v>
      </c>
      <c r="F120" s="89">
        <v>100</v>
      </c>
      <c r="G120" s="89">
        <v>0</v>
      </c>
      <c r="H120" s="89">
        <v>100</v>
      </c>
      <c r="I120" s="89">
        <v>200</v>
      </c>
      <c r="J120" s="167" t="s">
        <v>2487</v>
      </c>
      <c r="K120" s="79" t="s">
        <v>3029</v>
      </c>
      <c r="L120" s="89"/>
      <c r="M120" s="131"/>
      <c r="N120" s="89" t="s">
        <v>2488</v>
      </c>
      <c r="O120" s="89" t="s">
        <v>369</v>
      </c>
      <c r="P120" s="89"/>
    </row>
    <row r="121" spans="1:16">
      <c r="A121" s="89" t="s">
        <v>2489</v>
      </c>
      <c r="B121" s="137" t="s">
        <v>3205</v>
      </c>
      <c r="C121" s="89"/>
      <c r="D121" s="89" t="s">
        <v>2396</v>
      </c>
      <c r="E121" s="89" t="s">
        <v>3112</v>
      </c>
      <c r="F121" s="89">
        <v>100</v>
      </c>
      <c r="G121" s="89">
        <v>200</v>
      </c>
      <c r="H121" s="89">
        <v>200</v>
      </c>
      <c r="I121" s="89">
        <v>200</v>
      </c>
      <c r="J121" s="167" t="s">
        <v>2247</v>
      </c>
      <c r="K121" s="79" t="s">
        <v>507</v>
      </c>
      <c r="L121" s="89"/>
      <c r="M121" s="131" t="s">
        <v>3114</v>
      </c>
      <c r="N121" s="89" t="s">
        <v>2490</v>
      </c>
      <c r="O121" s="89" t="s">
        <v>372</v>
      </c>
      <c r="P121" s="89"/>
    </row>
    <row r="122" spans="1:16">
      <c r="A122" s="89" t="s">
        <v>2491</v>
      </c>
      <c r="B122" s="137" t="s">
        <v>3206</v>
      </c>
      <c r="C122" s="89"/>
      <c r="D122" s="89" t="s">
        <v>2396</v>
      </c>
      <c r="E122" s="89" t="s">
        <v>2408</v>
      </c>
      <c r="F122" s="89">
        <v>100</v>
      </c>
      <c r="G122" s="89">
        <v>300</v>
      </c>
      <c r="H122" s="89">
        <v>300</v>
      </c>
      <c r="I122" s="89">
        <v>300</v>
      </c>
      <c r="J122" s="167" t="s">
        <v>2492</v>
      </c>
      <c r="K122" s="79" t="s">
        <v>507</v>
      </c>
      <c r="L122" s="89"/>
      <c r="M122" s="131"/>
      <c r="N122" s="89" t="s">
        <v>2493</v>
      </c>
      <c r="O122" s="89" t="s">
        <v>373</v>
      </c>
      <c r="P122" s="89"/>
    </row>
    <row r="123" spans="1:16">
      <c r="A123" s="89" t="s">
        <v>2494</v>
      </c>
      <c r="B123" s="137" t="s">
        <v>3207</v>
      </c>
      <c r="C123" s="89"/>
      <c r="D123" s="89" t="s">
        <v>2396</v>
      </c>
      <c r="E123" s="89" t="s">
        <v>2408</v>
      </c>
      <c r="F123" s="89">
        <v>100</v>
      </c>
      <c r="G123" s="89">
        <v>200</v>
      </c>
      <c r="H123" s="89">
        <v>100</v>
      </c>
      <c r="I123" s="89">
        <v>200</v>
      </c>
      <c r="J123" s="167" t="s">
        <v>2495</v>
      </c>
      <c r="K123" s="79" t="s">
        <v>499</v>
      </c>
      <c r="L123" s="89"/>
      <c r="M123" s="131"/>
      <c r="N123" s="89" t="s">
        <v>2496</v>
      </c>
      <c r="O123" s="89" t="s">
        <v>374</v>
      </c>
      <c r="P123" s="89"/>
    </row>
    <row r="124" spans="1:16">
      <c r="A124" s="89" t="s">
        <v>2497</v>
      </c>
      <c r="B124" s="137" t="s">
        <v>3208</v>
      </c>
      <c r="C124" s="89"/>
      <c r="D124" s="89" t="s">
        <v>2396</v>
      </c>
      <c r="E124" s="89" t="s">
        <v>2430</v>
      </c>
      <c r="F124" s="89">
        <v>100</v>
      </c>
      <c r="G124" s="89">
        <v>300</v>
      </c>
      <c r="H124" s="89">
        <v>100</v>
      </c>
      <c r="I124" s="89">
        <v>300</v>
      </c>
      <c r="J124" s="167" t="s">
        <v>2498</v>
      </c>
      <c r="K124" s="79" t="s">
        <v>3129</v>
      </c>
      <c r="L124" s="89"/>
      <c r="M124" s="131"/>
      <c r="N124" s="89" t="s">
        <v>2499</v>
      </c>
      <c r="O124" s="89" t="s">
        <v>376</v>
      </c>
      <c r="P124" s="89"/>
    </row>
    <row r="125" spans="1:16">
      <c r="A125" s="89" t="s">
        <v>2500</v>
      </c>
      <c r="B125" s="137" t="s">
        <v>3209</v>
      </c>
      <c r="C125" s="89" t="s">
        <v>2443</v>
      </c>
      <c r="D125" s="89" t="s">
        <v>2396</v>
      </c>
      <c r="E125" s="89" t="s">
        <v>2430</v>
      </c>
      <c r="F125" s="89">
        <v>100</v>
      </c>
      <c r="G125" s="89">
        <v>400</v>
      </c>
      <c r="H125" s="89">
        <v>100</v>
      </c>
      <c r="I125" s="89">
        <v>200</v>
      </c>
      <c r="J125" s="167" t="s">
        <v>2501</v>
      </c>
      <c r="K125" s="79" t="s">
        <v>3130</v>
      </c>
      <c r="L125" s="89"/>
      <c r="M125" s="131"/>
      <c r="N125" s="89" t="s">
        <v>2502</v>
      </c>
      <c r="O125" s="89" t="s">
        <v>378</v>
      </c>
      <c r="P125" s="89"/>
    </row>
    <row r="126" spans="1:16">
      <c r="A126" s="89" t="s">
        <v>2503</v>
      </c>
      <c r="B126" s="137" t="s">
        <v>3210</v>
      </c>
      <c r="C126" s="89"/>
      <c r="D126" s="89" t="s">
        <v>2396</v>
      </c>
      <c r="E126" s="89" t="s">
        <v>2430</v>
      </c>
      <c r="F126" s="89">
        <v>100</v>
      </c>
      <c r="G126" s="89">
        <v>300</v>
      </c>
      <c r="H126" s="89">
        <v>100</v>
      </c>
      <c r="I126" s="89">
        <v>0</v>
      </c>
      <c r="J126" s="167" t="s">
        <v>2504</v>
      </c>
      <c r="K126" s="79" t="s">
        <v>3130</v>
      </c>
      <c r="L126" s="89"/>
      <c r="M126" s="131"/>
      <c r="N126" s="89" t="s">
        <v>2505</v>
      </c>
      <c r="O126" s="89" t="s">
        <v>378</v>
      </c>
      <c r="P126" s="89"/>
    </row>
    <row r="127" spans="1:16">
      <c r="A127" s="89" t="s">
        <v>2506</v>
      </c>
      <c r="B127" s="137" t="s">
        <v>3211</v>
      </c>
      <c r="C127" s="89" t="s">
        <v>2443</v>
      </c>
      <c r="D127" s="89" t="s">
        <v>2396</v>
      </c>
      <c r="E127" s="89" t="s">
        <v>3110</v>
      </c>
      <c r="F127" s="89">
        <v>100</v>
      </c>
      <c r="G127" s="89">
        <v>300</v>
      </c>
      <c r="H127" s="89">
        <v>400</v>
      </c>
      <c r="I127" s="89">
        <v>300</v>
      </c>
      <c r="J127" s="167" t="s">
        <v>2507</v>
      </c>
      <c r="K127" s="79" t="s">
        <v>520</v>
      </c>
      <c r="L127" s="89"/>
      <c r="M127" s="131"/>
      <c r="N127" s="89" t="s">
        <v>2508</v>
      </c>
      <c r="O127" s="89" t="s">
        <v>384</v>
      </c>
      <c r="P127" s="89"/>
    </row>
    <row r="128" spans="1:16">
      <c r="A128" s="89" t="s">
        <v>3822</v>
      </c>
      <c r="B128" s="137" t="s">
        <v>3212</v>
      </c>
      <c r="C128" s="89"/>
      <c r="D128" s="89" t="s">
        <v>2396</v>
      </c>
      <c r="E128" s="89" t="s">
        <v>2430</v>
      </c>
      <c r="F128" s="89">
        <v>100</v>
      </c>
      <c r="G128" s="89">
        <v>500</v>
      </c>
      <c r="H128" s="89">
        <v>0</v>
      </c>
      <c r="I128" s="89">
        <v>0</v>
      </c>
      <c r="J128" s="167" t="s">
        <v>2509</v>
      </c>
      <c r="K128" s="79" t="s">
        <v>3131</v>
      </c>
      <c r="L128" s="89"/>
      <c r="M128" s="131"/>
      <c r="N128" s="89" t="s">
        <v>2510</v>
      </c>
      <c r="O128" s="89" t="s">
        <v>386</v>
      </c>
      <c r="P128" s="89"/>
    </row>
    <row r="129" spans="1:16">
      <c r="A129" s="89" t="s">
        <v>2511</v>
      </c>
      <c r="B129" s="137" t="s">
        <v>3213</v>
      </c>
      <c r="C129" s="89"/>
      <c r="D129" s="89" t="s">
        <v>2396</v>
      </c>
      <c r="E129" s="89" t="s">
        <v>2412</v>
      </c>
      <c r="F129" s="89">
        <v>100</v>
      </c>
      <c r="G129" s="89">
        <v>500</v>
      </c>
      <c r="H129" s="89">
        <v>100</v>
      </c>
      <c r="I129" s="89">
        <v>500</v>
      </c>
      <c r="J129" s="167" t="s">
        <v>2512</v>
      </c>
      <c r="K129" s="79" t="s">
        <v>3132</v>
      </c>
      <c r="L129" s="89"/>
      <c r="M129" s="131"/>
      <c r="N129" s="89" t="s">
        <v>2513</v>
      </c>
      <c r="O129" s="89" t="s">
        <v>389</v>
      </c>
      <c r="P129" s="89"/>
    </row>
    <row r="130" spans="1:16">
      <c r="A130" s="89" t="s">
        <v>2514</v>
      </c>
      <c r="B130" s="137" t="s">
        <v>3214</v>
      </c>
      <c r="C130" s="89"/>
      <c r="D130" s="89" t="s">
        <v>2396</v>
      </c>
      <c r="E130" s="89" t="s">
        <v>2412</v>
      </c>
      <c r="F130" s="89">
        <v>100</v>
      </c>
      <c r="G130" s="89">
        <v>500</v>
      </c>
      <c r="H130" s="89">
        <v>100</v>
      </c>
      <c r="I130" s="89">
        <v>500</v>
      </c>
      <c r="J130" s="167" t="s">
        <v>2515</v>
      </c>
      <c r="K130" s="79" t="s">
        <v>3133</v>
      </c>
      <c r="L130" s="89"/>
      <c r="M130" s="131"/>
      <c r="N130" s="89" t="s">
        <v>2516</v>
      </c>
      <c r="O130" s="89" t="s">
        <v>391</v>
      </c>
      <c r="P130" s="89"/>
    </row>
    <row r="131" spans="1:16">
      <c r="A131" s="89" t="s">
        <v>2517</v>
      </c>
      <c r="B131" s="137" t="s">
        <v>3215</v>
      </c>
      <c r="C131" s="89"/>
      <c r="D131" s="89" t="s">
        <v>2396</v>
      </c>
      <c r="E131" s="89" t="s">
        <v>2430</v>
      </c>
      <c r="F131" s="89">
        <v>100</v>
      </c>
      <c r="G131" s="89">
        <v>200</v>
      </c>
      <c r="H131" s="89">
        <v>100</v>
      </c>
      <c r="I131" s="89">
        <v>200</v>
      </c>
      <c r="J131" s="167" t="s">
        <v>2518</v>
      </c>
      <c r="K131" s="79" t="s">
        <v>3133</v>
      </c>
      <c r="L131" s="89"/>
      <c r="M131" s="131"/>
      <c r="N131" s="89" t="s">
        <v>2519</v>
      </c>
      <c r="O131" s="89" t="s">
        <v>391</v>
      </c>
      <c r="P131" s="89"/>
    </row>
    <row r="132" spans="1:16">
      <c r="A132" s="89" t="s">
        <v>2520</v>
      </c>
      <c r="B132" s="137" t="s">
        <v>3216</v>
      </c>
      <c r="C132" s="89" t="s">
        <v>2443</v>
      </c>
      <c r="D132" s="89" t="s">
        <v>2396</v>
      </c>
      <c r="E132" s="89" t="s">
        <v>2408</v>
      </c>
      <c r="F132" s="89">
        <v>100</v>
      </c>
      <c r="G132" s="89">
        <v>100</v>
      </c>
      <c r="H132" s="89">
        <v>100</v>
      </c>
      <c r="I132" s="89">
        <v>200</v>
      </c>
      <c r="J132" s="167" t="s">
        <v>2521</v>
      </c>
      <c r="K132" s="79" t="s">
        <v>504</v>
      </c>
      <c r="L132" s="89"/>
      <c r="M132" s="131"/>
      <c r="N132" s="89" t="s">
        <v>2522</v>
      </c>
      <c r="O132" s="89" t="s">
        <v>392</v>
      </c>
      <c r="P132" s="89"/>
    </row>
    <row r="133" spans="1:16">
      <c r="A133" s="89" t="s">
        <v>2523</v>
      </c>
      <c r="B133" s="137" t="s">
        <v>3217</v>
      </c>
      <c r="C133" s="89" t="s">
        <v>2443</v>
      </c>
      <c r="D133" s="89" t="s">
        <v>2396</v>
      </c>
      <c r="E133" s="89" t="s">
        <v>2430</v>
      </c>
      <c r="F133" s="89">
        <v>100</v>
      </c>
      <c r="G133" s="89">
        <v>100</v>
      </c>
      <c r="H133" s="89">
        <v>200</v>
      </c>
      <c r="I133" s="89">
        <v>100</v>
      </c>
      <c r="J133" s="167" t="s">
        <v>2524</v>
      </c>
      <c r="K133" s="79" t="s">
        <v>3134</v>
      </c>
      <c r="L133" s="89"/>
      <c r="M133" s="131"/>
      <c r="N133" s="89" t="s">
        <v>2525</v>
      </c>
      <c r="O133" s="89" t="s">
        <v>394</v>
      </c>
      <c r="P133" s="89"/>
    </row>
    <row r="134" spans="1:16">
      <c r="A134" s="89" t="s">
        <v>2526</v>
      </c>
      <c r="B134" s="137" t="s">
        <v>3218</v>
      </c>
      <c r="C134" s="89"/>
      <c r="D134" s="89" t="s">
        <v>2396</v>
      </c>
      <c r="E134" s="89" t="s">
        <v>2408</v>
      </c>
      <c r="F134" s="89">
        <v>100</v>
      </c>
      <c r="G134" s="89">
        <v>400</v>
      </c>
      <c r="H134" s="89">
        <v>100</v>
      </c>
      <c r="I134" s="89">
        <v>300</v>
      </c>
      <c r="J134" s="167" t="s">
        <v>2527</v>
      </c>
      <c r="K134" s="79" t="s">
        <v>523</v>
      </c>
      <c r="L134" s="89"/>
      <c r="M134" s="131"/>
      <c r="N134" s="89" t="s">
        <v>2528</v>
      </c>
      <c r="O134" s="89" t="s">
        <v>395</v>
      </c>
      <c r="P134" s="89"/>
    </row>
    <row r="135" spans="1:16">
      <c r="A135" s="89" t="s">
        <v>2529</v>
      </c>
      <c r="B135" s="137" t="s">
        <v>3219</v>
      </c>
      <c r="C135" s="89" t="s">
        <v>2443</v>
      </c>
      <c r="D135" s="89" t="s">
        <v>2396</v>
      </c>
      <c r="E135" s="89" t="s">
        <v>2430</v>
      </c>
      <c r="F135" s="89">
        <v>100</v>
      </c>
      <c r="G135" s="89">
        <v>300</v>
      </c>
      <c r="H135" s="89">
        <v>100</v>
      </c>
      <c r="I135" s="89">
        <v>200</v>
      </c>
      <c r="J135" s="167" t="s">
        <v>2530</v>
      </c>
      <c r="K135" s="79" t="s">
        <v>3135</v>
      </c>
      <c r="L135" s="89"/>
      <c r="M135" s="131"/>
      <c r="N135" s="89" t="s">
        <v>2531</v>
      </c>
      <c r="O135" s="89" t="s">
        <v>395</v>
      </c>
      <c r="P135" s="89"/>
    </row>
    <row r="136" spans="1:16">
      <c r="A136" s="89" t="s">
        <v>2532</v>
      </c>
      <c r="B136" s="137" t="s">
        <v>3220</v>
      </c>
      <c r="C136" s="89"/>
      <c r="D136" s="89" t="s">
        <v>2396</v>
      </c>
      <c r="E136" s="89" t="s">
        <v>3120</v>
      </c>
      <c r="F136" s="89">
        <v>100</v>
      </c>
      <c r="G136" s="89">
        <v>0</v>
      </c>
      <c r="H136" s="89">
        <v>0</v>
      </c>
      <c r="I136" s="89">
        <v>1200</v>
      </c>
      <c r="J136" s="167" t="s">
        <v>2533</v>
      </c>
      <c r="K136" s="79" t="s">
        <v>3136</v>
      </c>
      <c r="L136" s="89"/>
      <c r="M136" s="131"/>
      <c r="N136" s="89" t="s">
        <v>2534</v>
      </c>
      <c r="O136" s="89" t="s">
        <v>399</v>
      </c>
      <c r="P136" s="89"/>
    </row>
    <row r="137" spans="1:16">
      <c r="A137" s="89" t="s">
        <v>2535</v>
      </c>
      <c r="B137" s="137" t="s">
        <v>3221</v>
      </c>
      <c r="C137" s="89"/>
      <c r="D137" s="89" t="s">
        <v>2396</v>
      </c>
      <c r="E137" s="89" t="s">
        <v>2408</v>
      </c>
      <c r="F137" s="89">
        <v>100</v>
      </c>
      <c r="G137" s="89">
        <v>0</v>
      </c>
      <c r="H137" s="89">
        <v>0</v>
      </c>
      <c r="I137" s="89">
        <v>1800</v>
      </c>
      <c r="J137" s="167" t="s">
        <v>2536</v>
      </c>
      <c r="K137" s="79" t="s">
        <v>525</v>
      </c>
      <c r="L137" s="89"/>
      <c r="M137" s="131"/>
      <c r="N137" s="89" t="s">
        <v>2537</v>
      </c>
      <c r="O137" s="89" t="s">
        <v>400</v>
      </c>
      <c r="P137" s="89"/>
    </row>
    <row r="138" spans="1:16">
      <c r="A138" s="89" t="s">
        <v>2538</v>
      </c>
      <c r="B138" s="137" t="s">
        <v>3222</v>
      </c>
      <c r="C138" s="89"/>
      <c r="D138" s="89" t="s">
        <v>2396</v>
      </c>
      <c r="E138" s="89" t="s">
        <v>2430</v>
      </c>
      <c r="F138" s="89">
        <v>100</v>
      </c>
      <c r="G138" s="89">
        <v>100</v>
      </c>
      <c r="H138" s="89">
        <v>0</v>
      </c>
      <c r="I138" s="89">
        <v>500</v>
      </c>
      <c r="J138" s="167" t="s">
        <v>2539</v>
      </c>
      <c r="K138" s="79" t="s">
        <v>3137</v>
      </c>
      <c r="L138" s="89"/>
      <c r="M138" s="131"/>
      <c r="N138" s="89" t="s">
        <v>2540</v>
      </c>
      <c r="O138" s="89" t="s">
        <v>400</v>
      </c>
      <c r="P138" s="89"/>
    </row>
    <row r="139" spans="1:16">
      <c r="A139" s="89" t="s">
        <v>2541</v>
      </c>
      <c r="B139" s="137" t="s">
        <v>3223</v>
      </c>
      <c r="C139" s="89"/>
      <c r="D139" s="89" t="s">
        <v>2396</v>
      </c>
      <c r="E139" s="89" t="s">
        <v>3120</v>
      </c>
      <c r="F139" s="89">
        <v>100</v>
      </c>
      <c r="G139" s="89">
        <v>400</v>
      </c>
      <c r="H139" s="89">
        <v>100</v>
      </c>
      <c r="I139" s="89">
        <v>500</v>
      </c>
      <c r="J139" s="167" t="s">
        <v>2542</v>
      </c>
      <c r="K139" s="79" t="s">
        <v>3138</v>
      </c>
      <c r="L139" s="89"/>
      <c r="M139" s="131"/>
      <c r="N139" s="89" t="s">
        <v>2543</v>
      </c>
      <c r="O139" s="89" t="s">
        <v>401</v>
      </c>
      <c r="P139" s="89"/>
    </row>
    <row r="140" spans="1:16">
      <c r="A140" s="89" t="s">
        <v>2544</v>
      </c>
      <c r="B140" s="137" t="s">
        <v>3224</v>
      </c>
      <c r="C140" s="89"/>
      <c r="D140" s="89" t="s">
        <v>2396</v>
      </c>
      <c r="E140" s="89" t="s">
        <v>3110</v>
      </c>
      <c r="F140" s="89">
        <v>100</v>
      </c>
      <c r="G140" s="89">
        <v>400</v>
      </c>
      <c r="H140" s="89">
        <v>0</v>
      </c>
      <c r="I140" s="89">
        <v>200</v>
      </c>
      <c r="J140" s="167" t="s">
        <v>2545</v>
      </c>
      <c r="K140" s="79" t="s">
        <v>485</v>
      </c>
      <c r="L140" s="89"/>
      <c r="M140" s="131"/>
      <c r="N140" s="89" t="s">
        <v>2546</v>
      </c>
      <c r="O140" s="89" t="s">
        <v>407</v>
      </c>
      <c r="P140" s="89"/>
    </row>
    <row r="141" spans="1:16">
      <c r="A141" s="89" t="s">
        <v>2547</v>
      </c>
      <c r="B141" s="137" t="s">
        <v>3225</v>
      </c>
      <c r="C141" s="89"/>
      <c r="D141" s="89" t="s">
        <v>2396</v>
      </c>
      <c r="E141" s="89" t="s">
        <v>3112</v>
      </c>
      <c r="F141" s="89">
        <v>100</v>
      </c>
      <c r="G141" s="89">
        <v>200</v>
      </c>
      <c r="H141" s="89">
        <v>300</v>
      </c>
      <c r="I141" s="89">
        <v>100</v>
      </c>
      <c r="J141" s="167" t="s">
        <v>2198</v>
      </c>
      <c r="K141" s="79" t="s">
        <v>488</v>
      </c>
      <c r="L141" s="89"/>
      <c r="M141" s="131"/>
      <c r="N141" s="89" t="s">
        <v>2548</v>
      </c>
      <c r="O141" s="89" t="s">
        <v>409</v>
      </c>
      <c r="P141" s="89"/>
    </row>
    <row r="142" spans="1:16">
      <c r="A142" s="89" t="s">
        <v>2549</v>
      </c>
      <c r="B142" s="137" t="s">
        <v>3226</v>
      </c>
      <c r="C142" s="89"/>
      <c r="D142" s="89" t="s">
        <v>2396</v>
      </c>
      <c r="E142" s="89" t="s">
        <v>2419</v>
      </c>
      <c r="F142" s="89">
        <v>100</v>
      </c>
      <c r="G142" s="89">
        <v>0</v>
      </c>
      <c r="H142" s="89">
        <v>100</v>
      </c>
      <c r="I142" s="89">
        <v>200</v>
      </c>
      <c r="J142" s="167" t="s">
        <v>2550</v>
      </c>
      <c r="K142" s="79" t="s">
        <v>3139</v>
      </c>
      <c r="L142" s="89"/>
      <c r="M142" s="131"/>
      <c r="N142" s="89" t="s">
        <v>2551</v>
      </c>
      <c r="O142" s="89" t="s">
        <v>409</v>
      </c>
      <c r="P142" s="89"/>
    </row>
    <row r="143" spans="1:16">
      <c r="A143" s="89" t="s">
        <v>2552</v>
      </c>
      <c r="B143" s="137" t="s">
        <v>3227</v>
      </c>
      <c r="C143" s="89"/>
      <c r="D143" s="89" t="s">
        <v>2396</v>
      </c>
      <c r="E143" s="89" t="s">
        <v>2430</v>
      </c>
      <c r="F143" s="89">
        <v>100</v>
      </c>
      <c r="G143" s="89">
        <v>300</v>
      </c>
      <c r="H143" s="89">
        <v>100</v>
      </c>
      <c r="I143" s="89">
        <v>200</v>
      </c>
      <c r="J143" s="167" t="s">
        <v>2553</v>
      </c>
      <c r="K143" s="79" t="s">
        <v>3139</v>
      </c>
      <c r="L143" s="89"/>
      <c r="M143" s="131"/>
      <c r="N143" s="89" t="s">
        <v>2554</v>
      </c>
      <c r="O143" s="89" t="s">
        <v>409</v>
      </c>
      <c r="P143" s="89"/>
    </row>
    <row r="144" spans="1:16">
      <c r="A144" s="89" t="s">
        <v>2555</v>
      </c>
      <c r="B144" s="137" t="s">
        <v>3228</v>
      </c>
      <c r="C144" s="89" t="s">
        <v>2443</v>
      </c>
      <c r="D144" s="89" t="s">
        <v>2396</v>
      </c>
      <c r="E144" s="89" t="s">
        <v>2430</v>
      </c>
      <c r="F144" s="89">
        <v>100</v>
      </c>
      <c r="G144" s="89">
        <v>500</v>
      </c>
      <c r="H144" s="89">
        <v>0</v>
      </c>
      <c r="I144" s="89">
        <v>200</v>
      </c>
      <c r="J144" s="167" t="s">
        <v>2556</v>
      </c>
      <c r="K144" s="79" t="s">
        <v>3140</v>
      </c>
      <c r="L144" s="89"/>
      <c r="M144" s="131"/>
      <c r="N144" s="89" t="s">
        <v>2557</v>
      </c>
      <c r="O144" s="89" t="s">
        <v>411</v>
      </c>
      <c r="P144" s="89"/>
    </row>
    <row r="145" spans="1:16">
      <c r="A145" s="89" t="s">
        <v>2558</v>
      </c>
      <c r="B145" s="137" t="s">
        <v>3229</v>
      </c>
      <c r="C145" s="89"/>
      <c r="D145" s="89" t="s">
        <v>2396</v>
      </c>
      <c r="E145" s="89" t="s">
        <v>3120</v>
      </c>
      <c r="F145" s="89">
        <v>100</v>
      </c>
      <c r="G145" s="89">
        <v>300</v>
      </c>
      <c r="H145" s="89">
        <v>100</v>
      </c>
      <c r="I145" s="89">
        <v>100</v>
      </c>
      <c r="J145" s="167" t="s">
        <v>2559</v>
      </c>
      <c r="K145" s="79" t="s">
        <v>3141</v>
      </c>
      <c r="L145" s="89"/>
      <c r="M145" s="131"/>
      <c r="N145" s="89" t="s">
        <v>2560</v>
      </c>
      <c r="O145" s="89" t="s">
        <v>423</v>
      </c>
      <c r="P145" s="89"/>
    </row>
    <row r="146" spans="1:16">
      <c r="A146" s="89" t="s">
        <v>2561</v>
      </c>
      <c r="B146" s="137" t="s">
        <v>3230</v>
      </c>
      <c r="C146" s="89"/>
      <c r="D146" s="89" t="s">
        <v>2396</v>
      </c>
      <c r="E146" s="89" t="s">
        <v>2419</v>
      </c>
      <c r="F146" s="89">
        <v>100</v>
      </c>
      <c r="G146" s="89">
        <v>0</v>
      </c>
      <c r="H146" s="89">
        <v>100</v>
      </c>
      <c r="I146" s="89">
        <v>200</v>
      </c>
      <c r="J146" s="167" t="s">
        <v>2562</v>
      </c>
      <c r="K146" s="79" t="s">
        <v>3142</v>
      </c>
      <c r="L146" s="89"/>
      <c r="M146" s="131"/>
      <c r="N146" s="89" t="s">
        <v>2563</v>
      </c>
      <c r="O146" s="89" t="s">
        <v>425</v>
      </c>
      <c r="P146" s="89"/>
    </row>
    <row r="147" spans="1:16">
      <c r="A147" s="89" t="s">
        <v>2564</v>
      </c>
      <c r="B147" s="137" t="s">
        <v>3231</v>
      </c>
      <c r="C147" s="89" t="s">
        <v>2443</v>
      </c>
      <c r="D147" s="89" t="s">
        <v>2396</v>
      </c>
      <c r="E147" s="89" t="s">
        <v>3110</v>
      </c>
      <c r="F147" s="89">
        <v>100</v>
      </c>
      <c r="G147" s="89">
        <v>100</v>
      </c>
      <c r="H147" s="89">
        <v>300</v>
      </c>
      <c r="I147" s="89">
        <v>200</v>
      </c>
      <c r="J147" s="167" t="s">
        <v>2565</v>
      </c>
      <c r="K147" s="79" t="s">
        <v>3028</v>
      </c>
      <c r="L147" s="89"/>
      <c r="M147" s="131"/>
      <c r="N147" s="89" t="s">
        <v>2567</v>
      </c>
      <c r="O147" s="89" t="s">
        <v>2566</v>
      </c>
      <c r="P147" s="89"/>
    </row>
    <row r="148" spans="1:16">
      <c r="A148" s="89" t="s">
        <v>2568</v>
      </c>
      <c r="B148" s="137" t="s">
        <v>3232</v>
      </c>
      <c r="C148" s="89"/>
      <c r="D148" s="89" t="s">
        <v>2396</v>
      </c>
      <c r="E148" s="89" t="s">
        <v>2430</v>
      </c>
      <c r="F148" s="89">
        <v>100</v>
      </c>
      <c r="G148" s="89">
        <v>200</v>
      </c>
      <c r="H148" s="89">
        <v>200</v>
      </c>
      <c r="I148" s="89">
        <v>0</v>
      </c>
      <c r="J148" s="167" t="s">
        <v>2569</v>
      </c>
      <c r="K148" s="79" t="s">
        <v>3118</v>
      </c>
      <c r="L148" s="89"/>
      <c r="M148" s="131"/>
      <c r="N148" s="89" t="s">
        <v>2570</v>
      </c>
      <c r="O148" s="89" t="s">
        <v>446</v>
      </c>
      <c r="P148" s="89"/>
    </row>
    <row r="149" spans="1:16">
      <c r="A149" s="89" t="s">
        <v>2571</v>
      </c>
      <c r="B149" s="137" t="s">
        <v>3233</v>
      </c>
      <c r="C149" s="89"/>
      <c r="D149" s="89" t="s">
        <v>2396</v>
      </c>
      <c r="E149" s="89" t="s">
        <v>3120</v>
      </c>
      <c r="F149" s="89">
        <v>100</v>
      </c>
      <c r="G149" s="89">
        <v>0</v>
      </c>
      <c r="H149" s="89">
        <v>800</v>
      </c>
      <c r="I149" s="89">
        <v>0</v>
      </c>
      <c r="J149" s="167" t="s">
        <v>2572</v>
      </c>
      <c r="K149" s="79" t="s">
        <v>3143</v>
      </c>
      <c r="L149" s="89"/>
      <c r="M149" s="131"/>
      <c r="N149" s="89" t="s">
        <v>2573</v>
      </c>
      <c r="O149" s="89" t="s">
        <v>447</v>
      </c>
      <c r="P149" s="89"/>
    </row>
    <row r="150" spans="1:16">
      <c r="A150" s="89" t="s">
        <v>2574</v>
      </c>
      <c r="B150" s="137" t="s">
        <v>3234</v>
      </c>
      <c r="C150" s="89"/>
      <c r="D150" s="89" t="s">
        <v>2396</v>
      </c>
      <c r="E150" s="89" t="s">
        <v>3120</v>
      </c>
      <c r="F150" s="89">
        <v>100</v>
      </c>
      <c r="G150" s="89">
        <v>0</v>
      </c>
      <c r="H150" s="89">
        <v>300</v>
      </c>
      <c r="I150" s="89">
        <v>100</v>
      </c>
      <c r="J150" s="167" t="s">
        <v>2575</v>
      </c>
      <c r="K150" s="79" t="s">
        <v>3144</v>
      </c>
      <c r="L150" s="89"/>
      <c r="M150" s="131"/>
      <c r="N150" s="89" t="s">
        <v>2576</v>
      </c>
      <c r="O150" s="89" t="s">
        <v>448</v>
      </c>
      <c r="P150" s="89"/>
    </row>
    <row r="151" spans="1:16">
      <c r="A151" s="89" t="s">
        <v>2577</v>
      </c>
      <c r="B151" s="137" t="s">
        <v>3235</v>
      </c>
      <c r="C151" s="89"/>
      <c r="D151" s="89" t="s">
        <v>2396</v>
      </c>
      <c r="E151" s="89" t="s">
        <v>2430</v>
      </c>
      <c r="F151" s="89">
        <v>100</v>
      </c>
      <c r="G151" s="89">
        <v>100</v>
      </c>
      <c r="H151" s="89">
        <v>300</v>
      </c>
      <c r="I151" s="89">
        <v>100</v>
      </c>
      <c r="J151" s="167" t="s">
        <v>2578</v>
      </c>
      <c r="K151" s="79" t="s">
        <v>3145</v>
      </c>
      <c r="L151" s="89"/>
      <c r="M151" s="131"/>
      <c r="N151" s="89" t="s">
        <v>2579</v>
      </c>
      <c r="O151" s="89" t="s">
        <v>452</v>
      </c>
      <c r="P151" s="89"/>
    </row>
    <row r="152" spans="1:16">
      <c r="A152" s="89" t="s">
        <v>2580</v>
      </c>
      <c r="B152" s="137" t="s">
        <v>3236</v>
      </c>
      <c r="C152" s="89"/>
      <c r="D152" s="89" t="s">
        <v>2396</v>
      </c>
      <c r="E152" s="89" t="s">
        <v>2430</v>
      </c>
      <c r="F152" s="89">
        <v>100</v>
      </c>
      <c r="G152" s="89">
        <v>200</v>
      </c>
      <c r="H152" s="89">
        <v>200</v>
      </c>
      <c r="I152" s="89">
        <v>100</v>
      </c>
      <c r="J152" s="167" t="s">
        <v>2581</v>
      </c>
      <c r="K152" s="79" t="s">
        <v>3146</v>
      </c>
      <c r="L152" s="89"/>
      <c r="M152" s="131"/>
      <c r="N152" s="89" t="s">
        <v>2582</v>
      </c>
      <c r="O152" s="89" t="s">
        <v>453</v>
      </c>
      <c r="P152" s="89"/>
    </row>
    <row r="153" spans="1:16">
      <c r="A153" s="132" t="s">
        <v>2583</v>
      </c>
      <c r="B153" s="138" t="s">
        <v>3237</v>
      </c>
      <c r="C153" s="132" t="s">
        <v>2443</v>
      </c>
      <c r="D153" s="132" t="s">
        <v>2396</v>
      </c>
      <c r="E153" s="132" t="s">
        <v>2430</v>
      </c>
      <c r="F153" s="132">
        <v>100</v>
      </c>
      <c r="G153" s="132">
        <v>400</v>
      </c>
      <c r="H153" s="132">
        <v>0</v>
      </c>
      <c r="I153" s="132">
        <v>100</v>
      </c>
      <c r="J153" s="147" t="s">
        <v>2584</v>
      </c>
      <c r="K153" s="101" t="s">
        <v>3147</v>
      </c>
      <c r="L153" s="132"/>
      <c r="M153" s="133"/>
      <c r="N153" s="132" t="s">
        <v>2585</v>
      </c>
      <c r="O153" s="132" t="s">
        <v>454</v>
      </c>
      <c r="P153" s="132"/>
    </row>
    <row r="154" spans="1:16">
      <c r="A154" s="134" t="s">
        <v>2586</v>
      </c>
      <c r="B154" s="136" t="s">
        <v>3238</v>
      </c>
      <c r="C154" s="134"/>
      <c r="D154" s="134" t="s">
        <v>2587</v>
      </c>
      <c r="E154" s="134"/>
      <c r="F154" s="134">
        <v>100</v>
      </c>
      <c r="G154" s="134">
        <v>500</v>
      </c>
      <c r="H154" s="134">
        <v>500</v>
      </c>
      <c r="I154" s="134">
        <v>500</v>
      </c>
      <c r="J154" s="166" t="s">
        <v>2588</v>
      </c>
      <c r="K154" s="102" t="s">
        <v>3045</v>
      </c>
      <c r="L154" s="89" t="s">
        <v>3332</v>
      </c>
      <c r="M154" s="135"/>
      <c r="N154" s="134"/>
      <c r="O154" s="134" t="s">
        <v>367</v>
      </c>
      <c r="P154" s="134"/>
    </row>
    <row r="155" spans="1:16">
      <c r="A155" s="89" t="s">
        <v>3823</v>
      </c>
      <c r="B155" s="137" t="s">
        <v>3239</v>
      </c>
      <c r="C155" s="89"/>
      <c r="D155" s="89" t="s">
        <v>2587</v>
      </c>
      <c r="E155" s="89"/>
      <c r="F155" s="89">
        <v>100</v>
      </c>
      <c r="G155" s="89">
        <v>500</v>
      </c>
      <c r="H155" s="89">
        <v>500</v>
      </c>
      <c r="I155" s="89">
        <v>500</v>
      </c>
      <c r="J155" s="167" t="s">
        <v>2589</v>
      </c>
      <c r="K155" s="79" t="s">
        <v>3086</v>
      </c>
      <c r="L155" s="89" t="s">
        <v>3903</v>
      </c>
      <c r="M155" s="131"/>
      <c r="N155" s="89"/>
      <c r="O155" s="89" t="s">
        <v>367</v>
      </c>
      <c r="P155" s="89"/>
    </row>
    <row r="156" spans="1:16" s="165" customFormat="1">
      <c r="A156" s="89" t="s">
        <v>3942</v>
      </c>
      <c r="B156" s="137" t="s">
        <v>4126</v>
      </c>
      <c r="C156" s="89"/>
      <c r="D156" s="89" t="s">
        <v>2587</v>
      </c>
      <c r="E156" s="89"/>
      <c r="F156" s="10">
        <v>100</v>
      </c>
      <c r="G156" s="10">
        <v>500</v>
      </c>
      <c r="H156" s="10">
        <v>500</v>
      </c>
      <c r="I156" s="10">
        <v>500</v>
      </c>
      <c r="J156" s="167" t="s">
        <v>4123</v>
      </c>
      <c r="K156" s="79" t="s">
        <v>4397</v>
      </c>
      <c r="L156" s="89" t="s">
        <v>3953</v>
      </c>
      <c r="M156" s="137"/>
      <c r="N156" s="89"/>
      <c r="O156" s="89" t="s">
        <v>367</v>
      </c>
      <c r="P156" s="89"/>
    </row>
    <row r="157" spans="1:16">
      <c r="A157" s="89" t="s">
        <v>4122</v>
      </c>
      <c r="B157" s="137" t="s">
        <v>4128</v>
      </c>
      <c r="C157" s="89"/>
      <c r="D157" s="89" t="s">
        <v>2587</v>
      </c>
      <c r="E157" s="89"/>
      <c r="F157" s="10">
        <v>100</v>
      </c>
      <c r="G157" s="10">
        <v>500</v>
      </c>
      <c r="H157" s="10">
        <v>500</v>
      </c>
      <c r="I157" s="10">
        <v>500</v>
      </c>
      <c r="J157" s="167" t="s">
        <v>4124</v>
      </c>
      <c r="K157" s="79" t="s">
        <v>4398</v>
      </c>
      <c r="L157" s="89" t="s">
        <v>3961</v>
      </c>
      <c r="M157" s="137"/>
      <c r="N157" s="89"/>
      <c r="O157" s="89" t="s">
        <v>367</v>
      </c>
      <c r="P157" s="89"/>
    </row>
    <row r="158" spans="1:16">
      <c r="A158" s="89" t="s">
        <v>4415</v>
      </c>
      <c r="B158" s="137" t="s">
        <v>4399</v>
      </c>
      <c r="C158" s="89"/>
      <c r="D158" s="89" t="s">
        <v>2587</v>
      </c>
      <c r="E158" s="89"/>
      <c r="F158" s="10">
        <v>100</v>
      </c>
      <c r="G158" s="10">
        <v>500</v>
      </c>
      <c r="H158" s="10">
        <v>500</v>
      </c>
      <c r="I158" s="10">
        <v>500</v>
      </c>
      <c r="J158" s="167" t="s">
        <v>4423</v>
      </c>
      <c r="K158" s="89" t="s">
        <v>4406</v>
      </c>
      <c r="L158" s="50" t="s">
        <v>4435</v>
      </c>
      <c r="M158" s="137"/>
      <c r="N158" s="79"/>
      <c r="O158" s="89" t="s">
        <v>367</v>
      </c>
      <c r="P158" s="79"/>
    </row>
    <row r="159" spans="1:16">
      <c r="A159" s="89" t="s">
        <v>4416</v>
      </c>
      <c r="B159" s="137" t="s">
        <v>4400</v>
      </c>
      <c r="C159" s="89"/>
      <c r="D159" s="89" t="s">
        <v>2587</v>
      </c>
      <c r="E159" s="89"/>
      <c r="F159" s="10">
        <v>100</v>
      </c>
      <c r="G159" s="10">
        <v>500</v>
      </c>
      <c r="H159" s="10">
        <v>500</v>
      </c>
      <c r="I159" s="10">
        <v>500</v>
      </c>
      <c r="J159" s="167" t="s">
        <v>4424</v>
      </c>
      <c r="K159" s="89" t="s">
        <v>4407</v>
      </c>
      <c r="L159" s="50" t="s">
        <v>4445</v>
      </c>
      <c r="M159" s="137"/>
      <c r="N159" s="79"/>
      <c r="O159" s="89" t="s">
        <v>367</v>
      </c>
      <c r="P159" s="79"/>
    </row>
    <row r="160" spans="1:16">
      <c r="A160" s="89" t="s">
        <v>4417</v>
      </c>
      <c r="B160" s="137" t="s">
        <v>4401</v>
      </c>
      <c r="C160" s="89"/>
      <c r="D160" s="89" t="s">
        <v>2587</v>
      </c>
      <c r="E160" s="89"/>
      <c r="F160" s="10">
        <v>100</v>
      </c>
      <c r="G160" s="10">
        <v>500</v>
      </c>
      <c r="H160" s="10">
        <v>500</v>
      </c>
      <c r="I160" s="10">
        <v>500</v>
      </c>
      <c r="J160" s="167" t="s">
        <v>4425</v>
      </c>
      <c r="K160" s="89" t="s">
        <v>4408</v>
      </c>
      <c r="L160" s="50" t="s">
        <v>4455</v>
      </c>
      <c r="M160" s="137"/>
      <c r="N160" s="79"/>
      <c r="O160" s="89" t="s">
        <v>378</v>
      </c>
      <c r="P160" s="79"/>
    </row>
    <row r="161" spans="1:16">
      <c r="A161" s="89" t="s">
        <v>4418</v>
      </c>
      <c r="B161" s="137" t="s">
        <v>4402</v>
      </c>
      <c r="C161" s="89"/>
      <c r="D161" s="89" t="s">
        <v>2587</v>
      </c>
      <c r="E161" s="89"/>
      <c r="F161" s="10">
        <v>100</v>
      </c>
      <c r="G161" s="10">
        <v>500</v>
      </c>
      <c r="H161" s="10">
        <v>500</v>
      </c>
      <c r="I161" s="10">
        <v>500</v>
      </c>
      <c r="J161" s="167" t="s">
        <v>4426</v>
      </c>
      <c r="K161" s="89" t="s">
        <v>4409</v>
      </c>
      <c r="L161" s="50" t="s">
        <v>4465</v>
      </c>
      <c r="M161" s="137"/>
      <c r="N161" s="79"/>
      <c r="O161" s="89" t="s">
        <v>367</v>
      </c>
      <c r="P161" s="79"/>
    </row>
    <row r="162" spans="1:16">
      <c r="A162" s="89" t="s">
        <v>4419</v>
      </c>
      <c r="B162" s="137" t="s">
        <v>4403</v>
      </c>
      <c r="C162" s="89"/>
      <c r="D162" s="89" t="s">
        <v>2587</v>
      </c>
      <c r="E162" s="89"/>
      <c r="F162" s="10">
        <v>100</v>
      </c>
      <c r="G162" s="10">
        <v>500</v>
      </c>
      <c r="H162" s="10">
        <v>500</v>
      </c>
      <c r="I162" s="10">
        <v>500</v>
      </c>
      <c r="J162" s="167" t="s">
        <v>4427</v>
      </c>
      <c r="K162" s="89" t="s">
        <v>4410</v>
      </c>
      <c r="L162" s="50" t="s">
        <v>4474</v>
      </c>
      <c r="M162" s="137"/>
      <c r="N162" s="79"/>
      <c r="O162" s="89" t="s">
        <v>367</v>
      </c>
      <c r="P162" s="79"/>
    </row>
    <row r="163" spans="1:16">
      <c r="A163" s="89" t="s">
        <v>4420</v>
      </c>
      <c r="B163" s="137" t="s">
        <v>4404</v>
      </c>
      <c r="C163" s="89"/>
      <c r="D163" s="89" t="s">
        <v>2587</v>
      </c>
      <c r="E163" s="89"/>
      <c r="F163" s="10">
        <v>100</v>
      </c>
      <c r="G163" s="10">
        <v>500</v>
      </c>
      <c r="H163" s="10">
        <v>500</v>
      </c>
      <c r="I163" s="10">
        <v>500</v>
      </c>
      <c r="J163" s="167" t="s">
        <v>4428</v>
      </c>
      <c r="K163" s="89" t="s">
        <v>4411</v>
      </c>
      <c r="L163" s="50" t="s">
        <v>4484</v>
      </c>
      <c r="M163" s="137"/>
      <c r="N163" s="79"/>
      <c r="O163" s="89" t="s">
        <v>367</v>
      </c>
      <c r="P163" s="79"/>
    </row>
    <row r="164" spans="1:16">
      <c r="A164" s="89" t="s">
        <v>4421</v>
      </c>
      <c r="B164" s="137" t="s">
        <v>4405</v>
      </c>
      <c r="C164" s="89"/>
      <c r="D164" s="89" t="s">
        <v>2587</v>
      </c>
      <c r="E164" s="89"/>
      <c r="F164" s="10">
        <v>100</v>
      </c>
      <c r="G164" s="10">
        <v>500</v>
      </c>
      <c r="H164" s="10">
        <v>500</v>
      </c>
      <c r="I164" s="10">
        <v>500</v>
      </c>
      <c r="J164" s="167" t="s">
        <v>4429</v>
      </c>
      <c r="K164" s="89" t="s">
        <v>4413</v>
      </c>
      <c r="L164" s="50"/>
      <c r="M164" s="137"/>
      <c r="N164" s="79"/>
      <c r="O164" s="89" t="s">
        <v>4414</v>
      </c>
      <c r="P164" s="79"/>
    </row>
    <row r="165" spans="1:16">
      <c r="A165" s="89" t="s">
        <v>4422</v>
      </c>
      <c r="B165" s="137" t="s">
        <v>5116</v>
      </c>
      <c r="C165" s="89"/>
      <c r="D165" s="89" t="s">
        <v>2587</v>
      </c>
      <c r="E165" s="89"/>
      <c r="F165" s="10">
        <v>100</v>
      </c>
      <c r="G165" s="10">
        <v>500</v>
      </c>
      <c r="H165" s="10">
        <v>500</v>
      </c>
      <c r="I165" s="10">
        <v>500</v>
      </c>
      <c r="J165" s="167" t="s">
        <v>4430</v>
      </c>
      <c r="K165" s="89" t="s">
        <v>4412</v>
      </c>
      <c r="L165" s="50"/>
      <c r="M165" s="137" t="s">
        <v>4377</v>
      </c>
      <c r="N165" s="79"/>
      <c r="O165" s="89" t="s">
        <v>4414</v>
      </c>
      <c r="P165" s="79"/>
    </row>
    <row r="166" spans="1:16">
      <c r="A166" s="89" t="s">
        <v>5108</v>
      </c>
      <c r="B166" s="137" t="s">
        <v>5167</v>
      </c>
      <c r="C166" s="89"/>
      <c r="D166" s="89" t="s">
        <v>2587</v>
      </c>
      <c r="E166" s="89"/>
      <c r="F166" s="10">
        <v>100</v>
      </c>
      <c r="G166" s="10">
        <v>500</v>
      </c>
      <c r="H166" s="10">
        <v>500</v>
      </c>
      <c r="I166" s="10">
        <v>500</v>
      </c>
      <c r="J166" s="167" t="s">
        <v>5117</v>
      </c>
      <c r="K166" s="89" t="s">
        <v>3044</v>
      </c>
      <c r="L166" s="50" t="s">
        <v>5165</v>
      </c>
      <c r="M166" s="137"/>
      <c r="N166" s="79"/>
      <c r="O166" s="89" t="s">
        <v>367</v>
      </c>
      <c r="P166" s="79"/>
    </row>
    <row r="167" spans="1:16">
      <c r="A167" s="89" t="s">
        <v>5109</v>
      </c>
      <c r="B167" s="137" t="s">
        <v>5113</v>
      </c>
      <c r="C167" s="89"/>
      <c r="D167" s="89" t="s">
        <v>2587</v>
      </c>
      <c r="E167" s="89"/>
      <c r="F167" s="10">
        <v>100</v>
      </c>
      <c r="G167" s="10">
        <v>500</v>
      </c>
      <c r="H167" s="10">
        <v>500</v>
      </c>
      <c r="I167" s="10">
        <v>500</v>
      </c>
      <c r="J167" s="167" t="s">
        <v>5118</v>
      </c>
      <c r="K167" s="89" t="s">
        <v>3048</v>
      </c>
      <c r="L167" s="50" t="s">
        <v>5175</v>
      </c>
      <c r="M167" s="137"/>
      <c r="N167" s="79"/>
      <c r="O167" s="89" t="s">
        <v>367</v>
      </c>
      <c r="P167" s="79"/>
    </row>
    <row r="168" spans="1:16">
      <c r="A168" s="89" t="s">
        <v>5110</v>
      </c>
      <c r="B168" s="137" t="s">
        <v>5114</v>
      </c>
      <c r="C168" s="89"/>
      <c r="D168" s="89" t="s">
        <v>2587</v>
      </c>
      <c r="E168" s="89"/>
      <c r="F168" s="10">
        <v>100</v>
      </c>
      <c r="G168" s="10">
        <v>500</v>
      </c>
      <c r="H168" s="10">
        <v>500</v>
      </c>
      <c r="I168" s="10">
        <v>500</v>
      </c>
      <c r="J168" s="167" t="s">
        <v>5119</v>
      </c>
      <c r="K168" s="89" t="s">
        <v>3059</v>
      </c>
      <c r="L168" s="50" t="s">
        <v>5186</v>
      </c>
      <c r="M168" s="137"/>
      <c r="N168" s="79"/>
      <c r="O168" s="89" t="s">
        <v>367</v>
      </c>
      <c r="P168" s="79"/>
    </row>
    <row r="169" spans="1:16">
      <c r="A169" s="89" t="s">
        <v>5111</v>
      </c>
      <c r="B169" s="137" t="s">
        <v>5191</v>
      </c>
      <c r="C169" s="89"/>
      <c r="D169" s="89" t="s">
        <v>2587</v>
      </c>
      <c r="E169" s="89"/>
      <c r="F169" s="10">
        <v>100</v>
      </c>
      <c r="G169" s="10">
        <v>500</v>
      </c>
      <c r="H169" s="10">
        <v>500</v>
      </c>
      <c r="I169" s="10">
        <v>500</v>
      </c>
      <c r="J169" s="167" t="s">
        <v>5120</v>
      </c>
      <c r="K169" s="89" t="s">
        <v>3060</v>
      </c>
      <c r="L169" s="50" t="s">
        <v>5189</v>
      </c>
      <c r="M169" s="137"/>
      <c r="N169" s="79"/>
      <c r="O169" s="89" t="s">
        <v>367</v>
      </c>
      <c r="P169" s="79"/>
    </row>
    <row r="170" spans="1:16">
      <c r="A170" s="134" t="s">
        <v>2590</v>
      </c>
      <c r="B170" s="136" t="s">
        <v>3149</v>
      </c>
      <c r="C170" s="134" t="s">
        <v>2443</v>
      </c>
      <c r="D170" s="134" t="s">
        <v>2591</v>
      </c>
      <c r="E170" s="134"/>
      <c r="F170" s="134">
        <v>100</v>
      </c>
      <c r="G170" s="134">
        <v>500</v>
      </c>
      <c r="H170" s="134">
        <v>500</v>
      </c>
      <c r="I170" s="134">
        <v>500</v>
      </c>
      <c r="J170" s="166" t="s">
        <v>2592</v>
      </c>
      <c r="K170" s="102" t="s">
        <v>3148</v>
      </c>
      <c r="L170" s="134"/>
      <c r="M170" s="135" t="s">
        <v>195</v>
      </c>
      <c r="N170" s="134" t="s">
        <v>2593</v>
      </c>
      <c r="O170" s="134" t="s">
        <v>2479</v>
      </c>
      <c r="P170" s="134"/>
    </row>
    <row r="171" spans="1:16">
      <c r="A171" s="89" t="s">
        <v>2594</v>
      </c>
      <c r="B171" s="137" t="s">
        <v>3240</v>
      </c>
      <c r="C171" s="89" t="s">
        <v>2443</v>
      </c>
      <c r="D171" s="89" t="s">
        <v>2591</v>
      </c>
      <c r="E171" s="89"/>
      <c r="F171" s="89">
        <v>100</v>
      </c>
      <c r="G171" s="89">
        <v>500</v>
      </c>
      <c r="H171" s="89">
        <v>500</v>
      </c>
      <c r="I171" s="89">
        <v>500</v>
      </c>
      <c r="J171" s="167" t="s">
        <v>2592</v>
      </c>
      <c r="K171" s="79" t="s">
        <v>3149</v>
      </c>
      <c r="L171" s="89" t="s">
        <v>3500</v>
      </c>
      <c r="M171" s="131"/>
      <c r="N171" s="89" t="s">
        <v>2593</v>
      </c>
      <c r="O171" s="89" t="s">
        <v>2479</v>
      </c>
      <c r="P171" s="89"/>
    </row>
    <row r="172" spans="1:16">
      <c r="A172" s="89" t="s">
        <v>2595</v>
      </c>
      <c r="B172" s="137" t="s">
        <v>3150</v>
      </c>
      <c r="C172" s="89" t="s">
        <v>2443</v>
      </c>
      <c r="D172" s="89" t="s">
        <v>2591</v>
      </c>
      <c r="E172" s="89"/>
      <c r="F172" s="89">
        <v>100</v>
      </c>
      <c r="G172" s="89">
        <v>500</v>
      </c>
      <c r="H172" s="89">
        <v>500</v>
      </c>
      <c r="I172" s="89">
        <v>500</v>
      </c>
      <c r="J172" s="167" t="s">
        <v>2596</v>
      </c>
      <c r="K172" s="79" t="s">
        <v>3148</v>
      </c>
      <c r="L172" s="89"/>
      <c r="M172" s="131" t="s">
        <v>157</v>
      </c>
      <c r="N172" s="89" t="s">
        <v>2597</v>
      </c>
      <c r="O172" s="89" t="s">
        <v>2479</v>
      </c>
      <c r="P172" s="89"/>
    </row>
    <row r="173" spans="1:16">
      <c r="A173" s="89" t="s">
        <v>2598</v>
      </c>
      <c r="B173" s="137" t="s">
        <v>3241</v>
      </c>
      <c r="C173" s="89" t="s">
        <v>2443</v>
      </c>
      <c r="D173" s="89" t="s">
        <v>2591</v>
      </c>
      <c r="E173" s="89"/>
      <c r="F173" s="89">
        <v>100</v>
      </c>
      <c r="G173" s="89">
        <v>500</v>
      </c>
      <c r="H173" s="89">
        <v>500</v>
      </c>
      <c r="I173" s="89">
        <v>500</v>
      </c>
      <c r="J173" s="167" t="s">
        <v>2596</v>
      </c>
      <c r="K173" s="79" t="s">
        <v>3150</v>
      </c>
      <c r="L173" s="89" t="s">
        <v>3501</v>
      </c>
      <c r="M173" s="131"/>
      <c r="N173" s="89" t="s">
        <v>2597</v>
      </c>
      <c r="O173" s="89" t="s">
        <v>2479</v>
      </c>
      <c r="P173" s="89"/>
    </row>
    <row r="174" spans="1:16">
      <c r="A174" s="89" t="s">
        <v>2599</v>
      </c>
      <c r="B174" s="137" t="s">
        <v>3242</v>
      </c>
      <c r="C174" s="89" t="s">
        <v>2443</v>
      </c>
      <c r="D174" s="89" t="s">
        <v>2591</v>
      </c>
      <c r="E174" s="89"/>
      <c r="F174" s="89">
        <v>100</v>
      </c>
      <c r="G174" s="89">
        <v>500</v>
      </c>
      <c r="H174" s="89">
        <v>500</v>
      </c>
      <c r="I174" s="89">
        <v>500</v>
      </c>
      <c r="J174" s="167" t="s">
        <v>2600</v>
      </c>
      <c r="K174" s="79" t="s">
        <v>3150</v>
      </c>
      <c r="L174" s="89"/>
      <c r="M174" s="131" t="s">
        <v>160</v>
      </c>
      <c r="N174" s="89" t="s">
        <v>2601</v>
      </c>
      <c r="O174" s="89" t="s">
        <v>367</v>
      </c>
      <c r="P174" s="89"/>
    </row>
    <row r="175" spans="1:16">
      <c r="A175" s="89" t="s">
        <v>2602</v>
      </c>
      <c r="B175" s="137" t="s">
        <v>3243</v>
      </c>
      <c r="C175" s="89"/>
      <c r="D175" s="89" t="s">
        <v>2587</v>
      </c>
      <c r="E175" s="89"/>
      <c r="F175" s="89">
        <v>100</v>
      </c>
      <c r="G175" s="89">
        <v>500</v>
      </c>
      <c r="H175" s="89">
        <v>500</v>
      </c>
      <c r="I175" s="89">
        <v>500</v>
      </c>
      <c r="J175" s="167" t="s">
        <v>2603</v>
      </c>
      <c r="K175" s="79" t="s">
        <v>3041</v>
      </c>
      <c r="L175" s="89" t="s">
        <v>3498</v>
      </c>
      <c r="M175" s="131"/>
      <c r="N175" s="89"/>
      <c r="O175" s="89" t="s">
        <v>367</v>
      </c>
      <c r="P175" s="89"/>
    </row>
    <row r="176" spans="1:16">
      <c r="A176" s="132" t="s">
        <v>2604</v>
      </c>
      <c r="B176" s="138" t="s">
        <v>3244</v>
      </c>
      <c r="C176" s="132" t="s">
        <v>2443</v>
      </c>
      <c r="D176" s="132" t="s">
        <v>2591</v>
      </c>
      <c r="E176" s="132"/>
      <c r="F176" s="132">
        <v>100</v>
      </c>
      <c r="G176" s="132">
        <v>5000</v>
      </c>
      <c r="H176" s="132">
        <v>1000</v>
      </c>
      <c r="I176" s="132">
        <v>5000</v>
      </c>
      <c r="J176" s="147" t="s">
        <v>2605</v>
      </c>
      <c r="K176" s="101"/>
      <c r="L176" s="132"/>
      <c r="M176" s="133" t="s">
        <v>3830</v>
      </c>
      <c r="N176" s="132" t="s">
        <v>2607</v>
      </c>
      <c r="O176" s="132" t="s">
        <v>2606</v>
      </c>
      <c r="P176" s="132"/>
    </row>
    <row r="177" spans="1:16">
      <c r="A177" s="134" t="s">
        <v>2022</v>
      </c>
      <c r="B177" s="136" t="s">
        <v>3245</v>
      </c>
      <c r="C177" s="134" t="s">
        <v>2443</v>
      </c>
      <c r="D177" s="134" t="s">
        <v>2591</v>
      </c>
      <c r="E177" s="134"/>
      <c r="F177" s="134">
        <v>100</v>
      </c>
      <c r="G177" s="134">
        <v>100</v>
      </c>
      <c r="H177" s="134">
        <v>100</v>
      </c>
      <c r="I177" s="134">
        <v>100</v>
      </c>
      <c r="J177" s="166" t="s">
        <v>2608</v>
      </c>
      <c r="K177" s="102" t="s">
        <v>3115</v>
      </c>
      <c r="L177" s="89" t="s">
        <v>3869</v>
      </c>
      <c r="M177" s="135"/>
      <c r="N177" s="134" t="s">
        <v>2609</v>
      </c>
      <c r="O177" s="134" t="s">
        <v>382</v>
      </c>
      <c r="P177" s="134"/>
    </row>
    <row r="178" spans="1:16">
      <c r="A178" s="89" t="s">
        <v>2610</v>
      </c>
      <c r="B178" s="137" t="s">
        <v>3151</v>
      </c>
      <c r="C178" s="89" t="s">
        <v>2443</v>
      </c>
      <c r="D178" s="89" t="s">
        <v>2591</v>
      </c>
      <c r="E178" s="89"/>
      <c r="F178" s="89">
        <v>100</v>
      </c>
      <c r="G178" s="89">
        <v>500</v>
      </c>
      <c r="H178" s="89">
        <v>500</v>
      </c>
      <c r="I178" s="89">
        <v>500</v>
      </c>
      <c r="J178" s="167" t="s">
        <v>2611</v>
      </c>
      <c r="K178" s="79"/>
      <c r="L178" s="89"/>
      <c r="M178" s="131"/>
      <c r="N178" s="89" t="s">
        <v>2612</v>
      </c>
      <c r="O178" s="89" t="s">
        <v>2203</v>
      </c>
      <c r="P178" s="89"/>
    </row>
    <row r="179" spans="1:16">
      <c r="A179" s="89" t="s">
        <v>2613</v>
      </c>
      <c r="B179" s="137" t="s">
        <v>3152</v>
      </c>
      <c r="C179" s="89" t="s">
        <v>2443</v>
      </c>
      <c r="D179" s="89" t="s">
        <v>2591</v>
      </c>
      <c r="E179" s="89"/>
      <c r="F179" s="89">
        <v>100</v>
      </c>
      <c r="G179" s="89">
        <v>1000</v>
      </c>
      <c r="H179" s="89">
        <v>1000</v>
      </c>
      <c r="I179" s="89">
        <v>1000</v>
      </c>
      <c r="J179" s="167" t="s">
        <v>2614</v>
      </c>
      <c r="K179" s="79" t="s">
        <v>3151</v>
      </c>
      <c r="L179" s="89"/>
      <c r="M179" s="131"/>
      <c r="N179" s="89" t="s">
        <v>2615</v>
      </c>
      <c r="O179" s="89" t="s">
        <v>2203</v>
      </c>
      <c r="P179" s="89"/>
    </row>
    <row r="180" spans="1:16">
      <c r="A180" s="89" t="s">
        <v>2616</v>
      </c>
      <c r="B180" s="137" t="s">
        <v>3153</v>
      </c>
      <c r="C180" s="89" t="s">
        <v>2443</v>
      </c>
      <c r="D180" s="89" t="s">
        <v>2591</v>
      </c>
      <c r="E180" s="89"/>
      <c r="F180" s="89">
        <v>100</v>
      </c>
      <c r="G180" s="89">
        <v>1000</v>
      </c>
      <c r="H180" s="89">
        <v>1000</v>
      </c>
      <c r="I180" s="89">
        <v>1000</v>
      </c>
      <c r="J180" s="167" t="s">
        <v>2617</v>
      </c>
      <c r="K180" s="79" t="s">
        <v>3152</v>
      </c>
      <c r="L180" s="89" t="s">
        <v>3904</v>
      </c>
      <c r="M180" s="131"/>
      <c r="N180" s="89" t="s">
        <v>2618</v>
      </c>
      <c r="O180" s="89" t="s">
        <v>2203</v>
      </c>
      <c r="P180" s="89"/>
    </row>
    <row r="181" spans="1:16">
      <c r="A181" s="132" t="s">
        <v>2619</v>
      </c>
      <c r="B181" s="138" t="s">
        <v>3246</v>
      </c>
      <c r="C181" s="132" t="s">
        <v>2443</v>
      </c>
      <c r="D181" s="132" t="s">
        <v>2591</v>
      </c>
      <c r="E181" s="132"/>
      <c r="F181" s="132">
        <v>100</v>
      </c>
      <c r="G181" s="132">
        <v>5000</v>
      </c>
      <c r="H181" s="132">
        <v>5000</v>
      </c>
      <c r="I181" s="132">
        <v>5000</v>
      </c>
      <c r="J181" s="147" t="s">
        <v>2620</v>
      </c>
      <c r="K181" s="101" t="s">
        <v>3153</v>
      </c>
      <c r="L181" s="132"/>
      <c r="M181" s="133" t="s">
        <v>207</v>
      </c>
      <c r="N181" s="132" t="s">
        <v>2621</v>
      </c>
      <c r="O181" s="132" t="s">
        <v>445</v>
      </c>
      <c r="P181" s="132"/>
    </row>
    <row r="182" spans="1:16">
      <c r="A182" s="134" t="s">
        <v>2622</v>
      </c>
      <c r="B182" s="136" t="s">
        <v>3247</v>
      </c>
      <c r="C182" s="134" t="s">
        <v>2443</v>
      </c>
      <c r="D182" s="134" t="s">
        <v>2591</v>
      </c>
      <c r="E182" s="134"/>
      <c r="F182" s="134">
        <v>100</v>
      </c>
      <c r="G182" s="134">
        <v>1000</v>
      </c>
      <c r="H182" s="134">
        <v>1000</v>
      </c>
      <c r="I182" s="134">
        <v>1000</v>
      </c>
      <c r="J182" s="166" t="s">
        <v>2623</v>
      </c>
      <c r="K182" s="102"/>
      <c r="L182" s="89" t="s">
        <v>2812</v>
      </c>
      <c r="M182" s="135"/>
      <c r="N182" s="134" t="s">
        <v>2624</v>
      </c>
      <c r="O182" s="134" t="s">
        <v>367</v>
      </c>
      <c r="P182" s="134"/>
    </row>
    <row r="183" spans="1:16">
      <c r="A183" s="89" t="s">
        <v>2625</v>
      </c>
      <c r="B183" s="137" t="s">
        <v>3154</v>
      </c>
      <c r="C183" s="89" t="s">
        <v>2443</v>
      </c>
      <c r="D183" s="89" t="s">
        <v>2591</v>
      </c>
      <c r="E183" s="89"/>
      <c r="F183" s="89">
        <v>100</v>
      </c>
      <c r="G183" s="89">
        <v>2000</v>
      </c>
      <c r="H183" s="89">
        <v>2000</v>
      </c>
      <c r="I183" s="89">
        <v>2000</v>
      </c>
      <c r="J183" s="167" t="s">
        <v>2626</v>
      </c>
      <c r="K183" s="79"/>
      <c r="L183" s="89"/>
      <c r="M183" s="131"/>
      <c r="N183" s="89" t="s">
        <v>2627</v>
      </c>
      <c r="O183" s="89"/>
      <c r="P183" s="89"/>
    </row>
    <row r="184" spans="1:16">
      <c r="A184" s="89" t="s">
        <v>2628</v>
      </c>
      <c r="B184" s="137" t="s">
        <v>3155</v>
      </c>
      <c r="C184" s="89" t="s">
        <v>2443</v>
      </c>
      <c r="D184" s="89" t="s">
        <v>2591</v>
      </c>
      <c r="E184" s="89"/>
      <c r="F184" s="89">
        <v>200</v>
      </c>
      <c r="G184" s="89">
        <v>500</v>
      </c>
      <c r="H184" s="89">
        <v>300</v>
      </c>
      <c r="I184" s="89">
        <v>500</v>
      </c>
      <c r="J184" s="167" t="s">
        <v>2338</v>
      </c>
      <c r="K184" s="79" t="s">
        <v>3154</v>
      </c>
      <c r="L184" s="89"/>
      <c r="M184" s="131"/>
      <c r="N184" s="89" t="s">
        <v>2629</v>
      </c>
      <c r="O184" s="89"/>
      <c r="P184" s="89"/>
    </row>
    <row r="185" spans="1:16">
      <c r="A185" s="89" t="s">
        <v>2630</v>
      </c>
      <c r="B185" s="137" t="s">
        <v>3156</v>
      </c>
      <c r="C185" s="89" t="s">
        <v>2443</v>
      </c>
      <c r="D185" s="89" t="s">
        <v>2591</v>
      </c>
      <c r="E185" s="89"/>
      <c r="F185" s="89">
        <v>100</v>
      </c>
      <c r="G185" s="89">
        <v>2000</v>
      </c>
      <c r="H185" s="89">
        <v>2000</v>
      </c>
      <c r="I185" s="89">
        <v>2000</v>
      </c>
      <c r="J185" s="167" t="s">
        <v>2631</v>
      </c>
      <c r="K185" s="79" t="s">
        <v>3155</v>
      </c>
      <c r="L185" s="89" t="s">
        <v>3905</v>
      </c>
      <c r="M185" s="131" t="s">
        <v>215</v>
      </c>
      <c r="N185" s="89" t="s">
        <v>2632</v>
      </c>
      <c r="O185" s="89"/>
      <c r="P185" s="89"/>
    </row>
    <row r="186" spans="1:16">
      <c r="A186" s="89" t="s">
        <v>2633</v>
      </c>
      <c r="B186" s="137" t="s">
        <v>3157</v>
      </c>
      <c r="C186" s="89" t="s">
        <v>2443</v>
      </c>
      <c r="D186" s="89" t="s">
        <v>2591</v>
      </c>
      <c r="E186" s="89"/>
      <c r="F186" s="89">
        <v>200</v>
      </c>
      <c r="G186" s="89">
        <v>500</v>
      </c>
      <c r="H186" s="89">
        <v>300</v>
      </c>
      <c r="I186" s="89">
        <v>500</v>
      </c>
      <c r="J186" s="167" t="s">
        <v>2356</v>
      </c>
      <c r="K186" s="79" t="s">
        <v>3156</v>
      </c>
      <c r="L186" s="89"/>
      <c r="M186" s="131"/>
      <c r="N186" s="89" t="s">
        <v>2634</v>
      </c>
      <c r="O186" s="89"/>
      <c r="P186" s="89"/>
    </row>
    <row r="187" spans="1:16">
      <c r="A187" s="89" t="s">
        <v>2635</v>
      </c>
      <c r="B187" s="137" t="s">
        <v>3158</v>
      </c>
      <c r="C187" s="89" t="s">
        <v>2443</v>
      </c>
      <c r="D187" s="89" t="s">
        <v>2591</v>
      </c>
      <c r="E187" s="89"/>
      <c r="F187" s="89">
        <v>200</v>
      </c>
      <c r="G187" s="89">
        <v>500</v>
      </c>
      <c r="H187" s="89">
        <v>300</v>
      </c>
      <c r="I187" s="89">
        <v>500</v>
      </c>
      <c r="J187" s="167" t="s">
        <v>2636</v>
      </c>
      <c r="K187" s="79" t="s">
        <v>3157</v>
      </c>
      <c r="L187" s="89"/>
      <c r="M187" s="131"/>
      <c r="N187" s="89" t="s">
        <v>2637</v>
      </c>
      <c r="O187" s="89"/>
      <c r="P187" s="89"/>
    </row>
    <row r="188" spans="1:16">
      <c r="A188" s="89" t="s">
        <v>2638</v>
      </c>
      <c r="B188" s="137" t="s">
        <v>3159</v>
      </c>
      <c r="C188" s="89" t="s">
        <v>2443</v>
      </c>
      <c r="D188" s="89" t="s">
        <v>2591</v>
      </c>
      <c r="E188" s="89"/>
      <c r="F188" s="89">
        <v>100</v>
      </c>
      <c r="G188" s="89">
        <v>2000</v>
      </c>
      <c r="H188" s="89">
        <v>2000</v>
      </c>
      <c r="I188" s="89">
        <v>2000</v>
      </c>
      <c r="J188" s="167" t="s">
        <v>2639</v>
      </c>
      <c r="K188" s="79" t="s">
        <v>3158</v>
      </c>
      <c r="L188" s="89"/>
      <c r="M188" s="131" t="s">
        <v>215</v>
      </c>
      <c r="N188" s="89" t="s">
        <v>2640</v>
      </c>
      <c r="O188" s="89"/>
      <c r="P188" s="89"/>
    </row>
    <row r="189" spans="1:16">
      <c r="A189" s="89" t="s">
        <v>2641</v>
      </c>
      <c r="B189" s="137" t="s">
        <v>3160</v>
      </c>
      <c r="C189" s="89" t="s">
        <v>2443</v>
      </c>
      <c r="D189" s="89" t="s">
        <v>2591</v>
      </c>
      <c r="E189" s="89"/>
      <c r="F189" s="89">
        <v>200</v>
      </c>
      <c r="G189" s="89">
        <v>500</v>
      </c>
      <c r="H189" s="89">
        <v>300</v>
      </c>
      <c r="I189" s="89">
        <v>500</v>
      </c>
      <c r="J189" s="167" t="s">
        <v>2642</v>
      </c>
      <c r="K189" s="79" t="s">
        <v>3159</v>
      </c>
      <c r="L189" s="89"/>
      <c r="M189" s="131"/>
      <c r="N189" s="89" t="s">
        <v>2643</v>
      </c>
      <c r="O189" s="89"/>
      <c r="P189" s="89"/>
    </row>
    <row r="190" spans="1:16">
      <c r="A190" s="89" t="s">
        <v>2644</v>
      </c>
      <c r="B190" s="137" t="s">
        <v>3161</v>
      </c>
      <c r="C190" s="89" t="s">
        <v>2443</v>
      </c>
      <c r="D190" s="89" t="s">
        <v>2591</v>
      </c>
      <c r="E190" s="89"/>
      <c r="F190" s="89">
        <v>200</v>
      </c>
      <c r="G190" s="89">
        <v>500</v>
      </c>
      <c r="H190" s="89">
        <v>300</v>
      </c>
      <c r="I190" s="89">
        <v>500</v>
      </c>
      <c r="J190" s="167" t="s">
        <v>2645</v>
      </c>
      <c r="K190" s="79" t="s">
        <v>3160</v>
      </c>
      <c r="L190" s="89"/>
      <c r="M190" s="131"/>
      <c r="N190" s="89" t="s">
        <v>2646</v>
      </c>
      <c r="O190" s="89"/>
      <c r="P190" s="89"/>
    </row>
    <row r="191" spans="1:16">
      <c r="A191" s="89" t="s">
        <v>2647</v>
      </c>
      <c r="B191" s="137" t="s">
        <v>3162</v>
      </c>
      <c r="C191" s="89" t="s">
        <v>2443</v>
      </c>
      <c r="D191" s="89" t="s">
        <v>2591</v>
      </c>
      <c r="E191" s="89"/>
      <c r="F191" s="89">
        <v>100</v>
      </c>
      <c r="G191" s="89">
        <v>2000</v>
      </c>
      <c r="H191" s="89">
        <v>2000</v>
      </c>
      <c r="I191" s="89">
        <v>2000</v>
      </c>
      <c r="J191" s="167" t="s">
        <v>2648</v>
      </c>
      <c r="K191" s="79" t="s">
        <v>3161</v>
      </c>
      <c r="L191" s="89"/>
      <c r="M191" s="131" t="s">
        <v>215</v>
      </c>
      <c r="N191" s="89" t="s">
        <v>2649</v>
      </c>
      <c r="O191" s="89"/>
      <c r="P191" s="89"/>
    </row>
    <row r="192" spans="1:16">
      <c r="A192" s="89" t="s">
        <v>2650</v>
      </c>
      <c r="B192" s="137" t="s">
        <v>3163</v>
      </c>
      <c r="C192" s="89" t="s">
        <v>2443</v>
      </c>
      <c r="D192" s="89" t="s">
        <v>2591</v>
      </c>
      <c r="E192" s="89"/>
      <c r="F192" s="89">
        <v>200</v>
      </c>
      <c r="G192" s="89">
        <v>500</v>
      </c>
      <c r="H192" s="89">
        <v>300</v>
      </c>
      <c r="I192" s="89">
        <v>500</v>
      </c>
      <c r="J192" s="167" t="s">
        <v>2651</v>
      </c>
      <c r="K192" s="79" t="s">
        <v>3162</v>
      </c>
      <c r="L192" s="89" t="s">
        <v>3906</v>
      </c>
      <c r="M192" s="131"/>
      <c r="N192" s="89" t="s">
        <v>2652</v>
      </c>
      <c r="O192" s="89"/>
      <c r="P192" s="89"/>
    </row>
    <row r="193" spans="1:16">
      <c r="A193" s="89" t="s">
        <v>2653</v>
      </c>
      <c r="B193" s="137" t="s">
        <v>3164</v>
      </c>
      <c r="C193" s="89" t="s">
        <v>2443</v>
      </c>
      <c r="D193" s="89" t="s">
        <v>2591</v>
      </c>
      <c r="E193" s="89"/>
      <c r="F193" s="89">
        <v>200</v>
      </c>
      <c r="G193" s="89">
        <v>500</v>
      </c>
      <c r="H193" s="89">
        <v>300</v>
      </c>
      <c r="I193" s="89">
        <v>500</v>
      </c>
      <c r="J193" s="167" t="s">
        <v>2654</v>
      </c>
      <c r="K193" s="79" t="s">
        <v>3163</v>
      </c>
      <c r="L193" s="89"/>
      <c r="M193" s="131"/>
      <c r="N193" s="89" t="s">
        <v>2655</v>
      </c>
      <c r="O193" s="89"/>
      <c r="P193" s="89"/>
    </row>
    <row r="194" spans="1:16">
      <c r="A194" s="89" t="s">
        <v>2656</v>
      </c>
      <c r="B194" s="137" t="s">
        <v>3165</v>
      </c>
      <c r="C194" s="89" t="s">
        <v>2443</v>
      </c>
      <c r="D194" s="89" t="s">
        <v>2591</v>
      </c>
      <c r="E194" s="89"/>
      <c r="F194" s="89">
        <v>100</v>
      </c>
      <c r="G194" s="89">
        <v>2000</v>
      </c>
      <c r="H194" s="89">
        <v>2000</v>
      </c>
      <c r="I194" s="89">
        <v>2000</v>
      </c>
      <c r="J194" s="167" t="s">
        <v>2657</v>
      </c>
      <c r="K194" s="79" t="s">
        <v>3164</v>
      </c>
      <c r="L194" s="89"/>
      <c r="M194" s="131" t="s">
        <v>215</v>
      </c>
      <c r="N194" s="89" t="s">
        <v>2658</v>
      </c>
      <c r="O194" s="89"/>
      <c r="P194" s="89"/>
    </row>
    <row r="195" spans="1:16">
      <c r="A195" s="89" t="s">
        <v>2449</v>
      </c>
      <c r="B195" s="137" t="s">
        <v>3166</v>
      </c>
      <c r="C195" s="89" t="s">
        <v>2443</v>
      </c>
      <c r="D195" s="89" t="s">
        <v>2591</v>
      </c>
      <c r="E195" s="89"/>
      <c r="F195" s="89">
        <v>200</v>
      </c>
      <c r="G195" s="89">
        <v>500</v>
      </c>
      <c r="H195" s="89">
        <v>300</v>
      </c>
      <c r="I195" s="89">
        <v>500</v>
      </c>
      <c r="J195" s="167" t="s">
        <v>2659</v>
      </c>
      <c r="K195" s="79" t="s">
        <v>3165</v>
      </c>
      <c r="L195" s="89"/>
      <c r="M195" s="131"/>
      <c r="N195" s="89" t="s">
        <v>2660</v>
      </c>
      <c r="O195" s="89"/>
      <c r="P195" s="89"/>
    </row>
    <row r="196" spans="1:16">
      <c r="A196" s="89" t="s">
        <v>2661</v>
      </c>
      <c r="B196" s="137" t="s">
        <v>3167</v>
      </c>
      <c r="C196" s="89" t="s">
        <v>2443</v>
      </c>
      <c r="D196" s="89" t="s">
        <v>2591</v>
      </c>
      <c r="E196" s="89"/>
      <c r="F196" s="89">
        <v>200</v>
      </c>
      <c r="G196" s="89">
        <v>500</v>
      </c>
      <c r="H196" s="89">
        <v>300</v>
      </c>
      <c r="I196" s="89">
        <v>500</v>
      </c>
      <c r="J196" s="167" t="s">
        <v>2662</v>
      </c>
      <c r="K196" s="79" t="s">
        <v>3166</v>
      </c>
      <c r="L196" s="89"/>
      <c r="M196" s="131"/>
      <c r="N196" s="89" t="s">
        <v>2663</v>
      </c>
      <c r="O196" s="89"/>
      <c r="P196" s="89"/>
    </row>
    <row r="197" spans="1:16">
      <c r="A197" s="89" t="s">
        <v>2664</v>
      </c>
      <c r="B197" s="137" t="s">
        <v>3168</v>
      </c>
      <c r="C197" s="89" t="s">
        <v>2443</v>
      </c>
      <c r="D197" s="89" t="s">
        <v>2591</v>
      </c>
      <c r="E197" s="89"/>
      <c r="F197" s="89">
        <v>200</v>
      </c>
      <c r="G197" s="89">
        <v>500</v>
      </c>
      <c r="H197" s="89">
        <v>300</v>
      </c>
      <c r="I197" s="89">
        <v>500</v>
      </c>
      <c r="J197" s="167" t="s">
        <v>2665</v>
      </c>
      <c r="K197" s="79" t="s">
        <v>3167</v>
      </c>
      <c r="L197" s="89"/>
      <c r="M197" s="131"/>
      <c r="N197" s="89" t="s">
        <v>2666</v>
      </c>
      <c r="O197" s="89"/>
      <c r="P197" s="89"/>
    </row>
    <row r="198" spans="1:16">
      <c r="A198" s="89" t="s">
        <v>2667</v>
      </c>
      <c r="B198" s="137" t="s">
        <v>3169</v>
      </c>
      <c r="C198" s="89" t="s">
        <v>2443</v>
      </c>
      <c r="D198" s="89" t="s">
        <v>2591</v>
      </c>
      <c r="E198" s="89"/>
      <c r="F198" s="89">
        <v>100</v>
      </c>
      <c r="G198" s="89">
        <v>2000</v>
      </c>
      <c r="H198" s="89">
        <v>2000</v>
      </c>
      <c r="I198" s="89">
        <v>2000</v>
      </c>
      <c r="J198" s="167" t="s">
        <v>2668</v>
      </c>
      <c r="K198" s="79" t="s">
        <v>3168</v>
      </c>
      <c r="L198" s="89"/>
      <c r="M198" s="131" t="s">
        <v>215</v>
      </c>
      <c r="N198" s="89" t="s">
        <v>2669</v>
      </c>
      <c r="O198" s="89"/>
      <c r="P198" s="89"/>
    </row>
    <row r="199" spans="1:16">
      <c r="A199" s="89" t="s">
        <v>2670</v>
      </c>
      <c r="B199" s="137" t="s">
        <v>3170</v>
      </c>
      <c r="C199" s="89" t="s">
        <v>2443</v>
      </c>
      <c r="D199" s="89" t="s">
        <v>2591</v>
      </c>
      <c r="E199" s="89"/>
      <c r="F199" s="89">
        <v>200</v>
      </c>
      <c r="G199" s="89">
        <v>500</v>
      </c>
      <c r="H199" s="89">
        <v>300</v>
      </c>
      <c r="I199" s="89">
        <v>500</v>
      </c>
      <c r="J199" s="167" t="s">
        <v>2671</v>
      </c>
      <c r="K199" s="79" t="s">
        <v>3169</v>
      </c>
      <c r="L199" s="89"/>
      <c r="M199" s="131"/>
      <c r="N199" s="89" t="s">
        <v>2672</v>
      </c>
      <c r="O199" s="89"/>
      <c r="P199" s="89"/>
    </row>
    <row r="200" spans="1:16">
      <c r="A200" s="89" t="s">
        <v>2673</v>
      </c>
      <c r="B200" s="137" t="s">
        <v>3171</v>
      </c>
      <c r="C200" s="89" t="s">
        <v>2443</v>
      </c>
      <c r="D200" s="89" t="s">
        <v>2591</v>
      </c>
      <c r="E200" s="89"/>
      <c r="F200" s="89">
        <v>200</v>
      </c>
      <c r="G200" s="89">
        <v>500</v>
      </c>
      <c r="H200" s="89">
        <v>300</v>
      </c>
      <c r="I200" s="89">
        <v>500</v>
      </c>
      <c r="J200" s="167" t="s">
        <v>2674</v>
      </c>
      <c r="K200" s="79" t="s">
        <v>3170</v>
      </c>
      <c r="L200" s="89"/>
      <c r="M200" s="131"/>
      <c r="N200" s="89" t="s">
        <v>2675</v>
      </c>
      <c r="O200" s="89"/>
      <c r="P200" s="89"/>
    </row>
    <row r="201" spans="1:16">
      <c r="A201" s="89" t="s">
        <v>2676</v>
      </c>
      <c r="B201" s="137" t="s">
        <v>3172</v>
      </c>
      <c r="C201" s="89" t="s">
        <v>2443</v>
      </c>
      <c r="D201" s="89" t="s">
        <v>2591</v>
      </c>
      <c r="E201" s="89"/>
      <c r="F201" s="89">
        <v>100</v>
      </c>
      <c r="G201" s="89">
        <v>2000</v>
      </c>
      <c r="H201" s="89">
        <v>2000</v>
      </c>
      <c r="I201" s="89">
        <v>2000</v>
      </c>
      <c r="J201" s="167" t="s">
        <v>2677</v>
      </c>
      <c r="K201" s="79" t="s">
        <v>3171</v>
      </c>
      <c r="L201" s="89"/>
      <c r="M201" s="131" t="s">
        <v>215</v>
      </c>
      <c r="N201" s="89" t="s">
        <v>2678</v>
      </c>
      <c r="O201" s="89"/>
      <c r="P201" s="89"/>
    </row>
    <row r="202" spans="1:16">
      <c r="A202" s="132" t="s">
        <v>2679</v>
      </c>
      <c r="B202" s="138" t="s">
        <v>3248</v>
      </c>
      <c r="C202" s="132" t="s">
        <v>2443</v>
      </c>
      <c r="D202" s="132" t="s">
        <v>2591</v>
      </c>
      <c r="E202" s="132"/>
      <c r="F202" s="132">
        <v>200</v>
      </c>
      <c r="G202" s="132">
        <v>5000</v>
      </c>
      <c r="H202" s="132">
        <v>300</v>
      </c>
      <c r="I202" s="132">
        <v>5000</v>
      </c>
      <c r="J202" s="147" t="s">
        <v>2680</v>
      </c>
      <c r="K202" s="101" t="s">
        <v>3172</v>
      </c>
      <c r="L202" s="132" t="s">
        <v>3907</v>
      </c>
      <c r="M202" s="133" t="s">
        <v>215</v>
      </c>
      <c r="N202" s="132" t="s">
        <v>2681</v>
      </c>
      <c r="O202" s="132"/>
      <c r="P202" s="132"/>
    </row>
    <row r="203" spans="1:16">
      <c r="A203" s="134" t="s">
        <v>3824</v>
      </c>
      <c r="B203" s="136" t="s">
        <v>3148</v>
      </c>
      <c r="C203" s="134" t="s">
        <v>2443</v>
      </c>
      <c r="D203" s="134" t="s">
        <v>2591</v>
      </c>
      <c r="E203" s="134"/>
      <c r="F203" s="134">
        <v>200</v>
      </c>
      <c r="G203" s="134">
        <v>1000</v>
      </c>
      <c r="H203" s="134">
        <v>1000</v>
      </c>
      <c r="I203" s="134">
        <v>1000</v>
      </c>
      <c r="J203" s="166" t="s">
        <v>3005</v>
      </c>
      <c r="K203" s="102"/>
      <c r="L203" s="134"/>
      <c r="M203" s="135" t="s">
        <v>3173</v>
      </c>
      <c r="N203" s="134" t="s">
        <v>3004</v>
      </c>
      <c r="O203" s="134"/>
      <c r="P203" s="134"/>
    </row>
    <row r="204" spans="1:16">
      <c r="A204" s="89" t="s">
        <v>2962</v>
      </c>
      <c r="B204" s="137" t="s">
        <v>3174</v>
      </c>
      <c r="C204" s="89" t="s">
        <v>2443</v>
      </c>
      <c r="D204" s="89" t="s">
        <v>2591</v>
      </c>
      <c r="E204" s="89"/>
      <c r="F204" s="89">
        <v>100</v>
      </c>
      <c r="G204" s="89">
        <v>500</v>
      </c>
      <c r="H204" s="89">
        <v>500</v>
      </c>
      <c r="I204" s="89">
        <v>500</v>
      </c>
      <c r="J204" s="167" t="s">
        <v>3007</v>
      </c>
      <c r="K204" s="79" t="s">
        <v>3148</v>
      </c>
      <c r="L204" s="89"/>
      <c r="M204" s="131" t="s">
        <v>199</v>
      </c>
      <c r="N204" s="89" t="s">
        <v>3006</v>
      </c>
      <c r="O204" s="89" t="s">
        <v>2174</v>
      </c>
      <c r="P204" s="89"/>
    </row>
    <row r="205" spans="1:16">
      <c r="A205" s="132" t="s">
        <v>2962</v>
      </c>
      <c r="B205" s="138" t="s">
        <v>3249</v>
      </c>
      <c r="C205" s="132" t="s">
        <v>2443</v>
      </c>
      <c r="D205" s="132" t="s">
        <v>2591</v>
      </c>
      <c r="E205" s="132"/>
      <c r="F205" s="132">
        <v>100</v>
      </c>
      <c r="G205" s="132">
        <v>500</v>
      </c>
      <c r="H205" s="132">
        <v>500</v>
      </c>
      <c r="I205" s="132">
        <v>500</v>
      </c>
      <c r="J205" s="147" t="s">
        <v>3175</v>
      </c>
      <c r="K205" s="101" t="s">
        <v>3174</v>
      </c>
      <c r="L205" s="132" t="s">
        <v>3908</v>
      </c>
      <c r="M205" s="133"/>
      <c r="N205" s="132" t="s">
        <v>3006</v>
      </c>
      <c r="O205" s="132" t="s">
        <v>2174</v>
      </c>
      <c r="P205" s="132"/>
    </row>
    <row r="206" spans="1:16">
      <c r="A206" s="89" t="s">
        <v>3449</v>
      </c>
      <c r="B206" s="137" t="s">
        <v>3439</v>
      </c>
      <c r="C206" s="89" t="s">
        <v>2443</v>
      </c>
      <c r="D206" s="89" t="s">
        <v>2591</v>
      </c>
      <c r="E206" s="89"/>
      <c r="F206" s="10">
        <v>100</v>
      </c>
      <c r="G206" s="10">
        <v>500</v>
      </c>
      <c r="H206" s="10">
        <v>500</v>
      </c>
      <c r="I206" s="10">
        <v>500</v>
      </c>
      <c r="J206" s="167" t="s">
        <v>2270</v>
      </c>
      <c r="K206" s="79"/>
      <c r="L206" s="89"/>
      <c r="M206" s="137" t="s">
        <v>292</v>
      </c>
      <c r="N206" s="89" t="s">
        <v>3473</v>
      </c>
      <c r="O206" s="89" t="s">
        <v>3468</v>
      </c>
      <c r="P206" s="89"/>
    </row>
    <row r="207" spans="1:16">
      <c r="A207" s="89" t="s">
        <v>3450</v>
      </c>
      <c r="B207" s="137" t="s">
        <v>3440</v>
      </c>
      <c r="C207" s="89" t="s">
        <v>2443</v>
      </c>
      <c r="D207" s="89" t="s">
        <v>2591</v>
      </c>
      <c r="E207" s="89"/>
      <c r="F207" s="10">
        <v>100</v>
      </c>
      <c r="G207" s="10">
        <v>500</v>
      </c>
      <c r="H207" s="10">
        <v>500</v>
      </c>
      <c r="I207" s="10">
        <v>500</v>
      </c>
      <c r="J207" s="167" t="s">
        <v>3459</v>
      </c>
      <c r="K207" s="79" t="s">
        <v>3439</v>
      </c>
      <c r="L207" s="89"/>
      <c r="M207" s="137" t="s">
        <v>3357</v>
      </c>
      <c r="N207" s="89" t="s">
        <v>3474</v>
      </c>
      <c r="O207" s="89" t="s">
        <v>3468</v>
      </c>
      <c r="P207" s="89"/>
    </row>
    <row r="208" spans="1:16">
      <c r="A208" s="89" t="s">
        <v>3451</v>
      </c>
      <c r="B208" s="137" t="s">
        <v>3441</v>
      </c>
      <c r="C208" s="89" t="s">
        <v>2443</v>
      </c>
      <c r="D208" s="89" t="s">
        <v>2591</v>
      </c>
      <c r="E208" s="89"/>
      <c r="F208" s="10">
        <v>100</v>
      </c>
      <c r="G208" s="10">
        <v>500</v>
      </c>
      <c r="H208" s="10">
        <v>500</v>
      </c>
      <c r="I208" s="10">
        <v>500</v>
      </c>
      <c r="J208" s="167" t="s">
        <v>3460</v>
      </c>
      <c r="K208" s="79" t="s">
        <v>3440</v>
      </c>
      <c r="L208" s="89"/>
      <c r="M208" s="137" t="s">
        <v>3356</v>
      </c>
      <c r="N208" s="89" t="s">
        <v>3475</v>
      </c>
      <c r="O208" s="89" t="s">
        <v>3469</v>
      </c>
      <c r="P208" s="89"/>
    </row>
    <row r="209" spans="1:17">
      <c r="A209" s="89" t="s">
        <v>3452</v>
      </c>
      <c r="B209" s="137" t="s">
        <v>5122</v>
      </c>
      <c r="C209" s="89" t="s">
        <v>2443</v>
      </c>
      <c r="D209" s="89" t="s">
        <v>2591</v>
      </c>
      <c r="E209" s="89"/>
      <c r="F209" s="10">
        <v>100</v>
      </c>
      <c r="G209" s="10">
        <v>500</v>
      </c>
      <c r="H209" s="10">
        <v>500</v>
      </c>
      <c r="I209" s="10">
        <v>500</v>
      </c>
      <c r="J209" s="167" t="s">
        <v>3461</v>
      </c>
      <c r="K209" s="79" t="s">
        <v>3441</v>
      </c>
      <c r="L209" s="89" t="s">
        <v>3483</v>
      </c>
      <c r="M209" s="137" t="s">
        <v>3488</v>
      </c>
      <c r="N209" s="89" t="s">
        <v>3476</v>
      </c>
      <c r="O209" s="89" t="s">
        <v>367</v>
      </c>
      <c r="P209" s="89"/>
    </row>
    <row r="210" spans="1:17">
      <c r="A210" s="89" t="s">
        <v>3453</v>
      </c>
      <c r="B210" s="137" t="s">
        <v>3443</v>
      </c>
      <c r="C210" s="89" t="s">
        <v>2443</v>
      </c>
      <c r="D210" s="89" t="s">
        <v>2591</v>
      </c>
      <c r="E210" s="89"/>
      <c r="F210" s="10">
        <v>100</v>
      </c>
      <c r="G210" s="10">
        <v>500</v>
      </c>
      <c r="H210" s="10">
        <v>500</v>
      </c>
      <c r="I210" s="10">
        <v>500</v>
      </c>
      <c r="J210" s="167" t="s">
        <v>3462</v>
      </c>
      <c r="K210" s="79"/>
      <c r="L210" s="89"/>
      <c r="M210" s="137" t="s">
        <v>3358</v>
      </c>
      <c r="N210" s="89" t="s">
        <v>3477</v>
      </c>
      <c r="O210" s="89" t="s">
        <v>3470</v>
      </c>
      <c r="P210" s="89"/>
    </row>
    <row r="211" spans="1:17">
      <c r="A211" s="89" t="s">
        <v>3454</v>
      </c>
      <c r="B211" s="137" t="s">
        <v>3444</v>
      </c>
      <c r="C211" s="89" t="s">
        <v>2443</v>
      </c>
      <c r="D211" s="89" t="s">
        <v>2591</v>
      </c>
      <c r="E211" s="89"/>
      <c r="F211" s="10">
        <v>100</v>
      </c>
      <c r="G211" s="10">
        <v>500</v>
      </c>
      <c r="H211" s="10">
        <v>500</v>
      </c>
      <c r="I211" s="10">
        <v>500</v>
      </c>
      <c r="J211" s="167" t="s">
        <v>3463</v>
      </c>
      <c r="K211" s="79" t="s">
        <v>3443</v>
      </c>
      <c r="L211" s="89"/>
      <c r="M211" s="137" t="s">
        <v>3355</v>
      </c>
      <c r="N211" s="89" t="s">
        <v>3478</v>
      </c>
      <c r="O211" s="89" t="s">
        <v>3471</v>
      </c>
      <c r="P211" s="89"/>
    </row>
    <row r="212" spans="1:17">
      <c r="A212" s="89" t="s">
        <v>3455</v>
      </c>
      <c r="B212" s="137" t="s">
        <v>3445</v>
      </c>
      <c r="C212" s="89" t="s">
        <v>2443</v>
      </c>
      <c r="D212" s="89" t="s">
        <v>2591</v>
      </c>
      <c r="E212" s="89"/>
      <c r="F212" s="10">
        <v>100</v>
      </c>
      <c r="G212" s="10">
        <v>500</v>
      </c>
      <c r="H212" s="10">
        <v>500</v>
      </c>
      <c r="I212" s="10">
        <v>500</v>
      </c>
      <c r="J212" s="167" t="s">
        <v>3464</v>
      </c>
      <c r="K212" s="79" t="s">
        <v>3444</v>
      </c>
      <c r="L212" s="89" t="s">
        <v>3484</v>
      </c>
      <c r="M212" s="137" t="s">
        <v>3488</v>
      </c>
      <c r="N212" s="89" t="s">
        <v>3479</v>
      </c>
      <c r="O212" s="89" t="s">
        <v>367</v>
      </c>
      <c r="P212" s="89"/>
    </row>
    <row r="213" spans="1:17">
      <c r="A213" s="89" t="s">
        <v>3456</v>
      </c>
      <c r="B213" s="137" t="s">
        <v>3446</v>
      </c>
      <c r="C213" s="89" t="s">
        <v>2443</v>
      </c>
      <c r="D213" s="89" t="s">
        <v>2591</v>
      </c>
      <c r="E213" s="89"/>
      <c r="F213" s="10">
        <v>100</v>
      </c>
      <c r="G213" s="10">
        <v>500</v>
      </c>
      <c r="H213" s="10">
        <v>500</v>
      </c>
      <c r="I213" s="10">
        <v>500</v>
      </c>
      <c r="J213" s="167" t="s">
        <v>3465</v>
      </c>
      <c r="K213" s="79"/>
      <c r="L213" s="89"/>
      <c r="M213" s="137" t="s">
        <v>3486</v>
      </c>
      <c r="N213" s="89" t="s">
        <v>3480</v>
      </c>
      <c r="O213" s="89" t="s">
        <v>3472</v>
      </c>
      <c r="P213" s="89"/>
    </row>
    <row r="214" spans="1:17">
      <c r="A214" s="89" t="s">
        <v>3457</v>
      </c>
      <c r="B214" s="137" t="s">
        <v>3447</v>
      </c>
      <c r="C214" s="89" t="s">
        <v>2443</v>
      </c>
      <c r="D214" s="89" t="s">
        <v>2591</v>
      </c>
      <c r="E214" s="89"/>
      <c r="F214" s="10">
        <v>100</v>
      </c>
      <c r="G214" s="10">
        <v>500</v>
      </c>
      <c r="H214" s="10">
        <v>500</v>
      </c>
      <c r="I214" s="10">
        <v>500</v>
      </c>
      <c r="J214" s="167" t="s">
        <v>3466</v>
      </c>
      <c r="K214" s="79" t="s">
        <v>3446</v>
      </c>
      <c r="L214" s="89"/>
      <c r="M214" s="137" t="s">
        <v>4147</v>
      </c>
      <c r="N214" s="89" t="s">
        <v>3481</v>
      </c>
      <c r="O214" s="89" t="s">
        <v>384</v>
      </c>
      <c r="P214" s="89"/>
    </row>
    <row r="215" spans="1:17">
      <c r="A215" s="89" t="s">
        <v>3458</v>
      </c>
      <c r="B215" s="137" t="s">
        <v>3448</v>
      </c>
      <c r="C215" s="89" t="s">
        <v>2443</v>
      </c>
      <c r="D215" s="89" t="s">
        <v>2591</v>
      </c>
      <c r="E215" s="89"/>
      <c r="F215" s="10">
        <v>100</v>
      </c>
      <c r="G215" s="10">
        <v>500</v>
      </c>
      <c r="H215" s="10">
        <v>500</v>
      </c>
      <c r="I215" s="10">
        <v>500</v>
      </c>
      <c r="J215" s="167" t="s">
        <v>3467</v>
      </c>
      <c r="K215" s="79" t="s">
        <v>3447</v>
      </c>
      <c r="L215" s="89" t="s">
        <v>3485</v>
      </c>
      <c r="M215" s="137" t="s">
        <v>4139</v>
      </c>
      <c r="N215" s="89" t="s">
        <v>3482</v>
      </c>
      <c r="O215" s="89" t="s">
        <v>367</v>
      </c>
      <c r="P215" s="89"/>
    </row>
    <row r="216" spans="1:17">
      <c r="A216" s="134" t="s">
        <v>4133</v>
      </c>
      <c r="B216" s="136" t="s">
        <v>4129</v>
      </c>
      <c r="C216" s="134"/>
      <c r="D216" s="134" t="s">
        <v>2591</v>
      </c>
      <c r="E216" s="134"/>
      <c r="F216" s="11">
        <v>500</v>
      </c>
      <c r="G216" s="11">
        <v>0</v>
      </c>
      <c r="H216" s="11">
        <v>5000</v>
      </c>
      <c r="I216" s="11">
        <v>5000</v>
      </c>
      <c r="J216" s="166" t="s">
        <v>4136</v>
      </c>
      <c r="K216" s="102"/>
      <c r="L216" s="134"/>
      <c r="M216" s="136" t="s">
        <v>4146</v>
      </c>
      <c r="N216" s="134" t="s">
        <v>4132</v>
      </c>
      <c r="O216" s="134" t="s">
        <v>367</v>
      </c>
      <c r="P216" s="135"/>
    </row>
    <row r="217" spans="1:17">
      <c r="A217" s="89" t="s">
        <v>4134</v>
      </c>
      <c r="B217" s="137" t="s">
        <v>4130</v>
      </c>
      <c r="C217" s="89"/>
      <c r="D217" s="89" t="s">
        <v>2591</v>
      </c>
      <c r="E217" s="89"/>
      <c r="F217" s="10">
        <v>1000</v>
      </c>
      <c r="G217" s="10">
        <v>0</v>
      </c>
      <c r="H217" s="10">
        <v>10000</v>
      </c>
      <c r="I217" s="10">
        <v>10000</v>
      </c>
      <c r="J217" s="167" t="s">
        <v>4137</v>
      </c>
      <c r="K217" s="79" t="s">
        <v>4129</v>
      </c>
      <c r="L217" s="89"/>
      <c r="M217" s="137" t="s">
        <v>4148</v>
      </c>
      <c r="N217" s="89" t="s">
        <v>4132</v>
      </c>
      <c r="O217" s="89" t="s">
        <v>367</v>
      </c>
      <c r="P217" s="131"/>
    </row>
    <row r="218" spans="1:17">
      <c r="A218" s="132" t="s">
        <v>4135</v>
      </c>
      <c r="B218" s="138" t="s">
        <v>4131</v>
      </c>
      <c r="C218" s="132"/>
      <c r="D218" s="132" t="s">
        <v>2591</v>
      </c>
      <c r="E218" s="132"/>
      <c r="F218" s="12">
        <v>2000</v>
      </c>
      <c r="G218" s="12">
        <v>0</v>
      </c>
      <c r="H218" s="12">
        <v>20000</v>
      </c>
      <c r="I218" s="12">
        <v>20000</v>
      </c>
      <c r="J218" s="147" t="s">
        <v>4138</v>
      </c>
      <c r="K218" s="101" t="s">
        <v>4130</v>
      </c>
      <c r="L218" s="132"/>
      <c r="M218" s="138" t="s">
        <v>4149</v>
      </c>
      <c r="N218" s="132" t="s">
        <v>4132</v>
      </c>
      <c r="O218" s="132" t="s">
        <v>367</v>
      </c>
      <c r="P218" s="133"/>
    </row>
    <row r="219" spans="1:17">
      <c r="A219" s="295" t="s">
        <v>5123</v>
      </c>
      <c r="B219" s="137" t="s">
        <v>5135</v>
      </c>
      <c r="C219" s="298"/>
      <c r="D219" s="297" t="s">
        <v>2591</v>
      </c>
      <c r="E219" s="298"/>
      <c r="F219" s="299">
        <v>100</v>
      </c>
      <c r="G219" s="299">
        <v>1000</v>
      </c>
      <c r="H219" s="299">
        <v>1000</v>
      </c>
      <c r="I219" s="299">
        <v>1000</v>
      </c>
      <c r="J219" s="300" t="s">
        <v>5136</v>
      </c>
      <c r="K219" s="297"/>
      <c r="L219" s="298"/>
      <c r="M219" s="296"/>
      <c r="N219" s="297" t="s">
        <v>5141</v>
      </c>
      <c r="O219" s="298" t="s">
        <v>367</v>
      </c>
      <c r="P219" s="297"/>
    </row>
    <row r="220" spans="1:17">
      <c r="A220" s="295" t="s">
        <v>5124</v>
      </c>
      <c r="B220" s="137" t="s">
        <v>5130</v>
      </c>
      <c r="C220" s="298"/>
      <c r="D220" s="297" t="s">
        <v>2591</v>
      </c>
      <c r="E220" s="298"/>
      <c r="F220" s="299">
        <v>100</v>
      </c>
      <c r="G220" s="299">
        <v>1000</v>
      </c>
      <c r="H220" s="299">
        <v>1000</v>
      </c>
      <c r="I220" s="299">
        <v>1000</v>
      </c>
      <c r="J220" s="300" t="s">
        <v>5137</v>
      </c>
      <c r="K220" s="297" t="s">
        <v>5129</v>
      </c>
      <c r="L220" s="298"/>
      <c r="M220" s="296"/>
      <c r="N220" s="297" t="s">
        <v>5142</v>
      </c>
      <c r="O220" s="298" t="s">
        <v>367</v>
      </c>
      <c r="P220" s="297"/>
    </row>
    <row r="221" spans="1:17">
      <c r="A221" s="295" t="s">
        <v>5125</v>
      </c>
      <c r="B221" s="137" t="s">
        <v>5131</v>
      </c>
      <c r="C221" s="298"/>
      <c r="D221" s="297" t="s">
        <v>2591</v>
      </c>
      <c r="E221" s="298"/>
      <c r="F221" s="299">
        <v>100</v>
      </c>
      <c r="G221" s="299">
        <v>1000</v>
      </c>
      <c r="H221" s="299">
        <v>1000</v>
      </c>
      <c r="I221" s="299">
        <v>1000</v>
      </c>
      <c r="J221" s="300" t="s">
        <v>5138</v>
      </c>
      <c r="K221" s="297" t="s">
        <v>5130</v>
      </c>
      <c r="L221" s="298"/>
      <c r="M221" s="296"/>
      <c r="N221" s="297" t="s">
        <v>5143</v>
      </c>
      <c r="O221" s="298" t="s">
        <v>367</v>
      </c>
      <c r="P221" s="297"/>
    </row>
    <row r="222" spans="1:17">
      <c r="A222" s="295" t="s">
        <v>5126</v>
      </c>
      <c r="B222" s="137" t="s">
        <v>5132</v>
      </c>
      <c r="C222" s="298"/>
      <c r="D222" s="297" t="s">
        <v>2591</v>
      </c>
      <c r="E222" s="298"/>
      <c r="F222" s="299">
        <v>100</v>
      </c>
      <c r="G222" s="299">
        <v>1000</v>
      </c>
      <c r="H222" s="299">
        <v>1000</v>
      </c>
      <c r="I222" s="299">
        <v>1000</v>
      </c>
      <c r="J222" s="300" t="s">
        <v>5139</v>
      </c>
      <c r="K222" s="297" t="s">
        <v>5131</v>
      </c>
      <c r="L222" s="298"/>
      <c r="M222" s="296"/>
      <c r="N222" s="297" t="s">
        <v>5144</v>
      </c>
      <c r="O222" s="298" t="s">
        <v>367</v>
      </c>
      <c r="P222" s="297"/>
    </row>
    <row r="223" spans="1:17">
      <c r="A223" s="295" t="s">
        <v>5127</v>
      </c>
      <c r="B223" s="137" t="s">
        <v>5133</v>
      </c>
      <c r="C223" s="298"/>
      <c r="D223" s="297" t="s">
        <v>2591</v>
      </c>
      <c r="E223" s="298"/>
      <c r="F223" s="299">
        <v>100</v>
      </c>
      <c r="G223" s="299">
        <v>1000</v>
      </c>
      <c r="H223" s="299">
        <v>1000</v>
      </c>
      <c r="I223" s="299">
        <v>1000</v>
      </c>
      <c r="J223" s="300" t="s">
        <v>5140</v>
      </c>
      <c r="K223" s="297" t="s">
        <v>5132</v>
      </c>
      <c r="L223" s="298"/>
      <c r="M223" s="296"/>
      <c r="N223" s="297" t="s">
        <v>5145</v>
      </c>
      <c r="O223" s="298" t="s">
        <v>367</v>
      </c>
      <c r="P223" s="297"/>
    </row>
    <row r="224" spans="1:17">
      <c r="A224" s="295" t="s">
        <v>5128</v>
      </c>
      <c r="B224" s="137" t="s">
        <v>5152</v>
      </c>
      <c r="C224" s="297"/>
      <c r="D224" s="297" t="s">
        <v>2591</v>
      </c>
      <c r="E224" s="298"/>
      <c r="F224" s="299">
        <v>1000</v>
      </c>
      <c r="G224" s="299">
        <v>5000</v>
      </c>
      <c r="H224" s="299">
        <v>5000</v>
      </c>
      <c r="I224" s="299">
        <v>5000</v>
      </c>
      <c r="J224" s="301" t="s">
        <v>2605</v>
      </c>
      <c r="K224" s="297" t="s">
        <v>5133</v>
      </c>
      <c r="L224" s="297" t="s">
        <v>5151</v>
      </c>
      <c r="M224" s="296"/>
      <c r="N224" s="297" t="s">
        <v>5146</v>
      </c>
      <c r="O224" s="298" t="s">
        <v>367</v>
      </c>
      <c r="P224" s="297"/>
      <c r="Q224" s="89"/>
    </row>
    <row r="225" spans="1:17">
      <c r="A225" s="295"/>
      <c r="B225" s="297"/>
      <c r="C225" s="297"/>
      <c r="D225" s="297"/>
      <c r="E225" s="298"/>
      <c r="F225" s="299"/>
      <c r="G225" s="299"/>
      <c r="H225" s="299"/>
      <c r="I225" s="299"/>
      <c r="J225" s="299"/>
      <c r="K225" s="297"/>
      <c r="L225" s="297"/>
      <c r="M225" s="297"/>
      <c r="N225" s="297"/>
      <c r="O225" s="298"/>
      <c r="P225" s="297"/>
      <c r="Q225" s="89"/>
    </row>
    <row r="226" spans="1:17">
      <c r="A226" s="3"/>
      <c r="B226" s="89"/>
      <c r="C226" s="79"/>
      <c r="D226" s="89"/>
      <c r="E226" s="89"/>
      <c r="F226" s="89"/>
      <c r="G226" s="10"/>
      <c r="H226" s="10"/>
      <c r="I226" s="10"/>
      <c r="J226" s="10"/>
      <c r="K226" s="89"/>
      <c r="L226" s="79"/>
      <c r="M226" s="89"/>
      <c r="N226" s="79"/>
      <c r="O226" s="89"/>
      <c r="P226" s="89"/>
      <c r="Q226" s="89"/>
    </row>
    <row r="227" spans="1:17">
      <c r="A227" s="3"/>
      <c r="B227" s="89"/>
      <c r="C227" s="79"/>
      <c r="D227" s="89"/>
      <c r="E227" s="89"/>
      <c r="F227" s="89"/>
      <c r="G227" s="10"/>
      <c r="H227" s="10"/>
      <c r="I227" s="10"/>
      <c r="J227" s="10"/>
      <c r="K227" s="89"/>
      <c r="L227" s="79"/>
      <c r="M227" s="89"/>
      <c r="N227" s="79"/>
      <c r="O227" s="89"/>
      <c r="P227" s="89"/>
      <c r="Q227" s="89"/>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15</vt:i4>
      </vt:variant>
      <vt:variant>
        <vt:lpstr>命名范围</vt:lpstr>
      </vt:variant>
      <vt:variant>
        <vt:i4>1</vt:i4>
      </vt:variant>
    </vt:vector>
  </HeadingPairs>
  <TitlesOfParts>
    <vt:vector size="16" baseType="lpstr">
      <vt:lpstr>角色</vt:lpstr>
      <vt:lpstr>符卡</vt:lpstr>
      <vt:lpstr>皮肤</vt:lpstr>
      <vt:lpstr>装备</vt:lpstr>
      <vt:lpstr>材料</vt:lpstr>
      <vt:lpstr>工厂</vt:lpstr>
      <vt:lpstr>零食</vt:lpstr>
      <vt:lpstr>地图</vt:lpstr>
      <vt:lpstr>任务</vt:lpstr>
      <vt:lpstr>日常</vt:lpstr>
      <vt:lpstr>经验值</vt:lpstr>
      <vt:lpstr>属性计算器</vt:lpstr>
      <vt:lpstr>草稿</vt:lpstr>
      <vt:lpstr>目录</vt:lpstr>
      <vt:lpstr>Sheet4</vt:lpstr>
      <vt:lpstr>角色!_FilterDatabase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Fantasia Sonic</dc:creator>
  <cp:lastModifiedBy>Fantasia Sonic</cp:lastModifiedBy>
  <dcterms:created xsi:type="dcterms:W3CDTF">2016-09-15T09:53:43Z</dcterms:created>
  <dcterms:modified xsi:type="dcterms:W3CDTF">2017-10-14T16:47:16Z</dcterms:modified>
  <cp:contentStatus/>
</cp:coreProperties>
</file>