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6" windowHeight="7752" tabRatio="753" activeTab="1"/>
  </bookViews>
  <sheets>
    <sheet name="Calculation Sheet" sheetId="8" r:id="rId1"/>
    <sheet name="Bill of Quantity" sheetId="22" r:id="rId2"/>
    <sheet name="Analysis" sheetId="10" r:id="rId3"/>
    <sheet name="Electrical District Rate" sheetId="24" r:id="rId4"/>
    <sheet name="Base Rate" sheetId="1" r:id="rId5"/>
  </sheets>
  <externalReferences>
    <externalReference r:id="rId6"/>
    <externalReference r:id="rId7"/>
  </externalReferences>
  <definedNames>
    <definedName name="_xlnm._FilterDatabase" localSheetId="1" hidden="1">'Bill of Quantity'!$D$1:$D$125</definedName>
    <definedName name="Décor_Light">'Electrical District Rate'!$L$25</definedName>
    <definedName name="eqsummary">#REF!</definedName>
    <definedName name="Number_of_Power_Sockets_Points">'Calculation Sheet'!$B$5</definedName>
    <definedName name="_xlnm.Print_Area" localSheetId="4">'Base Rate'!$A$1:$E$229</definedName>
    <definedName name="Rate_WITH__TRANS.">'Electrical District Rate'!$J$3</definedName>
    <definedName name="Rate_WITH_0_TRANS.">'Electrical District Rate'!$E$3</definedName>
    <definedName name="semiskilled">'Base Rate'!$E$14</definedName>
    <definedName name="skilled">'Base Rate'!$E$13</definedName>
    <definedName name="Spot_light">'Electrical District Rate'!$L$22</definedName>
    <definedName name="unskilled">'Base Rate'!$E$15</definedName>
  </definedNames>
  <calcPr calcId="162913"/>
</workbook>
</file>

<file path=xl/calcChain.xml><?xml version="1.0" encoding="utf-8"?>
<calcChain xmlns="http://schemas.openxmlformats.org/spreadsheetml/2006/main">
  <c r="F41" i="22" l="1"/>
  <c r="F40" i="22"/>
  <c r="F42" i="22"/>
  <c r="E43" i="22"/>
  <c r="F43" i="22" s="1"/>
  <c r="F14" i="22" l="1"/>
  <c r="E5" i="22"/>
  <c r="F5" i="22" s="1"/>
  <c r="E147" i="10"/>
  <c r="F147" i="10" s="1"/>
  <c r="E10" i="10"/>
  <c r="E146" i="10"/>
  <c r="F146" i="10" s="1"/>
  <c r="E9" i="10"/>
  <c r="E145" i="10"/>
  <c r="E8" i="10"/>
  <c r="D145" i="10"/>
  <c r="D144" i="10"/>
  <c r="E151" i="10"/>
  <c r="F151" i="10" s="1"/>
  <c r="E150" i="10"/>
  <c r="F150" i="10" s="1"/>
  <c r="F152" i="10" s="1"/>
  <c r="E144" i="10"/>
  <c r="B24" i="8"/>
  <c r="B23" i="8"/>
  <c r="F145" i="10" l="1"/>
  <c r="F144" i="10"/>
  <c r="E508" i="10"/>
  <c r="F508" i="10" s="1"/>
  <c r="E494" i="10"/>
  <c r="F494" i="10" s="1"/>
  <c r="E479" i="10"/>
  <c r="F479" i="10" s="1"/>
  <c r="E464" i="10"/>
  <c r="F464" i="10" s="1"/>
  <c r="E449" i="10"/>
  <c r="F449" i="10" s="1"/>
  <c r="E434" i="10"/>
  <c r="F434" i="10" s="1"/>
  <c r="E418" i="10"/>
  <c r="F418" i="10" s="1"/>
  <c r="E403" i="10"/>
  <c r="F403" i="10" s="1"/>
  <c r="E388" i="10"/>
  <c r="F388" i="10" s="1"/>
  <c r="E373" i="10"/>
  <c r="F373" i="10" s="1"/>
  <c r="E372" i="10"/>
  <c r="F372" i="10" s="1"/>
  <c r="E357" i="10"/>
  <c r="E356" i="10"/>
  <c r="E355" i="10"/>
  <c r="E339" i="10"/>
  <c r="F339" i="10" s="1"/>
  <c r="E338" i="10"/>
  <c r="F338" i="10" s="1"/>
  <c r="E521" i="10"/>
  <c r="E507" i="10"/>
  <c r="F507" i="10" s="1"/>
  <c r="E493" i="10"/>
  <c r="F493" i="10" s="1"/>
  <c r="E478" i="10"/>
  <c r="F478" i="10" s="1"/>
  <c r="E463" i="10"/>
  <c r="F463" i="10" s="1"/>
  <c r="E448" i="10"/>
  <c r="F448" i="10" s="1"/>
  <c r="E433" i="10"/>
  <c r="F433" i="10" s="1"/>
  <c r="E432" i="10"/>
  <c r="F432" i="10" s="1"/>
  <c r="E417" i="10"/>
  <c r="E402" i="10"/>
  <c r="F402" i="10" s="1"/>
  <c r="E387" i="10"/>
  <c r="F387" i="10" s="1"/>
  <c r="E386" i="10"/>
  <c r="F386" i="10" s="1"/>
  <c r="E371" i="10"/>
  <c r="E370" i="10"/>
  <c r="E337" i="10"/>
  <c r="F337" i="10" s="1"/>
  <c r="E350" i="10"/>
  <c r="E332" i="10"/>
  <c r="F332" i="10" s="1"/>
  <c r="E312" i="10"/>
  <c r="E321" i="10"/>
  <c r="E320" i="10"/>
  <c r="F320" i="10" s="1"/>
  <c r="E319" i="10"/>
  <c r="E318" i="10"/>
  <c r="E317" i="10"/>
  <c r="E296" i="10"/>
  <c r="F296" i="10" s="1"/>
  <c r="E295" i="10"/>
  <c r="E294" i="10"/>
  <c r="E252" i="10"/>
  <c r="F252" i="10" s="1"/>
  <c r="E253" i="10"/>
  <c r="F253" i="10" s="1"/>
  <c r="E254" i="10"/>
  <c r="F254" i="10" s="1"/>
  <c r="E255" i="10"/>
  <c r="F255" i="10" s="1"/>
  <c r="E256" i="10"/>
  <c r="F256" i="10" s="1"/>
  <c r="E251" i="10"/>
  <c r="E44" i="22"/>
  <c r="E131" i="10"/>
  <c r="F131" i="10" s="1"/>
  <c r="D136" i="10"/>
  <c r="D135" i="10"/>
  <c r="F524" i="10"/>
  <c r="F497" i="10"/>
  <c r="F483" i="10"/>
  <c r="E480" i="10"/>
  <c r="F480" i="10" s="1"/>
  <c r="F469" i="10"/>
  <c r="E465" i="10"/>
  <c r="F465" i="10" s="1"/>
  <c r="F454" i="10"/>
  <c r="F453" i="10"/>
  <c r="E450" i="10"/>
  <c r="F450" i="10" s="1"/>
  <c r="F439" i="10"/>
  <c r="F438" i="10"/>
  <c r="E435" i="10"/>
  <c r="F435" i="10" s="1"/>
  <c r="F423" i="10"/>
  <c r="F422" i="10"/>
  <c r="E419" i="10"/>
  <c r="F419" i="10" s="1"/>
  <c r="F417" i="10"/>
  <c r="F408" i="10"/>
  <c r="F407" i="10"/>
  <c r="E404" i="10"/>
  <c r="F404" i="10" s="1"/>
  <c r="F392" i="10"/>
  <c r="E389" i="10"/>
  <c r="F389" i="10" s="1"/>
  <c r="F342" i="10"/>
  <c r="F336" i="10"/>
  <c r="E289" i="10"/>
  <c r="D71" i="10"/>
  <c r="D70" i="10"/>
  <c r="E67" i="10"/>
  <c r="F67" i="10" s="1"/>
  <c r="E66" i="10"/>
  <c r="F66" i="10" s="1"/>
  <c r="D123" i="10"/>
  <c r="D122" i="10"/>
  <c r="E118" i="10"/>
  <c r="D110" i="10"/>
  <c r="D109" i="10"/>
  <c r="E105" i="10"/>
  <c r="F105" i="10" s="1"/>
  <c r="E161" i="10"/>
  <c r="F161" i="10" s="1"/>
  <c r="F148" i="10" l="1"/>
  <c r="F153" i="10" s="1"/>
  <c r="F154" i="10" s="1"/>
  <c r="F155" i="10" s="1"/>
  <c r="F118" i="10"/>
  <c r="F525" i="10"/>
  <c r="F511" i="10"/>
  <c r="F512" i="10"/>
  <c r="F498" i="10"/>
  <c r="F468" i="10"/>
  <c r="F484" i="10"/>
  <c r="E207" i="10"/>
  <c r="F207" i="10" s="1"/>
  <c r="F68" i="10"/>
  <c r="F371" i="10" l="1"/>
  <c r="F370" i="10"/>
  <c r="F357" i="10"/>
  <c r="F356" i="10"/>
  <c r="F355" i="10"/>
  <c r="E92" i="10"/>
  <c r="E79" i="10"/>
  <c r="E53" i="10"/>
  <c r="E40" i="10"/>
  <c r="L31" i="24" l="1"/>
  <c r="L28" i="24"/>
  <c r="L25" i="24"/>
  <c r="L22" i="24"/>
  <c r="F350" i="10"/>
  <c r="F319" i="10"/>
  <c r="F321" i="10" l="1"/>
  <c r="B14" i="8"/>
  <c r="D23" i="10" s="1"/>
  <c r="D6" i="22"/>
  <c r="D22" i="22" s="1"/>
  <c r="D4" i="22"/>
  <c r="F343" i="10" l="1"/>
  <c r="E393" i="10"/>
  <c r="F393" i="10" s="1"/>
  <c r="D97" i="10"/>
  <c r="D96" i="10"/>
  <c r="F92" i="10"/>
  <c r="F317" i="10" l="1"/>
  <c r="F532" i="10"/>
  <c r="E221" i="10"/>
  <c r="E191" i="10"/>
  <c r="F236" i="10"/>
  <c r="E58" i="10"/>
  <c r="E24" i="10"/>
  <c r="E7" i="10"/>
  <c r="J3" i="24"/>
  <c r="D14" i="1"/>
  <c r="E259" i="24"/>
  <c r="E258" i="24"/>
  <c r="E257" i="24"/>
  <c r="A257" i="24"/>
  <c r="A258" i="24" s="1"/>
  <c r="A259" i="24" s="1"/>
  <c r="E256" i="24"/>
  <c r="E255" i="24"/>
  <c r="E254" i="24"/>
  <c r="A254" i="24"/>
  <c r="A255" i="24" s="1"/>
  <c r="E253" i="24"/>
  <c r="E252" i="24"/>
  <c r="E251" i="24"/>
  <c r="E250" i="24"/>
  <c r="E249" i="24"/>
  <c r="E248" i="24"/>
  <c r="E247" i="24"/>
  <c r="A247" i="24"/>
  <c r="A248" i="24" s="1"/>
  <c r="E246" i="24"/>
  <c r="J245" i="24"/>
  <c r="J244" i="24"/>
  <c r="E244" i="24"/>
  <c r="J243" i="24"/>
  <c r="E243" i="24"/>
  <c r="J242" i="24"/>
  <c r="E242" i="24"/>
  <c r="J241" i="24"/>
  <c r="E241" i="24"/>
  <c r="J240" i="24"/>
  <c r="E240" i="24"/>
  <c r="J239" i="24"/>
  <c r="E239" i="24"/>
  <c r="J238" i="24"/>
  <c r="J235" i="24"/>
  <c r="J234" i="24"/>
  <c r="E234" i="24"/>
  <c r="J233" i="24"/>
  <c r="E233" i="24"/>
  <c r="E232" i="24"/>
  <c r="E231" i="24"/>
  <c r="J230" i="24"/>
  <c r="E230" i="24"/>
  <c r="J229" i="24"/>
  <c r="E229" i="24"/>
  <c r="J228" i="24"/>
  <c r="E228" i="24"/>
  <c r="J227" i="24"/>
  <c r="E227" i="24"/>
  <c r="J226" i="24"/>
  <c r="E226" i="24"/>
  <c r="J225" i="24"/>
  <c r="E225" i="24"/>
  <c r="J224" i="24"/>
  <c r="E224" i="24"/>
  <c r="J223" i="24"/>
  <c r="E223" i="24"/>
  <c r="J222" i="24"/>
  <c r="E222" i="24"/>
  <c r="J221" i="24"/>
  <c r="E221" i="24"/>
  <c r="J220" i="24"/>
  <c r="E220" i="24"/>
  <c r="E219" i="24"/>
  <c r="E218" i="24"/>
  <c r="E217" i="24"/>
  <c r="E216" i="24"/>
  <c r="E215" i="24"/>
  <c r="E214" i="24"/>
  <c r="J213" i="24"/>
  <c r="E213" i="24"/>
  <c r="J212" i="24"/>
  <c r="E212" i="24"/>
  <c r="J211" i="24"/>
  <c r="J210" i="24"/>
  <c r="E210" i="24"/>
  <c r="J209" i="24"/>
  <c r="E209" i="24"/>
  <c r="J208" i="24"/>
  <c r="J207" i="24"/>
  <c r="J206" i="24"/>
  <c r="E206" i="24"/>
  <c r="J205" i="24"/>
  <c r="E205" i="24"/>
  <c r="E204" i="24"/>
  <c r="J203" i="24"/>
  <c r="E203" i="24"/>
  <c r="J202" i="24"/>
  <c r="E202" i="24"/>
  <c r="J201" i="24"/>
  <c r="J200" i="24"/>
  <c r="E200" i="24"/>
  <c r="J199" i="24"/>
  <c r="E199" i="24"/>
  <c r="J198" i="24"/>
  <c r="E198" i="24"/>
  <c r="J197" i="24"/>
  <c r="E197" i="24"/>
  <c r="J196" i="24"/>
  <c r="E196" i="24"/>
  <c r="J195" i="24"/>
  <c r="E195" i="24"/>
  <c r="E194" i="24"/>
  <c r="J193" i="24"/>
  <c r="E193" i="24"/>
  <c r="J192" i="24"/>
  <c r="E192" i="24"/>
  <c r="J191" i="24"/>
  <c r="E191" i="24"/>
  <c r="J190" i="24"/>
  <c r="E190" i="24"/>
  <c r="J189" i="24"/>
  <c r="E189" i="24"/>
  <c r="J188" i="24"/>
  <c r="E188" i="24"/>
  <c r="E187" i="24"/>
  <c r="J186" i="24"/>
  <c r="E186" i="24"/>
  <c r="J185" i="24"/>
  <c r="E185" i="24"/>
  <c r="J184" i="24"/>
  <c r="E184" i="24"/>
  <c r="J183" i="24"/>
  <c r="E183" i="24"/>
  <c r="J182" i="24"/>
  <c r="E182" i="24"/>
  <c r="J181" i="24"/>
  <c r="E181" i="24"/>
  <c r="J180" i="24"/>
  <c r="E180" i="24"/>
  <c r="J179" i="24"/>
  <c r="E179" i="24"/>
  <c r="J178" i="24"/>
  <c r="E178" i="24"/>
  <c r="E177" i="24"/>
  <c r="J176" i="24"/>
  <c r="E176" i="24"/>
  <c r="J175" i="24"/>
  <c r="E175" i="24"/>
  <c r="J174" i="24"/>
  <c r="E174" i="24"/>
  <c r="J173" i="24"/>
  <c r="E173" i="24"/>
  <c r="J172" i="24"/>
  <c r="E172" i="24"/>
  <c r="J171" i="24"/>
  <c r="E171" i="24"/>
  <c r="J170" i="24"/>
  <c r="E170" i="24"/>
  <c r="E169" i="24"/>
  <c r="E168" i="24"/>
  <c r="J167" i="24"/>
  <c r="E167" i="24"/>
  <c r="J166" i="24"/>
  <c r="E166" i="24"/>
  <c r="J165" i="24"/>
  <c r="E165" i="24"/>
  <c r="J164" i="24"/>
  <c r="E164" i="24"/>
  <c r="J163" i="24"/>
  <c r="E163" i="24"/>
  <c r="J162" i="24"/>
  <c r="E162" i="24"/>
  <c r="J161" i="24"/>
  <c r="J160" i="24"/>
  <c r="E160" i="24"/>
  <c r="J159" i="24"/>
  <c r="E159" i="24"/>
  <c r="J158" i="24"/>
  <c r="E158" i="24"/>
  <c r="J157" i="24"/>
  <c r="E157" i="24"/>
  <c r="J156" i="24"/>
  <c r="E156" i="24"/>
  <c r="J155" i="24"/>
  <c r="E155" i="24"/>
  <c r="J154" i="24"/>
  <c r="E154" i="24"/>
  <c r="J153" i="24"/>
  <c r="E153" i="24"/>
  <c r="J152" i="24"/>
  <c r="E152" i="24"/>
  <c r="J151" i="24"/>
  <c r="E151" i="24"/>
  <c r="J150" i="24"/>
  <c r="E150" i="24"/>
  <c r="J149" i="24"/>
  <c r="E149" i="24"/>
  <c r="J148" i="24"/>
  <c r="E148" i="24"/>
  <c r="J147" i="24"/>
  <c r="E147" i="24"/>
  <c r="J146" i="24"/>
  <c r="E146" i="24"/>
  <c r="J145" i="24"/>
  <c r="E145" i="24"/>
  <c r="J144" i="24"/>
  <c r="E144" i="24"/>
  <c r="J143" i="24"/>
  <c r="E143" i="24"/>
  <c r="J140" i="24"/>
  <c r="E140" i="24"/>
  <c r="J139" i="24"/>
  <c r="E139" i="24"/>
  <c r="J138" i="24"/>
  <c r="E138" i="24"/>
  <c r="E137" i="24"/>
  <c r="E136" i="24"/>
  <c r="J135" i="24"/>
  <c r="E135" i="24"/>
  <c r="J134" i="24"/>
  <c r="E134" i="24"/>
  <c r="J133" i="24"/>
  <c r="E133" i="24"/>
  <c r="E130" i="24"/>
  <c r="E129" i="24"/>
  <c r="E128" i="24"/>
  <c r="J127" i="24"/>
  <c r="E127" i="24"/>
  <c r="J126" i="24"/>
  <c r="E126" i="24"/>
  <c r="J125" i="24"/>
  <c r="E125" i="24"/>
  <c r="J124" i="24"/>
  <c r="E124" i="24"/>
  <c r="J123" i="24"/>
  <c r="E123" i="24"/>
  <c r="J122" i="24"/>
  <c r="E122" i="24"/>
  <c r="J121" i="24"/>
  <c r="E121" i="24"/>
  <c r="J120" i="24"/>
  <c r="E120" i="24"/>
  <c r="J119" i="24"/>
  <c r="E119" i="24"/>
  <c r="J118" i="24"/>
  <c r="E118" i="24"/>
  <c r="J117" i="24"/>
  <c r="E117" i="24"/>
  <c r="E116" i="24"/>
  <c r="E115" i="24"/>
  <c r="J114" i="24"/>
  <c r="E114" i="24"/>
  <c r="J113" i="24"/>
  <c r="E113" i="24"/>
  <c r="J112" i="24"/>
  <c r="E112" i="24"/>
  <c r="J111" i="24"/>
  <c r="E111" i="24"/>
  <c r="J110" i="24"/>
  <c r="E23" i="10" s="1"/>
  <c r="F23" i="10" s="1"/>
  <c r="E110" i="24"/>
  <c r="J109" i="24"/>
  <c r="E109" i="24"/>
  <c r="E108" i="24"/>
  <c r="E107" i="24"/>
  <c r="J106" i="24"/>
  <c r="E106" i="24"/>
  <c r="J105" i="24"/>
  <c r="E105" i="24"/>
  <c r="J104" i="24"/>
  <c r="E104" i="24"/>
  <c r="J103" i="24"/>
  <c r="E103" i="24"/>
  <c r="J102" i="24"/>
  <c r="E102" i="24"/>
  <c r="J101" i="24"/>
  <c r="E101" i="24"/>
  <c r="J100" i="24"/>
  <c r="E99" i="24"/>
  <c r="E98" i="24"/>
  <c r="E97" i="24"/>
  <c r="E96" i="24"/>
  <c r="E95" i="24"/>
  <c r="J94" i="24"/>
  <c r="E94" i="24"/>
  <c r="J93" i="24"/>
  <c r="E93" i="24"/>
  <c r="J92" i="24"/>
  <c r="E92" i="24"/>
  <c r="J91" i="24"/>
  <c r="E89" i="24"/>
  <c r="J88" i="24"/>
  <c r="E88" i="24"/>
  <c r="J87" i="24"/>
  <c r="E87" i="24"/>
  <c r="J86" i="24"/>
  <c r="E86" i="24"/>
  <c r="E85" i="24"/>
  <c r="E84" i="24"/>
  <c r="J83" i="24"/>
  <c r="E83" i="24"/>
  <c r="J82" i="24"/>
  <c r="E82" i="24"/>
  <c r="J81" i="24"/>
  <c r="E81" i="24"/>
  <c r="J80" i="24"/>
  <c r="J79" i="24"/>
  <c r="J78" i="24"/>
  <c r="E78" i="24"/>
  <c r="J77" i="24"/>
  <c r="E77" i="24"/>
  <c r="J76" i="24"/>
  <c r="E76" i="24"/>
  <c r="J75" i="24"/>
  <c r="E75" i="24"/>
  <c r="J74" i="24"/>
  <c r="E74" i="24"/>
  <c r="J73" i="24"/>
  <c r="E73" i="24"/>
  <c r="J72" i="24"/>
  <c r="E72" i="24"/>
  <c r="J71" i="24"/>
  <c r="E71" i="24"/>
  <c r="J70" i="24"/>
  <c r="J69" i="24"/>
  <c r="E69" i="24"/>
  <c r="J68" i="24"/>
  <c r="E68" i="24"/>
  <c r="J67" i="24"/>
  <c r="E67" i="24"/>
  <c r="J66" i="24"/>
  <c r="E66" i="24"/>
  <c r="J65" i="24"/>
  <c r="E65" i="24"/>
  <c r="J64" i="24"/>
  <c r="E64" i="24"/>
  <c r="J63" i="24"/>
  <c r="E63" i="24"/>
  <c r="E62" i="24"/>
  <c r="E297" i="10" s="1"/>
  <c r="J61" i="24"/>
  <c r="J60" i="24"/>
  <c r="J59" i="24"/>
  <c r="E59" i="24"/>
  <c r="J58" i="24"/>
  <c r="E206" i="10" s="1"/>
  <c r="F206" i="10" s="1"/>
  <c r="E58" i="24"/>
  <c r="J57" i="24"/>
  <c r="E57" i="24"/>
  <c r="J56" i="24"/>
  <c r="E56" i="24"/>
  <c r="J55" i="24"/>
  <c r="E55" i="24"/>
  <c r="J54" i="24"/>
  <c r="E54" i="24"/>
  <c r="J53" i="24"/>
  <c r="E160" i="10" s="1"/>
  <c r="E53" i="24"/>
  <c r="J52" i="24"/>
  <c r="E52" i="24"/>
  <c r="J51" i="24"/>
  <c r="E51" i="24"/>
  <c r="J50" i="24"/>
  <c r="E50" i="24"/>
  <c r="J49" i="24"/>
  <c r="J48" i="24"/>
  <c r="J47" i="24"/>
  <c r="J46" i="24"/>
  <c r="J45" i="24"/>
  <c r="J44" i="24"/>
  <c r="E44" i="24"/>
  <c r="J43" i="24"/>
  <c r="E43" i="24"/>
  <c r="J42" i="24"/>
  <c r="E42" i="24"/>
  <c r="J41" i="24"/>
  <c r="E41" i="24"/>
  <c r="J40" i="24"/>
  <c r="E40" i="24"/>
  <c r="J39" i="24"/>
  <c r="E39" i="24"/>
  <c r="J38" i="24"/>
  <c r="E38" i="24"/>
  <c r="J37" i="24"/>
  <c r="E37" i="24"/>
  <c r="J36" i="24"/>
  <c r="E36" i="24"/>
  <c r="J35" i="24"/>
  <c r="E35" i="24"/>
  <c r="J34" i="24"/>
  <c r="E34" i="24"/>
  <c r="J33" i="24"/>
  <c r="E33" i="24"/>
  <c r="J32" i="24"/>
  <c r="E32" i="24"/>
  <c r="J31" i="24"/>
  <c r="E31" i="24"/>
  <c r="J30" i="24"/>
  <c r="E30" i="24"/>
  <c r="J29" i="24"/>
  <c r="E29" i="24"/>
  <c r="E235" i="10" s="1"/>
  <c r="F235" i="10" s="1"/>
  <c r="J28" i="24"/>
  <c r="E28" i="24"/>
  <c r="E205" i="10" s="1"/>
  <c r="F205" i="10" s="1"/>
  <c r="F208" i="10" s="1"/>
  <c r="J27" i="24"/>
  <c r="E27" i="24"/>
  <c r="J26" i="24"/>
  <c r="E26" i="24"/>
  <c r="E190" i="10" s="1"/>
  <c r="J25" i="24"/>
  <c r="E25" i="24"/>
  <c r="E174" i="10" s="1"/>
  <c r="J24" i="24"/>
  <c r="E24" i="24"/>
  <c r="J23" i="24"/>
  <c r="E23" i="24"/>
  <c r="J22" i="24"/>
  <c r="E22" i="24"/>
  <c r="E159" i="10" s="1"/>
  <c r="F159" i="10" s="1"/>
  <c r="F162" i="10" s="1"/>
  <c r="E20" i="24"/>
  <c r="J19" i="24"/>
  <c r="E19" i="24"/>
  <c r="J18" i="24"/>
  <c r="E18" i="24"/>
  <c r="J17" i="24"/>
  <c r="E17" i="24"/>
  <c r="J16" i="24"/>
  <c r="E16" i="24"/>
  <c r="J15" i="24"/>
  <c r="E15" i="24"/>
  <c r="J14" i="24"/>
  <c r="E14" i="24"/>
  <c r="J13" i="24"/>
  <c r="E13" i="24"/>
  <c r="J12" i="24"/>
  <c r="E12" i="24"/>
  <c r="J11" i="24"/>
  <c r="E11" i="24"/>
  <c r="J10" i="24"/>
  <c r="E10" i="24"/>
  <c r="J9" i="24"/>
  <c r="E9" i="24"/>
  <c r="J8" i="24"/>
  <c r="E8" i="24"/>
  <c r="J7" i="24"/>
  <c r="E7" i="24"/>
  <c r="J6" i="24"/>
  <c r="E6" i="24"/>
  <c r="E4" i="24"/>
  <c r="E3" i="24"/>
  <c r="E30" i="10" s="1"/>
  <c r="E165" i="10" l="1"/>
  <c r="F165" i="10" s="1"/>
  <c r="E123" i="10"/>
  <c r="F123" i="10" s="1"/>
  <c r="E110" i="10"/>
  <c r="F110" i="10" s="1"/>
  <c r="E71" i="10"/>
  <c r="F71" i="10" s="1"/>
  <c r="E136" i="10"/>
  <c r="F136" i="10" s="1"/>
  <c r="E97" i="10"/>
  <c r="F97" i="10" s="1"/>
  <c r="E14" i="10"/>
  <c r="E84" i="10"/>
  <c r="E83" i="10"/>
  <c r="E13" i="10"/>
  <c r="E175" i="10"/>
  <c r="F175" i="10" s="1"/>
  <c r="E109" i="10"/>
  <c r="F109" i="10" s="1"/>
  <c r="E164" i="10"/>
  <c r="E135" i="10"/>
  <c r="F135" i="10" s="1"/>
  <c r="E122" i="10"/>
  <c r="F122" i="10" s="1"/>
  <c r="E70" i="10"/>
  <c r="F70" i="10" s="1"/>
  <c r="E96" i="10"/>
  <c r="F96" i="10" s="1"/>
  <c r="E31" i="10"/>
  <c r="E44" i="10"/>
  <c r="E45" i="10"/>
  <c r="E220" i="10"/>
  <c r="E491" i="10"/>
  <c r="F491" i="10" s="1"/>
  <c r="E461" i="10"/>
  <c r="F461" i="10" s="1"/>
  <c r="E415" i="10"/>
  <c r="F415" i="10" s="1"/>
  <c r="E384" i="10"/>
  <c r="F384" i="10" s="1"/>
  <c r="E519" i="10"/>
  <c r="F519" i="10" s="1"/>
  <c r="E476" i="10"/>
  <c r="F476" i="10" s="1"/>
  <c r="E430" i="10"/>
  <c r="F430" i="10" s="1"/>
  <c r="E505" i="10"/>
  <c r="F505" i="10" s="1"/>
  <c r="E400" i="10"/>
  <c r="F400" i="10" s="1"/>
  <c r="E446" i="10"/>
  <c r="F446" i="10" s="1"/>
  <c r="E368" i="10"/>
  <c r="F368" i="10" s="1"/>
  <c r="D13" i="1"/>
  <c r="E57" i="10"/>
  <c r="F124" i="10" l="1"/>
  <c r="F111" i="10"/>
  <c r="F98" i="10"/>
  <c r="F164" i="10"/>
  <c r="F166" i="10" s="1"/>
  <c r="F167" i="10" s="1"/>
  <c r="E210" i="10"/>
  <c r="F210" i="10" s="1"/>
  <c r="F137" i="10"/>
  <c r="F72" i="10"/>
  <c r="F73" i="10" s="1"/>
  <c r="F74" i="10" s="1"/>
  <c r="F75" i="10" s="1"/>
  <c r="E107" i="1"/>
  <c r="E351" i="10" s="1"/>
  <c r="F351" i="10" s="1"/>
  <c r="E38" i="1" l="1"/>
  <c r="B12" i="8" l="1"/>
  <c r="D78" i="1" l="1"/>
  <c r="D53" i="1"/>
  <c r="D59" i="1"/>
  <c r="D56" i="1"/>
  <c r="D54" i="1"/>
  <c r="D42" i="1"/>
  <c r="D105" i="1"/>
  <c r="D104" i="1"/>
  <c r="D102" i="1"/>
  <c r="D101" i="1"/>
  <c r="D96" i="1"/>
  <c r="D71" i="1"/>
  <c r="D58" i="1"/>
  <c r="D57" i="1"/>
  <c r="D49" i="1"/>
  <c r="D48" i="1"/>
  <c r="D47" i="1"/>
  <c r="D45" i="1"/>
  <c r="D46" i="1"/>
  <c r="D44" i="1"/>
  <c r="D37" i="1"/>
  <c r="D36" i="1"/>
  <c r="D34" i="1"/>
  <c r="B11" i="8" l="1"/>
  <c r="D7" i="10" s="1"/>
  <c r="B13" i="8"/>
  <c r="E106" i="1"/>
  <c r="E352" i="10" s="1"/>
  <c r="F352" i="10" s="1"/>
  <c r="E105" i="1"/>
  <c r="E63" i="1" l="1"/>
  <c r="E14" i="1"/>
  <c r="E15" i="1"/>
  <c r="E16" i="1"/>
  <c r="E17" i="1"/>
  <c r="E18" i="1"/>
  <c r="E19" i="1"/>
  <c r="E20" i="1"/>
  <c r="E21" i="1"/>
  <c r="E22" i="1"/>
  <c r="E23" i="1"/>
  <c r="E24" i="1"/>
  <c r="E25" i="1"/>
  <c r="E26" i="1"/>
  <c r="E28" i="1"/>
  <c r="E29" i="1"/>
  <c r="E25" i="10" s="1"/>
  <c r="E30" i="1"/>
  <c r="E31" i="1"/>
  <c r="E32" i="1"/>
  <c r="E33" i="1"/>
  <c r="E34" i="1"/>
  <c r="E35" i="1"/>
  <c r="E37" i="1"/>
  <c r="F318" i="10" s="1"/>
  <c r="E39" i="1"/>
  <c r="E40" i="1"/>
  <c r="E41" i="1"/>
  <c r="E42" i="1"/>
  <c r="E43" i="1"/>
  <c r="E44" i="1"/>
  <c r="E45" i="1"/>
  <c r="E46" i="1"/>
  <c r="E47" i="1"/>
  <c r="E48" i="1"/>
  <c r="E292" i="10" s="1"/>
  <c r="E49" i="1"/>
  <c r="E50" i="1"/>
  <c r="E51" i="1"/>
  <c r="E52" i="1"/>
  <c r="E53" i="1"/>
  <c r="E54" i="1"/>
  <c r="E55" i="1"/>
  <c r="E56" i="1"/>
  <c r="E57" i="1"/>
  <c r="F190" i="10" s="1"/>
  <c r="E58" i="1"/>
  <c r="F220" i="10" s="1"/>
  <c r="E59" i="1"/>
  <c r="E60" i="1"/>
  <c r="E61" i="1"/>
  <c r="E62" i="1"/>
  <c r="E64" i="1"/>
  <c r="E65" i="1"/>
  <c r="E66" i="1"/>
  <c r="E67" i="1"/>
  <c r="E68" i="1"/>
  <c r="E69" i="1"/>
  <c r="E70" i="1"/>
  <c r="E71" i="1"/>
  <c r="E270" i="10" s="1"/>
  <c r="E72" i="1"/>
  <c r="E73" i="1"/>
  <c r="E74" i="1"/>
  <c r="E75" i="1"/>
  <c r="E76" i="1"/>
  <c r="E77" i="1"/>
  <c r="E78" i="1"/>
  <c r="E79" i="1"/>
  <c r="E80" i="1"/>
  <c r="E81" i="1"/>
  <c r="E82" i="1"/>
  <c r="E83" i="1"/>
  <c r="E84" i="1"/>
  <c r="E85" i="1"/>
  <c r="E86" i="1"/>
  <c r="E87" i="1"/>
  <c r="E88" i="1"/>
  <c r="E89" i="1"/>
  <c r="E90" i="1"/>
  <c r="E91" i="1"/>
  <c r="E92" i="1"/>
  <c r="E93" i="1"/>
  <c r="E94" i="1"/>
  <c r="E96" i="1"/>
  <c r="E97" i="1"/>
  <c r="E98" i="1"/>
  <c r="E99" i="1"/>
  <c r="E100" i="1"/>
  <c r="E101" i="1"/>
  <c r="E102" i="1"/>
  <c r="E103" i="1"/>
  <c r="E104" i="1"/>
  <c r="E13" i="1"/>
  <c r="E293" i="10" l="1"/>
  <c r="E316" i="10" s="1"/>
  <c r="F316" i="10" s="1"/>
  <c r="E462" i="10"/>
  <c r="E431" i="10"/>
  <c r="E416" i="10"/>
  <c r="F416" i="10" s="1"/>
  <c r="F420" i="10" s="1"/>
  <c r="F424" i="10" s="1"/>
  <c r="F425" i="10" s="1"/>
  <c r="F426" i="10" s="1"/>
  <c r="E32" i="22" s="1"/>
  <c r="E520" i="10"/>
  <c r="F520" i="10" s="1"/>
  <c r="F522" i="10" s="1"/>
  <c r="F526" i="10" s="1"/>
  <c r="F527" i="10" s="1"/>
  <c r="F528" i="10" s="1"/>
  <c r="E39" i="22" s="1"/>
  <c r="F39" i="22" s="1"/>
  <c r="E506" i="10"/>
  <c r="F506" i="10" s="1"/>
  <c r="F509" i="10" s="1"/>
  <c r="F513" i="10" s="1"/>
  <c r="F514" i="10" s="1"/>
  <c r="F515" i="10" s="1"/>
  <c r="E38" i="22" s="1"/>
  <c r="F38" i="22" s="1"/>
  <c r="E27" i="10"/>
  <c r="E291" i="10"/>
  <c r="F291" i="10" s="1"/>
  <c r="E314" i="10"/>
  <c r="F314" i="10" s="1"/>
  <c r="E334" i="10"/>
  <c r="F334" i="10" s="1"/>
  <c r="E26" i="10"/>
  <c r="E290" i="10"/>
  <c r="F290" i="10" s="1"/>
  <c r="E313" i="10"/>
  <c r="F313" i="10" s="1"/>
  <c r="E333" i="10"/>
  <c r="F333" i="10" s="1"/>
  <c r="E353" i="10"/>
  <c r="F353" i="10" s="1"/>
  <c r="E335" i="10"/>
  <c r="F335" i="10" s="1"/>
  <c r="E315" i="10"/>
  <c r="F315" i="10" s="1"/>
  <c r="F191" i="10"/>
  <c r="F297" i="10"/>
  <c r="E41" i="10"/>
  <c r="E54" i="10" s="1"/>
  <c r="E93" i="10" s="1"/>
  <c r="F533" i="10"/>
  <c r="E298" i="10"/>
  <c r="F298" i="10" s="1"/>
  <c r="F292" i="10"/>
  <c r="F289" i="10"/>
  <c r="F276" i="10"/>
  <c r="F270" i="10"/>
  <c r="E257" i="10"/>
  <c r="F257" i="10" s="1"/>
  <c r="F251" i="10"/>
  <c r="F174" i="10"/>
  <c r="D84" i="10"/>
  <c r="D83" i="10"/>
  <c r="F79" i="10"/>
  <c r="D58" i="10"/>
  <c r="D57" i="10"/>
  <c r="F53" i="10"/>
  <c r="D45" i="10"/>
  <c r="D44" i="10"/>
  <c r="F40" i="10"/>
  <c r="F32" i="22" l="1"/>
  <c r="E477" i="10"/>
  <c r="F462" i="10"/>
  <c r="F466" i="10" s="1"/>
  <c r="F470" i="10" s="1"/>
  <c r="F471" i="10" s="1"/>
  <c r="F472" i="10" s="1"/>
  <c r="E35" i="22" s="1"/>
  <c r="F35" i="22" s="1"/>
  <c r="F340" i="10"/>
  <c r="F344" i="10" s="1"/>
  <c r="F345" i="10" s="1"/>
  <c r="F346" i="10" s="1"/>
  <c r="E27" i="22" s="1"/>
  <c r="F27" i="22" s="1"/>
  <c r="E354" i="10"/>
  <c r="E369" i="10" s="1"/>
  <c r="E385" i="10" s="1"/>
  <c r="F293" i="10"/>
  <c r="F431" i="10"/>
  <c r="F436" i="10" s="1"/>
  <c r="F440" i="10" s="1"/>
  <c r="F441" i="10" s="1"/>
  <c r="F442" i="10" s="1"/>
  <c r="E33" i="22" s="1"/>
  <c r="F33" i="22" s="1"/>
  <c r="E447" i="10"/>
  <c r="F447" i="10" s="1"/>
  <c r="F451" i="10" s="1"/>
  <c r="F455" i="10" s="1"/>
  <c r="F456" i="10" s="1"/>
  <c r="F457" i="10" s="1"/>
  <c r="E34" i="22" s="1"/>
  <c r="F34" i="22" s="1"/>
  <c r="F93" i="10"/>
  <c r="F94" i="10" s="1"/>
  <c r="F99" i="10" s="1"/>
  <c r="F100" i="10" s="1"/>
  <c r="F101" i="10" s="1"/>
  <c r="E119" i="10"/>
  <c r="F119" i="10" s="1"/>
  <c r="F120" i="10" s="1"/>
  <c r="F125" i="10" s="1"/>
  <c r="F126" i="10" s="1"/>
  <c r="F127" i="10" s="1"/>
  <c r="E176" i="10"/>
  <c r="E237" i="10" s="1"/>
  <c r="F237" i="10" s="1"/>
  <c r="F238" i="10" s="1"/>
  <c r="E192" i="10"/>
  <c r="F192" i="10" s="1"/>
  <c r="F193" i="10" s="1"/>
  <c r="D24" i="10"/>
  <c r="F24" i="10" s="1"/>
  <c r="F14" i="10"/>
  <c r="F294" i="10"/>
  <c r="F258" i="10"/>
  <c r="F295" i="10"/>
  <c r="F13" i="10"/>
  <c r="F7" i="10"/>
  <c r="F41" i="10"/>
  <c r="F42" i="10" s="1"/>
  <c r="F277" i="10"/>
  <c r="E80" i="10"/>
  <c r="E106" i="10" s="1"/>
  <c r="F54" i="10"/>
  <c r="F55" i="10" s="1"/>
  <c r="F9" i="10"/>
  <c r="F10" i="10"/>
  <c r="F312" i="10"/>
  <c r="F322" i="10" s="1"/>
  <c r="F354" i="10" l="1"/>
  <c r="F358" i="10" s="1"/>
  <c r="F477" i="10"/>
  <c r="F481" i="10" s="1"/>
  <c r="F485" i="10" s="1"/>
  <c r="F486" i="10" s="1"/>
  <c r="F487" i="10" s="1"/>
  <c r="E36" i="22" s="1"/>
  <c r="F36" i="22" s="1"/>
  <c r="E492" i="10"/>
  <c r="F492" i="10" s="1"/>
  <c r="F495" i="10" s="1"/>
  <c r="F499" i="10" s="1"/>
  <c r="F500" i="10" s="1"/>
  <c r="F501" i="10" s="1"/>
  <c r="E37" i="22" s="1"/>
  <c r="F37" i="22" s="1"/>
  <c r="F106" i="10"/>
  <c r="F107" i="10" s="1"/>
  <c r="F112" i="10" s="1"/>
  <c r="F113" i="10" s="1"/>
  <c r="F114" i="10" s="1"/>
  <c r="E132" i="10"/>
  <c r="F132" i="10" s="1"/>
  <c r="F133" i="10" s="1"/>
  <c r="F138" i="10" s="1"/>
  <c r="F139" i="10" s="1"/>
  <c r="F140" i="10" s="1"/>
  <c r="E15" i="22" s="1"/>
  <c r="F15" i="22" s="1"/>
  <c r="E11" i="22"/>
  <c r="E13" i="22"/>
  <c r="F13" i="22" s="1"/>
  <c r="E12" i="22"/>
  <c r="F12" i="22" s="1"/>
  <c r="F385" i="10"/>
  <c r="F390" i="10" s="1"/>
  <c r="F394" i="10" s="1"/>
  <c r="F395" i="10" s="1"/>
  <c r="F396" i="10" s="1"/>
  <c r="E30" i="22" s="1"/>
  <c r="F30" i="22" s="1"/>
  <c r="E401" i="10"/>
  <c r="F401" i="10" s="1"/>
  <c r="F405" i="10" s="1"/>
  <c r="F409" i="10" s="1"/>
  <c r="F369" i="10"/>
  <c r="F374" i="10" s="1"/>
  <c r="E222" i="10"/>
  <c r="F222" i="10" s="1"/>
  <c r="F176" i="10"/>
  <c r="F221" i="10"/>
  <c r="D8" i="10"/>
  <c r="F8" i="10" s="1"/>
  <c r="F11" i="10" s="1"/>
  <c r="D25" i="10"/>
  <c r="F299" i="10"/>
  <c r="F15" i="10"/>
  <c r="F31" i="10"/>
  <c r="F80" i="10"/>
  <c r="F81" i="10" s="1"/>
  <c r="F410" i="10" l="1"/>
  <c r="F411" i="10" s="1"/>
  <c r="E31" i="22" s="1"/>
  <c r="F31" i="22" s="1"/>
  <c r="F223" i="10"/>
  <c r="F177" i="10"/>
  <c r="F16" i="10"/>
  <c r="F17" i="10" s="1"/>
  <c r="F18" i="10" s="1"/>
  <c r="E4" i="22" s="1"/>
  <c r="F25" i="10"/>
  <c r="F30" i="10"/>
  <c r="F32" i="10" s="1"/>
  <c r="F27" i="10"/>
  <c r="F26" i="10"/>
  <c r="F28" i="10" l="1"/>
  <c r="F33" i="10" s="1"/>
  <c r="F45" i="10"/>
  <c r="F34" i="10" l="1"/>
  <c r="F35" i="10" s="1"/>
  <c r="F58" i="10"/>
  <c r="F44" i="10"/>
  <c r="F46" i="10" s="1"/>
  <c r="F47" i="10" s="1"/>
  <c r="E6" i="22" l="1"/>
  <c r="F6" i="22" s="1"/>
  <c r="E22" i="22"/>
  <c r="F48" i="10"/>
  <c r="F49" i="10" s="1"/>
  <c r="E7" i="22" s="1"/>
  <c r="F57" i="10"/>
  <c r="F59" i="10" s="1"/>
  <c r="F60" i="10" s="1"/>
  <c r="F84" i="10"/>
  <c r="F83" i="10" l="1"/>
  <c r="F85" i="10" s="1"/>
  <c r="F86" i="10" s="1"/>
  <c r="F61" i="10"/>
  <c r="F62" i="10" s="1"/>
  <c r="E8" i="22" s="1"/>
  <c r="E180" i="10" l="1"/>
  <c r="F87" i="10"/>
  <c r="F88" i="10" s="1"/>
  <c r="E9" i="22" l="1"/>
  <c r="E10" i="22"/>
  <c r="F10" i="22" s="1"/>
  <c r="F180" i="10"/>
  <c r="E241" i="10"/>
  <c r="F241" i="10" s="1"/>
  <c r="F11" i="22" l="1"/>
  <c r="E179" i="10"/>
  <c r="E195" i="10"/>
  <c r="F4" i="22"/>
  <c r="F195" i="10" l="1"/>
  <c r="F179" i="10"/>
  <c r="F181" i="10" s="1"/>
  <c r="F182" i="10" s="1"/>
  <c r="E240" i="10"/>
  <c r="F240" i="10" s="1"/>
  <c r="F242" i="10" s="1"/>
  <c r="F243" i="10" s="1"/>
  <c r="F244" i="10" s="1"/>
  <c r="E196" i="10"/>
  <c r="F168" i="10"/>
  <c r="F245" i="10" l="1"/>
  <c r="F246" i="10" s="1"/>
  <c r="E21" i="22" s="1"/>
  <c r="F196" i="10"/>
  <c r="F197" i="10" s="1"/>
  <c r="F198" i="10" s="1"/>
  <c r="F199" i="10" s="1"/>
  <c r="F200" i="10" s="1"/>
  <c r="F201" i="10" s="1"/>
  <c r="E19" i="22" s="1"/>
  <c r="F19" i="22" s="1"/>
  <c r="E226" i="10"/>
  <c r="E225" i="10"/>
  <c r="F225" i="10" s="1"/>
  <c r="F183" i="10"/>
  <c r="F184" i="10" s="1"/>
  <c r="F169" i="10"/>
  <c r="F170" i="10" s="1"/>
  <c r="F226" i="10" l="1"/>
  <c r="F227" i="10" s="1"/>
  <c r="F228" i="10" s="1"/>
  <c r="F229" i="10" s="1"/>
  <c r="E211" i="10"/>
  <c r="F211" i="10" s="1"/>
  <c r="F212" i="10" s="1"/>
  <c r="F213" i="10" s="1"/>
  <c r="F214" i="10" s="1"/>
  <c r="E18" i="22"/>
  <c r="E16" i="22"/>
  <c r="F16" i="22" s="1"/>
  <c r="F185" i="10"/>
  <c r="E17" i="22" s="1"/>
  <c r="F215" i="10" l="1"/>
  <c r="F216" i="10" s="1"/>
  <c r="F17" i="22"/>
  <c r="F7" i="22"/>
  <c r="E261" i="10" l="1"/>
  <c r="F8" i="22"/>
  <c r="E260" i="10" l="1"/>
  <c r="F261" i="10"/>
  <c r="E280" i="10"/>
  <c r="E279" i="10" l="1"/>
  <c r="F260" i="10"/>
  <c r="F262" i="10" s="1"/>
  <c r="F263" i="10" s="1"/>
  <c r="F264" i="10" s="1"/>
  <c r="F280" i="10"/>
  <c r="E302" i="10"/>
  <c r="F230" i="10"/>
  <c r="F231" i="10" s="1"/>
  <c r="E20" i="22" s="1"/>
  <c r="F20" i="22" s="1"/>
  <c r="F22" i="22" l="1"/>
  <c r="F21" i="22"/>
  <c r="E325" i="10"/>
  <c r="E377" i="10" s="1"/>
  <c r="F302" i="10"/>
  <c r="F265" i="10"/>
  <c r="F266" i="10" s="1"/>
  <c r="E23" i="22" s="1"/>
  <c r="F279" i="10"/>
  <c r="F281" i="10" s="1"/>
  <c r="F282" i="10" s="1"/>
  <c r="F283" i="10" s="1"/>
  <c r="F284" i="10" s="1"/>
  <c r="E24" i="22" s="1"/>
  <c r="E301" i="10"/>
  <c r="E361" i="10" l="1"/>
  <c r="F361" i="10" s="1"/>
  <c r="F377" i="10"/>
  <c r="E324" i="10"/>
  <c r="E360" i="10" s="1"/>
  <c r="F301" i="10"/>
  <c r="F303" i="10" s="1"/>
  <c r="F304" i="10" s="1"/>
  <c r="F305" i="10" s="1"/>
  <c r="F325" i="10"/>
  <c r="E376" i="10" l="1"/>
  <c r="F360" i="10"/>
  <c r="F362" i="10" s="1"/>
  <c r="F363" i="10" s="1"/>
  <c r="F364" i="10" s="1"/>
  <c r="E28" i="22" s="1"/>
  <c r="F28" i="22" s="1"/>
  <c r="F306" i="10"/>
  <c r="F307" i="10" s="1"/>
  <c r="F308" i="10" s="1"/>
  <c r="E25" i="22" s="1"/>
  <c r="F324" i="10"/>
  <c r="F376" i="10" l="1"/>
  <c r="F378" i="10" s="1"/>
  <c r="F379" i="10" s="1"/>
  <c r="F380" i="10" s="1"/>
  <c r="E29" i="22" s="1"/>
  <c r="F29" i="22" s="1"/>
  <c r="F18" i="22"/>
  <c r="F535" i="10" l="1"/>
  <c r="F23" i="22"/>
  <c r="F24" i="22" l="1"/>
  <c r="F25" i="22"/>
  <c r="E36" i="1" l="1"/>
  <c r="F536" i="10" l="1"/>
  <c r="F537" i="10" s="1"/>
  <c r="F539" i="10" s="1"/>
  <c r="F540" i="10" s="1"/>
  <c r="F541" i="10" s="1"/>
  <c r="F542" i="10" s="1"/>
  <c r="E45" i="22" s="1"/>
  <c r="F45" i="22" s="1"/>
  <c r="F9" i="22" l="1"/>
  <c r="F326" i="10" l="1"/>
  <c r="F327" i="10" s="1"/>
  <c r="F328" i="10" s="1"/>
  <c r="E26" i="22" s="1"/>
  <c r="F26" i="22" s="1"/>
  <c r="F44" i="22" l="1"/>
  <c r="F46" i="22" l="1"/>
  <c r="F47" i="22" s="1"/>
  <c r="F48" i="22" s="1"/>
</calcChain>
</file>

<file path=xl/sharedStrings.xml><?xml version="1.0" encoding="utf-8"?>
<sst xmlns="http://schemas.openxmlformats.org/spreadsheetml/2006/main" count="1971" uniqueCount="776">
  <si>
    <t>Skilled</t>
  </si>
  <si>
    <t>m/d</t>
  </si>
  <si>
    <t>Semi Skilled</t>
  </si>
  <si>
    <t>Un Skilled</t>
  </si>
  <si>
    <t>Rate</t>
  </si>
  <si>
    <t>rm</t>
  </si>
  <si>
    <t>2.5 sq. mm copper wire</t>
  </si>
  <si>
    <t xml:space="preserve">4 core x16 sq. mm copper Un. Armoured Cable </t>
  </si>
  <si>
    <t>4 sq. mm copper wire</t>
  </si>
  <si>
    <t>pc</t>
  </si>
  <si>
    <t xml:space="preserve">4 ways PVC Circular Boxes </t>
  </si>
  <si>
    <t xml:space="preserve">6-32 A SP MCB  </t>
  </si>
  <si>
    <t>no</t>
  </si>
  <si>
    <t>set</t>
  </si>
  <si>
    <t>lot</t>
  </si>
  <si>
    <t>Electronic Digital Amp Meter</t>
  </si>
  <si>
    <t xml:space="preserve">Electronic Digital Volt Meter </t>
  </si>
  <si>
    <t xml:space="preserve">Indication LED Light </t>
  </si>
  <si>
    <t>Selector Switch</t>
  </si>
  <si>
    <t>18 SWG Metal Box 1-5 Gang</t>
  </si>
  <si>
    <t>nos</t>
  </si>
  <si>
    <t xml:space="preserve">3 pin 6 A switched socket </t>
  </si>
  <si>
    <t>5/6 pin 16 A switch socket</t>
  </si>
  <si>
    <t>RJ 11 Telephone socket</t>
  </si>
  <si>
    <t>pcs</t>
  </si>
  <si>
    <t>30 Cm x 30 Cm Cast Iron Cover for water pouring into pit</t>
  </si>
  <si>
    <t xml:space="preserve">5/16 nuts &amp; bolt with spring washer cadmium maker </t>
  </si>
  <si>
    <t>Screw, Grips etc. for light fixture installation</t>
  </si>
  <si>
    <t>LS</t>
  </si>
  <si>
    <t>Cement/Sand Mortar for redoing the chiselled area for point wiring</t>
  </si>
  <si>
    <t>Pipe nail, Banding wire for point wiring</t>
  </si>
  <si>
    <t>PVC Tape, Insulating Materials</t>
  </si>
  <si>
    <t>Steel screws</t>
  </si>
  <si>
    <t>S.No.</t>
  </si>
  <si>
    <t>Details</t>
  </si>
  <si>
    <t>Unit</t>
  </si>
  <si>
    <t>Total Rate</t>
  </si>
  <si>
    <t>A. Labour Rate</t>
  </si>
  <si>
    <t>B. Material Rate</t>
  </si>
  <si>
    <t>1. Cables and Wires</t>
  </si>
  <si>
    <t>2. Conduits, Junction, Cable Shoe, End cap and Circular Boxes</t>
  </si>
  <si>
    <t>3. Circuit Breakers</t>
  </si>
  <si>
    <t>4. Panel, DB Boards and accessories</t>
  </si>
  <si>
    <t>5. Switches and Sockets</t>
  </si>
  <si>
    <t>6. Light and Fan Fixtures</t>
  </si>
  <si>
    <t>7. Earthing System</t>
  </si>
  <si>
    <t>9. Accessories</t>
  </si>
  <si>
    <t>10. Diesel Generator set</t>
  </si>
  <si>
    <t>Fire Alarm Control Panel</t>
  </si>
  <si>
    <t>Response Indicator</t>
  </si>
  <si>
    <t>Call Point</t>
  </si>
  <si>
    <t>Heat Sensor</t>
  </si>
  <si>
    <t>Flood Light</t>
  </si>
  <si>
    <t>Source</t>
  </si>
  <si>
    <t>Description of Work</t>
  </si>
  <si>
    <t>Quantity</t>
  </si>
  <si>
    <t>Amount</t>
  </si>
  <si>
    <t>1.Wiring of light/fan &amp; power points:</t>
  </si>
  <si>
    <t>point</t>
  </si>
  <si>
    <t>Total Length of 2.5 sq.mm Cable required:</t>
  </si>
  <si>
    <t>Total Length of 4 sq.mm Cable required:</t>
  </si>
  <si>
    <t>Total Length of 20mm PVC Conduit:</t>
  </si>
  <si>
    <t>Length of 2.5 sqmm cable per point:</t>
  </si>
  <si>
    <t>Length of 4 sqmm cable per point:</t>
  </si>
  <si>
    <t>Length of 20mm PVC conduit per point:</t>
  </si>
  <si>
    <t>Number of Power Sockets Points:</t>
  </si>
  <si>
    <t>Changeover Switch</t>
  </si>
  <si>
    <t>Item No:</t>
  </si>
  <si>
    <t>Description</t>
  </si>
  <si>
    <t>Qty</t>
  </si>
  <si>
    <t>1.1 General Light Points</t>
  </si>
  <si>
    <t>A. Light Point</t>
  </si>
  <si>
    <t>A. Material cost</t>
  </si>
  <si>
    <t>2.5 sq. mm  copper wire</t>
  </si>
  <si>
    <t>mtr</t>
  </si>
  <si>
    <t>Pipe nail, Banding wire</t>
  </si>
  <si>
    <t>A. Total</t>
  </si>
  <si>
    <t>B. Labour Costs</t>
  </si>
  <si>
    <t>Semi-Skilled</t>
  </si>
  <si>
    <t>B. Total</t>
  </si>
  <si>
    <t>C. Total (A+B)</t>
  </si>
  <si>
    <t>D. Overhead &amp; Profit 15% of C</t>
  </si>
  <si>
    <t>E. Total (C+D)</t>
  </si>
  <si>
    <t>/point</t>
  </si>
  <si>
    <t>1.2 General Power Points</t>
  </si>
  <si>
    <t>A. 5/6 pin 6 x 16 A general outlet point</t>
  </si>
  <si>
    <t>4.0 sq. mm  copper wire</t>
  </si>
  <si>
    <t>Screw, Grips etc.</t>
  </si>
  <si>
    <t>/set</t>
  </si>
  <si>
    <t>Switch with plate</t>
  </si>
  <si>
    <t xml:space="preserve">Switch </t>
  </si>
  <si>
    <t>Screw, Grips and related accessories</t>
  </si>
  <si>
    <t>Switch socket</t>
  </si>
  <si>
    <t>C. Total</t>
  </si>
  <si>
    <t>D. Overhead &amp; Profit 15% of C Total</t>
  </si>
  <si>
    <t>r mt</t>
  </si>
  <si>
    <t>Cable shoe, PVC Tape</t>
  </si>
  <si>
    <t>6.1 PLATE EARTHING SYSTEM</t>
  </si>
  <si>
    <t>600 x 600 x 3.14 mm copper plate</t>
  </si>
  <si>
    <t>Salt,Coal</t>
  </si>
  <si>
    <t>E. Overhead &amp; Profit 15% of C</t>
  </si>
  <si>
    <t>F. Total (C+D)</t>
  </si>
  <si>
    <t>/job</t>
  </si>
  <si>
    <t xml:space="preserve">Electronic Digital Ammeter </t>
  </si>
  <si>
    <t>Cement/Sand Mortar for Installation with required Brick wall and redoing the chiselled area (Civil works)</t>
  </si>
  <si>
    <t>E. Overhead &amp; Profit 15% of C+D Total</t>
  </si>
  <si>
    <t>F. Total (C+D+E)</t>
  </si>
  <si>
    <t>2. Generator</t>
  </si>
  <si>
    <t>B. Labor Costs</t>
  </si>
  <si>
    <t>Diesel Generator for Backup Power Supply</t>
  </si>
  <si>
    <t>16 mm PVC pipe</t>
  </si>
  <si>
    <t>20 mm PVC pipe</t>
  </si>
  <si>
    <t>https://www.meroshopping.com/opple-led-downlight-round-6w-cool-mtd006ss-cp</t>
  </si>
  <si>
    <t>https://www.meroshopping.com/opple-led-downlight-round-12w-cool-mtd012sr-cp</t>
  </si>
  <si>
    <t>https://www.meroshopping.com/opple-led-downlight-round-18w-cool-mtd018sr-cp</t>
  </si>
  <si>
    <t>Cat-5 LAN Cable</t>
  </si>
  <si>
    <t>29 mm Diameter GI Pipe of 1.5m length</t>
  </si>
  <si>
    <t>8 SWG bare copper wire</t>
  </si>
  <si>
    <t>Plate Earthing Set of given Specifications</t>
  </si>
  <si>
    <t>Kathmandu District Rate FY:2074/2075</t>
  </si>
  <si>
    <t>Bill of Quantity</t>
  </si>
  <si>
    <t>16-63 A, TP, MCCB</t>
  </si>
  <si>
    <t xml:space="preserve">16-63 A TP MCB </t>
  </si>
  <si>
    <t>60/75/100 Panel Board 12"x36"x48" with copper busbar and hardware</t>
  </si>
  <si>
    <t>60/100 Amp C.T. coil per set 3 Pcs</t>
  </si>
  <si>
    <t>Chitwan Ditrict Rate FY: 2074/2075</t>
  </si>
  <si>
    <t>10Watt LED Panel Type</t>
  </si>
  <si>
    <t>15Watt LED Panel Type</t>
  </si>
  <si>
    <t xml:space="preserve">Complete earthing of building by digging a pit of 5 ft depth and using 3mm copper wire , copper plate (600*600*3.15)mm, coal, salt and other accessories </t>
  </si>
  <si>
    <t>8. LAN, Telephone System</t>
  </si>
  <si>
    <t>Telephone Jack</t>
  </si>
  <si>
    <t>Market Rate</t>
  </si>
  <si>
    <t>Telephone wall socket metal box</t>
  </si>
  <si>
    <t>Cat-5 LAN Jack</t>
  </si>
  <si>
    <t>RJ45 LAN wall socket (Computer Socket)</t>
  </si>
  <si>
    <t>Tentative Estimate because Exact Calculation is not possible</t>
  </si>
  <si>
    <t>16 Port LAN Switch</t>
  </si>
  <si>
    <t>http://www.baleyo.com/products/networking-devices-in-nepal/ethernet-switch/totolink-16-port-10-100mbps-fast-ethernet-switch.html</t>
  </si>
  <si>
    <t>https://www.alibaba.com/product-detail/wholesale-emergency-Resettable-Manual-Call-Point_1336783032.html?spm=a2700.7724857/A.main07.10.37f7493bYye6J4&amp;s=p</t>
  </si>
  <si>
    <t>Photo Electric Smoke Detector</t>
  </si>
  <si>
    <t>20 mm Dia PVC conduit</t>
  </si>
  <si>
    <t>prn</t>
  </si>
  <si>
    <t>Complete Earthing</t>
  </si>
  <si>
    <t>No</t>
  </si>
  <si>
    <t>Light and Fan point with 2x2.5 Sq. mm/equivalent cu cable, bends, PVC Conduit, circular &amp; Junction boxes</t>
  </si>
  <si>
    <t>Telephone Drop Wire 2 pair cable</t>
  </si>
  <si>
    <t>6 A 1 Gang 1 way switch with plate</t>
  </si>
  <si>
    <t>6 A 2 Gang 1 way switch with plate</t>
  </si>
  <si>
    <t>6 A 1 Gang 2 way switch with Plate</t>
  </si>
  <si>
    <t>6" Dome Light</t>
  </si>
  <si>
    <t>https://www.sdfirealarms.co.uk/fire-protection/fire-alarm-systems/fireline-mag4p-4-zone-fire-panel.html</t>
  </si>
  <si>
    <t>Total:</t>
  </si>
  <si>
    <t>Grand Total:</t>
  </si>
  <si>
    <t>VAT(13%):</t>
  </si>
  <si>
    <t>6 Way TPN DB Double Cover</t>
  </si>
  <si>
    <t>Mirror Light/Shaver Light</t>
  </si>
  <si>
    <t>32A SPN Changeover Switch</t>
  </si>
  <si>
    <t>https://www.urjakart.com/havells-32a-dp-load-changeover-switch.html</t>
  </si>
  <si>
    <t>Supply of switches, sockets , 18 SWG GI metal boxes , screw, and other necessary materials with its Installation, Interconnection and commissioning including civil works as per drawing , specification all complete (Brands: Schneider, North-west or equivalent)         b) 6 A 1 Gang 1 way switch</t>
  </si>
  <si>
    <t xml:space="preserve">Supply of switches, sockets , 18 SWG GI metal boxes , screw, and other necessary materials with its Installation, Interconnection and commissioning including civil works as per drawing , specification all complete (Brands: Schneider, North-west or equivalent)            c)6 A 2 Gang 1 way switch </t>
  </si>
  <si>
    <t>Kathmandu District Rate FY:2074/2076</t>
  </si>
  <si>
    <t xml:space="preserve">15% Transportation Charge is added on each items. </t>
  </si>
  <si>
    <t>Kathmandu District Rate FY:2073/2074</t>
  </si>
  <si>
    <t>Kathmandu District Rate FY:2073/2074 assuming 90m coil</t>
  </si>
  <si>
    <t>District Rate of Electrical Items</t>
  </si>
  <si>
    <t>150 A, TP, MCCB</t>
  </si>
  <si>
    <t>3-4 way TPN DB Double Cover</t>
  </si>
  <si>
    <t xml:space="preserve">75 A TP MCCB </t>
  </si>
  <si>
    <t>8Watt LED Panel Type</t>
  </si>
  <si>
    <t>6Watt LED Panel Type</t>
  </si>
  <si>
    <t>60 KVA, 415 Volt, 3 Phase, 50 Hz standby Diesel Generator set</t>
  </si>
  <si>
    <t>https://www.alibaba.com/product-detail/Outdoor-Sport-Court-1000-1500-2000_60605447548.html?spm=a2700.galleryofferlist.normalList.2.32891405FdYYkL</t>
  </si>
  <si>
    <t>6 sq. mm copper wire unarmoured cable</t>
  </si>
  <si>
    <t>https://www.indiamart.com/proddetail/13-meter-tubular-steel-pole-17130985055.html</t>
  </si>
  <si>
    <t>Ms pole 12-15 m for stadium floodlight</t>
  </si>
  <si>
    <t>https://www.nepkart.com/generator/eicher_volvo_62_5_kva_three_phase_generator_ee483tci</t>
  </si>
  <si>
    <t xml:space="preserve">ELECTRICAL RATE ANALYSIS </t>
  </si>
  <si>
    <t>11. Miscallaneous</t>
  </si>
  <si>
    <t>1. Light points calculation:</t>
  </si>
  <si>
    <t>/rm</t>
  </si>
  <si>
    <t>Bideha Municipality</t>
  </si>
  <si>
    <t>Province Number 2 , Nepal</t>
  </si>
  <si>
    <t>Dhanusha District</t>
  </si>
  <si>
    <t>The cost of panel type LED is higher than wall mount LED, considering the asthetics, we have used panel mount lights.</t>
  </si>
  <si>
    <t>Electrical Material District Rate 2075/076</t>
  </si>
  <si>
    <t>S.N</t>
  </si>
  <si>
    <t>Particular</t>
  </si>
  <si>
    <t>Rate WITH 0 TRANS.</t>
  </si>
  <si>
    <t>Rate WITH  TRANS.</t>
  </si>
  <si>
    <t>Skilled Labour</t>
  </si>
  <si>
    <t>Un skilled</t>
  </si>
  <si>
    <t>Labour</t>
  </si>
  <si>
    <t xml:space="preserve"> Lighting accessories</t>
  </si>
  <si>
    <t>2.3 Siemens Or North-West Switch and Socket</t>
  </si>
  <si>
    <t>20 Watt FTL rod</t>
  </si>
  <si>
    <t>1 gang Switch with Plate Set</t>
  </si>
  <si>
    <t>Set</t>
  </si>
  <si>
    <t>8 to 11 watt CFL lamp</t>
  </si>
  <si>
    <t>1gang Two way Plate set</t>
  </si>
  <si>
    <t>13 to22 watt CFL lamp</t>
  </si>
  <si>
    <t>40 Watt FTL rod</t>
  </si>
  <si>
    <t>2gang Switch with Plate Set</t>
  </si>
  <si>
    <t>40 Watt FTL ballast(Chowk)</t>
  </si>
  <si>
    <t>3gang Switch with Plate Set</t>
  </si>
  <si>
    <t>150 Watt SV bulb</t>
  </si>
  <si>
    <t>4 gang Switch with Plate Set</t>
  </si>
  <si>
    <t>250Watt SV bulb</t>
  </si>
  <si>
    <t>5 gang Switch with Plate Set</t>
  </si>
  <si>
    <t>FTL Starter</t>
  </si>
  <si>
    <t>6 gang Switch with Plate Set</t>
  </si>
  <si>
    <t>Alluminium Listy</t>
  </si>
  <si>
    <t>R.m.</t>
  </si>
  <si>
    <t>T.V Socket With Plate</t>
  </si>
  <si>
    <t>PVC Listy 0.5"</t>
  </si>
  <si>
    <t>T.P. Socket With Plate</t>
  </si>
  <si>
    <t xml:space="preserve">PVC Listy 0.75" </t>
  </si>
  <si>
    <t>Bell Push with Plate</t>
  </si>
  <si>
    <t>PVC Listy 1"</t>
  </si>
  <si>
    <t>5 Amp socket with plate</t>
  </si>
  <si>
    <t>PVC Listy 1.5"</t>
  </si>
  <si>
    <t>15 Amp socket with plate</t>
  </si>
  <si>
    <t>PVC Listy 2"</t>
  </si>
  <si>
    <t>13Amp flat socket with plate</t>
  </si>
  <si>
    <t>Acralic Cover 2'x2'</t>
  </si>
  <si>
    <t>3.1  Dyna/CPL Switch &amp; Socket</t>
  </si>
  <si>
    <t>4.2 Switch Gears(ISI) Mark</t>
  </si>
  <si>
    <t xml:space="preserve">1gang one way Switch </t>
  </si>
  <si>
    <t>16 Amp 415 Volt DP Main Switch S rewireable</t>
  </si>
  <si>
    <t xml:space="preserve">1gang Two way Switch </t>
  </si>
  <si>
    <t>1 Bell Push</t>
  </si>
  <si>
    <t xml:space="preserve">32 Amp 415 Volt DP Main Switch S rewireable  </t>
  </si>
  <si>
    <t>2 gang Switch one way</t>
  </si>
  <si>
    <t>63 Amp 415 Volt DP Main Switch S rewireable</t>
  </si>
  <si>
    <t>3 gang Switch</t>
  </si>
  <si>
    <t>100 Amp 415 Volt DP Main Switch rewireable</t>
  </si>
  <si>
    <t>4 gang Switch</t>
  </si>
  <si>
    <t>16 Amp 415 Volt DP Main Switch HRC</t>
  </si>
  <si>
    <t>6 gang Switch</t>
  </si>
  <si>
    <t>32 Amp 415 Volt DP Main Switch HRC</t>
  </si>
  <si>
    <t>8 gang Switch</t>
  </si>
  <si>
    <t>16 Amp Switch Indicator</t>
  </si>
  <si>
    <t>63Amp 415 Volt DP Main Switch HRC</t>
  </si>
  <si>
    <t>6 Amp Uni Socket Switch Combined With S</t>
  </si>
  <si>
    <t>100 Amp 415 Volt DP Main Switch HRC</t>
  </si>
  <si>
    <t>20/25 Amp SP AC motor starter with 6/16 Amp Power socket</t>
  </si>
  <si>
    <t>Dimmer Single 300 Watt</t>
  </si>
  <si>
    <t>200 Amp 415 Volt DP Main Switch HRC</t>
  </si>
  <si>
    <t>Dimmer Single 750 Watt</t>
  </si>
  <si>
    <t>16 Amp 415 Volt TP Main Switch HRC</t>
  </si>
  <si>
    <t>16/6 Amp Combined S/Socket With Shutter</t>
  </si>
  <si>
    <t>32 Amp 415 Volt TP Main Switch HRC</t>
  </si>
  <si>
    <t>16 Amp 3 pin Plug Top</t>
  </si>
  <si>
    <t>DP Switch 16-32 Amp</t>
  </si>
  <si>
    <t>63 Amp 415 Volt TP Main Switch HRC</t>
  </si>
  <si>
    <t>Blanking Plate Single</t>
  </si>
  <si>
    <t>100 Amp 415 Volt TP Main Switch HRC</t>
  </si>
  <si>
    <t>Telephone Socket Single</t>
  </si>
  <si>
    <t>200 Amp 415 Volt TP Switch HRC</t>
  </si>
  <si>
    <t>Angle Holder</t>
  </si>
  <si>
    <t>300 Amp 415 Volt TP Switch HRC</t>
  </si>
  <si>
    <t>Ceiling Rose</t>
  </si>
  <si>
    <t>400 Amp 415 Volt TP Switch HRC</t>
  </si>
  <si>
    <t>Bottom Holder</t>
  </si>
  <si>
    <t>16 Amp 415 Volt Change over Switch</t>
  </si>
  <si>
    <t>Buzzer</t>
  </si>
  <si>
    <t>32 Amp 415 Volt Change over Switch</t>
  </si>
  <si>
    <t>Musical Bell</t>
  </si>
  <si>
    <t>63 Amp 415 Volt Change over Switch</t>
  </si>
  <si>
    <t xml:space="preserve"> </t>
  </si>
  <si>
    <t>100 Amp 415 Volt Change over Switch</t>
  </si>
  <si>
    <t>200 Amp 415 Volt Change over Switch</t>
  </si>
  <si>
    <t>300 Amp 415 Volt Change over Switch</t>
  </si>
  <si>
    <t>63 Amp Bus Bar Chamber</t>
  </si>
  <si>
    <t>100 Amp Bus Bar Chamber</t>
  </si>
  <si>
    <t>60/75/100 AmpPanel Board 9"x36"x48"</t>
  </si>
  <si>
    <t>200 Amp Bus Bar Chamber</t>
  </si>
  <si>
    <t>60/100 Panel Board 12"x36"x48"</t>
  </si>
  <si>
    <t>300 Amp Bus Bar Chamber</t>
  </si>
  <si>
    <t>60/100 Panel Board 9"x48"x60"</t>
  </si>
  <si>
    <t>6 Seimens / North West  Box</t>
  </si>
  <si>
    <t>60/100 Panel Board 12"x48"x60"</t>
  </si>
  <si>
    <t>1 gang box</t>
  </si>
  <si>
    <t>150/200 Panel Board 9"x38"x52"</t>
  </si>
  <si>
    <t>2 gang box</t>
  </si>
  <si>
    <t>150/200 Panel Board 12"x38"x52"</t>
  </si>
  <si>
    <t>3 gang box</t>
  </si>
  <si>
    <t>150/200 Panel Board 9"x42"x56"</t>
  </si>
  <si>
    <t>4 gang box</t>
  </si>
  <si>
    <t>250/300 Panel Board 12"x48"x60"</t>
  </si>
  <si>
    <t>5 gang box</t>
  </si>
  <si>
    <t>400 AmpPanel Board 12"x52"x66"</t>
  </si>
  <si>
    <t>6 gang box</t>
  </si>
  <si>
    <t>250/300 AMP 12"x52"x62"Size Panel Board.</t>
  </si>
  <si>
    <t>TV socket box</t>
  </si>
  <si>
    <t>Telephone socket box</t>
  </si>
  <si>
    <t>7.39  Moulded Case Circuit Breaker (16 /50KA) Siemens/marlingerin/GE or ISI  made</t>
  </si>
  <si>
    <t>5/15 Amp Power socket box</t>
  </si>
  <si>
    <t>18/63 Amp MCCB 16 KA</t>
  </si>
  <si>
    <t>80/100 Amp MCCB 16KA</t>
  </si>
  <si>
    <t>6-32 Amp SP MCB</t>
  </si>
  <si>
    <t>100 Amp MCCB 16 KA</t>
  </si>
  <si>
    <t>6-32 Amp DP MCB</t>
  </si>
  <si>
    <t xml:space="preserve">125 Amp MCCB 16KA </t>
  </si>
  <si>
    <t>6-32 Amp TP MCB</t>
  </si>
  <si>
    <t xml:space="preserve">160Amp MCCB 16KA </t>
  </si>
  <si>
    <t>6-32 Amp TPN MCB</t>
  </si>
  <si>
    <t>200 Amp MCCB 25KA</t>
  </si>
  <si>
    <t>40-60 Amp SP MCB</t>
  </si>
  <si>
    <t>400 Amp MCCB 50KA</t>
  </si>
  <si>
    <t>40-60 Amp DP MCB</t>
  </si>
  <si>
    <t>630 Amps MCCB 50 KA</t>
  </si>
  <si>
    <t>40-60 Amp TP MCB</t>
  </si>
  <si>
    <t>General</t>
  </si>
  <si>
    <t>40-60 Amp TPN MCB</t>
  </si>
  <si>
    <t>Voltmeter ( 0- 500 )</t>
  </si>
  <si>
    <t>4 Way SPN DB Double Cover</t>
  </si>
  <si>
    <t>Amp Meter ( 0-500 )</t>
  </si>
  <si>
    <t>6 Way SPN DB Double Cover</t>
  </si>
  <si>
    <t>Indicator</t>
  </si>
  <si>
    <t>8 Way SPN DB Double Cover</t>
  </si>
  <si>
    <t>12 Way SPN DB Double Cover</t>
  </si>
  <si>
    <t>60/100 Amp C.T.Coil set(3pcs)</t>
  </si>
  <si>
    <t>16 Way SPN DB Double Cover</t>
  </si>
  <si>
    <t>150/200 Amp C.T.Coil set(3pcs)</t>
  </si>
  <si>
    <t>Energy Meter SP</t>
  </si>
  <si>
    <t>3/4 Way TPN DB Double Cover</t>
  </si>
  <si>
    <t>Energy Meter 3 Phase</t>
  </si>
  <si>
    <t>9.4/5 Join Box Metal / PVC</t>
  </si>
  <si>
    <t>8 Way TPN DB Double Cover</t>
  </si>
  <si>
    <t>50 Pair Telephone DB with Crown tag</t>
  </si>
  <si>
    <t>4" x 4" Junction Box Metal</t>
  </si>
  <si>
    <t>1 Pole PVC MCB Box</t>
  </si>
  <si>
    <t>4" x6" Junction Box Metal</t>
  </si>
  <si>
    <t>2Pole PVC MCB Box.</t>
  </si>
  <si>
    <t>6" x 8" Junction Box Metal</t>
  </si>
  <si>
    <t>4 Pole PVC MCB Box</t>
  </si>
  <si>
    <t>8" x 10" Junction Box Metal</t>
  </si>
  <si>
    <t>8" x 12" Junction Box Metal</t>
  </si>
  <si>
    <t>10.19 Steel Tubelar/Wood Pole</t>
  </si>
  <si>
    <t>4" x4" Junction Box PVC</t>
  </si>
  <si>
    <r>
      <t xml:space="preserve">9 Meter Steel Tubelar Pole </t>
    </r>
    <r>
      <rPr>
        <sz val="8"/>
        <rFont val="Arial"/>
        <family val="2"/>
      </rPr>
      <t>( Bottom 134mm dia,3300mm ht,155mm dia 2250mm ht,90mm dia 2250 ht and 76mm dia 1650mm ht with over lapping of 200mm,150mm,100mm respectively)</t>
    </r>
  </si>
  <si>
    <t>4" x6" Junction Box PVC</t>
  </si>
  <si>
    <r>
      <t xml:space="preserve">7 Meter Steel Tubelar Pole </t>
    </r>
    <r>
      <rPr>
        <sz val="8"/>
        <rFont val="Arial"/>
        <family val="2"/>
      </rPr>
      <t>( Bottom 115mm dia,3300mm ht,90mm dia 2400mm ht, and 76mm dia 1650mm ht with over lapping of 200mm,150mm,100mm respectively)</t>
    </r>
  </si>
  <si>
    <t>6" x 8" Junction Box PVC</t>
  </si>
  <si>
    <r>
      <t xml:space="preserve">7 Meter Steel Tubelar Pole </t>
    </r>
    <r>
      <rPr>
        <sz val="8"/>
        <rFont val="Arial"/>
        <family val="2"/>
      </rPr>
      <t>( Bottom 115mm dia,3100mm ht,90mm dia 2300mm ht, and 76mm dia 1600mm ht with</t>
    </r>
    <r>
      <rPr>
        <b/>
        <sz val="8"/>
        <rFont val="Arial"/>
        <family val="2"/>
      </rPr>
      <t xml:space="preserve"> WELDED</t>
    </r>
    <r>
      <rPr>
        <sz val="8"/>
        <rFont val="Arial"/>
        <family val="2"/>
      </rPr>
      <t xml:space="preserve"> joints.</t>
    </r>
  </si>
  <si>
    <t>8" x 10" Junction Box PVC</t>
  </si>
  <si>
    <t>12.18 Roma/Appolo Bell Indicator</t>
  </si>
  <si>
    <r>
      <t xml:space="preserve">11.15  Fan: Almonard, Bajaj, Crompton </t>
    </r>
    <r>
      <rPr>
        <b/>
        <sz val="9"/>
        <color indexed="63"/>
        <rFont val="Arial"/>
        <family val="2"/>
      </rPr>
      <t>Or Equ.</t>
    </r>
  </si>
  <si>
    <t>4 way Indicator With Bell</t>
  </si>
  <si>
    <t>Rm</t>
  </si>
  <si>
    <t>36" Ceiling Fan</t>
  </si>
  <si>
    <t>6 way Indicator With Bell</t>
  </si>
  <si>
    <t>42" Ceiling Fan</t>
  </si>
  <si>
    <t>8 way Indicator With Bell</t>
  </si>
  <si>
    <t>48" Ceiling Fan</t>
  </si>
  <si>
    <t>12 way Indicator With Bell</t>
  </si>
  <si>
    <t>56" Ceiling Fan</t>
  </si>
  <si>
    <t>16" Wall Fan</t>
  </si>
  <si>
    <t>6 " Exhaust fan</t>
  </si>
  <si>
    <t>9" Exhaust Fan</t>
  </si>
  <si>
    <t>12" Exhaust Fan</t>
  </si>
  <si>
    <t>13.23  Cable /Wire Nepal Cable, Prakash Cable or NS</t>
  </si>
  <si>
    <t>14.16  General Fittings.</t>
  </si>
  <si>
    <t xml:space="preserve">1/18 PVC Copper Wire Nepal, Prakash </t>
  </si>
  <si>
    <t>Dome light 6" Decorative</t>
  </si>
  <si>
    <t xml:space="preserve">3/22 PVC Copper Wire Nepal, Prakash </t>
  </si>
  <si>
    <t>Dome light 6" Decorative Brace</t>
  </si>
  <si>
    <t xml:space="preserve">3/20 PVC Copper Wire Nepal, Prakash </t>
  </si>
  <si>
    <t>Dome light 8" Decorative</t>
  </si>
  <si>
    <t xml:space="preserve">7/22 PVC Copper Wire Nepal, Prakash </t>
  </si>
  <si>
    <t>Dome light 8" Decorative Brace</t>
  </si>
  <si>
    <t xml:space="preserve">7/20 PVC Copper Wire Nepal, Prakash </t>
  </si>
  <si>
    <t>1x11/13 W CFL Down Light(Conceal Light)</t>
  </si>
  <si>
    <t xml:space="preserve">7/18 PVC Copper Wire Nepal, Prakash </t>
  </si>
  <si>
    <t>Wall Bracket/Spot Light/Mirror Light ( ordinary)</t>
  </si>
  <si>
    <t xml:space="preserve">7/16 PVC Copper Wire Nepal, Prakash </t>
  </si>
  <si>
    <t>Bulk head Single Direct Ord. Decon</t>
  </si>
  <si>
    <t>Wall Bracket/Spot Light/Mirror Light best quality Homedec,Decon or ISI eqv.</t>
  </si>
  <si>
    <t>Multistrand Flexible Copper wire( 1 coil=90.00Meter)</t>
  </si>
  <si>
    <r>
      <t xml:space="preserve">Dome light 8" </t>
    </r>
    <r>
      <rPr>
        <b/>
        <sz val="10"/>
        <rFont val="Arial"/>
        <family val="2"/>
      </rPr>
      <t>Silver</t>
    </r>
    <r>
      <rPr>
        <sz val="10"/>
        <rFont val="Arial"/>
        <family val="2"/>
      </rPr>
      <t xml:space="preserve"> Cast Milky Base Decorative set Homedec,DECON or ISI Eqv.</t>
    </r>
  </si>
  <si>
    <t>1.0mm2 PVC insulated copper wire</t>
  </si>
  <si>
    <r>
      <t xml:space="preserve">Dome light 8" </t>
    </r>
    <r>
      <rPr>
        <b/>
        <sz val="10"/>
        <rFont val="Arial"/>
        <family val="2"/>
      </rPr>
      <t>Black</t>
    </r>
    <r>
      <rPr>
        <sz val="10"/>
        <rFont val="Arial"/>
        <family val="2"/>
      </rPr>
      <t xml:space="preserve"> Cast Milky Base Decorative set Homedec,DECON or ISI Eqv.</t>
    </r>
  </si>
  <si>
    <t>1.5mm2 PVC insulated copper wire</t>
  </si>
  <si>
    <r>
      <t xml:space="preserve">Bollard Graden light </t>
    </r>
    <r>
      <rPr>
        <b/>
        <sz val="10"/>
        <rFont val="Arial"/>
        <family val="2"/>
      </rPr>
      <t xml:space="preserve">Medium size </t>
    </r>
    <r>
      <rPr>
        <sz val="10"/>
        <rFont val="Arial"/>
        <family val="2"/>
      </rPr>
      <t>Homedec,DECON or ISI eqv.</t>
    </r>
  </si>
  <si>
    <t>2.5mm2 PVC insulated copper wire</t>
  </si>
  <si>
    <r>
      <t xml:space="preserve">Bollard Graden light </t>
    </r>
    <r>
      <rPr>
        <b/>
        <sz val="10"/>
        <rFont val="Arial"/>
        <family val="2"/>
      </rPr>
      <t>Full</t>
    </r>
    <r>
      <rPr>
        <sz val="10"/>
        <rFont val="Arial"/>
        <family val="2"/>
      </rPr>
      <t xml:space="preserve"> </t>
    </r>
    <r>
      <rPr>
        <b/>
        <sz val="10"/>
        <rFont val="Arial"/>
        <family val="2"/>
      </rPr>
      <t xml:space="preserve">size </t>
    </r>
    <r>
      <rPr>
        <sz val="10"/>
        <rFont val="Arial"/>
        <family val="2"/>
      </rPr>
      <t>Homedec,DECON or ISI eqv.</t>
    </r>
  </si>
  <si>
    <t>4.0mm2 PVC insulated copper wire</t>
  </si>
  <si>
    <t>8" Globe type Post top lamp complete set Homedec,DECON or ISI eqv..</t>
  </si>
  <si>
    <t>6.0mm2 PVC insulated copper wire</t>
  </si>
  <si>
    <t>10" Globe type Post top lamp complete set Homedec,DECON or ISI eqv..</t>
  </si>
  <si>
    <t>10.0mm2PVC insulated copper wire</t>
  </si>
  <si>
    <t>Exit Light safty sign</t>
  </si>
  <si>
    <t>Dinning Lamp Decorative Med</t>
  </si>
  <si>
    <r>
      <t xml:space="preserve">15.28  Power Cable Copper Conductor Armored </t>
    </r>
    <r>
      <rPr>
        <b/>
        <sz val="10"/>
        <rFont val="Arial"/>
        <family val="2"/>
      </rPr>
      <t>Nepal Cable, Prakash Cable Or N.S</t>
    </r>
  </si>
  <si>
    <t>Chandlers Lamp 3-5 Lamp Med</t>
  </si>
  <si>
    <r>
      <t>4mm</t>
    </r>
    <r>
      <rPr>
        <vertAlign val="superscript"/>
        <sz val="10"/>
        <rFont val="Arial"/>
        <family val="2"/>
      </rPr>
      <t>2</t>
    </r>
    <r>
      <rPr>
        <sz val="10"/>
        <rFont val="Arial"/>
        <family val="2"/>
      </rPr>
      <t xml:space="preserve"> 4 core Nepal ,Prakash Or NS</t>
    </r>
  </si>
  <si>
    <t>R.m</t>
  </si>
  <si>
    <t>Chandlers Lamp 6-8 Lamp Med</t>
  </si>
  <si>
    <r>
      <t>6mm</t>
    </r>
    <r>
      <rPr>
        <vertAlign val="superscript"/>
        <sz val="10"/>
        <rFont val="Arial"/>
        <family val="2"/>
      </rPr>
      <t>2</t>
    </r>
    <r>
      <rPr>
        <sz val="10"/>
        <rFont val="Arial"/>
        <family val="2"/>
      </rPr>
      <t xml:space="preserve"> 4 core Nepal ,Prakash Or NS</t>
    </r>
  </si>
  <si>
    <t>IS: 3043 Copper Plate 80x80x3.15(18kg)</t>
  </si>
  <si>
    <r>
      <t>10mm</t>
    </r>
    <r>
      <rPr>
        <vertAlign val="superscript"/>
        <sz val="10"/>
        <rFont val="Arial"/>
        <family val="2"/>
      </rPr>
      <t>2</t>
    </r>
    <r>
      <rPr>
        <sz val="10"/>
        <rFont val="Arial"/>
        <family val="2"/>
      </rPr>
      <t xml:space="preserve"> 4 core Nepal ,Prakash Or NS</t>
    </r>
  </si>
  <si>
    <t>IS: 3043 Copper Plate 65x65x3.15(11.88 Kg)</t>
  </si>
  <si>
    <t xml:space="preserve"> S.W.G.No.8 Bare Copper  Wire.</t>
  </si>
  <si>
    <r>
      <t>25mm</t>
    </r>
    <r>
      <rPr>
        <vertAlign val="superscript"/>
        <sz val="10"/>
        <rFont val="Arial"/>
        <family val="2"/>
      </rPr>
      <t>2</t>
    </r>
    <r>
      <rPr>
        <sz val="10"/>
        <rFont val="Arial"/>
        <family val="2"/>
      </rPr>
      <t xml:space="preserve"> 4 core Nepal ,Prakash Or NS</t>
    </r>
  </si>
  <si>
    <t>100 Watt Bulb(ISI)</t>
  </si>
  <si>
    <r>
      <t>35mm</t>
    </r>
    <r>
      <rPr>
        <vertAlign val="superscript"/>
        <sz val="10"/>
        <rFont val="Arial"/>
        <family val="2"/>
      </rPr>
      <t>2</t>
    </r>
    <r>
      <rPr>
        <sz val="10"/>
        <rFont val="Arial"/>
        <family val="2"/>
      </rPr>
      <t xml:space="preserve"> 4 core Nepal ,Prakash Or NS</t>
    </r>
  </si>
  <si>
    <t>25*3 mm Copper Strip( 60"=1kg appox)</t>
  </si>
  <si>
    <t>Kg</t>
  </si>
  <si>
    <r>
      <t>50mm</t>
    </r>
    <r>
      <rPr>
        <vertAlign val="superscript"/>
        <sz val="10"/>
        <rFont val="Arial"/>
        <family val="2"/>
      </rPr>
      <t>2</t>
    </r>
    <r>
      <rPr>
        <sz val="10"/>
        <rFont val="Arial"/>
        <family val="2"/>
      </rPr>
      <t xml:space="preserve"> 4 core Nepal ,Prakash Or NS</t>
    </r>
  </si>
  <si>
    <t>20*3 mm Copper Strip( 65"=1kg appox)</t>
  </si>
  <si>
    <r>
      <t>4mm</t>
    </r>
    <r>
      <rPr>
        <vertAlign val="superscript"/>
        <sz val="10"/>
        <rFont val="Arial"/>
        <family val="2"/>
      </rPr>
      <t>2</t>
    </r>
    <r>
      <rPr>
        <sz val="10"/>
        <rFont val="Arial"/>
        <family val="2"/>
      </rPr>
      <t xml:space="preserve"> 2 core Nepal ,Prakash Or NS</t>
    </r>
  </si>
  <si>
    <t>12*3 mm Copper Strip( 118"=1kg appox)</t>
  </si>
  <si>
    <r>
      <t>6mm</t>
    </r>
    <r>
      <rPr>
        <vertAlign val="superscript"/>
        <sz val="10"/>
        <rFont val="Arial"/>
        <family val="2"/>
      </rPr>
      <t>2</t>
    </r>
    <r>
      <rPr>
        <sz val="10"/>
        <rFont val="Arial"/>
        <family val="2"/>
      </rPr>
      <t xml:space="preserve"> 2 core Nepal ,Prakash Or NS</t>
    </r>
  </si>
  <si>
    <t>Lightining Rod copper conductor Air Termination Set</t>
  </si>
  <si>
    <r>
      <t>10mm</t>
    </r>
    <r>
      <rPr>
        <vertAlign val="superscript"/>
        <sz val="10"/>
        <rFont val="Arial"/>
        <family val="2"/>
      </rPr>
      <t>2</t>
    </r>
    <r>
      <rPr>
        <sz val="10"/>
        <rFont val="Arial"/>
        <family val="2"/>
      </rPr>
      <t xml:space="preserve"> 2 core Nepal ,Prakash Or NS</t>
    </r>
  </si>
  <si>
    <t>29mm dia GI pipe of 1m length</t>
  </si>
  <si>
    <r>
      <t>16mm</t>
    </r>
    <r>
      <rPr>
        <vertAlign val="superscript"/>
        <sz val="10"/>
        <rFont val="Arial"/>
        <family val="2"/>
      </rPr>
      <t>2</t>
    </r>
    <r>
      <rPr>
        <sz val="10"/>
        <rFont val="Arial"/>
        <family val="2"/>
      </rPr>
      <t xml:space="preserve"> 2 core Nepal ,Prakash Or NS</t>
    </r>
  </si>
  <si>
    <t>30cm*30cm Cast iron cover for water pouring into pit</t>
  </si>
  <si>
    <t>charcol</t>
  </si>
  <si>
    <t>bag</t>
  </si>
  <si>
    <t>Salt</t>
  </si>
  <si>
    <r>
      <t xml:space="preserve">19.29  Power Cable Copper Conductor Un- Armored </t>
    </r>
    <r>
      <rPr>
        <b/>
        <sz val="9"/>
        <color indexed="63"/>
        <rFont val="Arial"/>
        <family val="2"/>
      </rPr>
      <t>Nepal Cable,  Prakash,Or NS</t>
    </r>
  </si>
  <si>
    <t>16.25 Cable Shoe</t>
  </si>
  <si>
    <r>
      <t>4mm</t>
    </r>
    <r>
      <rPr>
        <vertAlign val="superscript"/>
        <sz val="10"/>
        <color indexed="63"/>
        <rFont val="Arial"/>
        <family val="2"/>
      </rPr>
      <t>2</t>
    </r>
    <r>
      <rPr>
        <sz val="10"/>
        <color indexed="63"/>
        <rFont val="Arial"/>
        <family val="2"/>
      </rPr>
      <t xml:space="preserve"> 4 core Nepal ,Prakash Or NS</t>
    </r>
  </si>
  <si>
    <t>16 sq mm Cable Shoe</t>
  </si>
  <si>
    <r>
      <t>6mm</t>
    </r>
    <r>
      <rPr>
        <vertAlign val="superscript"/>
        <sz val="10"/>
        <color indexed="63"/>
        <rFont val="Arial"/>
        <family val="2"/>
      </rPr>
      <t>2</t>
    </r>
    <r>
      <rPr>
        <sz val="10"/>
        <color indexed="63"/>
        <rFont val="Arial"/>
        <family val="2"/>
      </rPr>
      <t xml:space="preserve"> 4 core Nepal ,Prakash Or NS</t>
    </r>
  </si>
  <si>
    <t>25 sq mm Cable Shoe</t>
  </si>
  <si>
    <r>
      <t>10mm</t>
    </r>
    <r>
      <rPr>
        <vertAlign val="superscript"/>
        <sz val="10"/>
        <color indexed="63"/>
        <rFont val="Arial"/>
        <family val="2"/>
      </rPr>
      <t>2</t>
    </r>
    <r>
      <rPr>
        <sz val="10"/>
        <color indexed="63"/>
        <rFont val="Arial"/>
        <family val="2"/>
      </rPr>
      <t xml:space="preserve"> 4 core Nepal ,Prakash Or NS</t>
    </r>
  </si>
  <si>
    <t>95 sq mm Cable Shoe</t>
  </si>
  <si>
    <r>
      <t>16mm</t>
    </r>
    <r>
      <rPr>
        <vertAlign val="superscript"/>
        <sz val="10"/>
        <color indexed="63"/>
        <rFont val="Arial"/>
        <family val="2"/>
      </rPr>
      <t>2</t>
    </r>
    <r>
      <rPr>
        <sz val="10"/>
        <color indexed="63"/>
        <rFont val="Arial"/>
        <family val="2"/>
      </rPr>
      <t xml:space="preserve"> 4 core Nepal ,Prakash Or NS</t>
    </r>
  </si>
  <si>
    <t>150 Sq mm Cable Shoe</t>
  </si>
  <si>
    <r>
      <t>25mm</t>
    </r>
    <r>
      <rPr>
        <vertAlign val="superscript"/>
        <sz val="10"/>
        <color indexed="63"/>
        <rFont val="Arial"/>
        <family val="2"/>
      </rPr>
      <t>2</t>
    </r>
    <r>
      <rPr>
        <sz val="10"/>
        <color indexed="63"/>
        <rFont val="Arial"/>
        <family val="2"/>
      </rPr>
      <t xml:space="preserve"> 4 core Nepal ,Prakash Or NS</t>
    </r>
  </si>
  <si>
    <t>17.20 Decorative Wall Brackets</t>
  </si>
  <si>
    <r>
      <t>35mm</t>
    </r>
    <r>
      <rPr>
        <vertAlign val="superscript"/>
        <sz val="10"/>
        <color indexed="63"/>
        <rFont val="Arial"/>
        <family val="2"/>
      </rPr>
      <t>2</t>
    </r>
    <r>
      <rPr>
        <sz val="10"/>
        <color indexed="63"/>
        <rFont val="Arial"/>
        <family val="2"/>
      </rPr>
      <t xml:space="preserve"> 4 core Nepal ,Prakash Or NS</t>
    </r>
  </si>
  <si>
    <t>Decorative Wall Bracke SL Fancy Type</t>
  </si>
  <si>
    <r>
      <t>50mm</t>
    </r>
    <r>
      <rPr>
        <vertAlign val="superscript"/>
        <sz val="10"/>
        <color indexed="63"/>
        <rFont val="Arial"/>
        <family val="2"/>
      </rPr>
      <t>2</t>
    </r>
    <r>
      <rPr>
        <sz val="10"/>
        <color indexed="63"/>
        <rFont val="Arial"/>
        <family val="2"/>
      </rPr>
      <t xml:space="preserve"> 4 core Nepal ,Prakash Or NS</t>
    </r>
  </si>
  <si>
    <t>Decorative Wall Bracke Sigle Wallite</t>
  </si>
  <si>
    <r>
      <t>95mm</t>
    </r>
    <r>
      <rPr>
        <vertAlign val="superscript"/>
        <sz val="10"/>
        <color indexed="63"/>
        <rFont val="Arial"/>
        <family val="2"/>
      </rPr>
      <t>2</t>
    </r>
    <r>
      <rPr>
        <sz val="10"/>
        <color indexed="63"/>
        <rFont val="Arial"/>
        <family val="2"/>
      </rPr>
      <t xml:space="preserve"> 4 core Nepal ,Prakash Or NS</t>
    </r>
  </si>
  <si>
    <t>Decorative Wall Bracke Single Vertile</t>
  </si>
  <si>
    <t xml:space="preserve">                      20.22 Transformer (11/0.4KV or 0.4/11 KV 3 phase,50 Hz,) And Accessories</t>
  </si>
  <si>
    <t>18.20  FTL Patti Wipro, G.E.etc.</t>
  </si>
  <si>
    <t>100 KVA  Oil cooling 3phase Transformer</t>
  </si>
  <si>
    <t>1x20 FTL Patti</t>
  </si>
  <si>
    <t>150 KVA  Oil cooling 3Phase Transformer</t>
  </si>
  <si>
    <t>1x40 FTL Patti</t>
  </si>
  <si>
    <t>200 KVA  Oil cooling 3PhaseTransformer</t>
  </si>
  <si>
    <t xml:space="preserve">1x20 FTL Mirrolta </t>
  </si>
  <si>
    <t>250 KVA  Oil cooling 3Phase Transformer</t>
  </si>
  <si>
    <t xml:space="preserve">1x40 FTL Mirrolta </t>
  </si>
  <si>
    <t>300 KVA Transformer</t>
  </si>
  <si>
    <t>2*18 watt CFL recessed / surface mounting mirror optic</t>
  </si>
  <si>
    <t>400 KVA Transformer</t>
  </si>
  <si>
    <t>1*11 watt CFL mirror optic</t>
  </si>
  <si>
    <t>25  KVA Transformer</t>
  </si>
  <si>
    <t>50 KVA Transformer</t>
  </si>
  <si>
    <t xml:space="preserve">1x40 FTL Box Fitting </t>
  </si>
  <si>
    <t>Out Door Type Cable Head</t>
  </si>
  <si>
    <t xml:space="preserve">2x40 FTL Box Fitting </t>
  </si>
  <si>
    <t>11 KVA Drop out Fuse</t>
  </si>
  <si>
    <t xml:space="preserve">1x40 FTLIndustrial Channel With Stove </t>
  </si>
  <si>
    <t>Lighting Arrester</t>
  </si>
  <si>
    <t xml:space="preserve"> Enammellled</t>
  </si>
  <si>
    <t xml:space="preserve">Earthing Set  </t>
  </si>
  <si>
    <t xml:space="preserve">2x40 FTL Industrial Channel With Stove  </t>
  </si>
  <si>
    <t>Pin Insulator</t>
  </si>
  <si>
    <t xml:space="preserve">Enammelled </t>
  </si>
  <si>
    <r>
      <t>35mm</t>
    </r>
    <r>
      <rPr>
        <vertAlign val="superscript"/>
        <sz val="10"/>
        <color indexed="63"/>
        <rFont val="Arial"/>
        <family val="2"/>
      </rPr>
      <t xml:space="preserve">2 </t>
    </r>
    <r>
      <rPr>
        <sz val="10"/>
        <color indexed="63"/>
        <rFont val="Arial"/>
        <family val="2"/>
      </rPr>
      <t xml:space="preserve">Cable Socket </t>
    </r>
  </si>
  <si>
    <t xml:space="preserve">1x40 FTL Opalite With Opal Acrylic  </t>
  </si>
  <si>
    <t>Transfermer Tower  Set With Clamp Nut Bolts</t>
  </si>
  <si>
    <t xml:space="preserve">Diffuser </t>
  </si>
  <si>
    <t>H.T.Tape</t>
  </si>
  <si>
    <t xml:space="preserve">2x40 FTL Opalite With Opal Acrylic  </t>
  </si>
  <si>
    <t>3core AL/XL Cable 35 sq.mm</t>
  </si>
  <si>
    <t>Diffuser</t>
  </si>
  <si>
    <t>Chain</t>
  </si>
  <si>
    <t xml:space="preserve">4x18/20 FTL With Dished Opal Acrylic </t>
  </si>
  <si>
    <t>22.00 ORANT SWITCHES European Technology</t>
  </si>
  <si>
    <t xml:space="preserve">Cover </t>
  </si>
  <si>
    <t>One gang one way switch.</t>
  </si>
  <si>
    <t>1x40 FTL Mirror Optic Slim Flat light</t>
  </si>
  <si>
    <t>One gang two way switch.</t>
  </si>
  <si>
    <t>2x40 FTL Mirror Optic Slim Flat light</t>
  </si>
  <si>
    <t>Two gang one way switch.</t>
  </si>
  <si>
    <t>300/500 Halogen Light Set</t>
  </si>
  <si>
    <t>Three gang one way switch.</t>
  </si>
  <si>
    <t>1000 Halogen Light Set</t>
  </si>
  <si>
    <t>Four gang one way switch.</t>
  </si>
  <si>
    <t>150 Watt HPSV Lamp</t>
  </si>
  <si>
    <t>Six gang one way switch.</t>
  </si>
  <si>
    <t>250 Watt HPSV Lamp</t>
  </si>
  <si>
    <t>13 Amp Round Flat Switch Socket.</t>
  </si>
  <si>
    <t>Two Switch + Socket.</t>
  </si>
  <si>
    <t>21.24 Telephone Drop Wire / Pair Cable</t>
  </si>
  <si>
    <t>TV Socket Single.</t>
  </si>
  <si>
    <t>2/20 Tel wire</t>
  </si>
  <si>
    <t>Coil</t>
  </si>
  <si>
    <t>2/22 Tel wire</t>
  </si>
  <si>
    <t>RJ 45 Computer socket</t>
  </si>
  <si>
    <t>2Pair Tel (2x2x0.45) mm</t>
  </si>
  <si>
    <t>20 Amp heavy load switch with indicator</t>
  </si>
  <si>
    <t>3Pair Tel (3x2x0.45) mm</t>
  </si>
  <si>
    <t>16 Amp big button switch Socket.</t>
  </si>
  <si>
    <t>5Pair Tel (5x2x0.45) mm</t>
  </si>
  <si>
    <t>Bell push 6 Amp( Net West)</t>
  </si>
  <si>
    <t>10Pair Tel (10x2x0.45) mm</t>
  </si>
  <si>
    <t>Socket 16 A &amp; 6 A- 6 pin(shutter- Net West)</t>
  </si>
  <si>
    <t>15Pair Tel (15x2x0.45) mm</t>
  </si>
  <si>
    <t>One gang module plate</t>
  </si>
  <si>
    <t>8.12/13  MCB 10KA simens,MarlinGerlin,GE or ISI  eqv.</t>
  </si>
  <si>
    <t>Two gang module plate</t>
  </si>
  <si>
    <t>Three gang module plate</t>
  </si>
  <si>
    <t>Four gang module plate</t>
  </si>
  <si>
    <t xml:space="preserve">Dimmer 300 /500 watt. </t>
  </si>
  <si>
    <t>4 Way single phaseDB double door.</t>
  </si>
  <si>
    <t>40Amp DP MCB</t>
  </si>
  <si>
    <t>4 Way single phase DB Single door.</t>
  </si>
  <si>
    <t>63 Amp DP MCB</t>
  </si>
  <si>
    <t>12 Way single phase DB Double Door.</t>
  </si>
  <si>
    <t>40Amp TP MCB</t>
  </si>
  <si>
    <t>12 Way single phase DB Single Door.</t>
  </si>
  <si>
    <t>50 Amp TP MCB</t>
  </si>
  <si>
    <t>4 WayThree phaseDB double door.</t>
  </si>
  <si>
    <t>63 Amp TP MCB</t>
  </si>
  <si>
    <t>4 WayThree phaseDBSingle door.</t>
  </si>
  <si>
    <t xml:space="preserve"> Distribution Board 3 Phase double door system with neutral and earth connector two coat of red oxide paint with two coat of enamel paint.</t>
  </si>
  <si>
    <t>6 WayThree phaseDB Double door.</t>
  </si>
  <si>
    <t>4 wayTPN DB 14"x16"x5"</t>
  </si>
  <si>
    <t>6 WayThree phaseDB Single door.</t>
  </si>
  <si>
    <t>6 wayTPN DB 16"x18"x5"</t>
  </si>
  <si>
    <t>1x40 Box Type Tube Light. Orant lighting</t>
  </si>
  <si>
    <t>8 wayTPN DB 18"x20"x5"</t>
  </si>
  <si>
    <t>2x40 Box Type Tube Light. Orant lighting</t>
  </si>
  <si>
    <t>10 wayTPN DB 20"x22"x5"</t>
  </si>
  <si>
    <t>1x40 Mirror Optic Tube Light. Orant lighting</t>
  </si>
  <si>
    <t>12 wayTPN DB 22"x24"x5"</t>
  </si>
  <si>
    <t>2x40 Mirror Optic Tube Light. Orant lighting</t>
  </si>
  <si>
    <t>14-16 wayTPN DB 24"x26"x5"</t>
  </si>
  <si>
    <t>3x36 CFL concil/surface.Orant Light</t>
  </si>
  <si>
    <t>Air conditioning system, Daikin,Toshiba,Fujistu,Stulz or eqv Japanees co.</t>
  </si>
  <si>
    <t>250 Watt MHL set.Orant Light</t>
  </si>
  <si>
    <t>0.75 TR capcity wall mounted spilt type Air Conditioning System</t>
  </si>
  <si>
    <t>3 Watt to 13 Watt PL Orant Tube</t>
  </si>
  <si>
    <t>1.00 TR capcity wall mounted spilt type Air Conditioning System</t>
  </si>
  <si>
    <t xml:space="preserve">60 Amp MCCB Tengen </t>
  </si>
  <si>
    <t>1.50 TR capcity wall mounted spilt type Air Conditioning System</t>
  </si>
  <si>
    <t xml:space="preserve">100 Amp MCCB Tengen </t>
  </si>
  <si>
    <t>2.00 TR capcity wall mounted spilt type Air Conditioning System</t>
  </si>
  <si>
    <t xml:space="preserve">200 Amp MCCB Tengen </t>
  </si>
  <si>
    <t>1.00 TR capcityceilling cassette spilt type Air Conditioning System</t>
  </si>
  <si>
    <t xml:space="preserve">300 Amp MCCB Tengen </t>
  </si>
  <si>
    <t>1.50 TR capcityceilling cassette spilt type Air Conditioning System</t>
  </si>
  <si>
    <t>General Lighting,Bajaj,Anchor,C/G eqv.</t>
  </si>
  <si>
    <t>2.00 TR capcityceilling cassette spilt type Air Conditioning System</t>
  </si>
  <si>
    <t>1x40 Watt FTL Patti Fitting</t>
  </si>
  <si>
    <t>2.50 TR capcityceilling cassette spilt type Air Conditioning System</t>
  </si>
  <si>
    <t>1x20 Watt FTL Patti Fitting</t>
  </si>
  <si>
    <t>4.00 TR capcityceilling cassette spilt type Air Conditioning System</t>
  </si>
  <si>
    <t>1x40 Watt FTL Box Fitting</t>
  </si>
  <si>
    <t>Air conditioning system, McQuay,Midea,Fujiaire,Malaysian or Eqv Co. co.</t>
  </si>
  <si>
    <t>1x20 Watt FTL Box Fitting</t>
  </si>
  <si>
    <t>9/11 Watt mini mirror light with electronic Blast suitable for PL Lamp</t>
  </si>
  <si>
    <t>CCTV System</t>
  </si>
  <si>
    <t>outdoor high speed Dome integrated CAMERA multi protocal,480 TVL,128 preset points, Automatic surveillance,360 degrees horizontal rotation,AC 240V power supply, integrated heating system,highest angle speed 360 degree/sec, Weather resistance.</t>
  </si>
  <si>
    <t>i</t>
  </si>
  <si>
    <t>CANON Integrated camera chip,normal colour,23 times optical Zoom, 10 times digital Zoom</t>
  </si>
  <si>
    <t>4.00 TR capcity wall mounted spilt type Air Conditioning System</t>
  </si>
  <si>
    <t>ii</t>
  </si>
  <si>
    <t>CANON Integrated camera chip,Day &amp; Night,23 times optical Zoom, 10 times digital Zoom</t>
  </si>
  <si>
    <t>Indoor high speed Dome integrated CEMERA</t>
  </si>
  <si>
    <t>3.00 TR capcityceilling cassette spilt type Air Conditioning System</t>
  </si>
  <si>
    <t>VISTA BOX CAMERA with adoptor,IR view distance 25mm Mirror shutter,with mirror image switchable,white balance,auto, Horizontal resolution,480 TV line,System signal,NTSC/PAL Blacklight copression : ON/OFF (Switchable) ,AGC, ON/OFF Integrated camera chip,normal colour,23 times optical Zoom, 10 times digital Zoom</t>
  </si>
  <si>
    <t>7" sphirical shilded with bracket included chip Excluded Camera</t>
  </si>
  <si>
    <t>8 Channel DVR MJPEG compression type 8 channel input 2 channel output USB 2.0 interface, Hard Disc&gt;200 G, Multi Record, Motion Detector Function Remote control</t>
  </si>
  <si>
    <t>16 Channel alaram input 16 channel record 8 channel alaram output internate explore,MPG-4 Record</t>
  </si>
  <si>
    <t>17" LCD monitor Samsung or Koreean EQV</t>
  </si>
  <si>
    <t>Switch,Socket Outlet,Plate Serieswith suitable box size,ORANGE,CLIPSAL,ABB or Eqv.</t>
  </si>
  <si>
    <t>10A 1 gang 1 way switch.</t>
  </si>
  <si>
    <t>3*36 W CFL 4 Pin low glare fixture complete set.</t>
  </si>
  <si>
    <t>10A 2 gang1 way switch.</t>
  </si>
  <si>
    <t>250 Amp MCCB 40 KA Siemens/GE</t>
  </si>
  <si>
    <t>10A 3 gang 1 way switch.</t>
  </si>
  <si>
    <t>300 Amp MCCB 40 KA Siemens/GE</t>
  </si>
  <si>
    <t>10A4 gang 1 way switch.</t>
  </si>
  <si>
    <t>35 Sq.mm Cable Shoe.</t>
  </si>
  <si>
    <t>10A5 gang 1 way switch.</t>
  </si>
  <si>
    <t>50 Sq.mm Cable Shoe.</t>
  </si>
  <si>
    <t>10A6 gang 1 way switch.</t>
  </si>
  <si>
    <t>70 Sq.mm Cable Shoe.</t>
  </si>
  <si>
    <t>10A 1 gang 2 way switch.</t>
  </si>
  <si>
    <t>4 Core 70 Sq.mm Copper Un armoured Cable.</t>
  </si>
  <si>
    <t>10A 2 gang2 way switch.</t>
  </si>
  <si>
    <t>20 Pair Telephone cable(20*2*0.45)mm Heavy.</t>
  </si>
  <si>
    <t>10A 3 gang 2 way switch.</t>
  </si>
  <si>
    <t>Stay Set.</t>
  </si>
  <si>
    <t>10A 4 gang 2 way switch.</t>
  </si>
  <si>
    <t>Stay Wire.</t>
  </si>
  <si>
    <t>kg</t>
  </si>
  <si>
    <t>TV Socket.</t>
  </si>
  <si>
    <t>Disc Insulator</t>
  </si>
  <si>
    <t>Telephone Socket.</t>
  </si>
  <si>
    <t>13A Socket.</t>
  </si>
  <si>
    <t xml:space="preserve"> ABC Cable</t>
  </si>
  <si>
    <t>15A Switched Socket.</t>
  </si>
  <si>
    <t>25 Sq mm 4 core aluminium ABC Cable.</t>
  </si>
  <si>
    <t>5A Socket.</t>
  </si>
  <si>
    <t>50 Sq mm 4 core aluminium ABC Cable.</t>
  </si>
  <si>
    <t>95 Sq mm 4 core aluminium ABC Cable.</t>
  </si>
  <si>
    <t xml:space="preserve"> Philips Lights(074/075)Rate</t>
  </si>
  <si>
    <t xml:space="preserve"> FDL004SMD7W(120*90) Taiwan chip.</t>
  </si>
  <si>
    <t xml:space="preserve"> FDL004SMD15W(175*90) Taiwan chip.</t>
  </si>
  <si>
    <t xml:space="preserve"> FDL004SMD30W(200mm) Taiwan chip.</t>
  </si>
  <si>
    <t xml:space="preserve">1x20 FTL Mirrolta TMS205/120 LPF </t>
  </si>
  <si>
    <t xml:space="preserve"> FDL012COB15W(140mm) Taiwan chip.</t>
  </si>
  <si>
    <t xml:space="preserve">1x40 FTL Mirrolta TMS205/140 LPF </t>
  </si>
  <si>
    <t xml:space="preserve"> FDL012COB25W(175mm) Taiwan chip.</t>
  </si>
  <si>
    <t>2*18 watt FTL recessed / surface mounting mirror optic</t>
  </si>
  <si>
    <t xml:space="preserve"> FDL012COB30W(200mm) Taiwan chip.</t>
  </si>
  <si>
    <t xml:space="preserve"> FDL007SMD24W(195*175) Taiwan chip.</t>
  </si>
  <si>
    <t xml:space="preserve"> FDL005SMD12W(165mm) Taiwan chip.</t>
  </si>
  <si>
    <t>1x40 FTL Box Fitting WIF 14140</t>
  </si>
  <si>
    <t>2x40 FTL Box Fitting WIF 14240</t>
  </si>
  <si>
    <t>1x40 FTL Industrial Channel With Stove Enammellled TKC 203/136 HPF</t>
  </si>
  <si>
    <t>2x40 FTL Industrial Channel With Stove  Enammelled TKC202/236</t>
  </si>
  <si>
    <t>1x40 FTL Opalite With Opal Acrylic Diffuser WCF51140</t>
  </si>
  <si>
    <t>2x40 FTL Opalite With Opal Acrylic Diffuser WCF51240</t>
  </si>
  <si>
    <t>4x20 FTL mirror optic  surface/recessed mounting WCF93418</t>
  </si>
  <si>
    <t>1x40 FTL Mirror Optic  with electronic choke, surface/recessed mounting WCF82136</t>
  </si>
  <si>
    <t>2x40 FTL Mirror Optic  with electronic choke, surface/recessed mounting WVP40236</t>
  </si>
  <si>
    <t>3x36 CFL Paralite P 5-FBS 300/336 HPF</t>
  </si>
  <si>
    <t>1.3 Light Fixture</t>
  </si>
  <si>
    <t>1.4 Switch Fixture</t>
  </si>
  <si>
    <t>A. 6 A 1 Gang 1 way switch</t>
  </si>
  <si>
    <t xml:space="preserve">B. 6 A 2 Gang 1 Way switch </t>
  </si>
  <si>
    <t>Switch  with plate</t>
  </si>
  <si>
    <t>Switch Box</t>
  </si>
  <si>
    <t>1.5 Power Cable</t>
  </si>
  <si>
    <t>B. Armoured and Un.Armoured copper cable</t>
  </si>
  <si>
    <t>https://www.alibaba.com/product-detail/50-KW-silent-generator-62-5_62158344348.html?spm=a2700.7735675.normalList.8.4dca4501EsqIRq&amp;s=p</t>
  </si>
  <si>
    <t>https://www.alibaba.com/product-detail/Suntree-4-Pole-3-Phase-100A_62198299727.html?spm=a2700.galleryofferlist.0.0.33261d294Tt2Bn&amp;s=p</t>
  </si>
  <si>
    <t>2. Electrical Main Panel &amp; Distribution Boards</t>
  </si>
  <si>
    <t>6 pin 16 A general outlet point with 2x4+1x2.5 sq. mm / equivalent cu cable, bends,  PVC Conduit, circular &amp; Junction Boxes</t>
  </si>
  <si>
    <t>Length of 1.5 sq. mm cable per point:</t>
  </si>
  <si>
    <t>1.5 sq. mm  copper wire (earth wire)</t>
  </si>
  <si>
    <t>ls</t>
  </si>
  <si>
    <t>Total Length of 1.5 sq.mm (Earthing) Cable required:</t>
  </si>
  <si>
    <t xml:space="preserve">D. 6 A 6 Gang 1 Way switch </t>
  </si>
  <si>
    <t xml:space="preserve">E. 6 A 8 Gang 1 Way switch </t>
  </si>
  <si>
    <t>https://pricemandu.com/products/10-gang-1-way-switch-premium-switches-ab09832669c2c9df022e67728f3e6531/</t>
  </si>
  <si>
    <t xml:space="preserve">10 gang 1 way s/w </t>
  </si>
  <si>
    <t>16A TP MCCB</t>
  </si>
  <si>
    <t>16A SP MCB</t>
  </si>
  <si>
    <t>6A SP MCB</t>
  </si>
  <si>
    <t>https://www.alibaba.com/product-detail/12w-new-desgin-high-quality-adjustable_62332246193.html?spm=a2700.7735675.normalList.43.74cf7dc6cBkUlA&amp;s=p</t>
  </si>
  <si>
    <t>Spot light</t>
  </si>
  <si>
    <t>Décor Light</t>
  </si>
  <si>
    <t>https://www.alibaba.com/product-detail/Modern-indoor-design-decorative-round-kitchen_60836688066.html?spm=a2700.galleryofferlist.0.0.300e69f6gmSd1o&amp;s=p</t>
  </si>
  <si>
    <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t>
  </si>
  <si>
    <t>Exhaust Fan</t>
  </si>
  <si>
    <t xml:space="preserve">Supply of switches, sockets , screw, and other necessary materials with its Installation, Interconnection and commissioning including civil works as per drawing , specification all complete (Brands: Schneider, North-west or equivalent)                  d) 6 A 6 Gang 1 way switch </t>
  </si>
  <si>
    <t xml:space="preserve">Supply of switches, sockets screw, and other necessary materials with its Installation, Interconnection and commissioning including civil works as per drawing , specification all complete (Brands: Schneider, North-west or equivalent)                  d) 6 A 8 Gang 1 way switch </t>
  </si>
  <si>
    <t>https://www.alibaba.com/product-detail/Best-price-water-cooled-250kva-electric_60792701767.html?spm=a2700.7724857.normalList.113.669a57d3ROSFkr</t>
  </si>
  <si>
    <t>250KVA Diesel Gen</t>
  </si>
  <si>
    <t xml:space="preserve">Supply of switches, sockets  screw, and other necessary materials with its Installation, Interconnection and commissioning including civil works as per drawing , specification all complete (Brands: Schneider, North-west or equivalent)             h) 5/6 pin 16 A switch socket </t>
  </si>
  <si>
    <t>http://www.smclights.com/wp-content/uploads/2018/03/HAVELLS-LED-Price-July-2017-15-17.pdf</t>
  </si>
  <si>
    <t>1x34W LED Lamp and set</t>
  </si>
  <si>
    <t xml:space="preserve">1x15W LED Lamp </t>
  </si>
  <si>
    <t>https://www.indiamart.com/proddetail/lsde-15-cdl-led-downlight-quartz-20837055312.html</t>
  </si>
  <si>
    <t>D. 6W LED Tube Light Fixture</t>
  </si>
  <si>
    <t>C. 15W LED  Light</t>
  </si>
  <si>
    <t>https://www.indiamart.com/proddetail/lsde-06-cdl-led-downlight-quartz-20837026373.html</t>
  </si>
  <si>
    <t xml:space="preserve">C. 6 A 3 Gang 1 Way switch </t>
  </si>
  <si>
    <r>
      <t>16mm</t>
    </r>
    <r>
      <rPr>
        <vertAlign val="superscript"/>
        <sz val="10"/>
        <color theme="1"/>
        <rFont val="Arial"/>
        <family val="2"/>
      </rPr>
      <t>2</t>
    </r>
    <r>
      <rPr>
        <sz val="10"/>
        <color theme="1"/>
        <rFont val="Arial"/>
        <family val="2"/>
      </rPr>
      <t xml:space="preserve"> 4 core Nepal ,Prakash Or NS</t>
    </r>
  </si>
  <si>
    <t>4 core 4 sq. mm. Un Armoured</t>
  </si>
  <si>
    <t>A. Main Distribution Board Hospital - MDB H</t>
  </si>
  <si>
    <t>40 A TP MCCB</t>
  </si>
  <si>
    <t>20 A TP MCCB</t>
  </si>
  <si>
    <t xml:space="preserve">Supply of switches, sockets  , screw, and other necessary materials with its Installation, Interconnection and commissioning including civil works as per drawing , specification all complete (Brands: Schneider, North-west or equivalent)                  d) 6 A 3 Gang 1 way switch </t>
  </si>
  <si>
    <t>https://www.alibaba.com/product-detail/Small-volume-factory-directly-sale-35kva_60773298166.html?spm=a2700.7724857.normalList.20.320f4fdeYs84Rs&amp;s=p</t>
  </si>
  <si>
    <t>35kva</t>
  </si>
  <si>
    <r>
      <rPr>
        <b/>
        <sz val="8"/>
        <rFont val="Arial"/>
        <family val="2"/>
      </rPr>
      <t xml:space="preserve"> 8 Passenger Elevator</t>
    </r>
    <r>
      <rPr>
        <sz val="8"/>
        <rFont val="Arial"/>
        <family val="2"/>
      </rPr>
      <t xml:space="preserve"> for 3 stop / 3 opening as per following spec.  CAPACITY (kgs)  : 544 Kg , SPEED (mps) : 1 mps, RISE (m) : 7  m, STOPS : 3 Stops With(all opening on the same side), CONTROLLER TYPE : ACD3-MRL, DRIVE : VF Regenerative (Closed Loop), POWER SUPPLY : 400/415 Volts (3 Phase AC)   Gen2 Nova or equivalent,</t>
    </r>
  </si>
  <si>
    <t>Number of Light and fan Points:</t>
  </si>
  <si>
    <t>A. 36W LED Light Fixture 2x2</t>
  </si>
  <si>
    <t>1x6W LED Tube Lamp</t>
  </si>
  <si>
    <t>1x36W LED Lamp</t>
  </si>
  <si>
    <t>1x15W LED Tube Lamp</t>
  </si>
  <si>
    <t>1x20W LED Lamp</t>
  </si>
  <si>
    <t xml:space="preserve">D. 6 A 4 Gang 1 Way switch </t>
  </si>
  <si>
    <t>B. 20W LED Light Fixture 1x2</t>
  </si>
  <si>
    <t>E. 15W LED Round UPS Light Fixture</t>
  </si>
  <si>
    <t>F. 15W LED UPS Wall Light Fixture</t>
  </si>
  <si>
    <t xml:space="preserve">Supply of switches, sockets  , screw, and other necessary materials with its Installation, Interconnection and commissioning including civil works as per drawing , specification all complete (Brands: Schneider, North-west or equivalent)                  d) 6 A 4 Gang 1 way switch </t>
  </si>
  <si>
    <t>150/200 Amp C.T. coil per set 3 Pcs</t>
  </si>
  <si>
    <t>200 A TPN MCCB</t>
  </si>
  <si>
    <t>100A TP MCCB</t>
  </si>
  <si>
    <t>80 TP MCCB</t>
  </si>
  <si>
    <t>40 TP MCCB</t>
  </si>
  <si>
    <t>B. SDB 0</t>
  </si>
  <si>
    <t xml:space="preserve">  60/100 Panel Board 9"x48"x60"</t>
  </si>
  <si>
    <t>150/200 Panel Board  9"x42"x56"-2 way</t>
  </si>
  <si>
    <t>100 A TP MCCB</t>
  </si>
  <si>
    <t>32A TP MCB</t>
  </si>
  <si>
    <t>20A TP MCB</t>
  </si>
  <si>
    <t>16A TP MCB</t>
  </si>
  <si>
    <t>32A TP MCCB</t>
  </si>
  <si>
    <t>40A TP MCCB</t>
  </si>
  <si>
    <t>80 A TP MCCB</t>
  </si>
  <si>
    <t>C. SDB 1</t>
  </si>
  <si>
    <t>D. SDB 2</t>
  </si>
  <si>
    <t>E. SDB 0-1</t>
  </si>
  <si>
    <t>5 Way TPN DB Double Cover  with distinguisable Light and Power MCB</t>
  </si>
  <si>
    <t>32 A TP MCB</t>
  </si>
  <si>
    <t>5 Way TPN DB Double Cover  with distinguisable Light and Power MCB For UPS and main</t>
  </si>
  <si>
    <t>F. SDB 0-2</t>
  </si>
  <si>
    <t>G. SDB 0-3</t>
  </si>
  <si>
    <t>20 A TP MCB</t>
  </si>
  <si>
    <t>H. SDB 1-1</t>
  </si>
  <si>
    <t>I. SDB 1-2</t>
  </si>
  <si>
    <t>J. SDB 1-3</t>
  </si>
  <si>
    <t>K. SDB 2-1</t>
  </si>
  <si>
    <t>3 Way TPN DB Double Cover  with distinguisable Light and Power MCB For UPS and main</t>
  </si>
  <si>
    <t>L. SDB 2-2</t>
  </si>
  <si>
    <t>M. UPS-1 DB</t>
  </si>
  <si>
    <t>2 Way TPN DB Double Cover  with distinguisable Light and Power MCB For UPS and main</t>
  </si>
  <si>
    <t>N. UPS-2 DB</t>
  </si>
  <si>
    <t>Fully Enclosed type 150 KVA, 415 Volt, 3 Phase, 50 Hz standby Diesel Generator with ATS</t>
  </si>
  <si>
    <t>supply of light fixtures, fixing, interconnection, testing and commissioning complete with Holders, CFL, FTL, GLS, electronic ballast, capacitor with all required mounting and fixing accessories as per drawing (Brands: PHILIPS, WIPRO, HOMDEC, FIAM, LEGERO, HIMSTAR or Equivalent)             a) 36 watt Surface Square LED panel Lamp 2'x2'  (FWP 51  or equivalent)</t>
  </si>
  <si>
    <t>B. 40 W LED Light 1x4</t>
  </si>
  <si>
    <t>supply of fan fixtures, fixing, interconnection, testing and commissioning complete with Holders capacitor with all required mounting and fixing accessories as per drawing Fan: Almonard, Bajaj, Crompton Or Equ.                        c) 50W 48" Ceiling Fan</t>
  </si>
  <si>
    <t>F. 48" Ceiling Fan</t>
  </si>
  <si>
    <t>50W 48"  Celing Fan</t>
  </si>
  <si>
    <r>
      <rPr>
        <b/>
        <sz val="8"/>
        <rFont val="Arial"/>
        <family val="2"/>
      </rPr>
      <t>Main Distribution Board-Hospital (MDB H):</t>
    </r>
    <r>
      <rPr>
        <sz val="8"/>
        <rFont val="Arial"/>
        <family val="2"/>
      </rPr>
      <t xml:space="preserve"> Supply, Delivery, installation and Commissioning of the 150/200 Panel Board  9"x42"x56"-2 way with Cupper busabr and hardware ,  200A TPN MCCB-1, 100A TP MCCB-1,80A TP MCCB-1 set,40A TP MCCB-1 set, Electronic Digital Voltmeter, Electronic Digital Load Meter  and CTs-3 Set, Indication LED Light copper Busbar with all required 400 Volt Grade Bus insulator, Colour Bus Sleeve, Power and Control Cable Lugs/Socket, Terminal Block, Panel Wiring materials etc. all Complete</t>
    </r>
  </si>
  <si>
    <r>
      <rPr>
        <b/>
        <sz val="8"/>
        <rFont val="Arial"/>
        <family val="2"/>
      </rPr>
      <t>Second Floor Distribution Boards  (SDB 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40 A TP MCCB, Outgoing:  32A TP MCCB 2-set, 20A TP MCCB 1-set,Copper Phase Bar, Neutral and Earth bars           (4 Way TP DB Double Cover)</t>
    </r>
  </si>
  <si>
    <r>
      <rPr>
        <b/>
        <sz val="8"/>
        <rFont val="Arial"/>
        <family val="2"/>
      </rPr>
      <t>First Floor Distribution Boards  (SDB 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80 A TP MCCB, Outgoing:  32A TP MCCB 3-set, 40A TP MCCB 1-set,Copper Phase Bar, Neutral and Earth bars        (4 Way TP DB Double Cover)</t>
    </r>
  </si>
  <si>
    <r>
      <rPr>
        <b/>
        <sz val="8"/>
        <rFont val="Arial"/>
        <family val="2"/>
      </rPr>
      <t>Ground Distribution Boards  (SDB 0)</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100 A TP MCCB, Outgoing:  32A TP MCCB 3-set, 40A TP MCCB 1-set,16 A TP MCCB-1 set,16 A SP MCB-1 set, Copper Phase Bar, Neutral and Earth bars            (4 Way TP DB Double Cover)</t>
    </r>
  </si>
  <si>
    <r>
      <rPr>
        <b/>
        <sz val="8"/>
        <rFont val="Arial"/>
        <family val="2"/>
      </rPr>
      <t>SDB 0-1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MCCB, 20 A TP MCCB, Outgoing:  20A TP MCB 1-set, 6A SP MCB 9-set,16 A SP MCB-10 set,Copper Phase Bar, Neutral and Earth bars            (4 Way TP DB Double Cover)</t>
    </r>
  </si>
  <si>
    <r>
      <rPr>
        <b/>
        <sz val="8"/>
        <rFont val="Arial"/>
        <family val="2"/>
      </rPr>
      <t>SDB 0-2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20A TP MCB 1-set, 6A SP MCB 5-set,16 A SP MCB-13 set,Copper Phase Bar, Neutral and Earth bars        (4 Way TP DB Double Cover)</t>
    </r>
  </si>
  <si>
    <r>
      <rPr>
        <b/>
        <sz val="8"/>
        <rFont val="Arial"/>
        <family val="2"/>
      </rPr>
      <t>SDB 0-3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10-set,16 A SP MCB-17 set,Copper Phase Bar, Neutral and Earth bars           (4 Way TP DB Double Cover)</t>
    </r>
  </si>
  <si>
    <r>
      <rPr>
        <b/>
        <sz val="8"/>
        <rFont val="Arial"/>
        <family val="2"/>
      </rPr>
      <t>SDB 1-3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6-set,8 A SP MCB-7 set,,Copper Phase Bar, Neutral and Earth bars           (4 Way TP DB Double Cover)</t>
    </r>
  </si>
  <si>
    <r>
      <rPr>
        <b/>
        <sz val="8"/>
        <rFont val="Arial"/>
        <family val="2"/>
      </rPr>
      <t>SDB 1-2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MCB-1 set,20 A TP MCCB-1 set, Outgoing:  20A TP MCB 1-set, 6A SP MCB 6-set,16 A SP MCB-12 set,Copper Phase Bar, Neutral and Earth bars        (4 Way TP DB Double Cover)</t>
    </r>
  </si>
  <si>
    <r>
      <rPr>
        <b/>
        <sz val="8"/>
        <rFont val="Arial"/>
        <family val="2"/>
      </rPr>
      <t>SDB 1-1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6-set,16 A SP MCB-11 set,Copper Phase Bar, Neutral and Earth bars            (4 Way TP DB Double Cover)</t>
    </r>
  </si>
  <si>
    <r>
      <rPr>
        <b/>
        <sz val="8"/>
        <rFont val="Arial"/>
        <family val="2"/>
      </rPr>
      <t>SDB 2-</t>
    </r>
    <r>
      <rPr>
        <sz val="8"/>
        <rFont val="Arial"/>
        <family val="2"/>
      </rPr>
      <t>1: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 set, Outgoing:  , 6A SP MCB 3-set,16 A SP MCB-6 set,Copper Phase Bar, Neutral and Earth bars        (4 Way TP DB Double Cover)</t>
    </r>
  </si>
  <si>
    <r>
      <rPr>
        <b/>
        <sz val="8"/>
        <rFont val="Arial"/>
        <family val="2"/>
      </rPr>
      <t>SDB 2-2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MCB,-1 set,20 A TP MCB-1 set, Outgoing:   6A SP MCB 6-set,16 A SP MCB-7 set,,Copper Phase Bar, Neutral and Earth bars           (4 Way TP DB Double Cover)</t>
    </r>
  </si>
  <si>
    <t>Supply, Installation, testing, commissioning and erection of Fully Enclosed type  150 KVA, 400 Volt, 3 Phase, 50 Hz standby Diesel Generator set of approved make with all ancillary equipments [base frame coupling, coupling guard, AMF, Control panel, exhaust pipe with arrangements, Piping system, Day tank, canopy, battery its charger RCC Pad &amp; dampers etc.] for the DG set with ATS</t>
  </si>
  <si>
    <t>UPS - Nepal - Kathmandu - High Frequency Online UPS - Low frequency online UPS - energyNP.com</t>
  </si>
  <si>
    <t xml:space="preserve">UPS 20KVA </t>
  </si>
  <si>
    <t>UPS 10 KVA</t>
  </si>
  <si>
    <t>3.5x95/50 sq.mm.copper cable armoured</t>
  </si>
  <si>
    <t>Supply of UPS, fixing, interconnection, testing and commissioning complete r with all required mounting and fixing accessories as per drawing, Low frequency online UPS (20KVA), (3/3) phase</t>
  </si>
  <si>
    <t>Supply of UPS, fixing, interconnection, testing and commissioning complete r with all required mounting and fixing accessories as per drawing, Low frequency online UPS (10KVA), (3/3) phase</t>
  </si>
  <si>
    <t>4 core 35 sq. mm. Un Armoured</t>
  </si>
  <si>
    <t>4 core 25 sq. mm. Un Armoured</t>
  </si>
  <si>
    <t>4 core 10 sq. mm. Un Armoured</t>
  </si>
  <si>
    <t>4 core 6 sq. mm. Un Armoured</t>
  </si>
  <si>
    <t>O. UPS-3 DB</t>
  </si>
  <si>
    <r>
      <rPr>
        <b/>
        <sz val="8"/>
        <rFont val="Arial"/>
        <family val="2"/>
      </rPr>
      <t>UPS-3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20A TP MCB,-1 set,, Outgoing:   20A TP MCB 1-set.,Copper Phase Bar, Neutral and Earth bars           </t>
    </r>
  </si>
  <si>
    <r>
      <rPr>
        <b/>
        <sz val="8"/>
        <rFont val="Arial"/>
        <family val="2"/>
      </rPr>
      <t>UPS-2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32A TP MCB,-1 set, Outgoing:   20A TP MCB 3-set.,Copper Phase Bar, Neutral and Earth bars</t>
    </r>
  </si>
  <si>
    <r>
      <rPr>
        <b/>
        <sz val="8"/>
        <rFont val="Arial"/>
        <family val="2"/>
      </rPr>
      <t>UPS-1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instructions.Incoming: 32A TP MCB,-1 set,, Outgoing:   20A TP MCB 3-set.,Copper Phase Bar, Neutral and Earth bars     </t>
    </r>
  </si>
  <si>
    <t>Supply, delivery, laying and connecting of the  Armoured/unarmoured power cable including cable sockets, pull boxes and necessary materials                    a)4 core 35 sq. mm.,25 sq. mm, 10 sq. mm, 6 sq. mm</t>
  </si>
  <si>
    <t>Kirloskar AC Three Phase Diesel Generator Set, Power: 150 kVA, Rs 375000 /unit | ID: 18626581855 (indiamart.com)</t>
  </si>
  <si>
    <t>150 KVA Generator</t>
  </si>
  <si>
    <t>Length of 4 sq. mm cable required (m):</t>
  </si>
  <si>
    <t>Length of 4 sq. mm cable per point:</t>
  </si>
  <si>
    <t>2. Outdoor lights calculation:</t>
  </si>
  <si>
    <t>Number of light points:</t>
  </si>
  <si>
    <t>4 sq. mm  copper wire</t>
  </si>
  <si>
    <t>B. Street lights (Floodlight)</t>
  </si>
  <si>
    <t xml:space="preserve">supply of light fixtures, fixing, interconnection, testing and commissioning complete with Holders, CFL, FTL, GLS, electronic ballast, capacitor with all required mounting and fixing accessories as per drawing (Brands: PHILIPS, WIPRO, HOMDEC, FIAM, LEGERO, HIMSTAR or Equivalent)                         a) 1 x 40W LED 1'x4' Surface </t>
  </si>
  <si>
    <t>supply of light fixtures, fixing, interconnection, testing and commissioning complete with Holders, CFL, FTL, GLS, electronic ballast, capacitor with all required mounting and fixing accessories as per drawing (Brands: PHILIPS, WIPRO, HOMDEC, FIAM, LEGERO, HIMSTAR or Equivalent)                         a) 1 x 20W Square Panel Surfaced 1' x 2'</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</si>
  <si>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Square Panel Surfaced 1' x 1'</t>
  </si>
  <si>
    <t>supply of light fixtures, fixing, interconnection, testing and commissioning complete with Holders, CFL, FTL, GLS, electronic ballast, capacitor with all required mounting and fixing accessories as per drawing (Brands: PHILIPS, WIPRO, HOMDEC, FIAM, LEGERO, HIMSTAR or Equivalent)                         a) 1 x 6W LED square Panel Surface</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</si>
  <si>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Round Lamp</t>
  </si>
  <si>
    <t>supply of light fixtures, fixing, interconnection, testing and commissioning complete with Holders, CFL, FTL, GLS, electronic ballast, capacitor with all required mounting and fixing accessories as per drawing (Brands: PHILIPS, WIPRO, HOMDEC, FIAM, LEGERO, HIMSTAR or Equivalent)                         a) 1 x 15W LED Wall lamp</t>
  </si>
  <si>
    <t>supply of light fixtures for outdoor on a pole around 10m height                       a) 1 x 50W LED flood light or equivalent to 50W Ip65 Led Wired Road Flood Light/Outdoor Light - Black/Silver</t>
  </si>
  <si>
    <t>Street light point with 4 Sq. mm/equivalent cu cable, bends, PVC Conduit, circular &amp; Junction boxes</t>
  </si>
  <si>
    <t>Split type 0.75 ton AC automatic digital control hot and cold dust and rust free with automatic power stabilizer complete CG09HP02DV</t>
  </si>
  <si>
    <t>Split type 1 ton AC automatic digital control hot and cold dust and rust free with automatic power stabilizer complete CG12HP02DB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</si>
</sst>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3" formatCode="_(* #,##0.00_);_(* \(#,##0.00\);_(* &quot;-&quot;??_);_(@_)"/>
    <numFmt numFmtId="164" formatCode="0.0"/>
  </numFmts>
  <fonts count="64" x14ac:knownFonts="1">
    <font>
      <sz val="11"/>
      <color theme="1"/>
      <name val="Calibri"/>
      <family val="2"/>
      <scheme val="minor"/>
    </font>
    <font>
      <b/>
      <sz val="10"/>
      <name val="Arial"/>
      <family val="2"/>
    </font>
    <font>
      <b/>
      <u/>
      <sz val="11"/>
      <name val="Arial"/>
      <family val="2"/>
    </font>
    <font>
      <sz val="9"/>
      <name val="Arial"/>
      <family val="2"/>
    </font>
    <font>
      <sz val="10"/>
      <name val="Arial"/>
      <family val="2"/>
    </font>
    <font>
      <sz val="11"/>
      <name val="Arial"/>
      <family val="2"/>
    </font>
    <font>
      <b/>
      <sz val="12"/>
      <name val="Arial"/>
      <family val="2"/>
    </font>
    <font>
      <sz val="8"/>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name val="Times New Roman"/>
      <family val="1"/>
    </font>
    <font>
      <b/>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1"/>
      <color theme="1"/>
      <name val="Calibri"/>
      <family val="2"/>
      <scheme val="minor"/>
    </font>
    <font>
      <b/>
      <sz val="8"/>
      <name val="Arial"/>
      <family val="2"/>
    </font>
    <font>
      <b/>
      <u/>
      <sz val="11"/>
      <name val="Calibri"/>
      <family val="2"/>
      <scheme val="minor"/>
    </font>
    <font>
      <sz val="11"/>
      <name val="Calibri"/>
      <family val="2"/>
      <scheme val="minor"/>
    </font>
    <font>
      <b/>
      <sz val="11"/>
      <name val="Calibri"/>
      <family val="2"/>
      <scheme val="minor"/>
    </font>
    <font>
      <sz val="11"/>
      <color indexed="63"/>
      <name val="Calibri"/>
      <family val="2"/>
      <scheme val="minor"/>
    </font>
    <font>
      <b/>
      <sz val="11"/>
      <color theme="1"/>
      <name val="Times New Roman"/>
      <family val="1"/>
    </font>
    <font>
      <sz val="11"/>
      <color theme="1"/>
      <name val="Times New Roman"/>
      <family val="1"/>
    </font>
    <font>
      <b/>
      <sz val="13"/>
      <color indexed="63"/>
      <name val="Arial"/>
      <family val="2"/>
    </font>
    <font>
      <sz val="10"/>
      <color indexed="63"/>
      <name val="Arial"/>
      <family val="2"/>
    </font>
    <font>
      <sz val="8"/>
      <color indexed="63"/>
      <name val="Arial"/>
      <family val="2"/>
    </font>
    <font>
      <b/>
      <u/>
      <sz val="10"/>
      <color indexed="63"/>
      <name val="Arial"/>
      <family val="2"/>
    </font>
    <font>
      <b/>
      <u/>
      <sz val="10"/>
      <color rgb="FFFF0000"/>
      <name val="Arial"/>
      <family val="2"/>
    </font>
    <font>
      <sz val="9"/>
      <color indexed="63"/>
      <name val="Arial"/>
      <family val="2"/>
    </font>
    <font>
      <b/>
      <u/>
      <sz val="11"/>
      <color indexed="63"/>
      <name val="Arial"/>
      <family val="2"/>
    </font>
    <font>
      <b/>
      <u/>
      <sz val="9"/>
      <color indexed="63"/>
      <name val="Arial"/>
      <family val="2"/>
    </font>
    <font>
      <b/>
      <sz val="10"/>
      <color indexed="63"/>
      <name val="Arial"/>
      <family val="2"/>
    </font>
    <font>
      <b/>
      <sz val="9"/>
      <color indexed="63"/>
      <name val="Arial"/>
      <family val="2"/>
    </font>
    <font>
      <b/>
      <sz val="11"/>
      <color indexed="63"/>
      <name val="Arial"/>
      <family val="2"/>
    </font>
    <font>
      <sz val="10"/>
      <color rgb="FFFF0000"/>
      <name val="Arial"/>
      <family val="2"/>
    </font>
    <font>
      <b/>
      <u/>
      <sz val="10"/>
      <name val="Arial"/>
      <family val="2"/>
    </font>
    <font>
      <vertAlign val="superscript"/>
      <sz val="10"/>
      <name val="Arial"/>
      <family val="2"/>
    </font>
    <font>
      <vertAlign val="superscript"/>
      <sz val="10"/>
      <color indexed="63"/>
      <name val="Arial"/>
      <family val="2"/>
    </font>
    <font>
      <b/>
      <u/>
      <sz val="9"/>
      <color indexed="10"/>
      <name val="Arial"/>
      <family val="2"/>
    </font>
    <font>
      <sz val="10"/>
      <color indexed="10"/>
      <name val="Arial"/>
      <family val="2"/>
    </font>
    <font>
      <sz val="10"/>
      <color indexed="48"/>
      <name val="Arial"/>
      <family val="2"/>
    </font>
    <font>
      <b/>
      <u/>
      <sz val="9"/>
      <name val="Arial"/>
      <family val="2"/>
    </font>
    <font>
      <sz val="12"/>
      <name val="Arial"/>
      <family val="2"/>
    </font>
    <font>
      <sz val="10"/>
      <color theme="1"/>
      <name val="Arial"/>
      <family val="2"/>
    </font>
    <font>
      <b/>
      <sz val="9"/>
      <color theme="1"/>
      <name val="Arial"/>
      <family val="2"/>
    </font>
    <font>
      <sz val="8"/>
      <color theme="1"/>
      <name val="Arial"/>
      <family val="2"/>
    </font>
    <font>
      <vertAlign val="superscript"/>
      <sz val="10"/>
      <color theme="1"/>
      <name val="Arial"/>
      <family val="2"/>
    </font>
    <font>
      <sz val="8"/>
      <color rgb="FF202124"/>
      <name val="Arial"/>
      <family val="2"/>
    </font>
  </fonts>
  <fills count="31">
    <fill>
      <patternFill patternType="none"/>
    </fill>
    <fill>
      <patternFill patternType="gray125"/>
    </fill>
    <fill>
      <patternFill patternType="solid">
        <fgColor theme="0"/>
        <bgColor indexed="64"/>
      </patternFill>
    </fill>
    <fill>
      <patternFill patternType="gray125">
        <bgColor indexed="1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2">
    <xf numFmtId="0" fontId="0" fillId="0" borderId="0"/>
    <xf numFmtId="0" fontId="4" fillId="0" borderId="0"/>
    <xf numFmtId="0" fontId="10" fillId="0" borderId="0" applyNumberFormat="0" applyFill="0" applyBorder="0" applyAlignment="0" applyProtection="0"/>
    <xf numFmtId="0" fontId="4" fillId="0" borderId="0"/>
    <xf numFmtId="1" fontId="11" fillId="3" borderId="5" applyFill="0" applyBorder="0">
      <alignment horizontal="center" vertical="top"/>
    </xf>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18" fillId="5" borderId="0" applyNumberFormat="0" applyBorder="0" applyAlignment="0" applyProtection="0"/>
    <xf numFmtId="0" fontId="22" fillId="22" borderId="16" applyNumberFormat="0" applyAlignment="0" applyProtection="0"/>
    <xf numFmtId="0" fontId="24" fillId="23" borderId="1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6" fillId="0" borderId="0" applyNumberFormat="0" applyFill="0" applyBorder="0" applyAlignment="0" applyProtection="0"/>
    <xf numFmtId="0" fontId="17" fillId="6" borderId="0" applyNumberFormat="0" applyBorder="0" applyAlignment="0" applyProtection="0"/>
    <xf numFmtId="0" fontId="14" fillId="0" borderId="18" applyNumberFormat="0" applyFill="0" applyAlignment="0" applyProtection="0"/>
    <xf numFmtId="0" fontId="15" fillId="0" borderId="19" applyNumberFormat="0" applyFill="0" applyAlignment="0" applyProtection="0"/>
    <xf numFmtId="0" fontId="16" fillId="0" borderId="20" applyNumberFormat="0" applyFill="0" applyAlignment="0" applyProtection="0"/>
    <xf numFmtId="0" fontId="16" fillId="0" borderId="0" applyNumberFormat="0" applyFill="0" applyBorder="0" applyAlignment="0" applyProtection="0"/>
    <xf numFmtId="0" fontId="20" fillId="9" borderId="16" applyNumberFormat="0" applyAlignment="0" applyProtection="0"/>
    <xf numFmtId="0" fontId="23" fillId="0" borderId="21" applyNumberFormat="0" applyFill="0" applyAlignment="0" applyProtection="0"/>
    <xf numFmtId="0" fontId="19" fillId="24" borderId="0" applyNumberFormat="0" applyBorder="0" applyAlignment="0" applyProtection="0"/>
    <xf numFmtId="0" fontId="4" fillId="25" borderId="22" applyNumberFormat="0" applyFont="0" applyAlignment="0" applyProtection="0"/>
    <xf numFmtId="0" fontId="21" fillId="22" borderId="23" applyNumberFormat="0" applyAlignment="0" applyProtection="0"/>
    <xf numFmtId="0" fontId="13" fillId="0" borderId="0" applyNumberFormat="0" applyFill="0" applyBorder="0" applyAlignment="0" applyProtection="0"/>
    <xf numFmtId="0" fontId="27" fillId="0" borderId="24" applyNumberFormat="0" applyFill="0" applyAlignment="0" applyProtection="0"/>
    <xf numFmtId="0" fontId="25" fillId="0" borderId="0" applyNumberFormat="0" applyFill="0" applyBorder="0" applyAlignment="0" applyProtection="0"/>
    <xf numFmtId="0" fontId="30" fillId="0" borderId="0"/>
    <xf numFmtId="43" fontId="30" fillId="0" borderId="0" applyFont="0" applyFill="0" applyBorder="0" applyAlignment="0" applyProtection="0"/>
    <xf numFmtId="43" fontId="31" fillId="0" borderId="0" applyFont="0" applyFill="0" applyBorder="0" applyAlignment="0" applyProtection="0"/>
    <xf numFmtId="0" fontId="4" fillId="0" borderId="0"/>
  </cellStyleXfs>
  <cellXfs count="441">
    <xf numFmtId="0" fontId="0" fillId="0" borderId="0" xfId="0"/>
    <xf numFmtId="0" fontId="4" fillId="0" borderId="0" xfId="0" applyFont="1" applyFill="1" applyBorder="1" applyAlignment="1">
      <alignment horizontal="center"/>
    </xf>
    <xf numFmtId="0" fontId="5" fillId="0" borderId="0" xfId="0" applyFont="1" applyFill="1" applyBorder="1" applyAlignment="1">
      <alignment horizontal="right"/>
    </xf>
    <xf numFmtId="0" fontId="3" fillId="0" borderId="1" xfId="0" applyFont="1" applyFill="1" applyBorder="1" applyAlignment="1">
      <alignment vertical="top" wrapText="1"/>
    </xf>
    <xf numFmtId="0" fontId="3" fillId="0" borderId="1" xfId="0" applyFont="1" applyFill="1" applyBorder="1" applyAlignment="1">
      <alignment horizontal="center"/>
    </xf>
    <xf numFmtId="0" fontId="4" fillId="0" borderId="0" xfId="0" applyFont="1" applyFill="1" applyBorder="1"/>
    <xf numFmtId="0" fontId="3" fillId="0" borderId="1" xfId="0" applyFont="1" applyFill="1" applyBorder="1"/>
    <xf numFmtId="0" fontId="4" fillId="0" borderId="1" xfId="0" applyFont="1" applyFill="1" applyBorder="1"/>
    <xf numFmtId="0" fontId="0" fillId="0" borderId="0" xfId="0" applyBorder="1"/>
    <xf numFmtId="0" fontId="9" fillId="0" borderId="0" xfId="0" applyFont="1"/>
    <xf numFmtId="0" fontId="7" fillId="0" borderId="1" xfId="0" applyFont="1" applyFill="1" applyBorder="1" applyAlignment="1">
      <alignment horizontal="left" vertical="top" wrapText="1"/>
    </xf>
    <xf numFmtId="0" fontId="7" fillId="0" borderId="1" xfId="0" applyFont="1" applyFill="1" applyBorder="1" applyAlignment="1">
      <alignment horizontal="center"/>
    </xf>
    <xf numFmtId="4" fontId="7" fillId="0" borderId="1" xfId="0" applyNumberFormat="1" applyFont="1" applyFill="1" applyBorder="1" applyAlignment="1">
      <alignment horizontal="right"/>
    </xf>
    <xf numFmtId="0" fontId="7" fillId="0" borderId="1" xfId="0" applyFont="1" applyFill="1" applyBorder="1" applyAlignment="1">
      <alignment vertical="justify"/>
    </xf>
    <xf numFmtId="0" fontId="7" fillId="0" borderId="1" xfId="0" applyFont="1" applyFill="1" applyBorder="1" applyAlignment="1">
      <alignment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vertical="center" wrapText="1"/>
    </xf>
    <xf numFmtId="4"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xf>
    <xf numFmtId="4" fontId="7" fillId="0" borderId="1" xfId="0" applyNumberFormat="1" applyFont="1" applyFill="1" applyBorder="1" applyAlignment="1">
      <alignment horizontal="right" vertical="center"/>
    </xf>
    <xf numFmtId="0" fontId="7" fillId="0" borderId="1" xfId="0" applyFont="1" applyFill="1" applyBorder="1"/>
    <xf numFmtId="0" fontId="12" fillId="0" borderId="1" xfId="0" applyFont="1" applyFill="1" applyBorder="1" applyAlignment="1">
      <alignment vertical="top" wrapText="1"/>
    </xf>
    <xf numFmtId="0" fontId="12" fillId="0" borderId="1" xfId="0" applyFont="1" applyFill="1" applyBorder="1" applyAlignment="1">
      <alignment horizontal="center" vertical="top"/>
    </xf>
    <xf numFmtId="0" fontId="12" fillId="0" borderId="8" xfId="0" applyFont="1" applyFill="1" applyBorder="1"/>
    <xf numFmtId="0" fontId="12" fillId="0" borderId="2" xfId="0" applyFont="1" applyFill="1" applyBorder="1" applyAlignment="1"/>
    <xf numFmtId="0" fontId="12" fillId="0" borderId="3" xfId="0" applyFont="1" applyFill="1" applyBorder="1" applyAlignment="1">
      <alignment vertical="top"/>
    </xf>
    <xf numFmtId="0" fontId="3" fillId="0" borderId="3" xfId="0" applyFont="1" applyFill="1" applyBorder="1" applyAlignment="1">
      <alignment horizontal="center"/>
    </xf>
    <xf numFmtId="0" fontId="3" fillId="0" borderId="8" xfId="0" applyFont="1" applyFill="1" applyBorder="1" applyAlignment="1"/>
    <xf numFmtId="0" fontId="1" fillId="0" borderId="9" xfId="0" applyFont="1" applyFill="1" applyBorder="1"/>
    <xf numFmtId="0" fontId="12" fillId="0" borderId="7" xfId="0" applyFont="1" applyFill="1" applyBorder="1" applyAlignment="1">
      <alignment vertical="top"/>
    </xf>
    <xf numFmtId="0" fontId="12" fillId="0" borderId="0"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center"/>
    </xf>
    <xf numFmtId="2" fontId="12" fillId="0" borderId="10" xfId="0" applyNumberFormat="1" applyFont="1" applyFill="1" applyBorder="1" applyAlignment="1">
      <alignment horizontal="center"/>
    </xf>
    <xf numFmtId="0" fontId="12" fillId="0" borderId="1" xfId="0" applyFont="1" applyFill="1" applyBorder="1" applyAlignment="1">
      <alignment horizontal="left"/>
    </xf>
    <xf numFmtId="0" fontId="12" fillId="0" borderId="5" xfId="0" applyFont="1" applyFill="1" applyBorder="1" applyAlignment="1">
      <alignment horizontal="center"/>
    </xf>
    <xf numFmtId="0" fontId="3" fillId="0" borderId="5" xfId="0" applyFont="1" applyFill="1" applyBorder="1" applyAlignment="1">
      <alignment horizontal="center"/>
    </xf>
    <xf numFmtId="0" fontId="12" fillId="0" borderId="9" xfId="0" applyFont="1" applyFill="1" applyBorder="1"/>
    <xf numFmtId="0" fontId="12" fillId="0" borderId="1" xfId="0" applyFont="1" applyFill="1" applyBorder="1"/>
    <xf numFmtId="0" fontId="3" fillId="0" borderId="5" xfId="0" applyFont="1" applyFill="1" applyBorder="1" applyAlignment="1">
      <alignment horizontal="right"/>
    </xf>
    <xf numFmtId="0" fontId="3" fillId="0" borderId="5" xfId="0" applyFont="1" applyFill="1" applyBorder="1"/>
    <xf numFmtId="0" fontId="3" fillId="0" borderId="7" xfId="0" applyFont="1" applyFill="1" applyBorder="1" applyAlignment="1">
      <alignment horizontal="center"/>
    </xf>
    <xf numFmtId="2" fontId="3" fillId="0" borderId="7" xfId="0" applyNumberFormat="1" applyFont="1" applyFill="1" applyBorder="1" applyAlignment="1">
      <alignment horizontal="right"/>
    </xf>
    <xf numFmtId="0" fontId="3" fillId="0" borderId="7" xfId="0" applyFont="1" applyFill="1" applyBorder="1"/>
    <xf numFmtId="2" fontId="3" fillId="0" borderId="7" xfId="0" applyNumberFormat="1" applyFont="1" applyFill="1" applyBorder="1" applyAlignment="1"/>
    <xf numFmtId="0" fontId="12" fillId="0" borderId="6" xfId="0" applyFont="1" applyFill="1" applyBorder="1" applyAlignment="1">
      <alignment horizontal="right"/>
    </xf>
    <xf numFmtId="0" fontId="3" fillId="0" borderId="7" xfId="0" applyFont="1" applyFill="1" applyBorder="1" applyAlignment="1"/>
    <xf numFmtId="2" fontId="12" fillId="0" borderId="7" xfId="0" applyNumberFormat="1" applyFont="1" applyFill="1" applyBorder="1" applyAlignment="1"/>
    <xf numFmtId="0" fontId="12" fillId="0" borderId="7" xfId="0" applyFont="1" applyFill="1" applyBorder="1" applyAlignment="1">
      <alignment horizontal="right"/>
    </xf>
    <xf numFmtId="0" fontId="3" fillId="0" borderId="6" xfId="0" applyFont="1" applyFill="1" applyBorder="1"/>
    <xf numFmtId="0" fontId="3" fillId="0" borderId="6" xfId="0" applyFont="1" applyFill="1" applyBorder="1" applyAlignment="1">
      <alignment horizontal="center"/>
    </xf>
    <xf numFmtId="2" fontId="12" fillId="0" borderId="6" xfId="0" applyNumberFormat="1" applyFont="1" applyFill="1" applyBorder="1" applyAlignment="1"/>
    <xf numFmtId="0" fontId="12" fillId="0" borderId="11" xfId="0" quotePrefix="1" applyFont="1" applyFill="1" applyBorder="1"/>
    <xf numFmtId="0" fontId="12" fillId="0" borderId="0" xfId="0" applyFont="1" applyFill="1" applyBorder="1" applyAlignment="1">
      <alignment horizontal="left"/>
    </xf>
    <xf numFmtId="0" fontId="3" fillId="0" borderId="0" xfId="0" applyFont="1" applyFill="1" applyBorder="1"/>
    <xf numFmtId="2" fontId="12" fillId="0" borderId="9" xfId="0" applyNumberFormat="1" applyFont="1" applyFill="1" applyBorder="1" applyAlignment="1"/>
    <xf numFmtId="0" fontId="12" fillId="0" borderId="9" xfId="0" quotePrefix="1" applyFont="1" applyFill="1" applyBorder="1"/>
    <xf numFmtId="0" fontId="12" fillId="0" borderId="3" xfId="0" applyFont="1" applyFill="1" applyBorder="1" applyAlignment="1">
      <alignment horizontal="center"/>
    </xf>
    <xf numFmtId="0" fontId="3" fillId="0" borderId="8" xfId="0" applyFont="1" applyFill="1" applyBorder="1" applyAlignment="1">
      <alignment horizontal="center"/>
    </xf>
    <xf numFmtId="0" fontId="12" fillId="0" borderId="7" xfId="0" applyFont="1" applyFill="1" applyBorder="1"/>
    <xf numFmtId="0" fontId="12" fillId="0" borderId="6" xfId="0" quotePrefix="1" applyFont="1" applyFill="1" applyBorder="1"/>
    <xf numFmtId="0" fontId="12" fillId="0" borderId="1" xfId="0" applyFont="1" applyFill="1" applyBorder="1" applyAlignment="1">
      <alignment horizontal="center"/>
    </xf>
    <xf numFmtId="0" fontId="12" fillId="0" borderId="12" xfId="0" applyFont="1" applyFill="1" applyBorder="1"/>
    <xf numFmtId="0" fontId="12" fillId="0" borderId="10" xfId="0" applyFont="1" applyFill="1" applyBorder="1" applyAlignment="1"/>
    <xf numFmtId="0" fontId="3" fillId="0" borderId="13" xfId="0" applyFont="1" applyFill="1" applyBorder="1"/>
    <xf numFmtId="2" fontId="3" fillId="0" borderId="10" xfId="0" applyNumberFormat="1" applyFont="1" applyFill="1" applyBorder="1" applyAlignment="1">
      <alignment horizontal="right"/>
    </xf>
    <xf numFmtId="0" fontId="3" fillId="0" borderId="10" xfId="0" applyFont="1" applyFill="1" applyBorder="1"/>
    <xf numFmtId="2" fontId="3" fillId="0" borderId="10" xfId="0" applyNumberFormat="1" applyFont="1" applyFill="1" applyBorder="1"/>
    <xf numFmtId="0" fontId="12" fillId="0" borderId="14" xfId="0" applyFont="1" applyFill="1" applyBorder="1" applyAlignment="1">
      <alignment horizontal="right"/>
    </xf>
    <xf numFmtId="0" fontId="12" fillId="0" borderId="2" xfId="0" applyFont="1" applyFill="1" applyBorder="1" applyAlignment="1">
      <alignment horizontal="left"/>
    </xf>
    <xf numFmtId="0" fontId="4" fillId="0" borderId="10" xfId="0" applyFont="1" applyFill="1" applyBorder="1" applyAlignment="1"/>
    <xf numFmtId="0" fontId="5" fillId="0" borderId="0" xfId="0" applyFont="1" applyFill="1" applyBorder="1" applyAlignment="1">
      <alignment horizontal="center"/>
    </xf>
    <xf numFmtId="0" fontId="12" fillId="0" borderId="15"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1" fillId="0" borderId="12" xfId="0" applyFont="1" applyFill="1" applyBorder="1"/>
    <xf numFmtId="0" fontId="12" fillId="0" borderId="6" xfId="0" applyFont="1" applyFill="1" applyBorder="1"/>
    <xf numFmtId="0" fontId="3" fillId="0" borderId="7" xfId="0" applyFont="1" applyFill="1" applyBorder="1" applyAlignment="1">
      <alignment horizontal="right"/>
    </xf>
    <xf numFmtId="0" fontId="12" fillId="0" borderId="11" xfId="0" applyFont="1" applyFill="1" applyBorder="1"/>
    <xf numFmtId="2" fontId="3" fillId="0" borderId="9" xfId="0" applyNumberFormat="1" applyFont="1" applyFill="1" applyBorder="1" applyAlignment="1">
      <alignment horizontal="right"/>
    </xf>
    <xf numFmtId="0" fontId="12" fillId="0" borderId="7" xfId="0" applyFont="1" applyFill="1" applyBorder="1" applyAlignment="1">
      <alignment vertical="justify"/>
    </xf>
    <xf numFmtId="0" fontId="12" fillId="0" borderId="7" xfId="0" applyFont="1" applyFill="1" applyBorder="1" applyAlignment="1">
      <alignment horizontal="center"/>
    </xf>
    <xf numFmtId="0" fontId="3" fillId="0" borderId="13" xfId="0" applyFont="1" applyFill="1" applyBorder="1" applyAlignment="1">
      <alignment horizontal="center"/>
    </xf>
    <xf numFmtId="2" fontId="3" fillId="0" borderId="9" xfId="0" applyNumberFormat="1" applyFont="1" applyFill="1" applyBorder="1" applyAlignment="1"/>
    <xf numFmtId="0" fontId="3" fillId="0" borderId="7" xfId="0" applyFont="1" applyFill="1" applyBorder="1" applyAlignment="1">
      <alignment vertical="justify"/>
    </xf>
    <xf numFmtId="0" fontId="3" fillId="0" borderId="7" xfId="0" applyFont="1" applyFill="1" applyBorder="1" applyAlignment="1">
      <alignment vertical="justify" wrapText="1"/>
    </xf>
    <xf numFmtId="0" fontId="3" fillId="0" borderId="7" xfId="0" applyFont="1" applyFill="1" applyBorder="1" applyAlignment="1">
      <alignment vertical="top" wrapText="1"/>
    </xf>
    <xf numFmtId="0" fontId="3" fillId="0" borderId="10" xfId="0" applyFont="1" applyFill="1" applyBorder="1" applyAlignment="1">
      <alignment horizontal="center"/>
    </xf>
    <xf numFmtId="0" fontId="12" fillId="0" borderId="7" xfId="0" applyFont="1" applyFill="1" applyBorder="1" applyAlignment="1"/>
    <xf numFmtId="0" fontId="3" fillId="0" borderId="14" xfId="0" applyFont="1" applyFill="1" applyBorder="1" applyAlignment="1">
      <alignment horizontal="center"/>
    </xf>
    <xf numFmtId="2" fontId="12" fillId="0" borderId="0" xfId="0" applyNumberFormat="1" applyFont="1" applyFill="1" applyBorder="1" applyAlignment="1"/>
    <xf numFmtId="0" fontId="1" fillId="0" borderId="2" xfId="0" applyFont="1" applyFill="1" applyBorder="1"/>
    <xf numFmtId="0" fontId="12" fillId="0" borderId="5" xfId="0" applyFont="1" applyFill="1" applyBorder="1"/>
    <xf numFmtId="0" fontId="3" fillId="0" borderId="9" xfId="0" applyFont="1" applyFill="1" applyBorder="1" applyAlignment="1"/>
    <xf numFmtId="0" fontId="3" fillId="0" borderId="6" xfId="0" quotePrefix="1" applyFont="1" applyFill="1" applyBorder="1"/>
    <xf numFmtId="0" fontId="12" fillId="0" borderId="3" xfId="0" applyFont="1" applyFill="1" applyBorder="1" applyAlignment="1">
      <alignment horizontal="left" vertical="top"/>
    </xf>
    <xf numFmtId="0" fontId="7" fillId="0" borderId="3" xfId="0" applyFont="1" applyFill="1" applyBorder="1" applyAlignment="1">
      <alignment horizontal="center"/>
    </xf>
    <xf numFmtId="1" fontId="7" fillId="0" borderId="3" xfId="0" applyNumberFormat="1" applyFont="1" applyFill="1" applyBorder="1" applyAlignment="1">
      <alignment horizontal="center"/>
    </xf>
    <xf numFmtId="2" fontId="7" fillId="0" borderId="8" xfId="0" applyNumberFormat="1" applyFont="1" applyFill="1" applyBorder="1" applyAlignment="1"/>
    <xf numFmtId="0" fontId="3" fillId="0" borderId="7" xfId="0" applyFont="1" applyFill="1" applyBorder="1" applyAlignment="1">
      <alignment horizontal="left" vertical="top" wrapText="1"/>
    </xf>
    <xf numFmtId="0" fontId="9" fillId="0" borderId="0" xfId="0" applyFont="1" applyBorder="1" applyAlignment="1">
      <alignment horizontal="center" vertical="center"/>
    </xf>
    <xf numFmtId="0" fontId="9" fillId="0" borderId="0" xfId="0" applyFont="1" applyBorder="1" applyAlignment="1">
      <alignment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2" fontId="3" fillId="0" borderId="7" xfId="0" applyNumberFormat="1" applyFont="1" applyFill="1" applyBorder="1" applyAlignment="1">
      <alignment horizontal="right" vertical="center"/>
    </xf>
    <xf numFmtId="2" fontId="3" fillId="0" borderId="7" xfId="0" applyNumberFormat="1" applyFont="1" applyFill="1" applyBorder="1" applyAlignment="1">
      <alignment vertical="center"/>
    </xf>
    <xf numFmtId="4" fontId="7" fillId="0" borderId="1" xfId="0" applyNumberFormat="1" applyFont="1" applyFill="1" applyBorder="1" applyAlignment="1">
      <alignment horizontal="center"/>
    </xf>
    <xf numFmtId="4" fontId="9" fillId="0" borderId="0" xfId="0" applyNumberFormat="1" applyFont="1"/>
    <xf numFmtId="0" fontId="7" fillId="0" borderId="1" xfId="0" applyFont="1" applyFill="1" applyBorder="1" applyAlignment="1">
      <alignment wrapText="1"/>
    </xf>
    <xf numFmtId="4" fontId="7" fillId="2" borderId="1" xfId="0" applyNumberFormat="1" applyFont="1" applyFill="1" applyBorder="1" applyAlignment="1">
      <alignment horizontal="center"/>
    </xf>
    <xf numFmtId="0" fontId="0" fillId="0" borderId="0" xfId="0" applyAlignment="1">
      <alignment horizontal="right"/>
    </xf>
    <xf numFmtId="4" fontId="7" fillId="0" borderId="0" xfId="0" applyNumberFormat="1" applyFont="1" applyFill="1" applyBorder="1" applyAlignment="1">
      <alignment horizontal="right"/>
    </xf>
    <xf numFmtId="0" fontId="8" fillId="0" borderId="0" xfId="0" applyFont="1" applyAlignment="1">
      <alignment horizontal="right"/>
    </xf>
    <xf numFmtId="4" fontId="6" fillId="0" borderId="0" xfId="0" applyNumberFormat="1" applyFont="1" applyFill="1" applyBorder="1" applyAlignment="1">
      <alignment horizontal="right"/>
    </xf>
    <xf numFmtId="1" fontId="4" fillId="2" borderId="7" xfId="0" applyNumberFormat="1" applyFont="1" applyFill="1" applyBorder="1" applyAlignment="1">
      <alignment horizontal="center"/>
    </xf>
    <xf numFmtId="4" fontId="7" fillId="0" borderId="7" xfId="0" applyNumberFormat="1" applyFont="1" applyFill="1" applyBorder="1" applyAlignment="1">
      <alignment horizontal="center"/>
    </xf>
    <xf numFmtId="0" fontId="35" fillId="0" borderId="0" xfId="0" applyFont="1" applyFill="1" applyBorder="1" applyAlignment="1">
      <alignment vertical="center" wrapText="1"/>
    </xf>
    <xf numFmtId="0" fontId="34" fillId="0" borderId="1" xfId="0" applyFont="1" applyFill="1" applyBorder="1" applyAlignment="1">
      <alignment horizontal="center" vertical="center" wrapText="1"/>
    </xf>
    <xf numFmtId="2" fontId="34" fillId="0" borderId="1" xfId="0" applyNumberFormat="1" applyFont="1" applyFill="1" applyBorder="1" applyAlignment="1">
      <alignment vertical="center"/>
    </xf>
    <xf numFmtId="2" fontId="34" fillId="0" borderId="1" xfId="0" applyNumberFormat="1" applyFont="1" applyFill="1" applyBorder="1" applyAlignment="1">
      <alignment horizontal="right" vertical="center" wrapText="1"/>
    </xf>
    <xf numFmtId="0" fontId="34" fillId="0" borderId="0" xfId="0" applyFont="1" applyFill="1" applyBorder="1" applyAlignment="1">
      <alignment vertical="center" wrapText="1"/>
    </xf>
    <xf numFmtId="2" fontId="34" fillId="0" borderId="0" xfId="0" applyNumberFormat="1" applyFont="1" applyFill="1" applyBorder="1" applyAlignment="1">
      <alignment horizontal="right" vertical="center" wrapText="1"/>
    </xf>
    <xf numFmtId="0" fontId="0" fillId="0" borderId="0" xfId="0" applyFont="1" applyAlignment="1">
      <alignment vertical="center"/>
    </xf>
    <xf numFmtId="0" fontId="35"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3" fillId="0" borderId="0" xfId="0" applyFont="1" applyFill="1" applyBorder="1" applyAlignment="1">
      <alignment vertical="center"/>
    </xf>
    <xf numFmtId="0" fontId="34" fillId="0" borderId="0" xfId="0" applyFont="1" applyFill="1" applyBorder="1" applyAlignment="1">
      <alignment horizontal="center" vertical="center"/>
    </xf>
    <xf numFmtId="0" fontId="34" fillId="0" borderId="1" xfId="0" applyFont="1" applyFill="1" applyBorder="1" applyAlignment="1">
      <alignment vertical="center"/>
    </xf>
    <xf numFmtId="0" fontId="34" fillId="0" borderId="1" xfId="0" applyFont="1" applyFill="1" applyBorder="1" applyAlignment="1">
      <alignment horizontal="center" vertical="center"/>
    </xf>
    <xf numFmtId="2" fontId="34" fillId="0" borderId="1" xfId="0" applyNumberFormat="1" applyFont="1" applyFill="1" applyBorder="1" applyAlignment="1">
      <alignment horizontal="right" vertical="center"/>
    </xf>
    <xf numFmtId="0" fontId="0" fillId="0" borderId="2" xfId="0" applyFont="1" applyBorder="1" applyAlignment="1">
      <alignment vertical="center"/>
    </xf>
    <xf numFmtId="0" fontId="34" fillId="0" borderId="0" xfId="0" applyFont="1" applyFill="1" applyBorder="1" applyAlignment="1">
      <alignment vertical="center"/>
    </xf>
    <xf numFmtId="0" fontId="34" fillId="0" borderId="0" xfId="0" applyFont="1" applyFill="1" applyBorder="1" applyAlignment="1">
      <alignment horizontal="right" vertical="center"/>
    </xf>
    <xf numFmtId="0" fontId="0" fillId="0" borderId="0" xfId="0" applyFont="1" applyBorder="1" applyAlignment="1">
      <alignment vertical="center"/>
    </xf>
    <xf numFmtId="0" fontId="0" fillId="2" borderId="0" xfId="0" applyFont="1" applyFill="1" applyBorder="1" applyAlignment="1">
      <alignment horizontal="center" vertical="center"/>
    </xf>
    <xf numFmtId="0" fontId="0" fillId="0" borderId="0" xfId="0" applyFont="1" applyFill="1" applyAlignment="1">
      <alignment vertical="center"/>
    </xf>
    <xf numFmtId="0" fontId="34" fillId="0" borderId="0" xfId="0" applyFont="1" applyFill="1" applyAlignment="1">
      <alignment horizontal="center" vertical="center"/>
    </xf>
    <xf numFmtId="0" fontId="0" fillId="2" borderId="0" xfId="0" applyFont="1" applyFill="1" applyBorder="1" applyAlignment="1">
      <alignment vertical="center"/>
    </xf>
    <xf numFmtId="0" fontId="35" fillId="0" borderId="0" xfId="0" applyFont="1" applyFill="1" applyAlignment="1">
      <alignment vertical="center"/>
    </xf>
    <xf numFmtId="0" fontId="0" fillId="0" borderId="0" xfId="0" applyFont="1" applyFill="1" applyBorder="1" applyAlignment="1">
      <alignment vertical="center"/>
    </xf>
    <xf numFmtId="0" fontId="34" fillId="0" borderId="1" xfId="0" applyFont="1" applyFill="1" applyBorder="1" applyAlignment="1">
      <alignment vertical="center" wrapText="1"/>
    </xf>
    <xf numFmtId="0" fontId="0" fillId="0" borderId="1" xfId="0" applyFont="1" applyBorder="1" applyAlignment="1">
      <alignment vertical="center"/>
    </xf>
    <xf numFmtId="2" fontId="34" fillId="0" borderId="5" xfId="0" applyNumberFormat="1" applyFont="1" applyFill="1" applyBorder="1" applyAlignment="1">
      <alignment vertical="center"/>
    </xf>
    <xf numFmtId="0" fontId="34" fillId="0" borderId="5" xfId="0" applyFont="1" applyFill="1" applyBorder="1" applyAlignment="1">
      <alignment vertical="center" wrapText="1"/>
    </xf>
    <xf numFmtId="0" fontId="34" fillId="0" borderId="5" xfId="0" applyFont="1" applyFill="1" applyBorder="1" applyAlignment="1">
      <alignment horizontal="center" vertical="center"/>
    </xf>
    <xf numFmtId="2" fontId="34" fillId="0" borderId="5" xfId="0" applyNumberFormat="1" applyFont="1" applyFill="1" applyBorder="1" applyAlignment="1">
      <alignment horizontal="right" vertical="center"/>
    </xf>
    <xf numFmtId="0" fontId="0" fillId="0" borderId="13" xfId="0" applyFont="1" applyBorder="1" applyAlignment="1">
      <alignment vertical="center"/>
    </xf>
    <xf numFmtId="2" fontId="34" fillId="0" borderId="6" xfId="0" applyNumberFormat="1" applyFont="1" applyFill="1" applyBorder="1" applyAlignment="1">
      <alignment horizontal="right" vertical="center"/>
    </xf>
    <xf numFmtId="0" fontId="35" fillId="0" borderId="0" xfId="0" applyFont="1" applyFill="1" applyBorder="1" applyAlignment="1">
      <alignment vertical="center"/>
    </xf>
    <xf numFmtId="2" fontId="34" fillId="0" borderId="0" xfId="0" applyNumberFormat="1" applyFont="1" applyFill="1" applyBorder="1" applyAlignment="1">
      <alignment vertical="center"/>
    </xf>
    <xf numFmtId="0" fontId="34" fillId="0" borderId="0" xfId="0" applyFont="1" applyFill="1" applyBorder="1" applyAlignment="1">
      <alignment horizontal="justify" vertical="center"/>
    </xf>
    <xf numFmtId="0" fontId="36" fillId="0" borderId="1" xfId="0" applyFont="1" applyBorder="1" applyAlignment="1">
      <alignment vertical="center"/>
    </xf>
    <xf numFmtId="0" fontId="36" fillId="0" borderId="1" xfId="0" applyFont="1" applyBorder="1" applyAlignment="1">
      <alignment horizontal="center" vertical="center"/>
    </xf>
    <xf numFmtId="2" fontId="36" fillId="0" borderId="1" xfId="0" applyNumberFormat="1" applyFont="1" applyBorder="1" applyAlignment="1">
      <alignment vertical="center"/>
    </xf>
    <xf numFmtId="0" fontId="34" fillId="0" borderId="3" xfId="0" applyFont="1" applyFill="1" applyBorder="1" applyAlignment="1">
      <alignment vertical="center" wrapText="1"/>
    </xf>
    <xf numFmtId="0" fontId="36" fillId="0" borderId="0" xfId="0" applyFont="1" applyBorder="1" applyAlignment="1">
      <alignment vertical="center" wrapText="1"/>
    </xf>
    <xf numFmtId="0" fontId="36" fillId="0" borderId="0" xfId="0" applyFont="1" applyBorder="1" applyAlignment="1">
      <alignment horizontal="center" vertical="center"/>
    </xf>
    <xf numFmtId="0" fontId="36"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Alignment="1">
      <alignment vertical="center"/>
    </xf>
    <xf numFmtId="0" fontId="34" fillId="0" borderId="1" xfId="0" applyFont="1" applyFill="1" applyBorder="1" applyAlignment="1">
      <alignment horizontal="left" vertical="center" wrapText="1"/>
    </xf>
    <xf numFmtId="0" fontId="9" fillId="0" borderId="0" xfId="0" applyFont="1" applyAlignment="1">
      <alignment vertical="center"/>
    </xf>
    <xf numFmtId="2" fontId="0" fillId="0" borderId="1" xfId="0" applyNumberFormat="1" applyFont="1" applyBorder="1" applyAlignment="1">
      <alignment vertical="center"/>
    </xf>
    <xf numFmtId="0" fontId="0" fillId="0" borderId="1" xfId="0" applyFont="1" applyFill="1" applyBorder="1" applyAlignment="1">
      <alignment vertical="center"/>
    </xf>
    <xf numFmtId="2" fontId="0" fillId="0" borderId="5" xfId="0" applyNumberFormat="1" applyFont="1" applyBorder="1" applyAlignment="1">
      <alignment vertical="center"/>
    </xf>
    <xf numFmtId="0" fontId="0" fillId="0" borderId="5" xfId="0" applyFont="1" applyFill="1" applyBorder="1" applyAlignment="1">
      <alignment vertical="center"/>
    </xf>
    <xf numFmtId="0" fontId="0" fillId="0" borderId="5" xfId="0" applyFont="1" applyBorder="1" applyAlignment="1">
      <alignment vertical="center"/>
    </xf>
    <xf numFmtId="2" fontId="0" fillId="0" borderId="0" xfId="0" applyNumberFormat="1" applyFont="1" applyBorder="1" applyAlignment="1">
      <alignment vertical="center"/>
    </xf>
    <xf numFmtId="0" fontId="0" fillId="0" borderId="7" xfId="0" applyFont="1" applyFill="1" applyBorder="1" applyAlignment="1">
      <alignment vertical="center"/>
    </xf>
    <xf numFmtId="2" fontId="34" fillId="0" borderId="0" xfId="0" applyNumberFormat="1" applyFont="1" applyFill="1" applyBorder="1" applyAlignment="1">
      <alignment horizontal="right" vertical="center"/>
    </xf>
    <xf numFmtId="0" fontId="8" fillId="0" borderId="1" xfId="0" applyFont="1" applyFill="1" applyBorder="1" applyAlignment="1">
      <alignment vertical="center"/>
    </xf>
    <xf numFmtId="2" fontId="36" fillId="0" borderId="0" xfId="0" applyNumberFormat="1" applyFont="1" applyBorder="1" applyAlignment="1">
      <alignment horizontal="right" vertical="center"/>
    </xf>
    <xf numFmtId="0" fontId="36" fillId="0" borderId="0" xfId="1" applyFont="1" applyBorder="1" applyAlignment="1">
      <alignment vertical="center"/>
    </xf>
    <xf numFmtId="0" fontId="34"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2" fontId="0" fillId="0" borderId="0" xfId="0" applyNumberFormat="1" applyFont="1" applyFill="1" applyBorder="1" applyAlignment="1">
      <alignment vertical="center"/>
    </xf>
    <xf numFmtId="4" fontId="34" fillId="0" borderId="0" xfId="48" applyNumberFormat="1" applyFont="1" applyFill="1" applyBorder="1" applyAlignment="1">
      <alignment horizontal="right" vertical="center"/>
    </xf>
    <xf numFmtId="0" fontId="10" fillId="0" borderId="0" xfId="2" applyFont="1" applyBorder="1" applyAlignment="1">
      <alignment vertical="center"/>
    </xf>
    <xf numFmtId="43" fontId="0" fillId="0" borderId="0" xfId="50" applyFont="1" applyBorder="1" applyAlignment="1">
      <alignment vertical="center"/>
    </xf>
    <xf numFmtId="0" fontId="9" fillId="0" borderId="0" xfId="0" applyFont="1" applyFill="1" applyBorder="1" applyAlignment="1">
      <alignment vertical="center"/>
    </xf>
    <xf numFmtId="0" fontId="35" fillId="0" borderId="27" xfId="0" applyFont="1" applyFill="1" applyBorder="1" applyAlignment="1">
      <alignment horizontal="left" vertical="center" wrapText="1"/>
    </xf>
    <xf numFmtId="0" fontId="35" fillId="0" borderId="28" xfId="0" applyFont="1" applyFill="1" applyBorder="1" applyAlignment="1">
      <alignment horizontal="center" vertical="center" wrapText="1"/>
    </xf>
    <xf numFmtId="0" fontId="0" fillId="0" borderId="26" xfId="0" applyFont="1" applyBorder="1" applyAlignment="1">
      <alignment vertical="center"/>
    </xf>
    <xf numFmtId="0" fontId="9" fillId="0" borderId="1" xfId="0" applyFont="1" applyBorder="1" applyAlignment="1">
      <alignment vertical="center"/>
    </xf>
    <xf numFmtId="0" fontId="37" fillId="0" borderId="0" xfId="0" applyFont="1"/>
    <xf numFmtId="0" fontId="38" fillId="0" borderId="0" xfId="0" applyFont="1"/>
    <xf numFmtId="0" fontId="38" fillId="0" borderId="1" xfId="0" applyFont="1" applyBorder="1"/>
    <xf numFmtId="4" fontId="38" fillId="2" borderId="1" xfId="0" applyNumberFormat="1" applyFont="1" applyFill="1" applyBorder="1"/>
    <xf numFmtId="4" fontId="38" fillId="0" borderId="1" xfId="0" applyNumberFormat="1" applyFont="1" applyBorder="1"/>
    <xf numFmtId="0" fontId="38" fillId="2" borderId="1" xfId="0" applyFont="1" applyFill="1" applyBorder="1"/>
    <xf numFmtId="0" fontId="38" fillId="0" borderId="0" xfId="0" applyFont="1" applyBorder="1"/>
    <xf numFmtId="0" fontId="40" fillId="26" borderId="1" xfId="0" applyFont="1" applyFill="1" applyBorder="1" applyAlignment="1">
      <alignment vertical="center" wrapText="1"/>
    </xf>
    <xf numFmtId="0" fontId="40" fillId="26" borderId="2" xfId="0" applyFont="1" applyFill="1" applyBorder="1" applyAlignment="1">
      <alignment horizontal="center" vertical="center" wrapText="1"/>
    </xf>
    <xf numFmtId="0" fontId="40" fillId="26" borderId="1" xfId="0" applyFont="1" applyFill="1" applyBorder="1" applyAlignment="1">
      <alignment horizontal="center" vertical="center" wrapText="1"/>
    </xf>
    <xf numFmtId="0" fontId="41" fillId="26" borderId="1" xfId="0" applyFont="1" applyFill="1" applyBorder="1" applyAlignment="1">
      <alignment horizontal="center" vertical="center" wrapText="1"/>
    </xf>
    <xf numFmtId="0" fontId="40" fillId="0" borderId="1" xfId="0" applyFont="1" applyBorder="1"/>
    <xf numFmtId="0" fontId="40" fillId="0" borderId="2" xfId="0" applyFont="1" applyBorder="1"/>
    <xf numFmtId="0" fontId="40" fillId="0" borderId="1" xfId="0" applyFont="1" applyBorder="1" applyAlignment="1">
      <alignment horizontal="center"/>
    </xf>
    <xf numFmtId="2" fontId="40" fillId="27" borderId="1" xfId="0" applyNumberFormat="1" applyFont="1" applyFill="1" applyBorder="1" applyAlignment="1">
      <alignment horizontal="right"/>
    </xf>
    <xf numFmtId="0" fontId="40" fillId="0" borderId="3" xfId="0" applyFont="1" applyBorder="1"/>
    <xf numFmtId="0" fontId="40" fillId="0" borderId="3" xfId="0" applyFont="1" applyBorder="1" applyAlignment="1">
      <alignment horizontal="center"/>
    </xf>
    <xf numFmtId="2" fontId="40" fillId="0" borderId="8" xfId="0" applyNumberFormat="1" applyFont="1" applyBorder="1" applyAlignment="1">
      <alignment horizontal="right"/>
    </xf>
    <xf numFmtId="0" fontId="40" fillId="0" borderId="2" xfId="0" applyFont="1" applyBorder="1" applyAlignment="1">
      <alignment horizontal="left"/>
    </xf>
    <xf numFmtId="2" fontId="40" fillId="0" borderId="1" xfId="0" applyNumberFormat="1" applyFont="1" applyBorder="1"/>
    <xf numFmtId="2" fontId="40" fillId="0" borderId="1" xfId="0" applyNumberFormat="1" applyFont="1" applyBorder="1" applyAlignment="1">
      <alignment horizontal="right"/>
    </xf>
    <xf numFmtId="0" fontId="40" fillId="0" borderId="2" xfId="0" applyFont="1" applyFill="1" applyBorder="1"/>
    <xf numFmtId="2" fontId="40" fillId="27" borderId="1" xfId="0" applyNumberFormat="1" applyFont="1" applyFill="1" applyBorder="1"/>
    <xf numFmtId="2" fontId="40" fillId="0" borderId="1" xfId="0" applyNumberFormat="1" applyFont="1" applyFill="1" applyBorder="1"/>
    <xf numFmtId="2" fontId="40" fillId="2" borderId="1" xfId="0" applyNumberFormat="1" applyFont="1" applyFill="1" applyBorder="1"/>
    <xf numFmtId="2" fontId="4" fillId="0" borderId="1" xfId="0" applyNumberFormat="1" applyFont="1" applyFill="1" applyBorder="1"/>
    <xf numFmtId="0" fontId="40" fillId="0" borderId="3" xfId="0" applyFont="1" applyBorder="1" applyAlignment="1">
      <alignment horizontal="left"/>
    </xf>
    <xf numFmtId="2" fontId="40" fillId="0" borderId="8" xfId="0" applyNumberFormat="1" applyFont="1" applyBorder="1"/>
    <xf numFmtId="0" fontId="40" fillId="0" borderId="1" xfId="0" applyFont="1" applyFill="1" applyBorder="1"/>
    <xf numFmtId="0" fontId="40" fillId="0" borderId="1" xfId="0" applyFont="1" applyFill="1" applyBorder="1" applyAlignment="1">
      <alignment horizontal="center"/>
    </xf>
    <xf numFmtId="0" fontId="44" fillId="0" borderId="2" xfId="0" applyFont="1" applyBorder="1" applyAlignment="1">
      <alignment horizontal="left"/>
    </xf>
    <xf numFmtId="0" fontId="40" fillId="0" borderId="2" xfId="0" applyFont="1" applyFill="1" applyBorder="1" applyAlignment="1">
      <alignment horizontal="left"/>
    </xf>
    <xf numFmtId="0" fontId="4" fillId="0" borderId="0" xfId="0" applyFont="1" applyAlignment="1">
      <alignment horizontal="left" wrapText="1"/>
    </xf>
    <xf numFmtId="2" fontId="40" fillId="0" borderId="1" xfId="0" applyNumberFormat="1" applyFont="1" applyFill="1" applyBorder="1" applyAlignment="1">
      <alignment horizontal="right"/>
    </xf>
    <xf numFmtId="0" fontId="40" fillId="28" borderId="1" xfId="0" applyFont="1" applyFill="1" applyBorder="1"/>
    <xf numFmtId="2" fontId="40" fillId="2" borderId="1" xfId="0" applyNumberFormat="1" applyFont="1" applyFill="1" applyBorder="1" applyAlignment="1">
      <alignment horizontal="right"/>
    </xf>
    <xf numFmtId="0" fontId="41" fillId="0" borderId="2" xfId="0" applyFont="1" applyBorder="1"/>
    <xf numFmtId="0" fontId="45" fillId="0" borderId="3" xfId="0" applyFont="1" applyBorder="1" applyAlignment="1">
      <alignment horizontal="center"/>
    </xf>
    <xf numFmtId="0" fontId="46" fillId="0" borderId="3" xfId="0" applyFont="1" applyBorder="1" applyAlignment="1">
      <alignment horizontal="center"/>
    </xf>
    <xf numFmtId="0" fontId="41" fillId="0" borderId="0" xfId="0" applyFont="1"/>
    <xf numFmtId="0" fontId="41" fillId="0" borderId="0" xfId="0" applyFont="1" applyAlignment="1">
      <alignment horizontal="center"/>
    </xf>
    <xf numFmtId="0" fontId="47" fillId="0" borderId="2" xfId="0" applyFont="1" applyBorder="1"/>
    <xf numFmtId="0" fontId="4" fillId="0" borderId="2" xfId="0" applyFont="1" applyBorder="1"/>
    <xf numFmtId="2" fontId="40" fillId="28" borderId="1" xfId="0" applyNumberFormat="1" applyFont="1" applyFill="1" applyBorder="1"/>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 fillId="0" borderId="0" xfId="0" applyFont="1" applyAlignment="1"/>
    <xf numFmtId="0" fontId="41" fillId="0" borderId="1" xfId="0" applyFont="1" applyBorder="1"/>
    <xf numFmtId="2" fontId="4" fillId="27" borderId="1" xfId="0" applyNumberFormat="1" applyFont="1" applyFill="1" applyBorder="1"/>
    <xf numFmtId="0" fontId="4" fillId="0" borderId="1" xfId="0" applyFont="1" applyBorder="1"/>
    <xf numFmtId="0" fontId="4" fillId="0" borderId="3" xfId="0" applyFont="1" applyFill="1" applyBorder="1" applyAlignment="1">
      <alignment wrapText="1"/>
    </xf>
    <xf numFmtId="0" fontId="4" fillId="0" borderId="1" xfId="0" applyFont="1" applyBorder="1" applyAlignment="1">
      <alignment horizontal="center"/>
    </xf>
    <xf numFmtId="2" fontId="4" fillId="0" borderId="1" xfId="0" applyNumberFormat="1" applyFont="1" applyBorder="1"/>
    <xf numFmtId="0" fontId="40" fillId="28" borderId="1" xfId="0" applyFont="1" applyFill="1" applyBorder="1" applyAlignment="1">
      <alignment horizontal="center"/>
    </xf>
    <xf numFmtId="0" fontId="40" fillId="0" borderId="3" xfId="0" applyFont="1" applyFill="1" applyBorder="1"/>
    <xf numFmtId="0" fontId="41" fillId="28" borderId="0" xfId="0" applyFont="1" applyFill="1"/>
    <xf numFmtId="0" fontId="41" fillId="0" borderId="1" xfId="0" applyFont="1" applyBorder="1" applyAlignment="1">
      <alignment horizontal="center"/>
    </xf>
    <xf numFmtId="0" fontId="4" fillId="0" borderId="3" xfId="0" applyFont="1" applyBorder="1"/>
    <xf numFmtId="0" fontId="40" fillId="0" borderId="0" xfId="0" applyFont="1" applyFill="1" applyBorder="1"/>
    <xf numFmtId="0" fontId="40" fillId="0" borderId="0" xfId="0" applyFont="1" applyBorder="1"/>
    <xf numFmtId="0" fontId="40" fillId="0" borderId="0" xfId="0" applyFont="1" applyBorder="1" applyAlignment="1">
      <alignment horizontal="center"/>
    </xf>
    <xf numFmtId="0" fontId="40" fillId="0" borderId="8" xfId="0" applyFont="1" applyBorder="1"/>
    <xf numFmtId="0" fontId="41" fillId="0" borderId="8" xfId="0" applyFont="1" applyBorder="1"/>
    <xf numFmtId="0" fontId="40" fillId="0" borderId="3" xfId="0" applyFont="1" applyBorder="1" applyAlignment="1">
      <alignment wrapText="1"/>
    </xf>
    <xf numFmtId="0" fontId="4" fillId="0" borderId="3" xfId="0" applyFont="1" applyFill="1" applyBorder="1"/>
    <xf numFmtId="0" fontId="40" fillId="0" borderId="3" xfId="0" applyFont="1" applyFill="1" applyBorder="1" applyAlignment="1">
      <alignment wrapText="1"/>
    </xf>
    <xf numFmtId="0" fontId="4" fillId="0" borderId="1" xfId="0" applyFont="1" applyFill="1" applyBorder="1" applyAlignment="1">
      <alignment horizontal="center" vertical="top"/>
    </xf>
    <xf numFmtId="0" fontId="40" fillId="0" borderId="4" xfId="0" applyFont="1" applyBorder="1" applyAlignment="1">
      <alignment wrapText="1"/>
    </xf>
    <xf numFmtId="0" fontId="40" fillId="0" borderId="6" xfId="0" applyFont="1" applyFill="1" applyBorder="1" applyAlignment="1">
      <alignment horizontal="center"/>
    </xf>
    <xf numFmtId="2" fontId="40" fillId="0" borderId="6" xfId="0" applyNumberFormat="1" applyFont="1" applyBorder="1"/>
    <xf numFmtId="0" fontId="40" fillId="0" borderId="5" xfId="0" applyFont="1" applyFill="1" applyBorder="1" applyAlignment="1">
      <alignment vertical="top" wrapText="1"/>
    </xf>
    <xf numFmtId="0" fontId="41" fillId="0" borderId="5" xfId="0" applyFont="1" applyBorder="1" applyAlignment="1">
      <alignment horizontal="center"/>
    </xf>
    <xf numFmtId="0" fontId="49" fillId="0" borderId="2" xfId="0" applyFont="1" applyBorder="1" applyAlignment="1"/>
    <xf numFmtId="0" fontId="49" fillId="0" borderId="3" xfId="0" applyFont="1" applyBorder="1" applyAlignment="1"/>
    <xf numFmtId="0" fontId="4" fillId="0" borderId="3" xfId="0" applyFont="1" applyBorder="1" applyAlignment="1">
      <alignment vertical="top" wrapText="1"/>
    </xf>
    <xf numFmtId="0" fontId="4" fillId="0" borderId="1" xfId="0" applyFont="1" applyFill="1" applyBorder="1" applyAlignment="1">
      <alignment horizontal="center"/>
    </xf>
    <xf numFmtId="2" fontId="4" fillId="0" borderId="1" xfId="0" applyNumberFormat="1" applyFont="1" applyBorder="1" applyAlignment="1"/>
    <xf numFmtId="0" fontId="40" fillId="0" borderId="1" xfId="0" applyFont="1" applyBorder="1" applyAlignment="1"/>
    <xf numFmtId="0" fontId="4" fillId="0" borderId="1" xfId="0" applyFont="1" applyBorder="1" applyAlignment="1">
      <alignment wrapText="1"/>
    </xf>
    <xf numFmtId="0" fontId="50" fillId="0" borderId="1" xfId="0" applyFont="1" applyBorder="1"/>
    <xf numFmtId="0" fontId="4" fillId="0" borderId="13" xfId="0" applyFont="1" applyBorder="1"/>
    <xf numFmtId="0" fontId="4" fillId="0" borderId="15" xfId="0" applyFont="1" applyFill="1" applyBorder="1"/>
    <xf numFmtId="0" fontId="4" fillId="0" borderId="15" xfId="0" applyFont="1" applyBorder="1" applyAlignment="1">
      <alignment horizontal="center"/>
    </xf>
    <xf numFmtId="2" fontId="4" fillId="0" borderId="15" xfId="0" applyNumberFormat="1" applyFont="1" applyFill="1" applyBorder="1"/>
    <xf numFmtId="2" fontId="4" fillId="0" borderId="12" xfId="0" applyNumberFormat="1" applyFont="1" applyFill="1" applyBorder="1"/>
    <xf numFmtId="0" fontId="40" fillId="0" borderId="3" xfId="0" applyFont="1" applyFill="1" applyBorder="1" applyAlignment="1">
      <alignment vertical="top" wrapText="1"/>
    </xf>
    <xf numFmtId="0" fontId="40" fillId="0" borderId="1" xfId="0" applyFont="1" applyBorder="1" applyAlignment="1">
      <alignment vertical="top"/>
    </xf>
    <xf numFmtId="0" fontId="40" fillId="0" borderId="1" xfId="0" applyFont="1" applyBorder="1" applyAlignment="1">
      <alignment wrapText="1"/>
    </xf>
    <xf numFmtId="0" fontId="4" fillId="28" borderId="1" xfId="0" applyFont="1" applyFill="1" applyBorder="1"/>
    <xf numFmtId="2" fontId="4" fillId="0" borderId="1" xfId="0" applyNumberFormat="1" applyFont="1" applyBorder="1" applyAlignment="1">
      <alignment horizontal="right"/>
    </xf>
    <xf numFmtId="0" fontId="4" fillId="0" borderId="0" xfId="0" applyFont="1" applyBorder="1"/>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right"/>
    </xf>
    <xf numFmtId="0" fontId="46" fillId="0" borderId="3" xfId="0" applyFont="1" applyBorder="1" applyAlignment="1">
      <alignment vertical="center" wrapText="1"/>
    </xf>
    <xf numFmtId="0" fontId="7" fillId="0" borderId="0" xfId="0" applyFont="1"/>
    <xf numFmtId="0" fontId="40" fillId="0" borderId="2" xfId="0" applyFont="1" applyBorder="1" applyAlignment="1">
      <alignment wrapText="1"/>
    </xf>
    <xf numFmtId="0" fontId="55" fillId="0" borderId="2" xfId="0" applyFont="1" applyBorder="1"/>
    <xf numFmtId="0" fontId="55" fillId="0" borderId="1" xfId="0" applyFont="1" applyBorder="1" applyAlignment="1">
      <alignment horizontal="center"/>
    </xf>
    <xf numFmtId="2" fontId="55" fillId="0" borderId="1" xfId="0" applyNumberFormat="1" applyFont="1" applyBorder="1"/>
    <xf numFmtId="2" fontId="55" fillId="0" borderId="1" xfId="0" applyNumberFormat="1" applyFont="1" applyBorder="1" applyAlignment="1">
      <alignment horizontal="right"/>
    </xf>
    <xf numFmtId="0" fontId="41" fillId="0" borderId="5" xfId="0" applyFont="1" applyBorder="1"/>
    <xf numFmtId="0" fontId="42" fillId="0" borderId="5" xfId="0" applyFont="1" applyBorder="1" applyAlignment="1">
      <alignment horizontal="center" vertical="center"/>
    </xf>
    <xf numFmtId="0" fontId="42" fillId="0" borderId="15" xfId="0" applyFont="1" applyBorder="1" applyAlignment="1">
      <alignment horizontal="center" vertical="center"/>
    </xf>
    <xf numFmtId="0" fontId="56" fillId="0" borderId="1" xfId="0" applyFont="1" applyBorder="1"/>
    <xf numFmtId="0" fontId="56" fillId="0" borderId="2" xfId="0" applyFont="1" applyBorder="1"/>
    <xf numFmtId="0" fontId="56" fillId="0" borderId="1" xfId="0" applyFont="1" applyBorder="1" applyAlignment="1">
      <alignment horizontal="center"/>
    </xf>
    <xf numFmtId="2" fontId="56" fillId="0" borderId="1" xfId="0" applyNumberFormat="1" applyFont="1" applyBorder="1"/>
    <xf numFmtId="0" fontId="41" fillId="0" borderId="6" xfId="0" applyFont="1" applyBorder="1"/>
    <xf numFmtId="0" fontId="42" fillId="0" borderId="6" xfId="0" applyFont="1" applyBorder="1" applyAlignment="1">
      <alignment horizontal="center" vertical="center"/>
    </xf>
    <xf numFmtId="0" fontId="42" fillId="0" borderId="4" xfId="0" applyFont="1" applyBorder="1" applyAlignment="1">
      <alignment horizontal="center" vertical="center"/>
    </xf>
    <xf numFmtId="2" fontId="50" fillId="0" borderId="1" xfId="0" applyNumberFormat="1" applyFont="1" applyBorder="1" applyAlignment="1">
      <alignment horizontal="right"/>
    </xf>
    <xf numFmtId="0" fontId="40" fillId="0" borderId="13" xfId="0" applyFont="1" applyFill="1" applyBorder="1"/>
    <xf numFmtId="0" fontId="40" fillId="0" borderId="5" xfId="0" applyFont="1" applyBorder="1" applyAlignment="1">
      <alignment horizontal="center"/>
    </xf>
    <xf numFmtId="2" fontId="40" fillId="0" borderId="5" xfId="0" applyNumberFormat="1" applyFont="1" applyBorder="1"/>
    <xf numFmtId="0" fontId="40" fillId="0" borderId="5" xfId="0" applyFont="1" applyBorder="1"/>
    <xf numFmtId="0" fontId="40" fillId="0" borderId="13" xfId="0" applyFont="1" applyBorder="1"/>
    <xf numFmtId="2" fontId="40" fillId="0" borderId="13" xfId="0" applyNumberFormat="1" applyFont="1" applyBorder="1"/>
    <xf numFmtId="0" fontId="40" fillId="0" borderId="0" xfId="0" applyFont="1"/>
    <xf numFmtId="0" fontId="40" fillId="0" borderId="6" xfId="0" applyFont="1" applyBorder="1" applyAlignment="1">
      <alignment horizontal="center"/>
    </xf>
    <xf numFmtId="2" fontId="40" fillId="0" borderId="7" xfId="0" applyNumberFormat="1" applyFont="1" applyBorder="1"/>
    <xf numFmtId="0" fontId="40" fillId="0" borderId="6" xfId="0" applyFont="1" applyBorder="1"/>
    <xf numFmtId="0" fontId="40" fillId="0" borderId="13" xfId="0" applyFont="1" applyBorder="1" applyAlignment="1">
      <alignment horizontal="center"/>
    </xf>
    <xf numFmtId="2" fontId="40" fillId="0" borderId="29" xfId="0" applyNumberFormat="1" applyFont="1" applyBorder="1"/>
    <xf numFmtId="0" fontId="40" fillId="0" borderId="14" xfId="0" applyFont="1" applyBorder="1"/>
    <xf numFmtId="0" fontId="40" fillId="0" borderId="14" xfId="0" applyFont="1" applyBorder="1" applyAlignment="1">
      <alignment horizontal="center"/>
    </xf>
    <xf numFmtId="2" fontId="40" fillId="0" borderId="30" xfId="0" applyNumberFormat="1" applyFont="1" applyBorder="1"/>
    <xf numFmtId="0" fontId="4" fillId="0" borderId="2" xfId="0" applyFont="1" applyFill="1" applyBorder="1"/>
    <xf numFmtId="2" fontId="40" fillId="2" borderId="4" xfId="0" applyNumberFormat="1" applyFont="1" applyFill="1" applyBorder="1"/>
    <xf numFmtId="0" fontId="7" fillId="0" borderId="1" xfId="0"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wrapText="1"/>
    </xf>
    <xf numFmtId="0" fontId="45" fillId="2" borderId="3" xfId="0" applyFont="1" applyFill="1" applyBorder="1" applyAlignment="1">
      <alignment horizontal="center"/>
    </xf>
    <xf numFmtId="0" fontId="45" fillId="0" borderId="8" xfId="0" applyFont="1" applyBorder="1" applyAlignment="1">
      <alignment horizontal="center"/>
    </xf>
    <xf numFmtId="0" fontId="40" fillId="27" borderId="2" xfId="0" applyFont="1" applyFill="1" applyBorder="1" applyAlignment="1">
      <alignment wrapText="1"/>
    </xf>
    <xf numFmtId="0" fontId="40" fillId="27" borderId="13" xfId="0" applyFont="1" applyFill="1" applyBorder="1" applyAlignment="1">
      <alignment wrapText="1"/>
    </xf>
    <xf numFmtId="0" fontId="40" fillId="0" borderId="2" xfId="0" applyFont="1" applyBorder="1" applyAlignment="1">
      <alignment horizontal="center"/>
    </xf>
    <xf numFmtId="2" fontId="40" fillId="27" borderId="5" xfId="0" applyNumberFormat="1" applyFont="1" applyFill="1" applyBorder="1"/>
    <xf numFmtId="2" fontId="40" fillId="29" borderId="1" xfId="0" applyNumberFormat="1" applyFont="1" applyFill="1" applyBorder="1" applyAlignment="1">
      <alignment horizontal="right"/>
    </xf>
    <xf numFmtId="0" fontId="40" fillId="29" borderId="1" xfId="0" applyFont="1" applyFill="1" applyBorder="1" applyAlignment="1"/>
    <xf numFmtId="0" fontId="40" fillId="0" borderId="1" xfId="0" applyFont="1" applyFill="1" applyBorder="1" applyAlignment="1"/>
    <xf numFmtId="2" fontId="4" fillId="29" borderId="1" xfId="0" applyNumberFormat="1" applyFont="1" applyFill="1" applyBorder="1" applyAlignment="1"/>
    <xf numFmtId="1" fontId="12" fillId="0" borderId="0" xfId="0" applyNumberFormat="1" applyFont="1" applyFill="1" applyBorder="1" applyAlignment="1">
      <alignment horizontal="center"/>
    </xf>
    <xf numFmtId="164" fontId="12" fillId="0" borderId="0" xfId="0" applyNumberFormat="1" applyFont="1" applyFill="1" applyBorder="1" applyAlignment="1">
      <alignment horizontal="center"/>
    </xf>
    <xf numFmtId="2" fontId="12" fillId="0" borderId="0" xfId="0" applyNumberFormat="1" applyFont="1" applyFill="1" applyBorder="1" applyAlignment="1">
      <alignment horizontal="center"/>
    </xf>
    <xf numFmtId="0" fontId="1" fillId="0" borderId="0" xfId="0" applyFont="1" applyFill="1" applyBorder="1"/>
    <xf numFmtId="0" fontId="12" fillId="0" borderId="0" xfId="0" applyFont="1" applyFill="1" applyBorder="1" applyAlignment="1">
      <alignment vertical="top"/>
    </xf>
    <xf numFmtId="0" fontId="12" fillId="0" borderId="0" xfId="0" quotePrefix="1" applyFont="1" applyFill="1" applyBorder="1"/>
    <xf numFmtId="0" fontId="40" fillId="29" borderId="2" xfId="0" applyFont="1" applyFill="1" applyBorder="1" applyAlignment="1">
      <alignment horizontal="left"/>
    </xf>
    <xf numFmtId="0" fontId="40" fillId="29" borderId="1" xfId="0" applyFont="1" applyFill="1" applyBorder="1" applyAlignment="1">
      <alignment horizontal="center"/>
    </xf>
    <xf numFmtId="0" fontId="4" fillId="29" borderId="1" xfId="0" applyFont="1" applyFill="1" applyBorder="1" applyAlignment="1">
      <alignment horizontal="center"/>
    </xf>
    <xf numFmtId="0" fontId="59" fillId="29" borderId="2" xfId="0" applyFont="1" applyFill="1" applyBorder="1" applyAlignment="1">
      <alignment horizontal="left"/>
    </xf>
    <xf numFmtId="0" fontId="59" fillId="29" borderId="1" xfId="0" applyFont="1" applyFill="1" applyBorder="1" applyAlignment="1">
      <alignment horizontal="center"/>
    </xf>
    <xf numFmtId="2" fontId="59" fillId="29" borderId="1" xfId="0" applyNumberFormat="1" applyFont="1" applyFill="1" applyBorder="1" applyAlignment="1">
      <alignment horizontal="right"/>
    </xf>
    <xf numFmtId="2" fontId="40" fillId="29" borderId="1" xfId="0" applyNumberFormat="1" applyFont="1" applyFill="1" applyBorder="1"/>
    <xf numFmtId="0" fontId="59" fillId="29" borderId="2" xfId="0" applyFont="1" applyFill="1" applyBorder="1"/>
    <xf numFmtId="2" fontId="59" fillId="29" borderId="1" xfId="0" applyNumberFormat="1" applyFont="1" applyFill="1" applyBorder="1"/>
    <xf numFmtId="0" fontId="0" fillId="0" borderId="9" xfId="0" applyBorder="1"/>
    <xf numFmtId="2" fontId="12" fillId="0" borderId="7" xfId="0" applyNumberFormat="1" applyFont="1" applyFill="1" applyBorder="1" applyAlignment="1">
      <alignment horizontal="center"/>
    </xf>
    <xf numFmtId="0" fontId="1" fillId="0" borderId="7" xfId="0" applyFont="1" applyFill="1" applyBorder="1" applyAlignment="1">
      <alignment horizontal="center"/>
    </xf>
    <xf numFmtId="0" fontId="3" fillId="0" borderId="9" xfId="0" quotePrefix="1" applyFont="1" applyFill="1" applyBorder="1"/>
    <xf numFmtId="0" fontId="3" fillId="0" borderId="14" xfId="0" applyFont="1" applyFill="1" applyBorder="1"/>
    <xf numFmtId="0" fontId="4" fillId="29" borderId="3" xfId="0" applyFont="1" applyFill="1" applyBorder="1"/>
    <xf numFmtId="2" fontId="4" fillId="29" borderId="1" xfId="0" applyNumberFormat="1" applyFont="1" applyFill="1" applyBorder="1"/>
    <xf numFmtId="0" fontId="40" fillId="29" borderId="1" xfId="0" applyFont="1" applyFill="1" applyBorder="1"/>
    <xf numFmtId="0" fontId="40" fillId="29" borderId="2" xfId="0" applyFont="1" applyFill="1" applyBorder="1" applyAlignment="1">
      <alignment wrapText="1"/>
    </xf>
    <xf numFmtId="0" fontId="40" fillId="29" borderId="2" xfId="0" applyFont="1" applyFill="1" applyBorder="1"/>
    <xf numFmtId="0" fontId="44" fillId="29" borderId="2" xfId="0" applyFont="1" applyFill="1" applyBorder="1" applyAlignment="1">
      <alignment horizontal="left" vertical="top" wrapText="1"/>
    </xf>
    <xf numFmtId="0" fontId="60" fillId="0" borderId="0" xfId="0" applyFont="1"/>
    <xf numFmtId="0" fontId="10" fillId="0" borderId="1" xfId="2" applyBorder="1" applyAlignment="1">
      <alignment vertical="center"/>
    </xf>
    <xf numFmtId="0" fontId="10" fillId="0" borderId="0" xfId="2"/>
    <xf numFmtId="0" fontId="12" fillId="0" borderId="10" xfId="0" applyFont="1" applyFill="1" applyBorder="1" applyAlignment="1">
      <alignment vertical="top"/>
    </xf>
    <xf numFmtId="0" fontId="12" fillId="0" borderId="4" xfId="0" applyFont="1" applyFill="1" applyBorder="1" applyAlignment="1">
      <alignment horizontal="center"/>
    </xf>
    <xf numFmtId="0" fontId="12" fillId="0" borderId="11" xfId="0" applyFont="1" applyFill="1" applyBorder="1" applyAlignment="1">
      <alignment horizontal="center"/>
    </xf>
    <xf numFmtId="0" fontId="0" fillId="0" borderId="15" xfId="0" applyBorder="1"/>
    <xf numFmtId="0" fontId="3" fillId="0" borderId="4" xfId="0" applyFont="1" applyFill="1" applyBorder="1" applyAlignment="1">
      <alignment horizontal="center"/>
    </xf>
    <xf numFmtId="2" fontId="12" fillId="0" borderId="11" xfId="0" applyNumberFormat="1" applyFont="1" applyFill="1" applyBorder="1" applyAlignment="1"/>
    <xf numFmtId="2" fontId="61" fillId="0" borderId="0" xfId="0" applyNumberFormat="1" applyFont="1"/>
    <xf numFmtId="0" fontId="59" fillId="29" borderId="3" xfId="0" applyFont="1" applyFill="1" applyBorder="1"/>
    <xf numFmtId="6" fontId="0" fillId="0" borderId="0" xfId="0" applyNumberFormat="1"/>
    <xf numFmtId="0" fontId="59" fillId="30" borderId="1" xfId="0" applyFont="1" applyFill="1" applyBorder="1"/>
    <xf numFmtId="0" fontId="59" fillId="30" borderId="2" xfId="0" applyFont="1" applyFill="1" applyBorder="1"/>
    <xf numFmtId="0" fontId="59" fillId="30" borderId="1" xfId="0" applyFont="1" applyFill="1" applyBorder="1" applyAlignment="1">
      <alignment horizontal="center"/>
    </xf>
    <xf numFmtId="2" fontId="59" fillId="30" borderId="1" xfId="0" applyNumberFormat="1" applyFont="1" applyFill="1" applyBorder="1"/>
    <xf numFmtId="2" fontId="59" fillId="30" borderId="1" xfId="0" applyNumberFormat="1" applyFont="1" applyFill="1" applyBorder="1" applyAlignment="1">
      <alignment horizontal="right"/>
    </xf>
    <xf numFmtId="0" fontId="40" fillId="30" borderId="1" xfId="0" applyFont="1" applyFill="1" applyBorder="1"/>
    <xf numFmtId="0" fontId="40" fillId="30" borderId="2" xfId="0" applyFont="1" applyFill="1" applyBorder="1"/>
    <xf numFmtId="0" fontId="40" fillId="30" borderId="1" xfId="0" applyFont="1" applyFill="1" applyBorder="1" applyAlignment="1">
      <alignment horizontal="center"/>
    </xf>
    <xf numFmtId="2" fontId="40" fillId="30" borderId="1" xfId="0" applyNumberFormat="1" applyFont="1" applyFill="1" applyBorder="1"/>
    <xf numFmtId="2" fontId="40" fillId="30" borderId="1" xfId="0" applyNumberFormat="1" applyFont="1" applyFill="1" applyBorder="1" applyAlignment="1">
      <alignment horizontal="right"/>
    </xf>
    <xf numFmtId="0" fontId="40" fillId="30" borderId="2" xfId="0" applyFont="1" applyFill="1" applyBorder="1" applyAlignment="1">
      <alignment wrapText="1"/>
    </xf>
    <xf numFmtId="2" fontId="40" fillId="30" borderId="8" xfId="0" applyNumberFormat="1" applyFont="1" applyFill="1" applyBorder="1"/>
    <xf numFmtId="0" fontId="2" fillId="0" borderId="4" xfId="0" applyFont="1" applyFill="1" applyBorder="1" applyAlignment="1">
      <alignment horizontal="center" vertical="center"/>
    </xf>
    <xf numFmtId="0" fontId="0" fillId="0" borderId="0" xfId="0" applyAlignment="1">
      <alignment horizontal="center"/>
    </xf>
    <xf numFmtId="2" fontId="12" fillId="0" borderId="5" xfId="0" applyNumberFormat="1" applyFont="1" applyFill="1" applyBorder="1" applyAlignment="1">
      <alignment horizontal="center" vertical="center"/>
    </xf>
    <xf numFmtId="2" fontId="12" fillId="0" borderId="7"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center" vertical="center"/>
    </xf>
    <xf numFmtId="0" fontId="1" fillId="0" borderId="4" xfId="0" applyFont="1" applyBorder="1" applyAlignment="1">
      <alignment horizontal="center"/>
    </xf>
    <xf numFmtId="0" fontId="57" fillId="0" borderId="3" xfId="0" applyFont="1" applyBorder="1" applyAlignment="1">
      <alignment horizontal="center" wrapText="1"/>
    </xf>
    <xf numFmtId="0" fontId="57" fillId="0" borderId="8" xfId="0" applyFont="1" applyBorder="1" applyAlignment="1">
      <alignment horizontal="center" wrapText="1"/>
    </xf>
    <xf numFmtId="0" fontId="46" fillId="0" borderId="3" xfId="0" applyFont="1" applyBorder="1" applyAlignment="1">
      <alignment horizontal="center" wrapText="1"/>
    </xf>
    <xf numFmtId="0" fontId="46" fillId="0" borderId="8"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58" fillId="0" borderId="2" xfId="0" applyFont="1" applyBorder="1" applyAlignment="1">
      <alignment horizontal="left" vertical="top"/>
    </xf>
    <xf numFmtId="0" fontId="58" fillId="0" borderId="3" xfId="0" applyFont="1" applyBorder="1" applyAlignment="1">
      <alignment horizontal="left" vertical="top"/>
    </xf>
    <xf numFmtId="0" fontId="58" fillId="0" borderId="8" xfId="0" applyFont="1" applyBorder="1" applyAlignment="1">
      <alignment horizontal="left" vertical="top"/>
    </xf>
    <xf numFmtId="0" fontId="46" fillId="27" borderId="3" xfId="0" applyFont="1" applyFill="1" applyBorder="1" applyAlignment="1">
      <alignment horizontal="center" wrapText="1"/>
    </xf>
    <xf numFmtId="0" fontId="46" fillId="27" borderId="8" xfId="0" applyFont="1" applyFill="1" applyBorder="1" applyAlignment="1">
      <alignment horizontal="center" wrapText="1"/>
    </xf>
    <xf numFmtId="0" fontId="42" fillId="0" borderId="3" xfId="0" applyFont="1" applyFill="1" applyBorder="1" applyAlignment="1">
      <alignment horizontal="center"/>
    </xf>
    <xf numFmtId="0" fontId="42" fillId="0" borderId="8" xfId="0" applyFont="1" applyFill="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51" fillId="0" borderId="2" xfId="0" applyFont="1" applyBorder="1" applyAlignment="1">
      <alignment horizontal="center" vertical="center" wrapText="1"/>
    </xf>
    <xf numFmtId="0" fontId="51" fillId="0" borderId="3" xfId="0" applyFont="1" applyBorder="1" applyAlignment="1">
      <alignment horizontal="center" vertical="center" wrapText="1"/>
    </xf>
    <xf numFmtId="0" fontId="51" fillId="0" borderId="8" xfId="0" applyFont="1" applyBorder="1" applyAlignment="1">
      <alignment horizontal="center" vertical="center" wrapText="1"/>
    </xf>
    <xf numFmtId="0" fontId="42" fillId="0" borderId="1" xfId="0" applyFont="1" applyFill="1" applyBorder="1" applyAlignment="1">
      <alignment horizontal="center"/>
    </xf>
    <xf numFmtId="0" fontId="51" fillId="0" borderId="3" xfId="0" applyFont="1" applyBorder="1" applyAlignment="1">
      <alignment horizontal="center"/>
    </xf>
    <xf numFmtId="0" fontId="51" fillId="0" borderId="8" xfId="0" applyFont="1" applyBorder="1" applyAlignment="1">
      <alignment horizontal="center"/>
    </xf>
    <xf numFmtId="0" fontId="54" fillId="0" borderId="3" xfId="0" applyFont="1" applyBorder="1" applyAlignment="1">
      <alignment horizontal="center"/>
    </xf>
    <xf numFmtId="0" fontId="54" fillId="0" borderId="8" xfId="0" applyFont="1" applyBorder="1" applyAlignment="1">
      <alignment horizontal="center"/>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3" xfId="0" applyFont="1" applyFill="1" applyBorder="1" applyAlignment="1">
      <alignment horizontal="center"/>
    </xf>
    <xf numFmtId="0" fontId="46" fillId="0" borderId="8" xfId="0" applyFont="1" applyFill="1" applyBorder="1" applyAlignment="1">
      <alignment horizontal="center"/>
    </xf>
    <xf numFmtId="0" fontId="46" fillId="0" borderId="2" xfId="0" applyFont="1" applyBorder="1" applyAlignment="1">
      <alignment horizontal="center"/>
    </xf>
    <xf numFmtId="0" fontId="46" fillId="0" borderId="3" xfId="0" applyFont="1" applyBorder="1" applyAlignment="1">
      <alignment horizontal="center"/>
    </xf>
    <xf numFmtId="0" fontId="46" fillId="0" borderId="8" xfId="0" applyFont="1" applyBorder="1" applyAlignment="1">
      <alignment horizontal="center"/>
    </xf>
    <xf numFmtId="0" fontId="39" fillId="0" borderId="4" xfId="0" applyFont="1" applyBorder="1" applyAlignment="1">
      <alignment horizontal="center" vertical="center" wrapText="1"/>
    </xf>
    <xf numFmtId="0" fontId="42" fillId="0" borderId="2" xfId="0" applyFont="1" applyBorder="1" applyAlignment="1">
      <alignment horizontal="center"/>
    </xf>
    <xf numFmtId="0" fontId="42" fillId="27" borderId="2" xfId="0" applyFont="1" applyFill="1" applyBorder="1" applyAlignment="1">
      <alignment horizontal="center"/>
    </xf>
    <xf numFmtId="0" fontId="42" fillId="27" borderId="3" xfId="0" applyFont="1" applyFill="1" applyBorder="1" applyAlignment="1">
      <alignment horizontal="center"/>
    </xf>
    <xf numFmtId="0" fontId="42" fillId="27" borderId="8" xfId="0" applyFont="1" applyFill="1" applyBorder="1" applyAlignment="1">
      <alignment horizontal="center"/>
    </xf>
    <xf numFmtId="0" fontId="43" fillId="0" borderId="2" xfId="0" applyFont="1" applyBorder="1" applyAlignment="1">
      <alignment horizontal="center"/>
    </xf>
    <xf numFmtId="0" fontId="43" fillId="0" borderId="3" xfId="0" applyFont="1" applyBorder="1" applyAlignment="1">
      <alignment horizontal="center"/>
    </xf>
    <xf numFmtId="0" fontId="43" fillId="0" borderId="8" xfId="0" applyFont="1" applyBorder="1" applyAlignment="1">
      <alignment horizontal="center"/>
    </xf>
    <xf numFmtId="0" fontId="42" fillId="0" borderId="13"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9"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11" xfId="0" applyFont="1" applyFill="1" applyBorder="1" applyAlignment="1">
      <alignment horizontal="center" vertical="center" wrapText="1"/>
    </xf>
    <xf numFmtId="0" fontId="42" fillId="0" borderId="3" xfId="0" applyFont="1" applyBorder="1" applyAlignment="1">
      <alignment horizontal="left" vertical="top" wrapText="1"/>
    </xf>
    <xf numFmtId="0" fontId="42" fillId="0" borderId="8" xfId="0" applyFont="1" applyBorder="1" applyAlignment="1">
      <alignment horizontal="left" vertical="top" wrapText="1"/>
    </xf>
    <xf numFmtId="0" fontId="35" fillId="0" borderId="0" xfId="0" applyFont="1" applyFill="1" applyBorder="1" applyAlignment="1">
      <alignment horizontal="center" vertical="center" wrapText="1"/>
    </xf>
    <xf numFmtId="0" fontId="9" fillId="0" borderId="0" xfId="0" applyFont="1" applyAlignment="1">
      <alignment horizontal="center" vertical="center"/>
    </xf>
    <xf numFmtId="0" fontId="0" fillId="0" borderId="0" xfId="0" applyFont="1" applyAlignment="1">
      <alignment horizontal="center" vertical="center"/>
    </xf>
    <xf numFmtId="3" fontId="63" fillId="0" borderId="0" xfId="0" applyNumberFormat="1" applyFont="1"/>
  </cellXfs>
  <cellStyles count="52">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Comma" xfId="50" builtinId="3"/>
    <cellStyle name="Comma 2" xfId="33"/>
    <cellStyle name="Comma 3" xfId="32"/>
    <cellStyle name="Comma 4" xfId="49"/>
    <cellStyle name="Explanatory Text 2" xfId="34"/>
    <cellStyle name="Good 2" xfId="35"/>
    <cellStyle name="Heading 1 2" xfId="36"/>
    <cellStyle name="Heading 2 2" xfId="37"/>
    <cellStyle name="Heading 3 2" xfId="38"/>
    <cellStyle name="Heading 4 2" xfId="39"/>
    <cellStyle name="Hyperlink" xfId="2" builtinId="8"/>
    <cellStyle name="Input 2" xfId="40"/>
    <cellStyle name="Item" xfId="4"/>
    <cellStyle name="Linked Cell 2" xfId="41"/>
    <cellStyle name="Neutral 2" xfId="42"/>
    <cellStyle name="Normal" xfId="0" builtinId="0"/>
    <cellStyle name="Normal 2" xfId="1"/>
    <cellStyle name="Normal 2 3" xfId="51"/>
    <cellStyle name="Normal 3" xfId="48"/>
    <cellStyle name="Normal 5" xfId="3"/>
    <cellStyle name="Note 2" xfId="43"/>
    <cellStyle name="Output 2" xfId="44"/>
    <cellStyle name="Title 2" xfId="45"/>
    <cellStyle name="Total 2" xfId="46"/>
    <cellStyle name="Warning Text 2" xfId="4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Sulav\Rupandehi%20Building%20Final%20Draft%20Electrical%20Estim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Desktop\project%20illumination\dhankuta\COST%20and%20ESTIM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GF"/>
      <sheetName val="FF"/>
      <sheetName val="SF"/>
      <sheetName val="TF"/>
      <sheetName val="Quantity Summary"/>
      <sheetName val="Base Rate"/>
      <sheetName val="List of Materials"/>
      <sheetName val="Calculation Sheet"/>
      <sheetName val="Summary of 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3">
          <cell r="E13">
            <v>0</v>
          </cell>
        </row>
        <row r="93">
          <cell r="D93">
            <v>11.33</v>
          </cell>
        </row>
        <row r="94">
          <cell r="D94">
            <v>25.75</v>
          </cell>
        </row>
        <row r="96">
          <cell r="D96">
            <v>5.15</v>
          </cell>
        </row>
      </sheetData>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Calculation Sheet"/>
      <sheetName val="Electrical District Rate"/>
      <sheetName val="Base Rate"/>
    </sheetNames>
    <sheetDataSet>
      <sheetData sheetId="0"/>
      <sheetData sheetId="1"/>
      <sheetData sheetId="2"/>
      <sheetData sheetId="3">
        <row r="3">
          <cell r="E3">
            <v>900</v>
          </cell>
          <cell r="J3">
            <v>750</v>
          </cell>
        </row>
        <row r="112">
          <cell r="I112">
            <v>43.48</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ibaba.com/product-detail/Suntree-4-Pole-3-Phase-100A_62198299727.html?spm=a2700.galleryofferlist.0.0.33261d294Tt2Bn&amp;s=p" TargetMode="External"/><Relationship Id="rId1" Type="http://schemas.openxmlformats.org/officeDocument/2006/relationships/hyperlink" Target="https://www.alibaba.com/product-detail/50-KW-silent-generator-62-5_62158344348.html?spm=a2700.7735675.normalList.8.4dca4501EsqIRq&amp;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mart.com/proddetail/lsde-06-cdl-led-downlight-quartz-20837026373.html" TargetMode="External"/><Relationship Id="rId3" Type="http://schemas.openxmlformats.org/officeDocument/2006/relationships/hyperlink" Target="https://www.alibaba.com/product-detail/Modern-indoor-design-decorative-round-kitchen_60836688066.html?spm=a2700.galleryofferlist.0.0.300e69f6gmSd1o&amp;s=p" TargetMode="External"/><Relationship Id="rId7" Type="http://schemas.openxmlformats.org/officeDocument/2006/relationships/hyperlink" Target="https://www.indiamart.com/proddetail/lsde-15-cdl-led-downlight-quartz-20837055312.html" TargetMode="External"/><Relationship Id="rId2" Type="http://schemas.openxmlformats.org/officeDocument/2006/relationships/hyperlink" Target="https://www.alibaba.com/product-detail/12w-new-desgin-high-quality-adjustable_62332246193.html?spm=a2700.7735675.normalList.43.74cf7dc6cBkUlA&amp;s=p" TargetMode="External"/><Relationship Id="rId1" Type="http://schemas.openxmlformats.org/officeDocument/2006/relationships/hyperlink" Target="https://pricemandu.com/products/10-gang-1-way-switch-premium-switches-ab09832669c2c9df022e67728f3e6531/" TargetMode="External"/><Relationship Id="rId6" Type="http://schemas.openxmlformats.org/officeDocument/2006/relationships/hyperlink" Target="http://www.smclights.com/wp-content/uploads/2018/03/HAVELLS-LED-Price-July-2017-15-17.pdf" TargetMode="External"/><Relationship Id="rId5" Type="http://schemas.openxmlformats.org/officeDocument/2006/relationships/hyperlink" Target="https://www.alibaba.com/product-detail/Best-price-water-cooled-250kva-electric_60792701767.html?spm=a2700.7724857.normalList.113.669a57d3ROSFkr" TargetMode="External"/><Relationship Id="rId10" Type="http://schemas.openxmlformats.org/officeDocument/2006/relationships/printerSettings" Target="../printerSettings/printerSettings4.bin"/><Relationship Id="rId4" Type="http://schemas.openxmlformats.org/officeDocument/2006/relationships/hyperlink" Targe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TargetMode="External"/><Relationship Id="rId9" Type="http://schemas.openxmlformats.org/officeDocument/2006/relationships/hyperlink" Target="https://www.alibaba.com/product-detail/Small-volume-factory-directly-sale-35kva_60773298166.html?spm=a2700.7724857.normalList.20.320f4fdeYs84Rs&amp;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diamart.com/proddetail/150-kva-diesel-generator-set-18626581855.html" TargetMode="External"/><Relationship Id="rId2" Type="http://schemas.openxmlformats.org/officeDocument/2006/relationships/hyperlink" Target="http://www.energynp.com/prod/7-UPS.asp" TargetMode="External"/><Relationship Id="rId1" Type="http://schemas.openxmlformats.org/officeDocument/2006/relationships/hyperlink" Target="https://www.nepkart.com/generator/eicher_volvo_62_5_kva_three_phase_generator_ee483tc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C33"/>
  <sheetViews>
    <sheetView zoomScaleNormal="100" workbookViewId="0">
      <selection activeCell="B24" sqref="B24"/>
    </sheetView>
  </sheetViews>
  <sheetFormatPr defaultRowHeight="14.4" x14ac:dyDescent="0.3"/>
  <cols>
    <col min="1" max="1" width="34.88671875" customWidth="1"/>
    <col min="2" max="2" width="12" bestFit="1" customWidth="1"/>
  </cols>
  <sheetData>
    <row r="2" spans="1:2" x14ac:dyDescent="0.3">
      <c r="A2" s="185" t="s">
        <v>178</v>
      </c>
      <c r="B2" s="186"/>
    </row>
    <row r="3" spans="1:2" x14ac:dyDescent="0.3">
      <c r="A3" s="185"/>
      <c r="B3" s="186"/>
    </row>
    <row r="4" spans="1:2" x14ac:dyDescent="0.3">
      <c r="A4" s="187" t="s">
        <v>680</v>
      </c>
      <c r="B4" s="188">
        <v>405</v>
      </c>
    </row>
    <row r="5" spans="1:2" x14ac:dyDescent="0.3">
      <c r="A5" s="187" t="s">
        <v>65</v>
      </c>
      <c r="B5" s="189">
        <v>223</v>
      </c>
    </row>
    <row r="6" spans="1:2" x14ac:dyDescent="0.3">
      <c r="A6" s="187" t="s">
        <v>59</v>
      </c>
      <c r="B6" s="190">
        <v>6086</v>
      </c>
    </row>
    <row r="7" spans="1:2" x14ac:dyDescent="0.3">
      <c r="A7" s="187" t="s">
        <v>644</v>
      </c>
      <c r="B7" s="190">
        <v>2023</v>
      </c>
    </row>
    <row r="8" spans="1:2" x14ac:dyDescent="0.3">
      <c r="A8" s="187" t="s">
        <v>60</v>
      </c>
      <c r="B8" s="187">
        <v>4046</v>
      </c>
    </row>
    <row r="9" spans="1:2" x14ac:dyDescent="0.3">
      <c r="A9" s="187" t="s">
        <v>61</v>
      </c>
      <c r="B9" s="187">
        <v>4386</v>
      </c>
    </row>
    <row r="10" spans="1:2" x14ac:dyDescent="0.3">
      <c r="A10" s="186"/>
      <c r="B10" s="186"/>
    </row>
    <row r="11" spans="1:2" x14ac:dyDescent="0.3">
      <c r="A11" s="187" t="s">
        <v>62</v>
      </c>
      <c r="B11" s="187">
        <f>B6/B4</f>
        <v>15.027160493827161</v>
      </c>
    </row>
    <row r="12" spans="1:2" x14ac:dyDescent="0.3">
      <c r="A12" s="187" t="s">
        <v>63</v>
      </c>
      <c r="B12" s="187">
        <f>B8/B5</f>
        <v>18.143497757847534</v>
      </c>
    </row>
    <row r="13" spans="1:2" x14ac:dyDescent="0.3">
      <c r="A13" s="187" t="s">
        <v>64</v>
      </c>
      <c r="B13" s="187">
        <f>(B9)/(B4+B5)</f>
        <v>6.984076433121019</v>
      </c>
    </row>
    <row r="14" spans="1:2" x14ac:dyDescent="0.3">
      <c r="A14" s="187" t="s">
        <v>641</v>
      </c>
      <c r="B14" s="187">
        <f>B7/Number_of_Power_Sockets_Points</f>
        <v>9.071748878923767</v>
      </c>
    </row>
    <row r="15" spans="1:2" x14ac:dyDescent="0.3">
      <c r="A15" s="191"/>
      <c r="B15" s="191"/>
    </row>
    <row r="16" spans="1:2" ht="24" customHeight="1" x14ac:dyDescent="0.3">
      <c r="A16" s="185"/>
      <c r="B16" s="186"/>
    </row>
    <row r="17" spans="1:3" x14ac:dyDescent="0.3">
      <c r="A17" s="185" t="s">
        <v>762</v>
      </c>
      <c r="B17" s="186"/>
    </row>
    <row r="18" spans="1:3" x14ac:dyDescent="0.3">
      <c r="A18" s="185"/>
      <c r="B18" s="186"/>
    </row>
    <row r="19" spans="1:3" x14ac:dyDescent="0.3">
      <c r="A19" s="187" t="s">
        <v>763</v>
      </c>
      <c r="B19" s="187">
        <v>22</v>
      </c>
    </row>
    <row r="20" spans="1:3" x14ac:dyDescent="0.3">
      <c r="A20" s="187" t="s">
        <v>760</v>
      </c>
      <c r="B20" s="187">
        <v>860</v>
      </c>
    </row>
    <row r="21" spans="1:3" x14ac:dyDescent="0.3">
      <c r="A21" s="187" t="s">
        <v>61</v>
      </c>
      <c r="B21" s="187">
        <v>250</v>
      </c>
    </row>
    <row r="22" spans="1:3" x14ac:dyDescent="0.3">
      <c r="A22" s="191"/>
      <c r="B22" s="191"/>
    </row>
    <row r="23" spans="1:3" x14ac:dyDescent="0.3">
      <c r="A23" s="187" t="s">
        <v>761</v>
      </c>
      <c r="B23" s="187">
        <f>B20/B19</f>
        <v>39.090909090909093</v>
      </c>
    </row>
    <row r="24" spans="1:3" x14ac:dyDescent="0.3">
      <c r="A24" s="187" t="s">
        <v>64</v>
      </c>
      <c r="B24" s="187">
        <f>B21/B19</f>
        <v>11.363636363636363</v>
      </c>
    </row>
    <row r="30" spans="1:3" x14ac:dyDescent="0.3">
      <c r="C30" s="8"/>
    </row>
    <row r="31" spans="1:3" x14ac:dyDescent="0.3">
      <c r="C31" s="8"/>
    </row>
    <row r="32" spans="1:3" x14ac:dyDescent="0.3">
      <c r="C32" s="8"/>
    </row>
    <row r="33" spans="1:2" s="8" customFormat="1" x14ac:dyDescent="0.3">
      <c r="A33"/>
      <c r="B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8"/>
  <sheetViews>
    <sheetView tabSelected="1" topLeftCell="A25" zoomScaleNormal="100" zoomScaleSheetLayoutView="130" workbookViewId="0">
      <selection activeCell="H41" sqref="H41"/>
    </sheetView>
  </sheetViews>
  <sheetFormatPr defaultRowHeight="14.4" x14ac:dyDescent="0.3"/>
  <cols>
    <col min="1" max="1" width="5.6640625" bestFit="1" customWidth="1"/>
    <col min="2" max="2" width="77.109375" customWidth="1"/>
    <col min="3" max="3" width="4.6640625" bestFit="1" customWidth="1"/>
    <col min="4" max="4" width="8.6640625" bestFit="1" customWidth="1"/>
    <col min="5" max="5" width="10" bestFit="1" customWidth="1"/>
    <col min="6" max="6" width="19.109375" customWidth="1"/>
  </cols>
  <sheetData>
    <row r="1" spans="1:6" x14ac:dyDescent="0.3">
      <c r="A1" s="380"/>
      <c r="B1" s="380"/>
      <c r="C1" s="380"/>
      <c r="D1" s="380"/>
      <c r="E1" s="380"/>
      <c r="F1" s="380"/>
    </row>
    <row r="2" spans="1:6" x14ac:dyDescent="0.3">
      <c r="A2" s="379" t="s">
        <v>120</v>
      </c>
      <c r="B2" s="379"/>
      <c r="C2" s="379"/>
      <c r="D2" s="379"/>
      <c r="E2" s="379"/>
      <c r="F2" s="379"/>
    </row>
    <row r="3" spans="1:6" x14ac:dyDescent="0.3">
      <c r="A3" s="9" t="s">
        <v>33</v>
      </c>
      <c r="B3" s="9" t="s">
        <v>54</v>
      </c>
      <c r="C3" s="9" t="s">
        <v>35</v>
      </c>
      <c r="D3" s="9" t="s">
        <v>55</v>
      </c>
      <c r="E3" s="9" t="s">
        <v>4</v>
      </c>
      <c r="F3" s="9" t="s">
        <v>56</v>
      </c>
    </row>
    <row r="4" spans="1:6" ht="28.5" customHeight="1" x14ac:dyDescent="0.3">
      <c r="A4" s="13">
        <v>1</v>
      </c>
      <c r="B4" s="14" t="s">
        <v>144</v>
      </c>
      <c r="C4" s="11" t="s">
        <v>58</v>
      </c>
      <c r="D4" s="109">
        <f>'Calculation Sheet'!$B$4</f>
        <v>405</v>
      </c>
      <c r="E4" s="12">
        <f>Analysis!F18</f>
        <v>1048.9579742077533</v>
      </c>
      <c r="F4" s="12">
        <f>D4*E4</f>
        <v>424827.97955414007</v>
      </c>
    </row>
    <row r="5" spans="1:6" ht="28.5" customHeight="1" x14ac:dyDescent="0.3">
      <c r="A5" s="13">
        <v>2</v>
      </c>
      <c r="B5" s="14" t="s">
        <v>773</v>
      </c>
      <c r="C5" s="11" t="s">
        <v>58</v>
      </c>
      <c r="D5" s="109">
        <v>22</v>
      </c>
      <c r="E5" s="12">
        <f>Analysis!$F$155</f>
        <v>5204.0301818181824</v>
      </c>
      <c r="F5" s="12">
        <f>D5*E5</f>
        <v>114488.66400000002</v>
      </c>
    </row>
    <row r="6" spans="1:6" ht="30" customHeight="1" x14ac:dyDescent="0.3">
      <c r="A6" s="13">
        <v>3</v>
      </c>
      <c r="B6" s="14" t="s">
        <v>640</v>
      </c>
      <c r="C6" s="11" t="s">
        <v>58</v>
      </c>
      <c r="D6" s="106">
        <f>'Calculation Sheet'!$B$5</f>
        <v>223</v>
      </c>
      <c r="E6" s="12">
        <f>Analysis!F35</f>
        <v>1725.4482194881607</v>
      </c>
      <c r="F6" s="12">
        <f>D6*E6</f>
        <v>384774.95294585981</v>
      </c>
    </row>
    <row r="7" spans="1:6" ht="40.799999999999997" x14ac:dyDescent="0.3">
      <c r="A7" s="13">
        <v>4</v>
      </c>
      <c r="B7" s="14" t="s">
        <v>725</v>
      </c>
      <c r="C7" s="11" t="s">
        <v>13</v>
      </c>
      <c r="D7" s="106">
        <v>64</v>
      </c>
      <c r="E7" s="12">
        <f>Analysis!F49</f>
        <v>9344.7044999999998</v>
      </c>
      <c r="F7" s="12">
        <f>E7*D7</f>
        <v>598061.08799999999</v>
      </c>
    </row>
    <row r="8" spans="1:6" ht="49.5" customHeight="1" x14ac:dyDescent="0.3">
      <c r="A8" s="13">
        <v>5</v>
      </c>
      <c r="B8" s="14" t="s">
        <v>766</v>
      </c>
      <c r="C8" s="15" t="s">
        <v>13</v>
      </c>
      <c r="D8" s="106">
        <v>23</v>
      </c>
      <c r="E8" s="12">
        <f>Analysis!$F$62</f>
        <v>9344.7044999999998</v>
      </c>
      <c r="F8" s="12">
        <f t="shared" ref="F8:F11" si="0">E8*D8</f>
        <v>214928.2035</v>
      </c>
    </row>
    <row r="9" spans="1:6" ht="48" customHeight="1" x14ac:dyDescent="0.3">
      <c r="A9" s="13">
        <v>6</v>
      </c>
      <c r="B9" s="14" t="s">
        <v>767</v>
      </c>
      <c r="C9" s="15" t="s">
        <v>13</v>
      </c>
      <c r="D9" s="106">
        <v>52</v>
      </c>
      <c r="E9" s="12">
        <f>Analysis!$F$88</f>
        <v>1046.3045</v>
      </c>
      <c r="F9" s="12">
        <f t="shared" si="0"/>
        <v>54407.833999999995</v>
      </c>
    </row>
    <row r="10" spans="1:6" ht="48" customHeight="1" x14ac:dyDescent="0.3">
      <c r="A10" s="13">
        <v>7</v>
      </c>
      <c r="B10" s="14" t="s">
        <v>768</v>
      </c>
      <c r="C10" s="15" t="s">
        <v>13</v>
      </c>
      <c r="D10" s="106">
        <v>101</v>
      </c>
      <c r="E10" s="12">
        <f>Analysis!$F$88</f>
        <v>1046.3045</v>
      </c>
      <c r="F10" s="12">
        <f t="shared" ref="F10" si="1">E10*D10</f>
        <v>105676.7545</v>
      </c>
    </row>
    <row r="11" spans="1:6" ht="47.25" customHeight="1" x14ac:dyDescent="0.3">
      <c r="A11" s="13">
        <v>8</v>
      </c>
      <c r="B11" s="14" t="s">
        <v>769</v>
      </c>
      <c r="C11" s="15" t="s">
        <v>13</v>
      </c>
      <c r="D11" s="115">
        <v>70</v>
      </c>
      <c r="E11" s="364">
        <f>Analysis!$F$101</f>
        <v>659.90449999999987</v>
      </c>
      <c r="F11" s="12">
        <f t="shared" si="0"/>
        <v>46193.314999999988</v>
      </c>
    </row>
    <row r="12" spans="1:6" ht="47.25" customHeight="1" x14ac:dyDescent="0.3">
      <c r="A12" s="13">
        <v>9</v>
      </c>
      <c r="B12" s="14" t="s">
        <v>770</v>
      </c>
      <c r="C12" s="15" t="s">
        <v>13</v>
      </c>
      <c r="D12" s="115">
        <v>74</v>
      </c>
      <c r="E12" s="364">
        <f>Analysis!$F$101</f>
        <v>659.90449999999987</v>
      </c>
      <c r="F12" s="12">
        <f t="shared" ref="F12" si="2">E12*D12</f>
        <v>48832.93299999999</v>
      </c>
    </row>
    <row r="13" spans="1:6" ht="47.25" customHeight="1" x14ac:dyDescent="0.3">
      <c r="A13" s="13">
        <v>10</v>
      </c>
      <c r="B13" s="14" t="s">
        <v>771</v>
      </c>
      <c r="C13" s="15" t="s">
        <v>13</v>
      </c>
      <c r="D13" s="115">
        <v>10</v>
      </c>
      <c r="E13" s="364">
        <f>Analysis!$F$101</f>
        <v>659.90449999999987</v>
      </c>
      <c r="F13" s="12">
        <f t="shared" ref="F13" si="3">E13*D13</f>
        <v>6599.0449999999983</v>
      </c>
    </row>
    <row r="14" spans="1:6" ht="47.25" customHeight="1" x14ac:dyDescent="0.3">
      <c r="A14" s="13">
        <v>11</v>
      </c>
      <c r="B14" s="14" t="s">
        <v>772</v>
      </c>
      <c r="C14" s="15" t="s">
        <v>13</v>
      </c>
      <c r="D14" s="115">
        <v>22</v>
      </c>
      <c r="E14" s="364">
        <v>5000</v>
      </c>
      <c r="F14" s="12">
        <f t="shared" ref="F14" si="4">E14*D14</f>
        <v>110000</v>
      </c>
    </row>
    <row r="15" spans="1:6" ht="47.25" customHeight="1" x14ac:dyDescent="0.3">
      <c r="A15" s="13">
        <v>12</v>
      </c>
      <c r="B15" s="14" t="s">
        <v>727</v>
      </c>
      <c r="C15" s="15" t="s">
        <v>13</v>
      </c>
      <c r="D15" s="115">
        <v>11</v>
      </c>
      <c r="E15" s="364">
        <f>Analysis!$F$140</f>
        <v>3080.6545000000001</v>
      </c>
      <c r="F15" s="12">
        <f t="shared" ref="F15" si="5">E15*D15</f>
        <v>33887.199500000002</v>
      </c>
    </row>
    <row r="16" spans="1:6" ht="36" customHeight="1" x14ac:dyDescent="0.3">
      <c r="A16" s="13">
        <v>13</v>
      </c>
      <c r="B16" s="14" t="s">
        <v>158</v>
      </c>
      <c r="C16" s="11" t="s">
        <v>13</v>
      </c>
      <c r="D16" s="106">
        <v>78</v>
      </c>
      <c r="E16" s="12">
        <f>Analysis!F170</f>
        <v>355.72949999999997</v>
      </c>
      <c r="F16" s="12">
        <f>E16*D16</f>
        <v>27746.900999999998</v>
      </c>
    </row>
    <row r="17" spans="1:6" ht="33.75" customHeight="1" x14ac:dyDescent="0.3">
      <c r="A17" s="13">
        <v>14</v>
      </c>
      <c r="B17" s="14" t="s">
        <v>159</v>
      </c>
      <c r="C17" s="11" t="s">
        <v>13</v>
      </c>
      <c r="D17" s="106">
        <v>68</v>
      </c>
      <c r="E17" s="12">
        <f>Analysis!$F$185</f>
        <v>459.22950000000003</v>
      </c>
      <c r="F17" s="12">
        <f>E17*D17</f>
        <v>31227.606000000003</v>
      </c>
    </row>
    <row r="18" spans="1:6" ht="33" customHeight="1" x14ac:dyDescent="0.3">
      <c r="A18" s="13">
        <v>15</v>
      </c>
      <c r="B18" s="14" t="s">
        <v>676</v>
      </c>
      <c r="C18" s="16" t="s">
        <v>13</v>
      </c>
      <c r="D18" s="106">
        <v>16</v>
      </c>
      <c r="E18" s="17">
        <f>Analysis!$F$201</f>
        <v>513.2795000000001</v>
      </c>
      <c r="F18" s="17">
        <f t="shared" ref="F18:F23" si="6">D18*E18</f>
        <v>8212.4720000000016</v>
      </c>
    </row>
    <row r="19" spans="1:6" ht="33" customHeight="1" x14ac:dyDescent="0.3">
      <c r="A19" s="13">
        <v>16</v>
      </c>
      <c r="B19" s="14" t="s">
        <v>690</v>
      </c>
      <c r="C19" s="16" t="s">
        <v>13</v>
      </c>
      <c r="D19" s="106">
        <v>20</v>
      </c>
      <c r="E19" s="17">
        <f>Analysis!$F$201</f>
        <v>513.2795000000001</v>
      </c>
      <c r="F19" s="17">
        <f t="shared" ref="F19" si="7">D19*E19</f>
        <v>10265.590000000002</v>
      </c>
    </row>
    <row r="20" spans="1:6" ht="33" customHeight="1" x14ac:dyDescent="0.3">
      <c r="A20" s="13">
        <v>17</v>
      </c>
      <c r="B20" s="14" t="s">
        <v>658</v>
      </c>
      <c r="C20" s="16" t="s">
        <v>13</v>
      </c>
      <c r="D20" s="106">
        <v>9</v>
      </c>
      <c r="E20" s="17">
        <f>Analysis!$F$231</f>
        <v>736.37949999999989</v>
      </c>
      <c r="F20" s="17">
        <f t="shared" si="6"/>
        <v>6627.4154999999992</v>
      </c>
    </row>
    <row r="21" spans="1:6" ht="33" customHeight="1" x14ac:dyDescent="0.3">
      <c r="A21" s="13">
        <v>18</v>
      </c>
      <c r="B21" s="14" t="s">
        <v>659</v>
      </c>
      <c r="C21" s="16" t="s">
        <v>13</v>
      </c>
      <c r="D21" s="106">
        <v>4</v>
      </c>
      <c r="E21" s="17">
        <f>Analysis!$F$246</f>
        <v>795.02949999999987</v>
      </c>
      <c r="F21" s="17">
        <f t="shared" si="6"/>
        <v>3180.1179999999995</v>
      </c>
    </row>
    <row r="22" spans="1:6" ht="30.6" x14ac:dyDescent="0.3">
      <c r="A22" s="13">
        <v>19</v>
      </c>
      <c r="B22" s="14" t="s">
        <v>662</v>
      </c>
      <c r="C22" s="16" t="s">
        <v>13</v>
      </c>
      <c r="D22" s="106">
        <f>D6</f>
        <v>223</v>
      </c>
      <c r="E22" s="17">
        <f>Analysis!$F$35</f>
        <v>1725.4482194881607</v>
      </c>
      <c r="F22" s="17">
        <f t="shared" si="6"/>
        <v>384774.95294585981</v>
      </c>
    </row>
    <row r="23" spans="1:6" ht="20.399999999999999" x14ac:dyDescent="0.3">
      <c r="A23" s="13">
        <v>20</v>
      </c>
      <c r="B23" s="14" t="s">
        <v>757</v>
      </c>
      <c r="C23" s="16" t="s">
        <v>643</v>
      </c>
      <c r="D23" s="106">
        <v>1</v>
      </c>
      <c r="E23" s="17">
        <f>Analysis!F266</f>
        <v>118127.02249999999</v>
      </c>
      <c r="F23" s="17">
        <f t="shared" si="6"/>
        <v>118127.02249999999</v>
      </c>
    </row>
    <row r="24" spans="1:6" x14ac:dyDescent="0.3">
      <c r="A24" s="13">
        <v>21</v>
      </c>
      <c r="B24" s="20" t="s">
        <v>118</v>
      </c>
      <c r="C24" s="18" t="s">
        <v>13</v>
      </c>
      <c r="D24" s="106">
        <v>1</v>
      </c>
      <c r="E24" s="19">
        <f>Analysis!F284</f>
        <v>21353.200000000001</v>
      </c>
      <c r="F24" s="19">
        <f t="shared" ref="F24:F45" si="8">E24*D24</f>
        <v>21353.200000000001</v>
      </c>
    </row>
    <row r="25" spans="1:6" ht="71.25" customHeight="1" x14ac:dyDescent="0.3">
      <c r="A25" s="13">
        <v>22</v>
      </c>
      <c r="B25" s="13" t="s">
        <v>730</v>
      </c>
      <c r="C25" s="11" t="s">
        <v>13</v>
      </c>
      <c r="D25" s="106">
        <v>1</v>
      </c>
      <c r="E25" s="12">
        <f>Analysis!F308</f>
        <v>83397.425000000003</v>
      </c>
      <c r="F25" s="12">
        <f t="shared" si="8"/>
        <v>83397.425000000003</v>
      </c>
    </row>
    <row r="26" spans="1:6" ht="69" customHeight="1" x14ac:dyDescent="0.3">
      <c r="A26" s="13">
        <v>23</v>
      </c>
      <c r="B26" s="108" t="s">
        <v>733</v>
      </c>
      <c r="C26" s="11" t="s">
        <v>13</v>
      </c>
      <c r="D26" s="109">
        <v>1</v>
      </c>
      <c r="E26" s="12">
        <f>Analysis!F328</f>
        <v>82133.774999999994</v>
      </c>
      <c r="F26" s="12">
        <f t="shared" si="8"/>
        <v>82133.774999999994</v>
      </c>
    </row>
    <row r="27" spans="1:6" ht="72" customHeight="1" x14ac:dyDescent="0.3">
      <c r="A27" s="13">
        <v>24</v>
      </c>
      <c r="B27" s="108" t="s">
        <v>732</v>
      </c>
      <c r="C27" s="11" t="s">
        <v>13</v>
      </c>
      <c r="D27" s="109">
        <v>1</v>
      </c>
      <c r="E27" s="12">
        <f>Analysis!$F$346</f>
        <v>73617.475000000006</v>
      </c>
      <c r="F27" s="12">
        <f t="shared" ref="F27" si="9">E27*D27</f>
        <v>73617.475000000006</v>
      </c>
    </row>
    <row r="28" spans="1:6" ht="69.75" customHeight="1" x14ac:dyDescent="0.3">
      <c r="A28" s="13">
        <v>25</v>
      </c>
      <c r="B28" s="108" t="s">
        <v>731</v>
      </c>
      <c r="C28" s="11" t="s">
        <v>13</v>
      </c>
      <c r="D28" s="109">
        <v>1</v>
      </c>
      <c r="E28" s="12">
        <f>Analysis!$F$364</f>
        <v>83096.607000000004</v>
      </c>
      <c r="F28" s="12">
        <f t="shared" ref="F28:F30" si="10">E28*D28</f>
        <v>83096.607000000004</v>
      </c>
    </row>
    <row r="29" spans="1:6" ht="70.5" customHeight="1" x14ac:dyDescent="0.3">
      <c r="A29" s="13">
        <v>26</v>
      </c>
      <c r="B29" s="108" t="s">
        <v>734</v>
      </c>
      <c r="C29" s="11" t="s">
        <v>13</v>
      </c>
      <c r="D29" s="109">
        <v>1</v>
      </c>
      <c r="E29" s="12">
        <f>Analysis!$F$380</f>
        <v>15236.244999999999</v>
      </c>
      <c r="F29" s="12">
        <f t="shared" si="10"/>
        <v>15236.244999999999</v>
      </c>
    </row>
    <row r="30" spans="1:6" ht="69.75" customHeight="1" x14ac:dyDescent="0.3">
      <c r="A30" s="13">
        <v>27</v>
      </c>
      <c r="B30" s="108" t="s">
        <v>735</v>
      </c>
      <c r="C30" s="11" t="s">
        <v>13</v>
      </c>
      <c r="D30" s="109">
        <v>1</v>
      </c>
      <c r="E30" s="12">
        <f>Analysis!$F$396</f>
        <v>15021.744999999999</v>
      </c>
      <c r="F30" s="12">
        <f t="shared" si="10"/>
        <v>15021.744999999999</v>
      </c>
    </row>
    <row r="31" spans="1:6" ht="74.25" customHeight="1" x14ac:dyDescent="0.3">
      <c r="A31" s="13">
        <v>28</v>
      </c>
      <c r="B31" s="108" t="s">
        <v>736</v>
      </c>
      <c r="C31" s="11" t="s">
        <v>13</v>
      </c>
      <c r="D31" s="109">
        <v>1</v>
      </c>
      <c r="E31" s="12">
        <f>Analysis!$F$411</f>
        <v>15345.445</v>
      </c>
      <c r="F31" s="12">
        <f t="shared" ref="F31:F33" si="11">E31*D31</f>
        <v>15345.445</v>
      </c>
    </row>
    <row r="32" spans="1:6" ht="75.75" customHeight="1" x14ac:dyDescent="0.3">
      <c r="A32" s="13">
        <v>29</v>
      </c>
      <c r="B32" s="108" t="s">
        <v>739</v>
      </c>
      <c r="C32" s="11" t="s">
        <v>13</v>
      </c>
      <c r="D32" s="109">
        <v>1</v>
      </c>
      <c r="E32" s="12">
        <f>Analysis!$F$426</f>
        <v>13200.445</v>
      </c>
      <c r="F32" s="12">
        <f t="shared" si="11"/>
        <v>13200.445</v>
      </c>
    </row>
    <row r="33" spans="1:6" ht="70.5" customHeight="1" x14ac:dyDescent="0.3">
      <c r="A33" s="13">
        <v>30</v>
      </c>
      <c r="B33" s="108" t="s">
        <v>738</v>
      </c>
      <c r="C33" s="11" t="s">
        <v>13</v>
      </c>
      <c r="D33" s="109">
        <v>1</v>
      </c>
      <c r="E33" s="12">
        <f>Analysis!$F$442</f>
        <v>15021.744999999999</v>
      </c>
      <c r="F33" s="12">
        <f t="shared" si="11"/>
        <v>15021.744999999999</v>
      </c>
    </row>
    <row r="34" spans="1:6" ht="69" customHeight="1" x14ac:dyDescent="0.3">
      <c r="A34" s="13">
        <v>31</v>
      </c>
      <c r="B34" s="108" t="s">
        <v>737</v>
      </c>
      <c r="C34" s="11" t="s">
        <v>13</v>
      </c>
      <c r="D34" s="109">
        <v>1</v>
      </c>
      <c r="E34" s="12">
        <f>Analysis!$F$457</f>
        <v>12771.445</v>
      </c>
      <c r="F34" s="12">
        <f t="shared" ref="F34:F35" si="12">E34*D34</f>
        <v>12771.445</v>
      </c>
    </row>
    <row r="35" spans="1:6" ht="77.25" customHeight="1" x14ac:dyDescent="0.3">
      <c r="A35" s="13">
        <v>32</v>
      </c>
      <c r="B35" s="108" t="s">
        <v>740</v>
      </c>
      <c r="C35" s="11" t="s">
        <v>13</v>
      </c>
      <c r="D35" s="109">
        <v>1</v>
      </c>
      <c r="E35" s="12">
        <f>Analysis!$F$472</f>
        <v>9877.6450000000004</v>
      </c>
      <c r="F35" s="12">
        <f t="shared" si="12"/>
        <v>9877.6450000000004</v>
      </c>
    </row>
    <row r="36" spans="1:6" ht="75" customHeight="1" x14ac:dyDescent="0.3">
      <c r="A36" s="13">
        <v>33</v>
      </c>
      <c r="B36" s="108" t="s">
        <v>741</v>
      </c>
      <c r="C36" s="11" t="s">
        <v>13</v>
      </c>
      <c r="D36" s="109">
        <v>1</v>
      </c>
      <c r="E36" s="12">
        <f>Analysis!$F$487</f>
        <v>12237.145</v>
      </c>
      <c r="F36" s="12">
        <f t="shared" ref="F36" si="13">E36*D36</f>
        <v>12237.145</v>
      </c>
    </row>
    <row r="37" spans="1:6" ht="75" customHeight="1" x14ac:dyDescent="0.3">
      <c r="A37" s="13">
        <v>34</v>
      </c>
      <c r="B37" s="108" t="s">
        <v>756</v>
      </c>
      <c r="C37" s="11" t="s">
        <v>13</v>
      </c>
      <c r="D37" s="109">
        <v>1</v>
      </c>
      <c r="E37" s="12">
        <f>Analysis!$F$501</f>
        <v>8590.6450000000004</v>
      </c>
      <c r="F37" s="12">
        <f t="shared" ref="F37:F38" si="14">E37*D37</f>
        <v>8590.6450000000004</v>
      </c>
    </row>
    <row r="38" spans="1:6" ht="75" customHeight="1" x14ac:dyDescent="0.3">
      <c r="A38" s="13">
        <v>35</v>
      </c>
      <c r="B38" s="108" t="s">
        <v>755</v>
      </c>
      <c r="C38" s="11" t="s">
        <v>13</v>
      </c>
      <c r="D38" s="109">
        <v>1</v>
      </c>
      <c r="E38" s="12">
        <f>Analysis!$F$515</f>
        <v>12767.545</v>
      </c>
      <c r="F38" s="12">
        <f t="shared" si="14"/>
        <v>12767.545</v>
      </c>
    </row>
    <row r="39" spans="1:6" ht="75" customHeight="1" x14ac:dyDescent="0.3">
      <c r="A39" s="13">
        <v>36</v>
      </c>
      <c r="B39" s="108" t="s">
        <v>754</v>
      </c>
      <c r="C39" s="11" t="s">
        <v>13</v>
      </c>
      <c r="D39" s="109">
        <v>1</v>
      </c>
      <c r="E39" s="12">
        <f>Analysis!$F$528</f>
        <v>6340.3449999999993</v>
      </c>
      <c r="F39" s="12">
        <f t="shared" ref="F39" si="15">E39*D39</f>
        <v>6340.3449999999993</v>
      </c>
    </row>
    <row r="40" spans="1:6" ht="30.75" customHeight="1" x14ac:dyDescent="0.3">
      <c r="A40" s="13">
        <v>37</v>
      </c>
      <c r="B40" s="10" t="s">
        <v>774</v>
      </c>
      <c r="C40" s="11" t="s">
        <v>13</v>
      </c>
      <c r="D40" s="106">
        <v>4</v>
      </c>
      <c r="E40" s="440">
        <v>44200</v>
      </c>
      <c r="F40" s="12">
        <f>E40*D40</f>
        <v>176800</v>
      </c>
    </row>
    <row r="41" spans="1:6" ht="36.75" customHeight="1" x14ac:dyDescent="0.3">
      <c r="A41" s="13">
        <v>38</v>
      </c>
      <c r="B41" s="10" t="s">
        <v>775</v>
      </c>
      <c r="C41" s="11" t="s">
        <v>13</v>
      </c>
      <c r="D41" s="106">
        <v>6</v>
      </c>
      <c r="E41" s="440">
        <v>51754</v>
      </c>
      <c r="F41" s="12">
        <f>E41*D41</f>
        <v>310524</v>
      </c>
    </row>
    <row r="42" spans="1:6" ht="42" x14ac:dyDescent="0.3">
      <c r="A42" s="13">
        <v>39</v>
      </c>
      <c r="B42" s="108" t="s">
        <v>679</v>
      </c>
      <c r="C42" s="11" t="s">
        <v>13</v>
      </c>
      <c r="D42" s="109">
        <v>1</v>
      </c>
      <c r="E42" s="12">
        <v>2350000</v>
      </c>
      <c r="F42" s="12">
        <f>D42*E42</f>
        <v>2350000</v>
      </c>
    </row>
    <row r="43" spans="1:6" ht="21.6" x14ac:dyDescent="0.3">
      <c r="A43" s="13">
        <v>40</v>
      </c>
      <c r="B43" s="108" t="s">
        <v>747</v>
      </c>
      <c r="C43" s="11" t="s">
        <v>13</v>
      </c>
      <c r="D43" s="109">
        <v>2</v>
      </c>
      <c r="E43" s="12">
        <f>'Base Rate'!$D$114</f>
        <v>600000</v>
      </c>
      <c r="F43" s="12">
        <f t="shared" si="8"/>
        <v>1200000</v>
      </c>
    </row>
    <row r="44" spans="1:6" ht="21.6" x14ac:dyDescent="0.3">
      <c r="A44" s="13">
        <v>41</v>
      </c>
      <c r="B44" s="108" t="s">
        <v>748</v>
      </c>
      <c r="C44" s="11" t="s">
        <v>13</v>
      </c>
      <c r="D44" s="109">
        <v>1</v>
      </c>
      <c r="E44" s="12">
        <f>'Base Rate'!$D$115</f>
        <v>400000</v>
      </c>
      <c r="F44" s="12">
        <f t="shared" si="8"/>
        <v>400000</v>
      </c>
    </row>
    <row r="45" spans="1:6" ht="40.799999999999997" x14ac:dyDescent="0.3">
      <c r="A45" s="13">
        <v>42</v>
      </c>
      <c r="B45" s="10" t="s">
        <v>742</v>
      </c>
      <c r="C45" s="11" t="s">
        <v>58</v>
      </c>
      <c r="D45" s="106">
        <v>1</v>
      </c>
      <c r="E45" s="12">
        <f>Analysis!F542</f>
        <v>613410</v>
      </c>
      <c r="F45" s="12">
        <f t="shared" si="8"/>
        <v>613410</v>
      </c>
    </row>
    <row r="46" spans="1:6" x14ac:dyDescent="0.3">
      <c r="E46" s="110" t="s">
        <v>151</v>
      </c>
      <c r="F46" s="107">
        <f>SUM(F4:F45)</f>
        <v>8263582.9239458591</v>
      </c>
    </row>
    <row r="47" spans="1:6" x14ac:dyDescent="0.3">
      <c r="E47" s="110" t="s">
        <v>153</v>
      </c>
      <c r="F47" s="111">
        <f>0.13*F46</f>
        <v>1074265.7801129618</v>
      </c>
    </row>
    <row r="48" spans="1:6" ht="15.6" x14ac:dyDescent="0.3">
      <c r="E48" s="112" t="s">
        <v>152</v>
      </c>
      <c r="F48" s="113">
        <f>SUM(F46:F47)</f>
        <v>9337848.7040588204</v>
      </c>
    </row>
  </sheetData>
  <mergeCells count="2">
    <mergeCell ref="A2:F2"/>
    <mergeCell ref="A1:F1"/>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49"/>
  <sheetViews>
    <sheetView topLeftCell="A361" zoomScale="85" zoomScaleNormal="85" zoomScaleSheetLayoutView="130" workbookViewId="0">
      <selection activeCell="B142" sqref="B142"/>
    </sheetView>
  </sheetViews>
  <sheetFormatPr defaultRowHeight="14.4" x14ac:dyDescent="0.3"/>
  <cols>
    <col min="1" max="1" width="33.88671875" customWidth="1"/>
    <col min="2" max="2" width="59.88671875" customWidth="1"/>
    <col min="5" max="5" width="12.88671875" customWidth="1"/>
    <col min="6" max="6" width="12.5546875" customWidth="1"/>
    <col min="7" max="7" width="4.109375" customWidth="1"/>
  </cols>
  <sheetData>
    <row r="1" spans="1:7" ht="34.5" customHeight="1" x14ac:dyDescent="0.3">
      <c r="A1" s="385" t="s">
        <v>176</v>
      </c>
      <c r="B1" s="385"/>
      <c r="C1" s="385"/>
      <c r="D1" s="385"/>
      <c r="E1" s="385"/>
      <c r="F1" s="385"/>
      <c r="G1" s="385"/>
    </row>
    <row r="2" spans="1:7" x14ac:dyDescent="0.3">
      <c r="A2" s="21" t="s">
        <v>67</v>
      </c>
      <c r="B2" s="22" t="s">
        <v>68</v>
      </c>
      <c r="C2" s="22" t="s">
        <v>35</v>
      </c>
      <c r="D2" s="22" t="s">
        <v>69</v>
      </c>
      <c r="E2" s="22" t="s">
        <v>4</v>
      </c>
      <c r="F2" s="22" t="s">
        <v>56</v>
      </c>
      <c r="G2" s="23"/>
    </row>
    <row r="3" spans="1:7" x14ac:dyDescent="0.3">
      <c r="A3" s="24" t="s">
        <v>57</v>
      </c>
      <c r="B3" s="25"/>
      <c r="C3" s="26"/>
      <c r="D3" s="26"/>
      <c r="E3" s="26"/>
      <c r="F3" s="27"/>
      <c r="G3" s="28"/>
    </row>
    <row r="4" spans="1:7" x14ac:dyDescent="0.3">
      <c r="A4" s="29" t="s">
        <v>70</v>
      </c>
      <c r="B4" s="5"/>
      <c r="C4" s="30"/>
      <c r="D4" s="31"/>
      <c r="E4" s="31"/>
      <c r="F4" s="32"/>
      <c r="G4" s="28"/>
    </row>
    <row r="5" spans="1:7" x14ac:dyDescent="0.3">
      <c r="A5" s="33"/>
      <c r="B5" s="34" t="s">
        <v>71</v>
      </c>
      <c r="C5" s="35"/>
      <c r="D5" s="36"/>
      <c r="E5" s="36"/>
      <c r="F5" s="36"/>
      <c r="G5" s="37"/>
    </row>
    <row r="6" spans="1:7" x14ac:dyDescent="0.3">
      <c r="A6" s="33"/>
      <c r="B6" s="38" t="s">
        <v>72</v>
      </c>
      <c r="C6" s="36"/>
      <c r="D6" s="36"/>
      <c r="E6" s="39"/>
      <c r="F6" s="39"/>
      <c r="G6" s="37"/>
    </row>
    <row r="7" spans="1:7" x14ac:dyDescent="0.3">
      <c r="A7" s="33"/>
      <c r="B7" s="40" t="s">
        <v>73</v>
      </c>
      <c r="C7" s="32" t="s">
        <v>74</v>
      </c>
      <c r="D7" s="41">
        <f>'Calculation Sheet'!B11</f>
        <v>15.027160493827161</v>
      </c>
      <c r="E7" s="42">
        <f>'Electrical District Rate'!$I$111</f>
        <v>26.9</v>
      </c>
      <c r="F7" s="42">
        <f>D7*E7</f>
        <v>404.23061728395061</v>
      </c>
      <c r="G7" s="37"/>
    </row>
    <row r="8" spans="1:7" x14ac:dyDescent="0.3">
      <c r="A8" s="33"/>
      <c r="B8" s="43" t="s">
        <v>140</v>
      </c>
      <c r="C8" s="32" t="s">
        <v>74</v>
      </c>
      <c r="D8" s="41">
        <f>'Calculation Sheet'!B13</f>
        <v>6.984076433121019</v>
      </c>
      <c r="E8" s="42">
        <f>'Base Rate'!E29</f>
        <v>36</v>
      </c>
      <c r="F8" s="42">
        <f>D8*E8</f>
        <v>251.42675159235668</v>
      </c>
      <c r="G8" s="37"/>
    </row>
    <row r="9" spans="1:7" x14ac:dyDescent="0.3">
      <c r="A9" s="33"/>
      <c r="B9" s="43" t="s">
        <v>75</v>
      </c>
      <c r="C9" s="32" t="s">
        <v>28</v>
      </c>
      <c r="D9" s="41">
        <v>1</v>
      </c>
      <c r="E9" s="42">
        <f>'Base Rate'!E83</f>
        <v>11.33</v>
      </c>
      <c r="F9" s="42">
        <f>E9*D9</f>
        <v>11.33</v>
      </c>
      <c r="G9" s="37"/>
    </row>
    <row r="10" spans="1:7" x14ac:dyDescent="0.3">
      <c r="A10" s="33"/>
      <c r="B10" s="43" t="s">
        <v>31</v>
      </c>
      <c r="C10" s="32" t="s">
        <v>28</v>
      </c>
      <c r="D10" s="41">
        <v>1</v>
      </c>
      <c r="E10" s="42">
        <f>'Base Rate'!E86</f>
        <v>5.15</v>
      </c>
      <c r="F10" s="44">
        <f>E10*D10</f>
        <v>5.15</v>
      </c>
      <c r="G10" s="37"/>
    </row>
    <row r="11" spans="1:7" x14ac:dyDescent="0.3">
      <c r="A11" s="33"/>
      <c r="B11" s="45" t="s">
        <v>76</v>
      </c>
      <c r="C11" s="32"/>
      <c r="D11" s="41"/>
      <c r="E11" s="46"/>
      <c r="F11" s="47">
        <f>SUM(F7:F10)</f>
        <v>672.13736887630728</v>
      </c>
      <c r="G11" s="37"/>
    </row>
    <row r="12" spans="1:7" x14ac:dyDescent="0.3">
      <c r="A12" s="33"/>
      <c r="B12" s="34" t="s">
        <v>77</v>
      </c>
      <c r="C12" s="41"/>
      <c r="D12" s="41"/>
      <c r="E12" s="44"/>
      <c r="F12" s="44"/>
      <c r="G12" s="37"/>
    </row>
    <row r="13" spans="1:7" x14ac:dyDescent="0.3">
      <c r="A13" s="33"/>
      <c r="B13" s="43" t="s">
        <v>0</v>
      </c>
      <c r="C13" s="41" t="s">
        <v>141</v>
      </c>
      <c r="D13" s="41">
        <v>0.1</v>
      </c>
      <c r="E13" s="44">
        <f>'Electrical District Rate'!$E$3</f>
        <v>900</v>
      </c>
      <c r="F13" s="44">
        <f>E13*D13</f>
        <v>90</v>
      </c>
      <c r="G13" s="37"/>
    </row>
    <row r="14" spans="1:7" x14ac:dyDescent="0.3">
      <c r="A14" s="33"/>
      <c r="B14" s="43" t="s">
        <v>78</v>
      </c>
      <c r="C14" s="41" t="s">
        <v>141</v>
      </c>
      <c r="D14" s="41">
        <v>0.2</v>
      </c>
      <c r="E14" s="44">
        <f>'Electrical District Rate'!$J$3</f>
        <v>750</v>
      </c>
      <c r="F14" s="44">
        <f>E14*D14</f>
        <v>150</v>
      </c>
      <c r="G14" s="37"/>
    </row>
    <row r="15" spans="1:7" x14ac:dyDescent="0.3">
      <c r="A15" s="33"/>
      <c r="B15" s="48" t="s">
        <v>79</v>
      </c>
      <c r="C15" s="41"/>
      <c r="D15" s="41"/>
      <c r="E15" s="44"/>
      <c r="F15" s="47">
        <f>SUM(F13:F14)</f>
        <v>240</v>
      </c>
      <c r="G15" s="37"/>
    </row>
    <row r="16" spans="1:7" x14ac:dyDescent="0.3">
      <c r="A16" s="33"/>
      <c r="B16" s="43" t="s">
        <v>80</v>
      </c>
      <c r="C16" s="41"/>
      <c r="D16" s="41"/>
      <c r="E16" s="41"/>
      <c r="F16" s="44">
        <f>F11+F15</f>
        <v>912.13736887630728</v>
      </c>
      <c r="G16" s="37"/>
    </row>
    <row r="17" spans="1:8" x14ac:dyDescent="0.3">
      <c r="A17" s="33"/>
      <c r="B17" s="43" t="s">
        <v>81</v>
      </c>
      <c r="C17" s="41"/>
      <c r="D17" s="41"/>
      <c r="E17" s="41"/>
      <c r="F17" s="46">
        <f>0.15*F16</f>
        <v>136.82060533144607</v>
      </c>
      <c r="G17" s="37"/>
    </row>
    <row r="18" spans="1:8" x14ac:dyDescent="0.3">
      <c r="A18" s="33"/>
      <c r="B18" s="49" t="s">
        <v>82</v>
      </c>
      <c r="C18" s="50"/>
      <c r="D18" s="50"/>
      <c r="E18" s="50"/>
      <c r="F18" s="51">
        <f>F16+F17</f>
        <v>1048.9579742077533</v>
      </c>
      <c r="G18" s="52" t="s">
        <v>83</v>
      </c>
    </row>
    <row r="19" spans="1:8" x14ac:dyDescent="0.3">
      <c r="A19" s="33"/>
      <c r="B19" s="53"/>
      <c r="C19" s="30"/>
      <c r="D19" s="31"/>
      <c r="E19" s="31"/>
      <c r="F19" s="31"/>
      <c r="G19" s="332"/>
      <c r="H19" s="8"/>
    </row>
    <row r="20" spans="1:8" x14ac:dyDescent="0.3">
      <c r="A20" s="358" t="s">
        <v>84</v>
      </c>
      <c r="B20" s="359"/>
      <c r="C20" s="30"/>
      <c r="D20" s="31"/>
      <c r="E20" s="31"/>
      <c r="F20" s="31"/>
      <c r="G20" s="332"/>
      <c r="H20" s="8"/>
    </row>
    <row r="21" spans="1:8" x14ac:dyDescent="0.3">
      <c r="A21" s="33"/>
      <c r="B21" s="34" t="s">
        <v>85</v>
      </c>
      <c r="C21" s="35"/>
      <c r="D21" s="36"/>
      <c r="E21" s="36"/>
      <c r="F21" s="36"/>
      <c r="G21" s="92"/>
    </row>
    <row r="22" spans="1:8" x14ac:dyDescent="0.3">
      <c r="A22" s="33"/>
      <c r="B22" s="38" t="s">
        <v>72</v>
      </c>
      <c r="C22" s="36"/>
      <c r="D22" s="36"/>
      <c r="E22" s="39"/>
      <c r="F22" s="39"/>
      <c r="G22" s="37"/>
    </row>
    <row r="23" spans="1:8" x14ac:dyDescent="0.3">
      <c r="A23" s="33"/>
      <c r="B23" s="43" t="s">
        <v>642</v>
      </c>
      <c r="C23" s="32" t="s">
        <v>74</v>
      </c>
      <c r="D23" s="41">
        <f>'Calculation Sheet'!$B$14</f>
        <v>9.071748878923767</v>
      </c>
      <c r="E23" s="42">
        <f>'Electrical District Rate'!$J$110</f>
        <v>18.309999999999999</v>
      </c>
      <c r="F23" s="77">
        <f>D23*E23</f>
        <v>166.10372197309417</v>
      </c>
      <c r="G23" s="37"/>
    </row>
    <row r="24" spans="1:8" x14ac:dyDescent="0.3">
      <c r="A24" s="33"/>
      <c r="B24" s="43" t="s">
        <v>86</v>
      </c>
      <c r="C24" s="32" t="s">
        <v>74</v>
      </c>
      <c r="D24" s="41">
        <f>'Calculation Sheet'!B12</f>
        <v>18.143497757847534</v>
      </c>
      <c r="E24" s="42">
        <f>'Electrical District Rate'!$I$112</f>
        <v>43.48</v>
      </c>
      <c r="F24" s="42">
        <f>D24*E24</f>
        <v>788.8792825112107</v>
      </c>
      <c r="G24" s="37"/>
    </row>
    <row r="25" spans="1:8" x14ac:dyDescent="0.3">
      <c r="A25" s="33"/>
      <c r="B25" s="43" t="s">
        <v>140</v>
      </c>
      <c r="C25" s="32" t="s">
        <v>74</v>
      </c>
      <c r="D25" s="41">
        <f>'Calculation Sheet'!B13</f>
        <v>6.984076433121019</v>
      </c>
      <c r="E25" s="42">
        <f>'Base Rate'!E29</f>
        <v>36</v>
      </c>
      <c r="F25" s="42">
        <f>D25*E25</f>
        <v>251.42675159235668</v>
      </c>
      <c r="G25" s="37"/>
    </row>
    <row r="26" spans="1:8" x14ac:dyDescent="0.3">
      <c r="A26" s="33"/>
      <c r="B26" s="43" t="s">
        <v>75</v>
      </c>
      <c r="C26" s="32" t="s">
        <v>28</v>
      </c>
      <c r="D26" s="41">
        <v>1</v>
      </c>
      <c r="E26" s="42">
        <f>'Base Rate'!E83</f>
        <v>11.33</v>
      </c>
      <c r="F26" s="42">
        <f>E26*D26</f>
        <v>11.33</v>
      </c>
      <c r="G26" s="37"/>
    </row>
    <row r="27" spans="1:8" x14ac:dyDescent="0.3">
      <c r="A27" s="33"/>
      <c r="B27" s="43" t="s">
        <v>31</v>
      </c>
      <c r="C27" s="32" t="s">
        <v>28</v>
      </c>
      <c r="D27" s="41">
        <v>1</v>
      </c>
      <c r="E27" s="42">
        <f>'Base Rate'!E86</f>
        <v>5.15</v>
      </c>
      <c r="F27" s="44">
        <f>E27*D27</f>
        <v>5.15</v>
      </c>
      <c r="G27" s="37"/>
    </row>
    <row r="28" spans="1:8" x14ac:dyDescent="0.3">
      <c r="A28" s="33"/>
      <c r="B28" s="45" t="s">
        <v>76</v>
      </c>
      <c r="C28" s="32"/>
      <c r="D28" s="41"/>
      <c r="E28" s="46"/>
      <c r="F28" s="47">
        <f>SUM(F23:F27)</f>
        <v>1222.8897560766616</v>
      </c>
      <c r="G28" s="37"/>
    </row>
    <row r="29" spans="1:8" x14ac:dyDescent="0.3">
      <c r="A29" s="33"/>
      <c r="B29" s="34" t="s">
        <v>77</v>
      </c>
      <c r="C29" s="41"/>
      <c r="D29" s="41"/>
      <c r="E29" s="44"/>
      <c r="F29" s="44"/>
      <c r="G29" s="37"/>
    </row>
    <row r="30" spans="1:8" x14ac:dyDescent="0.3">
      <c r="A30" s="33"/>
      <c r="B30" s="43" t="s">
        <v>0</v>
      </c>
      <c r="C30" s="41" t="s">
        <v>141</v>
      </c>
      <c r="D30" s="41">
        <v>0.1</v>
      </c>
      <c r="E30" s="44">
        <f>'Electrical District Rate'!$E$3</f>
        <v>900</v>
      </c>
      <c r="F30" s="44">
        <f>E30*D30</f>
        <v>90</v>
      </c>
      <c r="G30" s="37"/>
    </row>
    <row r="31" spans="1:8" x14ac:dyDescent="0.3">
      <c r="A31" s="33"/>
      <c r="B31" s="43" t="s">
        <v>78</v>
      </c>
      <c r="C31" s="41" t="s">
        <v>141</v>
      </c>
      <c r="D31" s="41">
        <v>0.25</v>
      </c>
      <c r="E31" s="44">
        <f>'Electrical District Rate'!$J$3</f>
        <v>750</v>
      </c>
      <c r="F31" s="44">
        <f>E31*D31</f>
        <v>187.5</v>
      </c>
      <c r="G31" s="37"/>
    </row>
    <row r="32" spans="1:8" x14ac:dyDescent="0.3">
      <c r="A32" s="33"/>
      <c r="B32" s="48" t="s">
        <v>79</v>
      </c>
      <c r="C32" s="41"/>
      <c r="D32" s="41"/>
      <c r="E32" s="44"/>
      <c r="F32" s="47">
        <f>SUM(F30:F31)</f>
        <v>277.5</v>
      </c>
      <c r="G32" s="37"/>
    </row>
    <row r="33" spans="1:8" x14ac:dyDescent="0.3">
      <c r="A33" s="33"/>
      <c r="B33" s="43" t="s">
        <v>80</v>
      </c>
      <c r="C33" s="41"/>
      <c r="D33" s="41"/>
      <c r="E33" s="41"/>
      <c r="F33" s="44">
        <f>F28+F32</f>
        <v>1500.3897560766616</v>
      </c>
      <c r="G33" s="37"/>
    </row>
    <row r="34" spans="1:8" x14ac:dyDescent="0.3">
      <c r="A34" s="33"/>
      <c r="B34" s="43" t="s">
        <v>81</v>
      </c>
      <c r="C34" s="41"/>
      <c r="D34" s="41"/>
      <c r="E34" s="41"/>
      <c r="F34" s="46">
        <f>0.15*F33</f>
        <v>225.05846341149922</v>
      </c>
      <c r="G34" s="37"/>
    </row>
    <row r="35" spans="1:8" x14ac:dyDescent="0.3">
      <c r="A35" s="33"/>
      <c r="B35" s="49" t="s">
        <v>82</v>
      </c>
      <c r="C35" s="50"/>
      <c r="D35" s="50"/>
      <c r="E35" s="50"/>
      <c r="F35" s="51">
        <f>F33+F34</f>
        <v>1725.4482194881607</v>
      </c>
      <c r="G35" s="52" t="s">
        <v>83</v>
      </c>
    </row>
    <row r="36" spans="1:8" x14ac:dyDescent="0.3">
      <c r="A36" s="33"/>
      <c r="B36" s="54"/>
      <c r="C36" s="31"/>
      <c r="D36" s="31"/>
      <c r="E36" s="31"/>
      <c r="F36" s="90"/>
      <c r="G36" s="334"/>
      <c r="H36" s="8"/>
    </row>
    <row r="37" spans="1:8" x14ac:dyDescent="0.3">
      <c r="B37" s="54"/>
      <c r="C37" s="31"/>
      <c r="D37" s="31"/>
      <c r="E37" s="31"/>
      <c r="F37" s="90"/>
      <c r="G37" s="334"/>
      <c r="H37" s="8"/>
    </row>
    <row r="38" spans="1:8" x14ac:dyDescent="0.3">
      <c r="A38" s="53" t="s">
        <v>629</v>
      </c>
      <c r="B38" s="34" t="s">
        <v>681</v>
      </c>
      <c r="C38" s="35"/>
      <c r="D38" s="36"/>
      <c r="E38" s="36"/>
      <c r="F38" s="36"/>
      <c r="G38" s="92"/>
    </row>
    <row r="39" spans="1:8" x14ac:dyDescent="0.3">
      <c r="A39" s="33"/>
      <c r="B39" s="38" t="s">
        <v>72</v>
      </c>
      <c r="C39" s="36"/>
      <c r="D39" s="36"/>
      <c r="E39" s="39"/>
      <c r="F39" s="39"/>
      <c r="G39" s="37"/>
    </row>
    <row r="40" spans="1:8" x14ac:dyDescent="0.3">
      <c r="A40" s="33"/>
      <c r="B40" s="64" t="s">
        <v>683</v>
      </c>
      <c r="C40" s="41" t="s">
        <v>13</v>
      </c>
      <c r="D40" s="41">
        <v>1</v>
      </c>
      <c r="E40" s="65">
        <f>'Electrical District Rate'!$B$263</f>
        <v>8032</v>
      </c>
      <c r="F40" s="42">
        <f>D40*E40</f>
        <v>8032</v>
      </c>
      <c r="G40" s="37"/>
    </row>
    <row r="41" spans="1:8" x14ac:dyDescent="0.3">
      <c r="A41" s="33"/>
      <c r="B41" s="66" t="s">
        <v>91</v>
      </c>
      <c r="C41" s="41" t="s">
        <v>28</v>
      </c>
      <c r="D41" s="41">
        <v>1</v>
      </c>
      <c r="E41" s="67">
        <f>'Base Rate'!E83</f>
        <v>11.33</v>
      </c>
      <c r="F41" s="42">
        <f>D41*E41</f>
        <v>11.33</v>
      </c>
      <c r="G41" s="37"/>
    </row>
    <row r="42" spans="1:8" x14ac:dyDescent="0.3">
      <c r="A42" s="33"/>
      <c r="B42" s="68" t="s">
        <v>76</v>
      </c>
      <c r="C42" s="41"/>
      <c r="D42" s="41"/>
      <c r="E42" s="46"/>
      <c r="F42" s="47">
        <f>SUM(F40:F41)</f>
        <v>8043.33</v>
      </c>
      <c r="G42" s="37"/>
    </row>
    <row r="43" spans="1:8" x14ac:dyDescent="0.3">
      <c r="A43" s="33"/>
      <c r="B43" s="69" t="s">
        <v>77</v>
      </c>
      <c r="C43" s="41"/>
      <c r="D43" s="41"/>
      <c r="E43" s="44"/>
      <c r="F43" s="44"/>
      <c r="G43" s="37"/>
    </row>
    <row r="44" spans="1:8" x14ac:dyDescent="0.3">
      <c r="A44" s="33"/>
      <c r="B44" s="43" t="s">
        <v>0</v>
      </c>
      <c r="C44" s="41" t="s">
        <v>141</v>
      </c>
      <c r="D44" s="41">
        <f>1/20</f>
        <v>0.05</v>
      </c>
      <c r="E44" s="44">
        <f>'Electrical District Rate'!$E$3</f>
        <v>900</v>
      </c>
      <c r="F44" s="44">
        <f>E44*D44</f>
        <v>45</v>
      </c>
      <c r="G44" s="37"/>
    </row>
    <row r="45" spans="1:8" x14ac:dyDescent="0.3">
      <c r="A45" s="33"/>
      <c r="B45" s="43" t="s">
        <v>78</v>
      </c>
      <c r="C45" s="41" t="s">
        <v>141</v>
      </c>
      <c r="D45" s="41">
        <f>1/20</f>
        <v>0.05</v>
      </c>
      <c r="E45" s="44">
        <f>'Electrical District Rate'!$J$3</f>
        <v>750</v>
      </c>
      <c r="F45" s="44">
        <f>E45*D45</f>
        <v>37.5</v>
      </c>
      <c r="G45" s="37"/>
    </row>
    <row r="46" spans="1:8" x14ac:dyDescent="0.3">
      <c r="B46" s="48" t="s">
        <v>79</v>
      </c>
      <c r="C46" s="41"/>
      <c r="D46" s="41"/>
      <c r="E46" s="44"/>
      <c r="F46" s="47">
        <f>SUM(F44:F45)</f>
        <v>82.5</v>
      </c>
      <c r="G46" s="37"/>
    </row>
    <row r="47" spans="1:8" x14ac:dyDescent="0.3">
      <c r="A47" s="33"/>
      <c r="B47" s="43" t="s">
        <v>80</v>
      </c>
      <c r="C47" s="41"/>
      <c r="D47" s="41"/>
      <c r="E47" s="41"/>
      <c r="F47" s="44">
        <f>F42+F46</f>
        <v>8125.83</v>
      </c>
      <c r="G47" s="37"/>
    </row>
    <row r="48" spans="1:8" x14ac:dyDescent="0.3">
      <c r="A48" s="33"/>
      <c r="B48" s="43" t="s">
        <v>81</v>
      </c>
      <c r="C48" s="41"/>
      <c r="D48" s="41"/>
      <c r="E48" s="41"/>
      <c r="F48" s="46">
        <f>0.15*F47</f>
        <v>1218.8744999999999</v>
      </c>
      <c r="G48" s="37"/>
    </row>
    <row r="49" spans="1:7" x14ac:dyDescent="0.3">
      <c r="A49" s="33"/>
      <c r="B49" s="49" t="s">
        <v>82</v>
      </c>
      <c r="C49" s="50"/>
      <c r="D49" s="50"/>
      <c r="E49" s="50"/>
      <c r="F49" s="51">
        <f>F47+F48</f>
        <v>9344.7044999999998</v>
      </c>
      <c r="G49" s="52" t="s">
        <v>88</v>
      </c>
    </row>
    <row r="50" spans="1:7" x14ac:dyDescent="0.3">
      <c r="A50" s="33"/>
      <c r="B50" s="53"/>
      <c r="C50" s="30"/>
      <c r="D50" s="31"/>
      <c r="E50" s="31"/>
      <c r="F50" s="32"/>
      <c r="G50" s="28"/>
    </row>
    <row r="51" spans="1:7" ht="18.75" customHeight="1" x14ac:dyDescent="0.3">
      <c r="A51" s="33"/>
      <c r="B51" s="34" t="s">
        <v>726</v>
      </c>
      <c r="C51" s="35"/>
      <c r="D51" s="36"/>
      <c r="E51" s="36"/>
      <c r="F51" s="36"/>
      <c r="G51" s="37"/>
    </row>
    <row r="52" spans="1:7" x14ac:dyDescent="0.3">
      <c r="A52" s="33"/>
      <c r="B52" s="38" t="s">
        <v>72</v>
      </c>
      <c r="C52" s="36"/>
      <c r="D52" s="36"/>
      <c r="E52" s="39"/>
      <c r="F52" s="39"/>
      <c r="G52" s="37"/>
    </row>
    <row r="53" spans="1:7" x14ac:dyDescent="0.3">
      <c r="A53" s="33"/>
      <c r="B53" s="64" t="s">
        <v>664</v>
      </c>
      <c r="C53" s="41" t="s">
        <v>13</v>
      </c>
      <c r="D53" s="41">
        <v>1</v>
      </c>
      <c r="E53" s="65">
        <f>'Electrical District Rate'!$B$263</f>
        <v>8032</v>
      </c>
      <c r="F53" s="42">
        <f>D53*E53</f>
        <v>8032</v>
      </c>
      <c r="G53" s="37"/>
    </row>
    <row r="54" spans="1:7" x14ac:dyDescent="0.3">
      <c r="A54" s="33"/>
      <c r="B54" s="66" t="s">
        <v>91</v>
      </c>
      <c r="C54" s="41" t="s">
        <v>28</v>
      </c>
      <c r="D54" s="41">
        <v>1</v>
      </c>
      <c r="E54" s="67">
        <f>E41</f>
        <v>11.33</v>
      </c>
      <c r="F54" s="42">
        <f>D54*E54</f>
        <v>11.33</v>
      </c>
      <c r="G54" s="37"/>
    </row>
    <row r="55" spans="1:7" x14ac:dyDescent="0.3">
      <c r="A55" s="33"/>
      <c r="B55" s="68" t="s">
        <v>76</v>
      </c>
      <c r="C55" s="41"/>
      <c r="D55" s="41"/>
      <c r="E55" s="46"/>
      <c r="F55" s="47">
        <f>SUM(F53:F54)</f>
        <v>8043.33</v>
      </c>
      <c r="G55" s="37"/>
    </row>
    <row r="56" spans="1:7" x14ac:dyDescent="0.3">
      <c r="A56" s="33"/>
      <c r="B56" s="69" t="s">
        <v>77</v>
      </c>
      <c r="C56" s="41"/>
      <c r="D56" s="41"/>
      <c r="E56" s="44"/>
      <c r="F56" s="44"/>
      <c r="G56" s="37"/>
    </row>
    <row r="57" spans="1:7" x14ac:dyDescent="0.3">
      <c r="A57" s="33"/>
      <c r="B57" s="43" t="s">
        <v>0</v>
      </c>
      <c r="C57" s="41" t="s">
        <v>141</v>
      </c>
      <c r="D57" s="41">
        <f>1/20</f>
        <v>0.05</v>
      </c>
      <c r="E57" s="44">
        <f>'Electrical District Rate'!$E$3</f>
        <v>900</v>
      </c>
      <c r="F57" s="44">
        <f>E57*D57</f>
        <v>45</v>
      </c>
      <c r="G57" s="37"/>
    </row>
    <row r="58" spans="1:7" x14ac:dyDescent="0.3">
      <c r="A58" s="33"/>
      <c r="B58" s="43" t="s">
        <v>78</v>
      </c>
      <c r="C58" s="41" t="s">
        <v>141</v>
      </c>
      <c r="D58" s="41">
        <f>1/20</f>
        <v>0.05</v>
      </c>
      <c r="E58" s="44">
        <f>'Electrical District Rate'!$J$3</f>
        <v>750</v>
      </c>
      <c r="F58" s="44">
        <f>E58*D58</f>
        <v>37.5</v>
      </c>
      <c r="G58" s="37"/>
    </row>
    <row r="59" spans="1:7" x14ac:dyDescent="0.3">
      <c r="A59" s="33"/>
      <c r="B59" s="48" t="s">
        <v>79</v>
      </c>
      <c r="C59" s="41"/>
      <c r="D59" s="41"/>
      <c r="E59" s="44"/>
      <c r="F59" s="47">
        <f>SUM(F57:F58)</f>
        <v>82.5</v>
      </c>
      <c r="G59" s="37"/>
    </row>
    <row r="60" spans="1:7" x14ac:dyDescent="0.3">
      <c r="A60" s="33"/>
      <c r="B60" s="43" t="s">
        <v>80</v>
      </c>
      <c r="C60" s="41"/>
      <c r="D60" s="41"/>
      <c r="E60" s="41"/>
      <c r="F60" s="44">
        <f>F55+F59</f>
        <v>8125.83</v>
      </c>
      <c r="G60" s="37"/>
    </row>
    <row r="61" spans="1:7" x14ac:dyDescent="0.3">
      <c r="A61" s="33"/>
      <c r="B61" s="43" t="s">
        <v>81</v>
      </c>
      <c r="C61" s="41"/>
      <c r="D61" s="41"/>
      <c r="E61" s="41"/>
      <c r="F61" s="46">
        <f>0.15*F60</f>
        <v>1218.8744999999999</v>
      </c>
      <c r="G61" s="37"/>
    </row>
    <row r="62" spans="1:7" x14ac:dyDescent="0.3">
      <c r="A62" s="33"/>
      <c r="B62" s="49" t="s">
        <v>82</v>
      </c>
      <c r="C62" s="50"/>
      <c r="D62" s="50"/>
      <c r="E62" s="50"/>
      <c r="F62" s="51">
        <f>F60+F61</f>
        <v>9344.7044999999998</v>
      </c>
      <c r="G62" s="52" t="s">
        <v>88</v>
      </c>
    </row>
    <row r="63" spans="1:7" x14ac:dyDescent="0.3">
      <c r="A63" s="331"/>
      <c r="B63" s="49"/>
      <c r="C63" s="41"/>
      <c r="D63" s="41"/>
      <c r="E63" s="41"/>
      <c r="F63" s="47"/>
      <c r="G63" s="56"/>
    </row>
    <row r="64" spans="1:7" x14ac:dyDescent="0.3">
      <c r="A64" s="53"/>
      <c r="B64" s="34" t="s">
        <v>687</v>
      </c>
      <c r="C64" s="35"/>
      <c r="D64" s="36"/>
      <c r="E64" s="36"/>
      <c r="F64" s="36"/>
      <c r="G64" s="92"/>
    </row>
    <row r="65" spans="1:7" x14ac:dyDescent="0.3">
      <c r="A65" s="33"/>
      <c r="B65" s="38" t="s">
        <v>72</v>
      </c>
      <c r="C65" s="36"/>
      <c r="D65" s="36"/>
      <c r="E65" s="39"/>
      <c r="F65" s="39"/>
      <c r="G65" s="37"/>
    </row>
    <row r="66" spans="1:7" x14ac:dyDescent="0.3">
      <c r="A66" s="33"/>
      <c r="B66" s="64" t="s">
        <v>685</v>
      </c>
      <c r="C66" s="41" t="s">
        <v>13</v>
      </c>
      <c r="D66" s="41">
        <v>1</v>
      </c>
      <c r="E66" s="65">
        <f>'Electrical District Rate'!$B$263</f>
        <v>8032</v>
      </c>
      <c r="F66" s="42">
        <f>D66*E66</f>
        <v>8032</v>
      </c>
      <c r="G66" s="37"/>
    </row>
    <row r="67" spans="1:7" x14ac:dyDescent="0.3">
      <c r="A67" s="33"/>
      <c r="B67" s="66" t="s">
        <v>91</v>
      </c>
      <c r="C67" s="41" t="s">
        <v>28</v>
      </c>
      <c r="D67" s="41">
        <v>1</v>
      </c>
      <c r="E67" s="67">
        <f>'Base Rate'!E108</f>
        <v>0</v>
      </c>
      <c r="F67" s="42">
        <f>D67*E67</f>
        <v>0</v>
      </c>
      <c r="G67" s="37"/>
    </row>
    <row r="68" spans="1:7" x14ac:dyDescent="0.3">
      <c r="A68" s="33"/>
      <c r="B68" s="68" t="s">
        <v>76</v>
      </c>
      <c r="C68" s="41"/>
      <c r="D68" s="41"/>
      <c r="E68" s="46"/>
      <c r="F68" s="47">
        <f>SUM(F66:F67)</f>
        <v>8032</v>
      </c>
      <c r="G68" s="37"/>
    </row>
    <row r="69" spans="1:7" x14ac:dyDescent="0.3">
      <c r="A69" s="33"/>
      <c r="B69" s="69" t="s">
        <v>77</v>
      </c>
      <c r="C69" s="41"/>
      <c r="D69" s="41"/>
      <c r="E69" s="44"/>
      <c r="F69" s="44"/>
      <c r="G69" s="37"/>
    </row>
    <row r="70" spans="1:7" x14ac:dyDescent="0.3">
      <c r="A70" s="33"/>
      <c r="B70" s="43" t="s">
        <v>0</v>
      </c>
      <c r="C70" s="41" t="s">
        <v>141</v>
      </c>
      <c r="D70" s="41">
        <f>1/20</f>
        <v>0.05</v>
      </c>
      <c r="E70" s="44">
        <f>'Electrical District Rate'!$E$3</f>
        <v>900</v>
      </c>
      <c r="F70" s="44">
        <f>E70*D70</f>
        <v>45</v>
      </c>
      <c r="G70" s="37"/>
    </row>
    <row r="71" spans="1:7" x14ac:dyDescent="0.3">
      <c r="A71" s="33"/>
      <c r="B71" s="43" t="s">
        <v>78</v>
      </c>
      <c r="C71" s="41" t="s">
        <v>141</v>
      </c>
      <c r="D71" s="41">
        <f>1/20</f>
        <v>0.05</v>
      </c>
      <c r="E71" s="44">
        <f>'Electrical District Rate'!$J$3</f>
        <v>750</v>
      </c>
      <c r="F71" s="44">
        <f>E71*D71</f>
        <v>37.5</v>
      </c>
      <c r="G71" s="37"/>
    </row>
    <row r="72" spans="1:7" x14ac:dyDescent="0.3">
      <c r="B72" s="48" t="s">
        <v>79</v>
      </c>
      <c r="C72" s="41"/>
      <c r="D72" s="41"/>
      <c r="E72" s="44"/>
      <c r="F72" s="47">
        <f>SUM(F70:F71)</f>
        <v>82.5</v>
      </c>
      <c r="G72" s="37"/>
    </row>
    <row r="73" spans="1:7" x14ac:dyDescent="0.3">
      <c r="A73" s="33"/>
      <c r="B73" s="43" t="s">
        <v>80</v>
      </c>
      <c r="C73" s="41"/>
      <c r="D73" s="41"/>
      <c r="E73" s="41"/>
      <c r="F73" s="44">
        <f>F68+F72</f>
        <v>8114.5</v>
      </c>
      <c r="G73" s="37"/>
    </row>
    <row r="74" spans="1:7" x14ac:dyDescent="0.3">
      <c r="A74" s="33"/>
      <c r="B74" s="43" t="s">
        <v>81</v>
      </c>
      <c r="C74" s="41"/>
      <c r="D74" s="41"/>
      <c r="E74" s="41"/>
      <c r="F74" s="46">
        <f>0.15*F73</f>
        <v>1217.175</v>
      </c>
      <c r="G74" s="37"/>
    </row>
    <row r="75" spans="1:7" x14ac:dyDescent="0.3">
      <c r="A75" s="33"/>
      <c r="B75" s="49" t="s">
        <v>82</v>
      </c>
      <c r="C75" s="50"/>
      <c r="D75" s="50"/>
      <c r="E75" s="50"/>
      <c r="F75" s="51">
        <f>F73+F74</f>
        <v>9331.6749999999993</v>
      </c>
      <c r="G75" s="52" t="s">
        <v>88</v>
      </c>
    </row>
    <row r="76" spans="1:7" x14ac:dyDescent="0.3">
      <c r="A76" s="33"/>
      <c r="B76" s="54"/>
      <c r="C76" s="31"/>
      <c r="D76" s="31"/>
      <c r="E76" s="31"/>
      <c r="F76" s="55"/>
      <c r="G76" s="56"/>
    </row>
    <row r="77" spans="1:7" x14ac:dyDescent="0.3">
      <c r="A77" s="33"/>
      <c r="B77" s="34" t="s">
        <v>668</v>
      </c>
      <c r="C77" s="35"/>
      <c r="D77" s="36"/>
      <c r="E77" s="36"/>
      <c r="F77" s="36"/>
      <c r="G77" s="37"/>
    </row>
    <row r="78" spans="1:7" x14ac:dyDescent="0.3">
      <c r="A78" s="33"/>
      <c r="B78" s="38" t="s">
        <v>72</v>
      </c>
      <c r="C78" s="36"/>
      <c r="D78" s="36"/>
      <c r="E78" s="39"/>
      <c r="F78" s="39"/>
      <c r="G78" s="37"/>
    </row>
    <row r="79" spans="1:7" x14ac:dyDescent="0.3">
      <c r="A79" s="33"/>
      <c r="B79" s="64" t="s">
        <v>665</v>
      </c>
      <c r="C79" s="41" t="s">
        <v>13</v>
      </c>
      <c r="D79" s="41">
        <v>1</v>
      </c>
      <c r="E79" s="65">
        <f>'Electrical District Rate'!$B$266</f>
        <v>816</v>
      </c>
      <c r="F79" s="42">
        <f>D79*E79</f>
        <v>816</v>
      </c>
      <c r="G79" s="37"/>
    </row>
    <row r="80" spans="1:7" x14ac:dyDescent="0.3">
      <c r="A80" s="33"/>
      <c r="B80" s="66" t="s">
        <v>91</v>
      </c>
      <c r="C80" s="41" t="s">
        <v>28</v>
      </c>
      <c r="D80" s="41">
        <v>1</v>
      </c>
      <c r="E80" s="67">
        <f>E54</f>
        <v>11.33</v>
      </c>
      <c r="F80" s="42">
        <f>D80*E80</f>
        <v>11.33</v>
      </c>
      <c r="G80" s="37"/>
    </row>
    <row r="81" spans="1:7" x14ac:dyDescent="0.3">
      <c r="A81" s="329"/>
      <c r="B81" s="45" t="s">
        <v>76</v>
      </c>
      <c r="C81" s="41"/>
      <c r="D81" s="41"/>
      <c r="E81" s="46"/>
      <c r="F81" s="47">
        <f>SUM(F79:F80)</f>
        <v>827.33</v>
      </c>
      <c r="G81" s="37"/>
    </row>
    <row r="82" spans="1:7" x14ac:dyDescent="0.3">
      <c r="A82" s="330"/>
      <c r="B82" s="34" t="s">
        <v>77</v>
      </c>
      <c r="C82" s="41"/>
      <c r="D82" s="41"/>
      <c r="E82" s="44"/>
      <c r="F82" s="44"/>
      <c r="G82" s="37"/>
    </row>
    <row r="83" spans="1:7" x14ac:dyDescent="0.3">
      <c r="A83" s="88"/>
      <c r="B83" s="43" t="s">
        <v>0</v>
      </c>
      <c r="C83" s="41" t="s">
        <v>141</v>
      </c>
      <c r="D83" s="41">
        <f>1/20</f>
        <v>0.05</v>
      </c>
      <c r="E83" s="44">
        <f>'Electrical District Rate'!$E$3</f>
        <v>900</v>
      </c>
      <c r="F83" s="44">
        <f>E83*D83</f>
        <v>45</v>
      </c>
      <c r="G83" s="37"/>
    </row>
    <row r="84" spans="1:7" x14ac:dyDescent="0.3">
      <c r="A84" s="63"/>
      <c r="B84" s="43" t="s">
        <v>78</v>
      </c>
      <c r="C84" s="41" t="s">
        <v>141</v>
      </c>
      <c r="D84" s="41">
        <f>1/20</f>
        <v>0.05</v>
      </c>
      <c r="E84" s="44">
        <f>'Electrical District Rate'!$J$3</f>
        <v>750</v>
      </c>
      <c r="F84" s="44">
        <f>E84*D84</f>
        <v>37.5</v>
      </c>
      <c r="G84" s="37"/>
    </row>
    <row r="85" spans="1:7" x14ac:dyDescent="0.3">
      <c r="A85" s="63"/>
      <c r="B85" s="48" t="s">
        <v>79</v>
      </c>
      <c r="C85" s="41"/>
      <c r="D85" s="41"/>
      <c r="E85" s="44"/>
      <c r="F85" s="47">
        <f>SUM(F83:F84)</f>
        <v>82.5</v>
      </c>
      <c r="G85" s="37"/>
    </row>
    <row r="86" spans="1:7" x14ac:dyDescent="0.3">
      <c r="A86" s="63"/>
      <c r="B86" s="43" t="s">
        <v>80</v>
      </c>
      <c r="C86" s="41"/>
      <c r="D86" s="41"/>
      <c r="E86" s="41"/>
      <c r="F86" s="44">
        <f>F81+F85</f>
        <v>909.83</v>
      </c>
      <c r="G86" s="37"/>
    </row>
    <row r="87" spans="1:7" x14ac:dyDescent="0.3">
      <c r="A87" s="44"/>
      <c r="B87" s="43" t="s">
        <v>81</v>
      </c>
      <c r="C87" s="41"/>
      <c r="D87" s="41"/>
      <c r="E87" s="41"/>
      <c r="F87" s="46">
        <f>0.15*F86</f>
        <v>136.47450000000001</v>
      </c>
      <c r="G87" s="37"/>
    </row>
    <row r="88" spans="1:7" x14ac:dyDescent="0.3">
      <c r="A88" s="46"/>
      <c r="B88" s="49" t="s">
        <v>82</v>
      </c>
      <c r="C88" s="50"/>
      <c r="D88" s="50"/>
      <c r="E88" s="50"/>
      <c r="F88" s="51">
        <f>F86+F87</f>
        <v>1046.3045</v>
      </c>
      <c r="G88" s="56" t="s">
        <v>88</v>
      </c>
    </row>
    <row r="89" spans="1:7" x14ac:dyDescent="0.3">
      <c r="A89" s="66"/>
      <c r="B89" s="53"/>
      <c r="C89" s="30"/>
      <c r="D89" s="31"/>
      <c r="E89" s="31"/>
      <c r="F89" s="31"/>
      <c r="G89" s="332"/>
    </row>
    <row r="90" spans="1:7" x14ac:dyDescent="0.3">
      <c r="A90" s="43"/>
      <c r="B90" s="34" t="s">
        <v>667</v>
      </c>
      <c r="C90" s="61"/>
      <c r="D90" s="4"/>
      <c r="E90" s="4"/>
      <c r="F90" s="4"/>
      <c r="G90" s="37"/>
    </row>
    <row r="91" spans="1:7" x14ac:dyDescent="0.3">
      <c r="A91" s="70"/>
      <c r="B91" s="38" t="s">
        <v>72</v>
      </c>
      <c r="C91" s="36"/>
      <c r="D91" s="36"/>
      <c r="E91" s="39"/>
      <c r="F91" s="39"/>
      <c r="G91" s="37"/>
    </row>
    <row r="92" spans="1:7" x14ac:dyDescent="0.3">
      <c r="A92" s="70"/>
      <c r="B92" s="64" t="s">
        <v>682</v>
      </c>
      <c r="C92" s="41" t="s">
        <v>13</v>
      </c>
      <c r="D92" s="41">
        <v>1</v>
      </c>
      <c r="E92" s="65">
        <f>'Electrical District Rate'!$B$269</f>
        <v>480</v>
      </c>
      <c r="F92" s="42">
        <f>D92*E92</f>
        <v>480</v>
      </c>
      <c r="G92" s="37"/>
    </row>
    <row r="93" spans="1:7" x14ac:dyDescent="0.3">
      <c r="A93" s="70"/>
      <c r="B93" s="66" t="s">
        <v>91</v>
      </c>
      <c r="C93" s="41" t="s">
        <v>28</v>
      </c>
      <c r="D93" s="41">
        <v>1</v>
      </c>
      <c r="E93" s="67">
        <f>E54</f>
        <v>11.33</v>
      </c>
      <c r="F93" s="42">
        <f>D93*E93</f>
        <v>11.33</v>
      </c>
      <c r="G93" s="37"/>
    </row>
    <row r="94" spans="1:7" x14ac:dyDescent="0.3">
      <c r="A94" s="331"/>
      <c r="B94" s="45" t="s">
        <v>76</v>
      </c>
      <c r="C94" s="41"/>
      <c r="D94" s="41"/>
      <c r="E94" s="46"/>
      <c r="F94" s="47">
        <f>SUM(F92:F93)</f>
        <v>491.33</v>
      </c>
      <c r="G94" s="37"/>
    </row>
    <row r="95" spans="1:7" x14ac:dyDescent="0.3">
      <c r="A95" s="88"/>
      <c r="B95" s="69" t="s">
        <v>77</v>
      </c>
      <c r="C95" s="41"/>
      <c r="D95" s="41"/>
      <c r="E95" s="44"/>
      <c r="F95" s="44"/>
      <c r="G95" s="37"/>
    </row>
    <row r="96" spans="1:7" x14ac:dyDescent="0.3">
      <c r="A96" s="63"/>
      <c r="B96" s="43" t="s">
        <v>0</v>
      </c>
      <c r="C96" s="41" t="s">
        <v>141</v>
      </c>
      <c r="D96" s="41">
        <f>1/20</f>
        <v>0.05</v>
      </c>
      <c r="E96" s="44">
        <f>'Electrical District Rate'!$E$3</f>
        <v>900</v>
      </c>
      <c r="F96" s="44">
        <f>E96*D96</f>
        <v>45</v>
      </c>
      <c r="G96" s="37"/>
    </row>
    <row r="97" spans="1:7" x14ac:dyDescent="0.3">
      <c r="A97" s="63"/>
      <c r="B97" s="43" t="s">
        <v>78</v>
      </c>
      <c r="C97" s="41" t="s">
        <v>141</v>
      </c>
      <c r="D97" s="41">
        <f>1/20</f>
        <v>0.05</v>
      </c>
      <c r="E97" s="44">
        <f>'Electrical District Rate'!$J$3</f>
        <v>750</v>
      </c>
      <c r="F97" s="44">
        <f>E97*D97</f>
        <v>37.5</v>
      </c>
      <c r="G97" s="37"/>
    </row>
    <row r="98" spans="1:7" x14ac:dyDescent="0.3">
      <c r="A98" s="63"/>
      <c r="B98" s="48" t="s">
        <v>79</v>
      </c>
      <c r="C98" s="41"/>
      <c r="D98" s="41"/>
      <c r="E98" s="44"/>
      <c r="F98" s="47">
        <f>SUM(F96:F97)</f>
        <v>82.5</v>
      </c>
      <c r="G98" s="37"/>
    </row>
    <row r="99" spans="1:7" x14ac:dyDescent="0.3">
      <c r="A99" s="63"/>
      <c r="B99" s="43" t="s">
        <v>80</v>
      </c>
      <c r="C99" s="41"/>
      <c r="D99" s="41"/>
      <c r="E99" s="41"/>
      <c r="F99" s="44">
        <f>F94+F98</f>
        <v>573.82999999999993</v>
      </c>
      <c r="G99" s="37"/>
    </row>
    <row r="100" spans="1:7" x14ac:dyDescent="0.3">
      <c r="A100" s="63"/>
      <c r="B100" s="43" t="s">
        <v>81</v>
      </c>
      <c r="C100" s="41"/>
      <c r="D100" s="41"/>
      <c r="E100" s="41"/>
      <c r="F100" s="46">
        <f>0.15*F99</f>
        <v>86.074499999999986</v>
      </c>
      <c r="G100" s="37"/>
    </row>
    <row r="101" spans="1:7" x14ac:dyDescent="0.3">
      <c r="A101" s="63"/>
      <c r="B101" s="49" t="s">
        <v>82</v>
      </c>
      <c r="C101" s="50"/>
      <c r="D101" s="50"/>
      <c r="E101" s="50"/>
      <c r="F101" s="51">
        <f>F99+F100</f>
        <v>659.90449999999987</v>
      </c>
      <c r="G101" s="52" t="s">
        <v>88</v>
      </c>
    </row>
    <row r="102" spans="1:7" x14ac:dyDescent="0.3">
      <c r="A102" s="44"/>
      <c r="B102" s="53"/>
      <c r="C102" s="30"/>
      <c r="D102" s="31"/>
      <c r="E102" s="31"/>
      <c r="F102" s="31"/>
      <c r="G102" s="332"/>
    </row>
    <row r="103" spans="1:7" x14ac:dyDescent="0.3">
      <c r="A103" s="43"/>
      <c r="B103" s="34" t="s">
        <v>688</v>
      </c>
      <c r="C103" s="61"/>
      <c r="D103" s="4"/>
      <c r="E103" s="4"/>
      <c r="F103" s="4"/>
      <c r="G103" s="37"/>
    </row>
    <row r="104" spans="1:7" x14ac:dyDescent="0.3">
      <c r="A104" s="70"/>
      <c r="B104" s="38" t="s">
        <v>72</v>
      </c>
      <c r="C104" s="36"/>
      <c r="D104" s="36"/>
      <c r="E104" s="39"/>
      <c r="F104" s="39"/>
      <c r="G104" s="37"/>
    </row>
    <row r="105" spans="1:7" x14ac:dyDescent="0.3">
      <c r="A105" s="70"/>
      <c r="B105" s="64" t="s">
        <v>684</v>
      </c>
      <c r="C105" s="41" t="s">
        <v>13</v>
      </c>
      <c r="D105" s="41">
        <v>1</v>
      </c>
      <c r="E105" s="65">
        <f>'Electrical District Rate'!$B$269</f>
        <v>480</v>
      </c>
      <c r="F105" s="42">
        <f>D105*E105</f>
        <v>480</v>
      </c>
      <c r="G105" s="37"/>
    </row>
    <row r="106" spans="1:7" x14ac:dyDescent="0.3">
      <c r="A106" s="70"/>
      <c r="B106" s="66" t="s">
        <v>91</v>
      </c>
      <c r="C106" s="41" t="s">
        <v>28</v>
      </c>
      <c r="D106" s="41">
        <v>1</v>
      </c>
      <c r="E106" s="67">
        <f>E80</f>
        <v>11.33</v>
      </c>
      <c r="F106" s="42">
        <f>D106*E106</f>
        <v>11.33</v>
      </c>
      <c r="G106" s="37"/>
    </row>
    <row r="107" spans="1:7" x14ac:dyDescent="0.3">
      <c r="A107" s="331"/>
      <c r="B107" s="45" t="s">
        <v>76</v>
      </c>
      <c r="C107" s="41"/>
      <c r="D107" s="41"/>
      <c r="E107" s="46"/>
      <c r="F107" s="47">
        <f>SUM(F105:F106)</f>
        <v>491.33</v>
      </c>
      <c r="G107" s="37"/>
    </row>
    <row r="108" spans="1:7" x14ac:dyDescent="0.3">
      <c r="A108" s="88"/>
      <c r="B108" s="69" t="s">
        <v>77</v>
      </c>
      <c r="C108" s="41"/>
      <c r="D108" s="41"/>
      <c r="E108" s="44"/>
      <c r="F108" s="44"/>
      <c r="G108" s="37"/>
    </row>
    <row r="109" spans="1:7" x14ac:dyDescent="0.3">
      <c r="A109" s="63"/>
      <c r="B109" s="43" t="s">
        <v>0</v>
      </c>
      <c r="C109" s="41" t="s">
        <v>141</v>
      </c>
      <c r="D109" s="41">
        <f>1/20</f>
        <v>0.05</v>
      </c>
      <c r="E109" s="44">
        <f>'Electrical District Rate'!$E$3</f>
        <v>900</v>
      </c>
      <c r="F109" s="44">
        <f>E109*D109</f>
        <v>45</v>
      </c>
      <c r="G109" s="37"/>
    </row>
    <row r="110" spans="1:7" x14ac:dyDescent="0.3">
      <c r="A110" s="63"/>
      <c r="B110" s="43" t="s">
        <v>78</v>
      </c>
      <c r="C110" s="41" t="s">
        <v>141</v>
      </c>
      <c r="D110" s="41">
        <f>1/20</f>
        <v>0.05</v>
      </c>
      <c r="E110" s="44">
        <f>'Electrical District Rate'!$J$3</f>
        <v>750</v>
      </c>
      <c r="F110" s="44">
        <f>E110*D110</f>
        <v>37.5</v>
      </c>
      <c r="G110" s="37"/>
    </row>
    <row r="111" spans="1:7" x14ac:dyDescent="0.3">
      <c r="A111" s="63"/>
      <c r="B111" s="48" t="s">
        <v>79</v>
      </c>
      <c r="C111" s="41"/>
      <c r="D111" s="41"/>
      <c r="E111" s="44"/>
      <c r="F111" s="47">
        <f>SUM(F109:F110)</f>
        <v>82.5</v>
      </c>
      <c r="G111" s="37"/>
    </row>
    <row r="112" spans="1:7" x14ac:dyDescent="0.3">
      <c r="A112" s="63"/>
      <c r="B112" s="43" t="s">
        <v>80</v>
      </c>
      <c r="C112" s="41"/>
      <c r="D112" s="41"/>
      <c r="E112" s="41"/>
      <c r="F112" s="44">
        <f>F107+F111</f>
        <v>573.82999999999993</v>
      </c>
      <c r="G112" s="37"/>
    </row>
    <row r="113" spans="1:7" x14ac:dyDescent="0.3">
      <c r="A113" s="63"/>
      <c r="B113" s="43" t="s">
        <v>81</v>
      </c>
      <c r="C113" s="41"/>
      <c r="D113" s="41"/>
      <c r="E113" s="41"/>
      <c r="F113" s="46">
        <f>0.15*F112</f>
        <v>86.074499999999986</v>
      </c>
      <c r="G113" s="37"/>
    </row>
    <row r="114" spans="1:7" x14ac:dyDescent="0.3">
      <c r="A114" s="63"/>
      <c r="B114" s="49" t="s">
        <v>82</v>
      </c>
      <c r="C114" s="50"/>
      <c r="D114" s="50"/>
      <c r="E114" s="50"/>
      <c r="F114" s="51">
        <f>F112+F113</f>
        <v>659.90449999999987</v>
      </c>
      <c r="G114" s="52" t="s">
        <v>88</v>
      </c>
    </row>
    <row r="115" spans="1:7" x14ac:dyDescent="0.3">
      <c r="A115" s="63"/>
      <c r="B115" s="49"/>
      <c r="C115" s="50"/>
      <c r="D115" s="50"/>
      <c r="E115" s="50"/>
      <c r="F115" s="51"/>
      <c r="G115" s="56"/>
    </row>
    <row r="116" spans="1:7" x14ac:dyDescent="0.3">
      <c r="A116" s="43"/>
      <c r="B116" s="34" t="s">
        <v>689</v>
      </c>
      <c r="C116" s="61"/>
      <c r="D116" s="4"/>
      <c r="E116" s="4"/>
      <c r="F116" s="4"/>
      <c r="G116" s="37"/>
    </row>
    <row r="117" spans="1:7" x14ac:dyDescent="0.3">
      <c r="A117" s="70"/>
      <c r="B117" s="38" t="s">
        <v>72</v>
      </c>
      <c r="C117" s="36"/>
      <c r="D117" s="36"/>
      <c r="E117" s="39"/>
      <c r="F117" s="39"/>
      <c r="G117" s="37"/>
    </row>
    <row r="118" spans="1:7" x14ac:dyDescent="0.3">
      <c r="A118" s="70"/>
      <c r="B118" s="64" t="s">
        <v>684</v>
      </c>
      <c r="C118" s="41" t="s">
        <v>13</v>
      </c>
      <c r="D118" s="41">
        <v>1</v>
      </c>
      <c r="E118" s="65">
        <f>'Electrical District Rate'!$B$269</f>
        <v>480</v>
      </c>
      <c r="F118" s="42">
        <f>D118*E118</f>
        <v>480</v>
      </c>
      <c r="G118" s="37"/>
    </row>
    <row r="119" spans="1:7" x14ac:dyDescent="0.3">
      <c r="A119" s="70"/>
      <c r="B119" s="66" t="s">
        <v>91</v>
      </c>
      <c r="C119" s="41" t="s">
        <v>28</v>
      </c>
      <c r="D119" s="41">
        <v>1</v>
      </c>
      <c r="E119" s="67">
        <f>E93</f>
        <v>11.33</v>
      </c>
      <c r="F119" s="42">
        <f>D119*E119</f>
        <v>11.33</v>
      </c>
      <c r="G119" s="37"/>
    </row>
    <row r="120" spans="1:7" x14ac:dyDescent="0.3">
      <c r="A120" s="331"/>
      <c r="B120" s="45" t="s">
        <v>76</v>
      </c>
      <c r="C120" s="41"/>
      <c r="D120" s="41"/>
      <c r="E120" s="46"/>
      <c r="F120" s="47">
        <f>SUM(F118:F119)</f>
        <v>491.33</v>
      </c>
      <c r="G120" s="37"/>
    </row>
    <row r="121" spans="1:7" x14ac:dyDescent="0.3">
      <c r="A121" s="88"/>
      <c r="B121" s="69" t="s">
        <v>77</v>
      </c>
      <c r="C121" s="41"/>
      <c r="D121" s="41"/>
      <c r="E121" s="44"/>
      <c r="F121" s="44"/>
      <c r="G121" s="37"/>
    </row>
    <row r="122" spans="1:7" x14ac:dyDescent="0.3">
      <c r="A122" s="63"/>
      <c r="B122" s="43" t="s">
        <v>0</v>
      </c>
      <c r="C122" s="41" t="s">
        <v>141</v>
      </c>
      <c r="D122" s="41">
        <f>1/20</f>
        <v>0.05</v>
      </c>
      <c r="E122" s="44">
        <f>'Electrical District Rate'!$E$3</f>
        <v>900</v>
      </c>
      <c r="F122" s="44">
        <f>E122*D122</f>
        <v>45</v>
      </c>
      <c r="G122" s="37"/>
    </row>
    <row r="123" spans="1:7" x14ac:dyDescent="0.3">
      <c r="A123" s="63"/>
      <c r="B123" s="43" t="s">
        <v>78</v>
      </c>
      <c r="C123" s="41" t="s">
        <v>141</v>
      </c>
      <c r="D123" s="41">
        <f>1/20</f>
        <v>0.05</v>
      </c>
      <c r="E123" s="44">
        <f>'Electrical District Rate'!$J$3</f>
        <v>750</v>
      </c>
      <c r="F123" s="44">
        <f>E123*D123</f>
        <v>37.5</v>
      </c>
      <c r="G123" s="37"/>
    </row>
    <row r="124" spans="1:7" x14ac:dyDescent="0.3">
      <c r="A124" s="63"/>
      <c r="B124" s="48" t="s">
        <v>79</v>
      </c>
      <c r="C124" s="41"/>
      <c r="D124" s="41"/>
      <c r="E124" s="44"/>
      <c r="F124" s="47">
        <f>SUM(F122:F123)</f>
        <v>82.5</v>
      </c>
      <c r="G124" s="37"/>
    </row>
    <row r="125" spans="1:7" x14ac:dyDescent="0.3">
      <c r="A125" s="63"/>
      <c r="B125" s="43" t="s">
        <v>80</v>
      </c>
      <c r="C125" s="41"/>
      <c r="D125" s="41"/>
      <c r="E125" s="41"/>
      <c r="F125" s="44">
        <f>F120+F124</f>
        <v>573.82999999999993</v>
      </c>
      <c r="G125" s="37"/>
    </row>
    <row r="126" spans="1:7" x14ac:dyDescent="0.3">
      <c r="A126" s="63"/>
      <c r="B126" s="43" t="s">
        <v>81</v>
      </c>
      <c r="C126" s="41"/>
      <c r="D126" s="41"/>
      <c r="E126" s="41"/>
      <c r="F126" s="46">
        <f>0.15*F125</f>
        <v>86.074499999999986</v>
      </c>
      <c r="G126" s="37"/>
    </row>
    <row r="127" spans="1:7" x14ac:dyDescent="0.3">
      <c r="A127" s="63"/>
      <c r="B127" s="49" t="s">
        <v>82</v>
      </c>
      <c r="C127" s="50"/>
      <c r="D127" s="50"/>
      <c r="E127" s="50"/>
      <c r="F127" s="51">
        <f>F125+F126</f>
        <v>659.90449999999987</v>
      </c>
      <c r="G127" s="52" t="s">
        <v>88</v>
      </c>
    </row>
    <row r="128" spans="1:7" x14ac:dyDescent="0.3">
      <c r="A128" s="63"/>
      <c r="B128" s="49"/>
      <c r="C128" s="50"/>
      <c r="D128" s="50"/>
      <c r="E128" s="50"/>
      <c r="F128" s="51"/>
      <c r="G128" s="56"/>
    </row>
    <row r="129" spans="1:7" x14ac:dyDescent="0.3">
      <c r="A129" s="43"/>
      <c r="B129" s="34" t="s">
        <v>728</v>
      </c>
      <c r="C129" s="61"/>
      <c r="D129" s="4"/>
      <c r="E129" s="4"/>
      <c r="F129" s="4"/>
      <c r="G129" s="37"/>
    </row>
    <row r="130" spans="1:7" x14ac:dyDescent="0.3">
      <c r="A130" s="70"/>
      <c r="B130" s="38" t="s">
        <v>72</v>
      </c>
      <c r="C130" s="36"/>
      <c r="D130" s="36"/>
      <c r="E130" s="39"/>
      <c r="F130" s="39"/>
      <c r="G130" s="37"/>
    </row>
    <row r="131" spans="1:7" x14ac:dyDescent="0.3">
      <c r="A131" s="70"/>
      <c r="B131" s="64" t="s">
        <v>729</v>
      </c>
      <c r="C131" s="41" t="s">
        <v>13</v>
      </c>
      <c r="D131" s="41">
        <v>1</v>
      </c>
      <c r="E131" s="65">
        <f>'Electrical District Rate'!$D$94</f>
        <v>2585</v>
      </c>
      <c r="F131" s="42">
        <f>D131*E131</f>
        <v>2585</v>
      </c>
      <c r="G131" s="37"/>
    </row>
    <row r="132" spans="1:7" x14ac:dyDescent="0.3">
      <c r="A132" s="70"/>
      <c r="B132" s="66" t="s">
        <v>91</v>
      </c>
      <c r="C132" s="41" t="s">
        <v>28</v>
      </c>
      <c r="D132" s="41">
        <v>1</v>
      </c>
      <c r="E132" s="67">
        <f>E106</f>
        <v>11.33</v>
      </c>
      <c r="F132" s="42">
        <f>D132*E132</f>
        <v>11.33</v>
      </c>
      <c r="G132" s="37"/>
    </row>
    <row r="133" spans="1:7" x14ac:dyDescent="0.3">
      <c r="A133" s="331"/>
      <c r="B133" s="45" t="s">
        <v>76</v>
      </c>
      <c r="C133" s="41"/>
      <c r="D133" s="41"/>
      <c r="E133" s="46"/>
      <c r="F133" s="47">
        <f>SUM(F131:F132)</f>
        <v>2596.33</v>
      </c>
      <c r="G133" s="37"/>
    </row>
    <row r="134" spans="1:7" x14ac:dyDescent="0.3">
      <c r="A134" s="88"/>
      <c r="B134" s="69" t="s">
        <v>77</v>
      </c>
      <c r="C134" s="41"/>
      <c r="D134" s="41"/>
      <c r="E134" s="44"/>
      <c r="F134" s="44"/>
      <c r="G134" s="37"/>
    </row>
    <row r="135" spans="1:7" x14ac:dyDescent="0.3">
      <c r="A135" s="63"/>
      <c r="B135" s="43" t="s">
        <v>0</v>
      </c>
      <c r="C135" s="41" t="s">
        <v>141</v>
      </c>
      <c r="D135" s="41">
        <f>1/20</f>
        <v>0.05</v>
      </c>
      <c r="E135" s="44">
        <f>'Electrical District Rate'!$E$3</f>
        <v>900</v>
      </c>
      <c r="F135" s="44">
        <f>E135*D135</f>
        <v>45</v>
      </c>
      <c r="G135" s="37"/>
    </row>
    <row r="136" spans="1:7" x14ac:dyDescent="0.3">
      <c r="A136" s="63"/>
      <c r="B136" s="43" t="s">
        <v>78</v>
      </c>
      <c r="C136" s="41" t="s">
        <v>141</v>
      </c>
      <c r="D136" s="41">
        <f>1/20</f>
        <v>0.05</v>
      </c>
      <c r="E136" s="44">
        <f>'Electrical District Rate'!$J$3</f>
        <v>750</v>
      </c>
      <c r="F136" s="44">
        <f>E136*D136</f>
        <v>37.5</v>
      </c>
      <c r="G136" s="37"/>
    </row>
    <row r="137" spans="1:7" x14ac:dyDescent="0.3">
      <c r="A137" s="63"/>
      <c r="B137" s="48" t="s">
        <v>79</v>
      </c>
      <c r="C137" s="41"/>
      <c r="D137" s="41"/>
      <c r="E137" s="44"/>
      <c r="F137" s="47">
        <f>SUM(F135:F136)</f>
        <v>82.5</v>
      </c>
      <c r="G137" s="37"/>
    </row>
    <row r="138" spans="1:7" x14ac:dyDescent="0.3">
      <c r="A138" s="63"/>
      <c r="B138" s="43" t="s">
        <v>80</v>
      </c>
      <c r="C138" s="41"/>
      <c r="D138" s="41"/>
      <c r="E138" s="41"/>
      <c r="F138" s="44">
        <f>F133+F137</f>
        <v>2678.83</v>
      </c>
      <c r="G138" s="37"/>
    </row>
    <row r="139" spans="1:7" x14ac:dyDescent="0.3">
      <c r="A139" s="63"/>
      <c r="B139" s="43" t="s">
        <v>81</v>
      </c>
      <c r="C139" s="41"/>
      <c r="D139" s="41"/>
      <c r="E139" s="41"/>
      <c r="F139" s="46">
        <f>0.15*F138</f>
        <v>401.8245</v>
      </c>
      <c r="G139" s="37"/>
    </row>
    <row r="140" spans="1:7" x14ac:dyDescent="0.3">
      <c r="A140" s="63"/>
      <c r="B140" s="49" t="s">
        <v>82</v>
      </c>
      <c r="C140" s="50"/>
      <c r="D140" s="50"/>
      <c r="E140" s="50"/>
      <c r="F140" s="51">
        <f>F138+F139</f>
        <v>3080.6545000000001</v>
      </c>
      <c r="G140" s="52" t="s">
        <v>88</v>
      </c>
    </row>
    <row r="141" spans="1:7" x14ac:dyDescent="0.3">
      <c r="A141" s="63"/>
      <c r="B141" s="49"/>
      <c r="C141" s="50"/>
      <c r="D141" s="50"/>
      <c r="E141" s="50"/>
      <c r="F141" s="51"/>
      <c r="G141" s="56"/>
    </row>
    <row r="142" spans="1:7" x14ac:dyDescent="0.3">
      <c r="A142" s="33"/>
      <c r="B142" s="34" t="s">
        <v>765</v>
      </c>
      <c r="C142" s="35"/>
      <c r="D142" s="36"/>
      <c r="E142" s="36"/>
      <c r="F142" s="36"/>
      <c r="G142" s="37"/>
    </row>
    <row r="143" spans="1:7" x14ac:dyDescent="0.3">
      <c r="A143" s="33"/>
      <c r="B143" s="38" t="s">
        <v>72</v>
      </c>
      <c r="C143" s="36"/>
      <c r="D143" s="36"/>
      <c r="E143" s="39"/>
      <c r="F143" s="39"/>
      <c r="G143" s="37"/>
    </row>
    <row r="144" spans="1:7" x14ac:dyDescent="0.3">
      <c r="A144" s="33"/>
      <c r="B144" s="40" t="s">
        <v>764</v>
      </c>
      <c r="C144" s="32" t="s">
        <v>74</v>
      </c>
      <c r="D144" s="41">
        <f>'Calculation Sheet'!$B$23</f>
        <v>39.090909090909093</v>
      </c>
      <c r="E144" s="42">
        <f>'[2]Electrical District Rate'!$I$112</f>
        <v>43.48</v>
      </c>
      <c r="F144" s="42">
        <f>D144*E144</f>
        <v>1699.6727272727273</v>
      </c>
      <c r="G144" s="37"/>
    </row>
    <row r="145" spans="1:7" x14ac:dyDescent="0.3">
      <c r="A145" s="33"/>
      <c r="B145" s="43" t="s">
        <v>140</v>
      </c>
      <c r="C145" s="32" t="s">
        <v>74</v>
      </c>
      <c r="D145" s="41">
        <f>'Calculation Sheet'!$B$24</f>
        <v>11.363636363636363</v>
      </c>
      <c r="E145" s="42">
        <f>'Base Rate'!E29</f>
        <v>36</v>
      </c>
      <c r="F145" s="42">
        <f>D145*E145</f>
        <v>409.09090909090907</v>
      </c>
      <c r="G145" s="37"/>
    </row>
    <row r="146" spans="1:7" x14ac:dyDescent="0.3">
      <c r="A146" s="33"/>
      <c r="B146" s="43" t="s">
        <v>75</v>
      </c>
      <c r="C146" s="32" t="s">
        <v>28</v>
      </c>
      <c r="D146" s="41">
        <v>1</v>
      </c>
      <c r="E146" s="42">
        <f>'Base Rate'!E83</f>
        <v>11.33</v>
      </c>
      <c r="F146" s="42">
        <f>E146*D146</f>
        <v>11.33</v>
      </c>
      <c r="G146" s="37"/>
    </row>
    <row r="147" spans="1:7" x14ac:dyDescent="0.3">
      <c r="A147" s="33"/>
      <c r="B147" s="43" t="s">
        <v>31</v>
      </c>
      <c r="C147" s="32" t="s">
        <v>28</v>
      </c>
      <c r="D147" s="41">
        <v>1</v>
      </c>
      <c r="E147" s="42">
        <f>'Base Rate'!E86</f>
        <v>5.15</v>
      </c>
      <c r="F147" s="44">
        <f>E147*D147</f>
        <v>5.15</v>
      </c>
      <c r="G147" s="37"/>
    </row>
    <row r="148" spans="1:7" x14ac:dyDescent="0.3">
      <c r="A148" s="33"/>
      <c r="B148" s="45" t="s">
        <v>76</v>
      </c>
      <c r="C148" s="32"/>
      <c r="D148" s="41"/>
      <c r="E148" s="46"/>
      <c r="F148" s="47">
        <f>SUM(F144:F147)</f>
        <v>2125.2436363636366</v>
      </c>
      <c r="G148" s="37"/>
    </row>
    <row r="149" spans="1:7" x14ac:dyDescent="0.3">
      <c r="A149" s="33"/>
      <c r="B149" s="34" t="s">
        <v>77</v>
      </c>
      <c r="C149" s="41"/>
      <c r="D149" s="41"/>
      <c r="E149" s="44"/>
      <c r="F149" s="44"/>
      <c r="G149" s="37"/>
    </row>
    <row r="150" spans="1:7" x14ac:dyDescent="0.3">
      <c r="A150" s="33"/>
      <c r="B150" s="43" t="s">
        <v>0</v>
      </c>
      <c r="C150" s="41" t="s">
        <v>141</v>
      </c>
      <c r="D150" s="41">
        <v>1</v>
      </c>
      <c r="E150" s="44">
        <f>'[2]Electrical District Rate'!$E$3</f>
        <v>900</v>
      </c>
      <c r="F150" s="44">
        <f>E150*D150</f>
        <v>900</v>
      </c>
      <c r="G150" s="37"/>
    </row>
    <row r="151" spans="1:7" x14ac:dyDescent="0.3">
      <c r="A151" s="33"/>
      <c r="B151" s="43" t="s">
        <v>78</v>
      </c>
      <c r="C151" s="41" t="s">
        <v>141</v>
      </c>
      <c r="D151" s="41">
        <v>2</v>
      </c>
      <c r="E151" s="44">
        <f>'[2]Electrical District Rate'!$J$3</f>
        <v>750</v>
      </c>
      <c r="F151" s="44">
        <f>E151*D151</f>
        <v>1500</v>
      </c>
      <c r="G151" s="37"/>
    </row>
    <row r="152" spans="1:7" x14ac:dyDescent="0.3">
      <c r="A152" s="33"/>
      <c r="B152" s="48" t="s">
        <v>79</v>
      </c>
      <c r="C152" s="41"/>
      <c r="D152" s="41"/>
      <c r="E152" s="44"/>
      <c r="F152" s="47">
        <f>SUM(F150:F151)</f>
        <v>2400</v>
      </c>
      <c r="G152" s="37"/>
    </row>
    <row r="153" spans="1:7" x14ac:dyDescent="0.3">
      <c r="A153" s="33"/>
      <c r="B153" s="43" t="s">
        <v>80</v>
      </c>
      <c r="C153" s="41"/>
      <c r="D153" s="41"/>
      <c r="E153" s="41"/>
      <c r="F153" s="44">
        <f>F148+F152</f>
        <v>4525.2436363636371</v>
      </c>
      <c r="G153" s="37"/>
    </row>
    <row r="154" spans="1:7" x14ac:dyDescent="0.3">
      <c r="A154" s="33"/>
      <c r="B154" s="43" t="s">
        <v>81</v>
      </c>
      <c r="C154" s="41"/>
      <c r="D154" s="41"/>
      <c r="E154" s="41"/>
      <c r="F154" s="46">
        <f>0.15*F153</f>
        <v>678.78654545454549</v>
      </c>
      <c r="G154" s="37"/>
    </row>
    <row r="155" spans="1:7" x14ac:dyDescent="0.3">
      <c r="A155" s="33"/>
      <c r="B155" s="49" t="s">
        <v>82</v>
      </c>
      <c r="C155" s="50"/>
      <c r="D155" s="50"/>
      <c r="E155" s="50"/>
      <c r="F155" s="51">
        <f>F153+F154</f>
        <v>5204.0301818181824</v>
      </c>
      <c r="G155" s="52" t="s">
        <v>83</v>
      </c>
    </row>
    <row r="156" spans="1:7" x14ac:dyDescent="0.3">
      <c r="A156" s="70"/>
      <c r="B156" s="333"/>
      <c r="C156" s="30"/>
      <c r="D156" s="31"/>
      <c r="E156" s="31"/>
      <c r="F156" s="31"/>
      <c r="G156" s="332"/>
    </row>
    <row r="157" spans="1:7" x14ac:dyDescent="0.3">
      <c r="A157" s="333" t="s">
        <v>630</v>
      </c>
      <c r="B157" s="34" t="s">
        <v>631</v>
      </c>
      <c r="C157" s="61"/>
      <c r="D157" s="4"/>
      <c r="E157" s="4"/>
      <c r="F157" s="4"/>
      <c r="G157" s="62"/>
    </row>
    <row r="158" spans="1:7" x14ac:dyDescent="0.3">
      <c r="A158" s="330"/>
      <c r="B158" s="92" t="s">
        <v>72</v>
      </c>
      <c r="C158" s="36"/>
      <c r="D158" s="36"/>
      <c r="E158" s="39"/>
      <c r="F158" s="39"/>
      <c r="G158" s="37"/>
    </row>
    <row r="159" spans="1:7" x14ac:dyDescent="0.3">
      <c r="A159" s="330"/>
      <c r="B159" s="40" t="s">
        <v>89</v>
      </c>
      <c r="C159" s="32" t="s">
        <v>13</v>
      </c>
      <c r="D159" s="41">
        <v>1</v>
      </c>
      <c r="E159" s="65">
        <f>'Electrical District Rate'!$E$22</f>
        <v>58</v>
      </c>
      <c r="F159" s="42">
        <f>D159*E159</f>
        <v>58</v>
      </c>
      <c r="G159" s="37"/>
    </row>
    <row r="160" spans="1:7" x14ac:dyDescent="0.3">
      <c r="A160" s="88"/>
      <c r="B160" s="43" t="s">
        <v>634</v>
      </c>
      <c r="C160" s="32" t="s">
        <v>13</v>
      </c>
      <c r="D160" s="41">
        <v>1</v>
      </c>
      <c r="E160" s="65">
        <f>'Electrical District Rate'!$J$53</f>
        <v>52</v>
      </c>
      <c r="F160" s="42"/>
      <c r="G160" s="37"/>
    </row>
    <row r="161" spans="1:7" x14ac:dyDescent="0.3">
      <c r="A161" s="63"/>
      <c r="B161" s="66" t="s">
        <v>87</v>
      </c>
      <c r="C161" s="41" t="s">
        <v>28</v>
      </c>
      <c r="D161" s="41">
        <v>1</v>
      </c>
      <c r="E161" s="67">
        <f>'[1]Base Rate'!D93</f>
        <v>11.33</v>
      </c>
      <c r="F161" s="42">
        <f>D161*E161</f>
        <v>11.33</v>
      </c>
      <c r="G161" s="37"/>
    </row>
    <row r="162" spans="1:7" x14ac:dyDescent="0.3">
      <c r="A162" s="63"/>
      <c r="B162" s="68" t="s">
        <v>76</v>
      </c>
      <c r="C162" s="41"/>
      <c r="D162" s="41"/>
      <c r="E162" s="46"/>
      <c r="F162" s="47">
        <f>SUM(F159:F161)</f>
        <v>69.33</v>
      </c>
      <c r="G162" s="37"/>
    </row>
    <row r="163" spans="1:7" x14ac:dyDescent="0.3">
      <c r="A163" s="63"/>
      <c r="B163" s="69" t="s">
        <v>77</v>
      </c>
      <c r="C163" s="41"/>
      <c r="D163" s="41"/>
      <c r="E163" s="44"/>
      <c r="F163" s="44"/>
      <c r="G163" s="37"/>
    </row>
    <row r="164" spans="1:7" x14ac:dyDescent="0.3">
      <c r="A164" s="63"/>
      <c r="B164" s="43" t="s">
        <v>0</v>
      </c>
      <c r="C164" s="41" t="s">
        <v>141</v>
      </c>
      <c r="D164" s="41">
        <v>0.1</v>
      </c>
      <c r="E164" s="44">
        <f>'Electrical District Rate'!$E$3</f>
        <v>900</v>
      </c>
      <c r="F164" s="44">
        <f>E164*D164</f>
        <v>90</v>
      </c>
      <c r="G164" s="37"/>
    </row>
    <row r="165" spans="1:7" x14ac:dyDescent="0.3">
      <c r="A165" s="63"/>
      <c r="B165" s="43" t="s">
        <v>78</v>
      </c>
      <c r="C165" s="41" t="s">
        <v>141</v>
      </c>
      <c r="D165" s="41">
        <v>0.2</v>
      </c>
      <c r="E165" s="44">
        <f>'Electrical District Rate'!$J$3</f>
        <v>750</v>
      </c>
      <c r="F165" s="44">
        <f>E165*D165</f>
        <v>150</v>
      </c>
      <c r="G165" s="37"/>
    </row>
    <row r="166" spans="1:7" x14ac:dyDescent="0.3">
      <c r="A166" s="44"/>
      <c r="B166" s="48" t="s">
        <v>79</v>
      </c>
      <c r="C166" s="41"/>
      <c r="D166" s="41"/>
      <c r="E166" s="44"/>
      <c r="F166" s="47">
        <f>SUM(F164:F165)</f>
        <v>240</v>
      </c>
      <c r="G166" s="37"/>
    </row>
    <row r="167" spans="1:7" x14ac:dyDescent="0.3">
      <c r="A167" s="46"/>
      <c r="B167" s="43" t="s">
        <v>80</v>
      </c>
      <c r="C167" s="41"/>
      <c r="D167" s="41"/>
      <c r="E167" s="41"/>
      <c r="F167" s="44">
        <f>F162+F166</f>
        <v>309.33</v>
      </c>
      <c r="G167" s="37"/>
    </row>
    <row r="168" spans="1:7" x14ac:dyDescent="0.3">
      <c r="A168" s="43"/>
      <c r="B168" s="48"/>
      <c r="C168" s="41"/>
      <c r="D168" s="41"/>
      <c r="E168" s="41"/>
      <c r="F168" s="47">
        <f>SUM(F167:F167)</f>
        <v>309.33</v>
      </c>
      <c r="G168" s="37"/>
    </row>
    <row r="169" spans="1:7" x14ac:dyDescent="0.3">
      <c r="A169" s="43"/>
      <c r="B169" s="43" t="s">
        <v>81</v>
      </c>
      <c r="C169" s="41"/>
      <c r="D169" s="41"/>
      <c r="E169" s="41"/>
      <c r="F169" s="46">
        <f>0.15*F168</f>
        <v>46.399499999999996</v>
      </c>
      <c r="G169" s="37"/>
    </row>
    <row r="170" spans="1:7" x14ac:dyDescent="0.3">
      <c r="A170" s="70"/>
      <c r="B170" s="49" t="s">
        <v>82</v>
      </c>
      <c r="C170" s="50"/>
      <c r="D170" s="50"/>
      <c r="E170" s="50"/>
      <c r="F170" s="51">
        <f>F168+F169</f>
        <v>355.72949999999997</v>
      </c>
      <c r="G170" s="52" t="s">
        <v>88</v>
      </c>
    </row>
    <row r="171" spans="1:7" x14ac:dyDescent="0.3">
      <c r="A171" s="70"/>
      <c r="B171" s="1"/>
      <c r="C171" s="1"/>
      <c r="D171" s="71"/>
      <c r="E171" s="2"/>
      <c r="F171" s="5"/>
      <c r="G171" s="28"/>
    </row>
    <row r="172" spans="1:7" x14ac:dyDescent="0.3">
      <c r="A172" s="33"/>
      <c r="B172" s="34" t="s">
        <v>632</v>
      </c>
      <c r="C172" s="35"/>
      <c r="D172" s="36"/>
      <c r="E172" s="36"/>
      <c r="F172" s="36"/>
      <c r="G172" s="62"/>
    </row>
    <row r="173" spans="1:7" x14ac:dyDescent="0.3">
      <c r="A173" s="70"/>
      <c r="B173" s="38" t="s">
        <v>72</v>
      </c>
      <c r="C173" s="36"/>
      <c r="D173" s="36"/>
      <c r="E173" s="39"/>
      <c r="F173" s="39"/>
      <c r="G173" s="37"/>
    </row>
    <row r="174" spans="1:7" x14ac:dyDescent="0.3">
      <c r="A174" s="33"/>
      <c r="B174" s="64" t="s">
        <v>633</v>
      </c>
      <c r="C174" s="41" t="s">
        <v>13</v>
      </c>
      <c r="D174" s="41">
        <v>1</v>
      </c>
      <c r="E174" s="65">
        <f>'Electrical District Rate'!$E$25</f>
        <v>96</v>
      </c>
      <c r="F174" s="42">
        <f>D174*E174</f>
        <v>96</v>
      </c>
      <c r="G174" s="37"/>
    </row>
    <row r="175" spans="1:7" x14ac:dyDescent="0.3">
      <c r="A175" s="33"/>
      <c r="B175" s="66" t="s">
        <v>634</v>
      </c>
      <c r="C175" s="41" t="s">
        <v>13</v>
      </c>
      <c r="D175" s="41">
        <v>1</v>
      </c>
      <c r="E175" s="65">
        <f>'Electrical District Rate'!$J$53</f>
        <v>52</v>
      </c>
      <c r="F175" s="42">
        <f>E175*D175</f>
        <v>52</v>
      </c>
      <c r="G175" s="37"/>
    </row>
    <row r="176" spans="1:7" x14ac:dyDescent="0.3">
      <c r="A176" s="33"/>
      <c r="B176" s="66" t="s">
        <v>87</v>
      </c>
      <c r="C176" s="41" t="s">
        <v>28</v>
      </c>
      <c r="D176" s="41">
        <v>1</v>
      </c>
      <c r="E176" s="65">
        <f>E161</f>
        <v>11.33</v>
      </c>
      <c r="F176" s="42">
        <f>D176*E176</f>
        <v>11.33</v>
      </c>
      <c r="G176" s="37"/>
    </row>
    <row r="177" spans="1:7" x14ac:dyDescent="0.3">
      <c r="A177" s="33"/>
      <c r="B177" s="68" t="s">
        <v>76</v>
      </c>
      <c r="C177" s="41"/>
      <c r="D177" s="41"/>
      <c r="E177" s="65"/>
      <c r="F177" s="47">
        <f>SUM(F174:F176)</f>
        <v>159.33000000000001</v>
      </c>
      <c r="G177" s="37"/>
    </row>
    <row r="178" spans="1:7" x14ac:dyDescent="0.3">
      <c r="A178" s="33"/>
      <c r="B178" s="69" t="s">
        <v>77</v>
      </c>
      <c r="C178" s="41"/>
      <c r="D178" s="41"/>
      <c r="E178" s="65"/>
      <c r="F178" s="44"/>
      <c r="G178" s="37"/>
    </row>
    <row r="179" spans="1:7" x14ac:dyDescent="0.3">
      <c r="A179" s="33"/>
      <c r="B179" s="43" t="s">
        <v>0</v>
      </c>
      <c r="C179" s="41" t="s">
        <v>141</v>
      </c>
      <c r="D179" s="41">
        <v>0.1</v>
      </c>
      <c r="E179" s="65">
        <f>E164</f>
        <v>900</v>
      </c>
      <c r="F179" s="44">
        <f>E179*D179</f>
        <v>90</v>
      </c>
      <c r="G179" s="37"/>
    </row>
    <row r="180" spans="1:7" x14ac:dyDescent="0.3">
      <c r="A180" s="33"/>
      <c r="B180" s="43" t="s">
        <v>78</v>
      </c>
      <c r="C180" s="41" t="s">
        <v>141</v>
      </c>
      <c r="D180" s="41">
        <v>0.2</v>
      </c>
      <c r="E180" s="65">
        <f>E165</f>
        <v>750</v>
      </c>
      <c r="F180" s="44">
        <f>E180*D180</f>
        <v>150</v>
      </c>
      <c r="G180" s="37"/>
    </row>
    <row r="181" spans="1:7" x14ac:dyDescent="0.3">
      <c r="A181" s="33"/>
      <c r="B181" s="48" t="s">
        <v>79</v>
      </c>
      <c r="C181" s="41"/>
      <c r="D181" s="41"/>
      <c r="E181" s="44"/>
      <c r="F181" s="47">
        <f>SUM(F179:F180)</f>
        <v>240</v>
      </c>
      <c r="G181" s="37"/>
    </row>
    <row r="182" spans="1:7" x14ac:dyDescent="0.3">
      <c r="A182" s="33"/>
      <c r="B182" s="43" t="s">
        <v>80</v>
      </c>
      <c r="C182" s="41"/>
      <c r="D182" s="41"/>
      <c r="E182" s="41"/>
      <c r="F182" s="44">
        <f>F177+F181</f>
        <v>399.33000000000004</v>
      </c>
      <c r="G182" s="37"/>
    </row>
    <row r="183" spans="1:7" x14ac:dyDescent="0.3">
      <c r="A183" s="33"/>
      <c r="B183" s="48"/>
      <c r="C183" s="41"/>
      <c r="D183" s="41"/>
      <c r="E183" s="41"/>
      <c r="F183" s="47">
        <f>SUM(F182:F182)</f>
        <v>399.33000000000004</v>
      </c>
      <c r="G183" s="37"/>
    </row>
    <row r="184" spans="1:7" x14ac:dyDescent="0.3">
      <c r="A184" s="33"/>
      <c r="B184" s="43" t="s">
        <v>81</v>
      </c>
      <c r="C184" s="41"/>
      <c r="D184" s="41"/>
      <c r="E184" s="41"/>
      <c r="F184" s="46">
        <f>0.15*F183</f>
        <v>59.899500000000003</v>
      </c>
      <c r="G184" s="37"/>
    </row>
    <row r="185" spans="1:7" x14ac:dyDescent="0.3">
      <c r="A185" s="33"/>
      <c r="B185" s="49" t="s">
        <v>82</v>
      </c>
      <c r="C185" s="50"/>
      <c r="D185" s="50"/>
      <c r="E185" s="50"/>
      <c r="F185" s="51">
        <f>F183+F184</f>
        <v>459.22950000000003</v>
      </c>
      <c r="G185" s="52" t="s">
        <v>88</v>
      </c>
    </row>
    <row r="186" spans="1:7" x14ac:dyDescent="0.3">
      <c r="A186" s="33"/>
      <c r="B186" s="1"/>
      <c r="C186" s="1"/>
      <c r="D186" s="71"/>
      <c r="E186" s="2"/>
      <c r="F186" s="5"/>
      <c r="G186" s="28"/>
    </row>
    <row r="187" spans="1:7" x14ac:dyDescent="0.3">
      <c r="A187" s="33"/>
    </row>
    <row r="188" spans="1:7" x14ac:dyDescent="0.3">
      <c r="A188" s="33"/>
      <c r="B188" s="34" t="s">
        <v>670</v>
      </c>
      <c r="C188" s="35"/>
      <c r="D188" s="36"/>
      <c r="E188" s="36"/>
      <c r="F188" s="36"/>
      <c r="G188" s="62"/>
    </row>
    <row r="189" spans="1:7" x14ac:dyDescent="0.3">
      <c r="A189" s="33"/>
      <c r="B189" s="38" t="s">
        <v>72</v>
      </c>
      <c r="C189" s="36"/>
      <c r="D189" s="36"/>
      <c r="E189" s="39"/>
      <c r="F189" s="39"/>
      <c r="G189" s="37"/>
    </row>
    <row r="190" spans="1:7" x14ac:dyDescent="0.3">
      <c r="A190" s="33"/>
      <c r="B190" s="64" t="s">
        <v>92</v>
      </c>
      <c r="C190" s="41" t="s">
        <v>13</v>
      </c>
      <c r="D190" s="41">
        <v>1</v>
      </c>
      <c r="E190" s="65">
        <f>'Electrical District Rate'!$E$26</f>
        <v>127</v>
      </c>
      <c r="F190" s="42">
        <f>D190*E190</f>
        <v>127</v>
      </c>
      <c r="G190" s="37"/>
    </row>
    <row r="191" spans="1:7" x14ac:dyDescent="0.3">
      <c r="A191" s="33"/>
      <c r="B191" s="66" t="s">
        <v>634</v>
      </c>
      <c r="C191" s="41" t="s">
        <v>13</v>
      </c>
      <c r="D191" s="41">
        <v>1</v>
      </c>
      <c r="E191" s="65">
        <f>'Electrical District Rate'!$J$56</f>
        <v>68</v>
      </c>
      <c r="F191" s="42">
        <f>D191*E191</f>
        <v>68</v>
      </c>
      <c r="G191" s="37"/>
    </row>
    <row r="192" spans="1:7" x14ac:dyDescent="0.3">
      <c r="A192" s="33"/>
      <c r="B192" s="66" t="s">
        <v>87</v>
      </c>
      <c r="C192" s="41" t="s">
        <v>28</v>
      </c>
      <c r="D192" s="41">
        <v>1</v>
      </c>
      <c r="E192" s="65">
        <f>E161</f>
        <v>11.33</v>
      </c>
      <c r="F192" s="42">
        <f>D192*E192</f>
        <v>11.33</v>
      </c>
      <c r="G192" s="37"/>
    </row>
    <row r="193" spans="1:7" x14ac:dyDescent="0.3">
      <c r="A193" s="33"/>
      <c r="B193" s="68" t="s">
        <v>76</v>
      </c>
      <c r="C193" s="41"/>
      <c r="D193" s="41"/>
      <c r="E193" s="65"/>
      <c r="F193" s="47">
        <f>SUM(F190:F192)</f>
        <v>206.33</v>
      </c>
      <c r="G193" s="37"/>
    </row>
    <row r="194" spans="1:7" x14ac:dyDescent="0.3">
      <c r="A194" s="33"/>
      <c r="B194" s="69" t="s">
        <v>77</v>
      </c>
      <c r="C194" s="41"/>
      <c r="D194" s="41"/>
      <c r="E194" s="65"/>
      <c r="F194" s="44"/>
      <c r="G194" s="37"/>
    </row>
    <row r="195" spans="1:7" x14ac:dyDescent="0.3">
      <c r="A195" s="33"/>
      <c r="B195" s="43" t="s">
        <v>0</v>
      </c>
      <c r="C195" s="41" t="s">
        <v>141</v>
      </c>
      <c r="D195" s="41">
        <v>0.1</v>
      </c>
      <c r="E195" s="65">
        <f>E164</f>
        <v>900</v>
      </c>
      <c r="F195" s="44">
        <f>E195*D195</f>
        <v>90</v>
      </c>
      <c r="G195" s="37"/>
    </row>
    <row r="196" spans="1:7" x14ac:dyDescent="0.3">
      <c r="A196" s="33"/>
      <c r="B196" s="43" t="s">
        <v>78</v>
      </c>
      <c r="C196" s="41" t="s">
        <v>141</v>
      </c>
      <c r="D196" s="41">
        <v>0.2</v>
      </c>
      <c r="E196" s="65">
        <f>E180</f>
        <v>750</v>
      </c>
      <c r="F196" s="44">
        <f>E196*D196</f>
        <v>150</v>
      </c>
      <c r="G196" s="37"/>
    </row>
    <row r="197" spans="1:7" x14ac:dyDescent="0.3">
      <c r="A197" s="33"/>
      <c r="B197" s="48" t="s">
        <v>79</v>
      </c>
      <c r="C197" s="41"/>
      <c r="D197" s="41"/>
      <c r="E197" s="44"/>
      <c r="F197" s="47">
        <f>SUM(F195:F196)</f>
        <v>240</v>
      </c>
      <c r="G197" s="37"/>
    </row>
    <row r="198" spans="1:7" x14ac:dyDescent="0.3">
      <c r="A198" s="33"/>
      <c r="B198" s="43" t="s">
        <v>80</v>
      </c>
      <c r="C198" s="41"/>
      <c r="D198" s="41"/>
      <c r="E198" s="41"/>
      <c r="F198" s="44">
        <f>F193+F197</f>
        <v>446.33000000000004</v>
      </c>
      <c r="G198" s="37"/>
    </row>
    <row r="199" spans="1:7" x14ac:dyDescent="0.3">
      <c r="A199" s="33"/>
      <c r="B199" s="48" t="s">
        <v>93</v>
      </c>
      <c r="C199" s="41"/>
      <c r="D199" s="41"/>
      <c r="E199" s="41"/>
      <c r="F199" s="47">
        <f>SUM(F198:F198)</f>
        <v>446.33000000000004</v>
      </c>
      <c r="G199" s="37"/>
    </row>
    <row r="200" spans="1:7" x14ac:dyDescent="0.3">
      <c r="A200" s="33"/>
      <c r="B200" s="43" t="s">
        <v>94</v>
      </c>
      <c r="C200" s="41"/>
      <c r="D200" s="41"/>
      <c r="E200" s="41"/>
      <c r="F200" s="46">
        <f>0.15*F199</f>
        <v>66.9495</v>
      </c>
      <c r="G200" s="37"/>
    </row>
    <row r="201" spans="1:7" x14ac:dyDescent="0.3">
      <c r="A201" s="33"/>
      <c r="B201" s="49" t="s">
        <v>82</v>
      </c>
      <c r="C201" s="50"/>
      <c r="D201" s="50"/>
      <c r="E201" s="50"/>
      <c r="F201" s="51">
        <f>F199+F200</f>
        <v>513.2795000000001</v>
      </c>
      <c r="G201" s="52" t="s">
        <v>88</v>
      </c>
    </row>
    <row r="202" spans="1:7" x14ac:dyDescent="0.3">
      <c r="A202" s="33"/>
      <c r="B202" s="49"/>
      <c r="C202" s="41"/>
      <c r="D202" s="41"/>
      <c r="E202" s="41"/>
      <c r="F202" s="47"/>
      <c r="G202" s="56"/>
    </row>
    <row r="203" spans="1:7" x14ac:dyDescent="0.3">
      <c r="A203" s="33"/>
      <c r="B203" s="34" t="s">
        <v>686</v>
      </c>
      <c r="C203" s="35"/>
      <c r="D203" s="36"/>
      <c r="E203" s="36"/>
      <c r="F203" s="36"/>
      <c r="G203" s="62"/>
    </row>
    <row r="204" spans="1:7" x14ac:dyDescent="0.3">
      <c r="A204" s="33"/>
      <c r="B204" s="38" t="s">
        <v>72</v>
      </c>
      <c r="C204" s="36"/>
      <c r="D204" s="36"/>
      <c r="E204" s="39"/>
      <c r="F204" s="39"/>
      <c r="G204" s="37"/>
    </row>
    <row r="205" spans="1:7" x14ac:dyDescent="0.3">
      <c r="B205" s="64" t="s">
        <v>92</v>
      </c>
      <c r="C205" s="41" t="s">
        <v>13</v>
      </c>
      <c r="D205" s="41">
        <v>1</v>
      </c>
      <c r="E205" s="65">
        <f>'Electrical District Rate'!$E$28</f>
        <v>253</v>
      </c>
      <c r="F205" s="42">
        <f>D205*E205</f>
        <v>253</v>
      </c>
      <c r="G205" s="37"/>
    </row>
    <row r="206" spans="1:7" x14ac:dyDescent="0.3">
      <c r="B206" s="66" t="s">
        <v>634</v>
      </c>
      <c r="C206" s="41" t="s">
        <v>13</v>
      </c>
      <c r="D206" s="41">
        <v>1</v>
      </c>
      <c r="E206" s="65">
        <f>'Electrical District Rate'!$J$58</f>
        <v>136</v>
      </c>
      <c r="F206" s="42">
        <f>D206*E206</f>
        <v>136</v>
      </c>
      <c r="G206" s="37"/>
    </row>
    <row r="207" spans="1:7" x14ac:dyDescent="0.3">
      <c r="B207" s="66" t="s">
        <v>87</v>
      </c>
      <c r="C207" s="41" t="s">
        <v>28</v>
      </c>
      <c r="D207" s="41">
        <v>1</v>
      </c>
      <c r="E207" s="65">
        <f>E161</f>
        <v>11.33</v>
      </c>
      <c r="F207" s="42">
        <f>D207*E207</f>
        <v>11.33</v>
      </c>
      <c r="G207" s="37"/>
    </row>
    <row r="208" spans="1:7" x14ac:dyDescent="0.3">
      <c r="B208" s="68" t="s">
        <v>76</v>
      </c>
      <c r="C208" s="41"/>
      <c r="D208" s="41"/>
      <c r="E208" s="65"/>
      <c r="F208" s="47">
        <f>SUM(F205:F207)</f>
        <v>400.33</v>
      </c>
      <c r="G208" s="37"/>
    </row>
    <row r="209" spans="1:7" x14ac:dyDescent="0.3">
      <c r="B209" s="69" t="s">
        <v>77</v>
      </c>
      <c r="C209" s="41"/>
      <c r="D209" s="41"/>
      <c r="E209" s="65"/>
      <c r="F209" s="44"/>
      <c r="G209" s="37"/>
    </row>
    <row r="210" spans="1:7" x14ac:dyDescent="0.3">
      <c r="B210" s="43" t="s">
        <v>0</v>
      </c>
      <c r="C210" s="41" t="s">
        <v>141</v>
      </c>
      <c r="D210" s="41">
        <v>0.1</v>
      </c>
      <c r="E210" s="65">
        <f>E164</f>
        <v>900</v>
      </c>
      <c r="F210" s="44">
        <f>E210*D210</f>
        <v>90</v>
      </c>
      <c r="G210" s="37"/>
    </row>
    <row r="211" spans="1:7" x14ac:dyDescent="0.3">
      <c r="B211" s="43" t="s">
        <v>78</v>
      </c>
      <c r="C211" s="41" t="s">
        <v>141</v>
      </c>
      <c r="D211" s="41">
        <v>0.2</v>
      </c>
      <c r="E211" s="65">
        <f>E226</f>
        <v>750</v>
      </c>
      <c r="F211" s="44">
        <f>E211*D211</f>
        <v>150</v>
      </c>
      <c r="G211" s="37"/>
    </row>
    <row r="212" spans="1:7" x14ac:dyDescent="0.3">
      <c r="B212" s="48" t="s">
        <v>79</v>
      </c>
      <c r="C212" s="41"/>
      <c r="D212" s="41"/>
      <c r="E212" s="44"/>
      <c r="F212" s="47">
        <f>SUM(F210:F211)</f>
        <v>240</v>
      </c>
      <c r="G212" s="37"/>
    </row>
    <row r="213" spans="1:7" x14ac:dyDescent="0.3">
      <c r="B213" s="43" t="s">
        <v>80</v>
      </c>
      <c r="C213" s="41"/>
      <c r="D213" s="41"/>
      <c r="E213" s="41"/>
      <c r="F213" s="44">
        <f>F208+F212</f>
        <v>640.32999999999993</v>
      </c>
      <c r="G213" s="37"/>
    </row>
    <row r="214" spans="1:7" x14ac:dyDescent="0.3">
      <c r="B214" s="48" t="s">
        <v>93</v>
      </c>
      <c r="C214" s="41"/>
      <c r="D214" s="41"/>
      <c r="E214" s="41"/>
      <c r="F214" s="47">
        <f>SUM(F213:F213)</f>
        <v>640.32999999999993</v>
      </c>
      <c r="G214" s="37"/>
    </row>
    <row r="215" spans="1:7" x14ac:dyDescent="0.3">
      <c r="B215" s="43" t="s">
        <v>94</v>
      </c>
      <c r="C215" s="41"/>
      <c r="D215" s="41"/>
      <c r="E215" s="41"/>
      <c r="F215" s="46">
        <f>0.15*F214</f>
        <v>96.049499999999981</v>
      </c>
      <c r="G215" s="37"/>
    </row>
    <row r="216" spans="1:7" x14ac:dyDescent="0.3">
      <c r="B216" s="49" t="s">
        <v>82</v>
      </c>
      <c r="C216" s="50"/>
      <c r="D216" s="50"/>
      <c r="E216" s="50"/>
      <c r="F216" s="51">
        <f>F214+F215</f>
        <v>736.37949999999989</v>
      </c>
      <c r="G216" s="52" t="s">
        <v>88</v>
      </c>
    </row>
    <row r="217" spans="1:7" x14ac:dyDescent="0.3">
      <c r="A217" s="33"/>
    </row>
    <row r="218" spans="1:7" x14ac:dyDescent="0.3">
      <c r="A218" s="33"/>
      <c r="B218" s="34" t="s">
        <v>645</v>
      </c>
      <c r="C218" s="35"/>
      <c r="D218" s="36"/>
      <c r="E218" s="36"/>
      <c r="F218" s="36"/>
      <c r="G218" s="62"/>
    </row>
    <row r="219" spans="1:7" x14ac:dyDescent="0.3">
      <c r="A219" s="33"/>
      <c r="B219" s="38" t="s">
        <v>72</v>
      </c>
      <c r="C219" s="36"/>
      <c r="D219" s="36"/>
      <c r="E219" s="39"/>
      <c r="F219" s="39"/>
      <c r="G219" s="37"/>
    </row>
    <row r="220" spans="1:7" x14ac:dyDescent="0.3">
      <c r="B220" s="64" t="s">
        <v>92</v>
      </c>
      <c r="C220" s="41" t="s">
        <v>13</v>
      </c>
      <c r="D220" s="41">
        <v>1</v>
      </c>
      <c r="E220" s="65">
        <f>'Electrical District Rate'!$E$28</f>
        <v>253</v>
      </c>
      <c r="F220" s="42">
        <f>D220*E220</f>
        <v>253</v>
      </c>
      <c r="G220" s="37"/>
    </row>
    <row r="221" spans="1:7" x14ac:dyDescent="0.3">
      <c r="B221" s="66" t="s">
        <v>634</v>
      </c>
      <c r="C221" s="41" t="s">
        <v>13</v>
      </c>
      <c r="D221" s="41">
        <v>1</v>
      </c>
      <c r="E221" s="65">
        <f>'Electrical District Rate'!$J$58</f>
        <v>136</v>
      </c>
      <c r="F221" s="42">
        <f>D221*E221</f>
        <v>136</v>
      </c>
      <c r="G221" s="37"/>
    </row>
    <row r="222" spans="1:7" x14ac:dyDescent="0.3">
      <c r="B222" s="66" t="s">
        <v>87</v>
      </c>
      <c r="C222" s="41" t="s">
        <v>28</v>
      </c>
      <c r="D222" s="41">
        <v>1</v>
      </c>
      <c r="E222" s="65">
        <f>E176</f>
        <v>11.33</v>
      </c>
      <c r="F222" s="42">
        <f>D222*E222</f>
        <v>11.33</v>
      </c>
      <c r="G222" s="37"/>
    </row>
    <row r="223" spans="1:7" x14ac:dyDescent="0.3">
      <c r="B223" s="68" t="s">
        <v>76</v>
      </c>
      <c r="C223" s="41"/>
      <c r="D223" s="41"/>
      <c r="E223" s="65"/>
      <c r="F223" s="47">
        <f>SUM(F220:F222)</f>
        <v>400.33</v>
      </c>
      <c r="G223" s="37"/>
    </row>
    <row r="224" spans="1:7" x14ac:dyDescent="0.3">
      <c r="B224" s="69" t="s">
        <v>77</v>
      </c>
      <c r="C224" s="41"/>
      <c r="D224" s="41"/>
      <c r="E224" s="65"/>
      <c r="F224" s="44"/>
      <c r="G224" s="37"/>
    </row>
    <row r="225" spans="1:7" x14ac:dyDescent="0.3">
      <c r="B225" s="43" t="s">
        <v>0</v>
      </c>
      <c r="C225" s="41" t="s">
        <v>141</v>
      </c>
      <c r="D225" s="41">
        <v>0.1</v>
      </c>
      <c r="E225" s="65">
        <f>E179</f>
        <v>900</v>
      </c>
      <c r="F225" s="44">
        <f>E225*D225</f>
        <v>90</v>
      </c>
      <c r="G225" s="37"/>
    </row>
    <row r="226" spans="1:7" x14ac:dyDescent="0.3">
      <c r="B226" s="43" t="s">
        <v>78</v>
      </c>
      <c r="C226" s="41" t="s">
        <v>141</v>
      </c>
      <c r="D226" s="41">
        <v>0.2</v>
      </c>
      <c r="E226" s="65">
        <f>E241</f>
        <v>750</v>
      </c>
      <c r="F226" s="44">
        <f>E226*D226</f>
        <v>150</v>
      </c>
      <c r="G226" s="37"/>
    </row>
    <row r="227" spans="1:7" x14ac:dyDescent="0.3">
      <c r="B227" s="48" t="s">
        <v>79</v>
      </c>
      <c r="C227" s="41"/>
      <c r="D227" s="41"/>
      <c r="E227" s="44"/>
      <c r="F227" s="47">
        <f>SUM(F225:F226)</f>
        <v>240</v>
      </c>
      <c r="G227" s="37"/>
    </row>
    <row r="228" spans="1:7" x14ac:dyDescent="0.3">
      <c r="B228" s="43" t="s">
        <v>80</v>
      </c>
      <c r="C228" s="41"/>
      <c r="D228" s="41"/>
      <c r="E228" s="41"/>
      <c r="F228" s="44">
        <f>F223+F227</f>
        <v>640.32999999999993</v>
      </c>
      <c r="G228" s="37"/>
    </row>
    <row r="229" spans="1:7" x14ac:dyDescent="0.3">
      <c r="B229" s="48" t="s">
        <v>93</v>
      </c>
      <c r="C229" s="41"/>
      <c r="D229" s="41"/>
      <c r="E229" s="41"/>
      <c r="F229" s="47">
        <f>SUM(F228:F228)</f>
        <v>640.32999999999993</v>
      </c>
      <c r="G229" s="37"/>
    </row>
    <row r="230" spans="1:7" x14ac:dyDescent="0.3">
      <c r="B230" s="43" t="s">
        <v>94</v>
      </c>
      <c r="C230" s="41"/>
      <c r="D230" s="41"/>
      <c r="E230" s="41"/>
      <c r="F230" s="46">
        <f>0.15*F229</f>
        <v>96.049499999999981</v>
      </c>
      <c r="G230" s="37"/>
    </row>
    <row r="231" spans="1:7" x14ac:dyDescent="0.3">
      <c r="B231" s="49" t="s">
        <v>82</v>
      </c>
      <c r="C231" s="50"/>
      <c r="D231" s="50"/>
      <c r="E231" s="50"/>
      <c r="F231" s="51">
        <f>F229+F230</f>
        <v>736.37949999999989</v>
      </c>
      <c r="G231" s="52" t="s">
        <v>88</v>
      </c>
    </row>
    <row r="232" spans="1:7" x14ac:dyDescent="0.3">
      <c r="B232" s="53"/>
      <c r="C232" s="30"/>
      <c r="D232" s="31"/>
      <c r="E232" s="31"/>
      <c r="F232" s="32"/>
      <c r="G232" s="28"/>
    </row>
    <row r="233" spans="1:7" x14ac:dyDescent="0.3">
      <c r="A233" s="33"/>
      <c r="B233" s="34" t="s">
        <v>646</v>
      </c>
      <c r="C233" s="35"/>
      <c r="D233" s="36"/>
      <c r="E233" s="36"/>
      <c r="F233" s="36"/>
      <c r="G233" s="62"/>
    </row>
    <row r="234" spans="1:7" x14ac:dyDescent="0.3">
      <c r="A234" s="33"/>
      <c r="B234" s="38" t="s">
        <v>72</v>
      </c>
      <c r="C234" s="36"/>
      <c r="D234" s="36"/>
      <c r="E234" s="39"/>
      <c r="F234" s="39"/>
      <c r="G234" s="37"/>
    </row>
    <row r="235" spans="1:7" x14ac:dyDescent="0.3">
      <c r="A235" s="33"/>
      <c r="B235" s="64" t="s">
        <v>90</v>
      </c>
      <c r="C235" s="41" t="s">
        <v>13</v>
      </c>
      <c r="D235" s="41">
        <v>1</v>
      </c>
      <c r="E235" s="65">
        <f>'Electrical District Rate'!$E$29</f>
        <v>304</v>
      </c>
      <c r="F235" s="42">
        <f>D235*E235</f>
        <v>304</v>
      </c>
      <c r="G235" s="37"/>
    </row>
    <row r="236" spans="1:7" x14ac:dyDescent="0.3">
      <c r="A236" s="33"/>
      <c r="B236" s="66" t="s">
        <v>634</v>
      </c>
      <c r="C236" s="41" t="s">
        <v>13</v>
      </c>
      <c r="D236" s="41">
        <v>1</v>
      </c>
      <c r="E236" s="65">
        <v>136</v>
      </c>
      <c r="F236" s="42">
        <f>E236*D236</f>
        <v>136</v>
      </c>
      <c r="G236" s="37"/>
    </row>
    <row r="237" spans="1:7" x14ac:dyDescent="0.3">
      <c r="A237" s="33"/>
      <c r="B237" s="66" t="s">
        <v>87</v>
      </c>
      <c r="C237" s="41" t="s">
        <v>28</v>
      </c>
      <c r="D237" s="41">
        <v>1</v>
      </c>
      <c r="E237" s="65">
        <f>E176</f>
        <v>11.33</v>
      </c>
      <c r="F237" s="42">
        <f>D237*E237</f>
        <v>11.33</v>
      </c>
      <c r="G237" s="37"/>
    </row>
    <row r="238" spans="1:7" x14ac:dyDescent="0.3">
      <c r="A238" s="33"/>
      <c r="B238" s="68" t="s">
        <v>76</v>
      </c>
      <c r="C238" s="41"/>
      <c r="D238" s="41"/>
      <c r="E238" s="65"/>
      <c r="F238" s="47">
        <f>SUM(F235:F237)</f>
        <v>451.33</v>
      </c>
      <c r="G238" s="37"/>
    </row>
    <row r="239" spans="1:7" x14ac:dyDescent="0.3">
      <c r="A239" s="33"/>
      <c r="B239" s="69" t="s">
        <v>77</v>
      </c>
      <c r="C239" s="41"/>
      <c r="D239" s="41"/>
      <c r="E239" s="65"/>
      <c r="F239" s="44"/>
      <c r="G239" s="37"/>
    </row>
    <row r="240" spans="1:7" x14ac:dyDescent="0.3">
      <c r="A240" s="33"/>
      <c r="B240" s="43" t="s">
        <v>0</v>
      </c>
      <c r="C240" s="41" t="s">
        <v>141</v>
      </c>
      <c r="D240" s="41">
        <v>0.1</v>
      </c>
      <c r="E240" s="65">
        <f>E179</f>
        <v>900</v>
      </c>
      <c r="F240" s="44">
        <f>E240*D240</f>
        <v>90</v>
      </c>
      <c r="G240" s="37"/>
    </row>
    <row r="241" spans="1:7" x14ac:dyDescent="0.3">
      <c r="A241" s="33"/>
      <c r="B241" s="43" t="s">
        <v>78</v>
      </c>
      <c r="C241" s="41" t="s">
        <v>141</v>
      </c>
      <c r="D241" s="41">
        <v>0.2</v>
      </c>
      <c r="E241" s="65">
        <f>E180</f>
        <v>750</v>
      </c>
      <c r="F241" s="44">
        <f>E241*D241</f>
        <v>150</v>
      </c>
      <c r="G241" s="37"/>
    </row>
    <row r="242" spans="1:7" x14ac:dyDescent="0.3">
      <c r="A242" s="33"/>
      <c r="B242" s="48" t="s">
        <v>79</v>
      </c>
      <c r="C242" s="41"/>
      <c r="D242" s="41"/>
      <c r="E242" s="44"/>
      <c r="F242" s="47">
        <f>SUM(F240:F241)</f>
        <v>240</v>
      </c>
      <c r="G242" s="37"/>
    </row>
    <row r="243" spans="1:7" x14ac:dyDescent="0.3">
      <c r="A243" s="33"/>
      <c r="B243" s="43" t="s">
        <v>80</v>
      </c>
      <c r="C243" s="41"/>
      <c r="D243" s="41"/>
      <c r="E243" s="41"/>
      <c r="F243" s="44">
        <f>F238+F242</f>
        <v>691.32999999999993</v>
      </c>
      <c r="G243" s="37"/>
    </row>
    <row r="244" spans="1:7" x14ac:dyDescent="0.3">
      <c r="A244" s="33"/>
      <c r="B244" s="48"/>
      <c r="C244" s="41"/>
      <c r="D244" s="41"/>
      <c r="E244" s="41"/>
      <c r="F244" s="47">
        <f>SUM(F243:F243)</f>
        <v>691.32999999999993</v>
      </c>
      <c r="G244" s="37"/>
    </row>
    <row r="245" spans="1:7" x14ac:dyDescent="0.3">
      <c r="A245" s="33"/>
      <c r="B245" s="43" t="s">
        <v>81</v>
      </c>
      <c r="C245" s="41"/>
      <c r="D245" s="41"/>
      <c r="E245" s="41"/>
      <c r="F245" s="46">
        <f>0.15*F244</f>
        <v>103.69949999999999</v>
      </c>
      <c r="G245" s="37"/>
    </row>
    <row r="246" spans="1:7" x14ac:dyDescent="0.3">
      <c r="A246" s="33"/>
      <c r="B246" s="49" t="s">
        <v>82</v>
      </c>
      <c r="C246" s="50"/>
      <c r="D246" s="50"/>
      <c r="E246" s="50"/>
      <c r="F246" s="51">
        <f>F244+F245</f>
        <v>795.02949999999987</v>
      </c>
      <c r="G246" s="52" t="s">
        <v>88</v>
      </c>
    </row>
    <row r="249" spans="1:7" x14ac:dyDescent="0.3">
      <c r="A249" s="355" t="s">
        <v>635</v>
      </c>
      <c r="B249" s="38" t="s">
        <v>636</v>
      </c>
      <c r="C249" s="57"/>
      <c r="D249" s="26"/>
      <c r="E249" s="26"/>
      <c r="F249" s="58"/>
      <c r="G249" s="75"/>
    </row>
    <row r="250" spans="1:7" x14ac:dyDescent="0.3">
      <c r="B250" s="76" t="s">
        <v>72</v>
      </c>
      <c r="C250" s="41"/>
      <c r="D250" s="41"/>
      <c r="E250" s="77"/>
      <c r="F250" s="77"/>
      <c r="G250" s="28"/>
    </row>
    <row r="251" spans="1:7" x14ac:dyDescent="0.3">
      <c r="B251" s="43" t="s">
        <v>746</v>
      </c>
      <c r="C251" s="32" t="s">
        <v>95</v>
      </c>
      <c r="D251" s="41">
        <v>5</v>
      </c>
      <c r="E251" s="42">
        <f>'Electrical District Rate'!$D$140</f>
        <v>4687</v>
      </c>
      <c r="F251" s="42">
        <f>E251*D251</f>
        <v>23435</v>
      </c>
      <c r="G251" s="37"/>
    </row>
    <row r="252" spans="1:7" x14ac:dyDescent="0.3">
      <c r="B252" s="43" t="s">
        <v>749</v>
      </c>
      <c r="C252" s="32" t="s">
        <v>95</v>
      </c>
      <c r="D252" s="41">
        <v>4</v>
      </c>
      <c r="E252" s="42">
        <f>'Electrical District Rate'!$D$138</f>
        <v>1772</v>
      </c>
      <c r="F252" s="42">
        <f t="shared" ref="F252:F254" si="0">E252*D252</f>
        <v>7088</v>
      </c>
      <c r="G252" s="37"/>
    </row>
    <row r="253" spans="1:7" x14ac:dyDescent="0.3">
      <c r="B253" s="43" t="s">
        <v>750</v>
      </c>
      <c r="C253" s="32" t="s">
        <v>95</v>
      </c>
      <c r="D253" s="41">
        <v>8</v>
      </c>
      <c r="E253" s="42">
        <f>'Electrical District Rate'!$D$137</f>
        <v>1318</v>
      </c>
      <c r="F253" s="42">
        <f t="shared" si="0"/>
        <v>10544</v>
      </c>
      <c r="G253" s="37"/>
    </row>
    <row r="254" spans="1:7" x14ac:dyDescent="0.3">
      <c r="B254" s="43" t="s">
        <v>751</v>
      </c>
      <c r="C254" s="32" t="s">
        <v>95</v>
      </c>
      <c r="D254" s="41">
        <v>12</v>
      </c>
      <c r="E254" s="42">
        <f>'Electrical District Rate'!$D$135</f>
        <v>556</v>
      </c>
      <c r="F254" s="42">
        <f t="shared" si="0"/>
        <v>6672</v>
      </c>
      <c r="G254" s="37"/>
    </row>
    <row r="255" spans="1:7" x14ac:dyDescent="0.3">
      <c r="B255" s="43" t="s">
        <v>752</v>
      </c>
      <c r="C255" s="32" t="s">
        <v>95</v>
      </c>
      <c r="D255" s="41">
        <v>45</v>
      </c>
      <c r="E255" s="42">
        <f>'Electrical District Rate'!$D$134</f>
        <v>350</v>
      </c>
      <c r="F255" s="42">
        <f t="shared" ref="F255:F257" si="1">E255*D255</f>
        <v>15750</v>
      </c>
      <c r="G255" s="37"/>
    </row>
    <row r="256" spans="1:7" x14ac:dyDescent="0.3">
      <c r="B256" s="43" t="s">
        <v>672</v>
      </c>
      <c r="C256" s="32" t="s">
        <v>95</v>
      </c>
      <c r="D256" s="41">
        <v>150</v>
      </c>
      <c r="E256" s="42">
        <f>'Electrical District Rate'!$D$133</f>
        <v>252</v>
      </c>
      <c r="F256" s="42">
        <f t="shared" ref="F256" si="2">E256*D256</f>
        <v>37800</v>
      </c>
      <c r="G256" s="37"/>
    </row>
    <row r="257" spans="2:7" x14ac:dyDescent="0.3">
      <c r="B257" s="43" t="s">
        <v>96</v>
      </c>
      <c r="C257" s="32" t="s">
        <v>28</v>
      </c>
      <c r="D257" s="41">
        <v>1</v>
      </c>
      <c r="E257" s="42">
        <f>'[1]Base Rate'!D96</f>
        <v>5.15</v>
      </c>
      <c r="F257" s="42">
        <f t="shared" si="1"/>
        <v>5.15</v>
      </c>
      <c r="G257" s="37"/>
    </row>
    <row r="258" spans="2:7" x14ac:dyDescent="0.3">
      <c r="B258" s="48" t="s">
        <v>76</v>
      </c>
      <c r="C258" s="41"/>
      <c r="D258" s="41"/>
      <c r="E258" s="46"/>
      <c r="F258" s="47">
        <f>SUM(F251:F257)</f>
        <v>101294.15</v>
      </c>
      <c r="G258" s="37"/>
    </row>
    <row r="259" spans="2:7" x14ac:dyDescent="0.3">
      <c r="B259" s="34" t="s">
        <v>77</v>
      </c>
      <c r="C259" s="41"/>
      <c r="D259" s="41"/>
      <c r="E259" s="44"/>
      <c r="F259" s="44"/>
      <c r="G259" s="37"/>
    </row>
    <row r="260" spans="2:7" x14ac:dyDescent="0.3">
      <c r="B260" s="43" t="s">
        <v>0</v>
      </c>
      <c r="C260" s="41" t="s">
        <v>1</v>
      </c>
      <c r="D260" s="41">
        <v>0.75</v>
      </c>
      <c r="E260" s="44">
        <f>E225</f>
        <v>900</v>
      </c>
      <c r="F260" s="44">
        <f>E260*D260</f>
        <v>675</v>
      </c>
      <c r="G260" s="37"/>
    </row>
    <row r="261" spans="2:7" x14ac:dyDescent="0.3">
      <c r="B261" s="43" t="s">
        <v>78</v>
      </c>
      <c r="C261" s="41" t="s">
        <v>1</v>
      </c>
      <c r="D261" s="41">
        <v>1</v>
      </c>
      <c r="E261" s="44">
        <f>E226</f>
        <v>750</v>
      </c>
      <c r="F261" s="44">
        <f>E261*D261</f>
        <v>750</v>
      </c>
      <c r="G261" s="37"/>
    </row>
    <row r="262" spans="2:7" x14ac:dyDescent="0.3">
      <c r="B262" s="48" t="s">
        <v>79</v>
      </c>
      <c r="C262" s="41"/>
      <c r="D262" s="41"/>
      <c r="E262" s="44"/>
      <c r="F262" s="47">
        <f>SUM(F260:F261)</f>
        <v>1425</v>
      </c>
      <c r="G262" s="37"/>
    </row>
    <row r="263" spans="2:7" x14ac:dyDescent="0.3">
      <c r="B263" s="43" t="s">
        <v>80</v>
      </c>
      <c r="C263" s="41"/>
      <c r="D263" s="41"/>
      <c r="E263" s="41"/>
      <c r="F263" s="44">
        <f>F258+F262</f>
        <v>102719.15</v>
      </c>
      <c r="G263" s="37"/>
    </row>
    <row r="264" spans="2:7" x14ac:dyDescent="0.3">
      <c r="B264" s="48" t="s">
        <v>93</v>
      </c>
      <c r="C264" s="41"/>
      <c r="D264" s="41"/>
      <c r="E264" s="41"/>
      <c r="F264" s="47">
        <f>SUM(F263:F263)</f>
        <v>102719.15</v>
      </c>
      <c r="G264" s="37"/>
    </row>
    <row r="265" spans="2:7" x14ac:dyDescent="0.3">
      <c r="B265" s="43" t="s">
        <v>94</v>
      </c>
      <c r="C265" s="41"/>
      <c r="D265" s="41"/>
      <c r="E265" s="41"/>
      <c r="F265" s="46">
        <f>0.15*F264</f>
        <v>15407.872499999998</v>
      </c>
      <c r="G265" s="37"/>
    </row>
    <row r="266" spans="2:7" x14ac:dyDescent="0.3">
      <c r="B266" s="49" t="s">
        <v>82</v>
      </c>
      <c r="C266" s="50"/>
      <c r="D266" s="50"/>
      <c r="E266" s="50"/>
      <c r="F266" s="51">
        <f>F264+F265</f>
        <v>118127.02249999999</v>
      </c>
      <c r="G266" s="78" t="s">
        <v>179</v>
      </c>
    </row>
    <row r="268" spans="2:7" x14ac:dyDescent="0.3">
      <c r="B268" s="34" t="s">
        <v>97</v>
      </c>
      <c r="C268" s="61"/>
      <c r="D268" s="4"/>
      <c r="E268" s="4"/>
      <c r="F268" s="4"/>
      <c r="G268" s="62"/>
    </row>
    <row r="269" spans="2:7" x14ac:dyDescent="0.3">
      <c r="B269" s="38" t="s">
        <v>72</v>
      </c>
      <c r="C269" s="36"/>
      <c r="D269" s="36"/>
      <c r="E269" s="39"/>
      <c r="F269" s="39"/>
      <c r="G269" s="37"/>
    </row>
    <row r="270" spans="2:7" x14ac:dyDescent="0.3">
      <c r="B270" s="92" t="s">
        <v>142</v>
      </c>
      <c r="C270" s="61" t="s">
        <v>143</v>
      </c>
      <c r="D270" s="61">
        <v>1</v>
      </c>
      <c r="E270" s="381">
        <f>'Base Rate'!E71</f>
        <v>15524.999999999998</v>
      </c>
      <c r="F270" s="383">
        <f>E270*D270</f>
        <v>15524.999999999998</v>
      </c>
      <c r="G270" s="37"/>
    </row>
    <row r="271" spans="2:7" x14ac:dyDescent="0.3">
      <c r="B271" s="40" t="s">
        <v>98</v>
      </c>
      <c r="C271" s="32" t="s">
        <v>12</v>
      </c>
      <c r="D271" s="41">
        <v>1</v>
      </c>
      <c r="E271" s="382"/>
      <c r="F271" s="384"/>
      <c r="G271" s="37"/>
    </row>
    <row r="272" spans="2:7" x14ac:dyDescent="0.3">
      <c r="B272" s="43" t="s">
        <v>117</v>
      </c>
      <c r="C272" s="32" t="s">
        <v>5</v>
      </c>
      <c r="D272" s="41">
        <v>4</v>
      </c>
      <c r="E272" s="382"/>
      <c r="F272" s="384"/>
      <c r="G272" s="37"/>
    </row>
    <row r="273" spans="1:7" x14ac:dyDescent="0.3">
      <c r="A273" s="8"/>
      <c r="B273" s="99" t="s">
        <v>116</v>
      </c>
      <c r="C273" s="32" t="s">
        <v>13</v>
      </c>
      <c r="D273" s="41">
        <v>1</v>
      </c>
      <c r="E273" s="382"/>
      <c r="F273" s="384"/>
      <c r="G273" s="37"/>
    </row>
    <row r="274" spans="1:7" x14ac:dyDescent="0.3">
      <c r="B274" s="99" t="s">
        <v>25</v>
      </c>
      <c r="C274" s="32" t="s">
        <v>13</v>
      </c>
      <c r="D274" s="41">
        <v>1</v>
      </c>
      <c r="E274" s="382"/>
      <c r="F274" s="384"/>
      <c r="G274" s="37"/>
    </row>
    <row r="275" spans="1:7" x14ac:dyDescent="0.3">
      <c r="B275" s="99" t="s">
        <v>26</v>
      </c>
      <c r="C275" s="32" t="s">
        <v>13</v>
      </c>
      <c r="D275" s="41">
        <v>1</v>
      </c>
      <c r="E275" s="382"/>
      <c r="F275" s="384"/>
      <c r="G275" s="37"/>
    </row>
    <row r="276" spans="1:7" x14ac:dyDescent="0.3">
      <c r="B276" s="43" t="s">
        <v>99</v>
      </c>
      <c r="C276" s="32" t="s">
        <v>28</v>
      </c>
      <c r="D276" s="41">
        <v>1</v>
      </c>
      <c r="E276" s="42">
        <v>1738</v>
      </c>
      <c r="F276" s="77">
        <f>E276*D276</f>
        <v>1738</v>
      </c>
      <c r="G276" s="37"/>
    </row>
    <row r="277" spans="1:7" x14ac:dyDescent="0.3">
      <c r="B277" s="45" t="s">
        <v>76</v>
      </c>
      <c r="C277" s="32"/>
      <c r="D277" s="41"/>
      <c r="E277" s="46"/>
      <c r="F277" s="47">
        <f>SUM(F270:F276)</f>
        <v>17263</v>
      </c>
      <c r="G277" s="37"/>
    </row>
    <row r="278" spans="1:7" x14ac:dyDescent="0.3">
      <c r="B278" s="34" t="s">
        <v>77</v>
      </c>
      <c r="C278" s="41"/>
      <c r="D278" s="41"/>
      <c r="E278" s="44"/>
      <c r="F278" s="44"/>
      <c r="G278" s="37"/>
    </row>
    <row r="279" spans="1:7" x14ac:dyDescent="0.3">
      <c r="B279" s="43" t="s">
        <v>0</v>
      </c>
      <c r="C279" s="41" t="s">
        <v>1</v>
      </c>
      <c r="D279" s="41">
        <v>0.2</v>
      </c>
      <c r="E279" s="44">
        <f>E260</f>
        <v>900</v>
      </c>
      <c r="F279" s="44">
        <f>E279*D279</f>
        <v>180</v>
      </c>
      <c r="G279" s="37"/>
    </row>
    <row r="280" spans="1:7" x14ac:dyDescent="0.3">
      <c r="B280" s="43" t="s">
        <v>78</v>
      </c>
      <c r="C280" s="41" t="s">
        <v>1</v>
      </c>
      <c r="D280" s="41">
        <v>1.5</v>
      </c>
      <c r="E280" s="44">
        <f>E261</f>
        <v>750</v>
      </c>
      <c r="F280" s="44">
        <f>E280*D280</f>
        <v>1125</v>
      </c>
      <c r="G280" s="37"/>
    </row>
    <row r="281" spans="1:7" x14ac:dyDescent="0.3">
      <c r="B281" s="48" t="s">
        <v>79</v>
      </c>
      <c r="C281" s="41"/>
      <c r="D281" s="41"/>
      <c r="E281" s="44"/>
      <c r="F281" s="47">
        <f>SUM(F279:F280)</f>
        <v>1305</v>
      </c>
      <c r="G281" s="37"/>
    </row>
    <row r="282" spans="1:7" x14ac:dyDescent="0.3">
      <c r="B282" s="43" t="s">
        <v>80</v>
      </c>
      <c r="C282" s="41"/>
      <c r="D282" s="41"/>
      <c r="E282" s="41"/>
      <c r="F282" s="44">
        <f>F281+F277</f>
        <v>18568</v>
      </c>
      <c r="G282" s="37"/>
    </row>
    <row r="283" spans="1:7" x14ac:dyDescent="0.3">
      <c r="A283" s="346"/>
      <c r="B283" s="43" t="s">
        <v>100</v>
      </c>
      <c r="C283" s="41"/>
      <c r="D283" s="41"/>
      <c r="E283" s="41"/>
      <c r="F283" s="46">
        <f>0.15*F282</f>
        <v>2785.2</v>
      </c>
      <c r="G283" s="37"/>
    </row>
    <row r="284" spans="1:7" x14ac:dyDescent="0.3">
      <c r="A284" s="70"/>
      <c r="B284" s="49" t="s">
        <v>101</v>
      </c>
      <c r="C284" s="50"/>
      <c r="D284" s="50"/>
      <c r="E284" s="50"/>
      <c r="F284" s="51">
        <f>F283+F282</f>
        <v>21353.200000000001</v>
      </c>
      <c r="G284" s="52" t="s">
        <v>102</v>
      </c>
    </row>
    <row r="285" spans="1:7" x14ac:dyDescent="0.3">
      <c r="A285" s="70"/>
      <c r="C285" s="361"/>
      <c r="D285" s="361"/>
    </row>
    <row r="286" spans="1:7" x14ac:dyDescent="0.3">
      <c r="A286" s="70"/>
      <c r="B286" s="359"/>
      <c r="C286" s="359"/>
      <c r="D286" s="362"/>
      <c r="E286" s="362"/>
      <c r="F286" s="362"/>
      <c r="G286" s="360"/>
    </row>
    <row r="287" spans="1:7" x14ac:dyDescent="0.3">
      <c r="A287" s="63" t="s">
        <v>639</v>
      </c>
      <c r="B287" s="80" t="s">
        <v>673</v>
      </c>
      <c r="C287" s="72"/>
      <c r="D287" s="73"/>
      <c r="E287" s="73"/>
      <c r="F287" s="73"/>
      <c r="G287" s="35"/>
    </row>
    <row r="288" spans="1:7" x14ac:dyDescent="0.3">
      <c r="A288" s="70"/>
      <c r="B288" s="38" t="s">
        <v>72</v>
      </c>
      <c r="C288" s="82"/>
      <c r="D288" s="36"/>
      <c r="E288" s="39"/>
      <c r="F288" s="39"/>
      <c r="G288" s="81"/>
    </row>
    <row r="289" spans="1:7" x14ac:dyDescent="0.3">
      <c r="A289" s="70"/>
      <c r="B289" s="6" t="s">
        <v>698</v>
      </c>
      <c r="C289" s="31" t="s">
        <v>13</v>
      </c>
      <c r="D289" s="41">
        <v>1</v>
      </c>
      <c r="E289" s="83">
        <f>'Electrical District Rate'!$D$56</f>
        <v>26496</v>
      </c>
      <c r="F289" s="44">
        <f>E289*D289</f>
        <v>26496</v>
      </c>
      <c r="G289" s="81"/>
    </row>
    <row r="290" spans="1:7" x14ac:dyDescent="0.3">
      <c r="A290" s="70"/>
      <c r="B290" s="85" t="s">
        <v>16</v>
      </c>
      <c r="C290" s="41" t="s">
        <v>24</v>
      </c>
      <c r="D290" s="41">
        <v>1</v>
      </c>
      <c r="E290" s="42">
        <f>'Base Rate'!E46</f>
        <v>1176.4499999999998</v>
      </c>
      <c r="F290" s="44">
        <f t="shared" ref="F290:F298" si="3">E290*D290</f>
        <v>1176.4499999999998</v>
      </c>
      <c r="G290" s="81"/>
    </row>
    <row r="291" spans="1:7" x14ac:dyDescent="0.3">
      <c r="A291" s="70"/>
      <c r="B291" s="85" t="s">
        <v>103</v>
      </c>
      <c r="C291" s="41" t="s">
        <v>24</v>
      </c>
      <c r="D291" s="41">
        <v>1</v>
      </c>
      <c r="E291" s="42">
        <f>'Base Rate'!E45</f>
        <v>1125.8499999999999</v>
      </c>
      <c r="F291" s="44">
        <f t="shared" si="3"/>
        <v>1125.8499999999999</v>
      </c>
      <c r="G291" s="81"/>
    </row>
    <row r="292" spans="1:7" x14ac:dyDescent="0.3">
      <c r="A292" s="70"/>
      <c r="B292" s="3" t="s">
        <v>691</v>
      </c>
      <c r="C292" s="31" t="s">
        <v>13</v>
      </c>
      <c r="D292" s="41">
        <v>1</v>
      </c>
      <c r="E292" s="42">
        <f>'Base Rate'!E48</f>
        <v>1646.8</v>
      </c>
      <c r="F292" s="44">
        <f t="shared" si="3"/>
        <v>1646.8</v>
      </c>
      <c r="G292" s="81"/>
    </row>
    <row r="293" spans="1:7" x14ac:dyDescent="0.3">
      <c r="A293" s="70"/>
      <c r="B293" s="85" t="s">
        <v>17</v>
      </c>
      <c r="C293" s="31" t="s">
        <v>24</v>
      </c>
      <c r="D293" s="41">
        <v>3</v>
      </c>
      <c r="E293" s="42">
        <f>'Base Rate'!E47</f>
        <v>272.54999999999995</v>
      </c>
      <c r="F293" s="44">
        <f t="shared" si="3"/>
        <v>817.64999999999986</v>
      </c>
      <c r="G293" s="81"/>
    </row>
    <row r="294" spans="1:7" x14ac:dyDescent="0.3">
      <c r="A294" s="70"/>
      <c r="B294" s="84" t="s">
        <v>692</v>
      </c>
      <c r="C294" s="31" t="s">
        <v>9</v>
      </c>
      <c r="D294" s="114">
        <v>1</v>
      </c>
      <c r="E294" s="83">
        <f>'Electrical District Rate'!$D$67</f>
        <v>21115</v>
      </c>
      <c r="F294" s="44">
        <f t="shared" si="3"/>
        <v>21115</v>
      </c>
      <c r="G294" s="81"/>
    </row>
    <row r="295" spans="1:7" x14ac:dyDescent="0.3">
      <c r="A295" s="70"/>
      <c r="B295" s="84" t="s">
        <v>693</v>
      </c>
      <c r="C295" s="31" t="s">
        <v>9</v>
      </c>
      <c r="D295" s="114">
        <v>1</v>
      </c>
      <c r="E295" s="83">
        <f>'Electrical District Rate'!$D$64</f>
        <v>6386</v>
      </c>
      <c r="F295" s="44">
        <f t="shared" si="3"/>
        <v>6386</v>
      </c>
      <c r="G295" s="81"/>
    </row>
    <row r="296" spans="1:7" x14ac:dyDescent="0.3">
      <c r="A296" s="70"/>
      <c r="B296" s="84" t="s">
        <v>694</v>
      </c>
      <c r="C296" s="31" t="s">
        <v>9</v>
      </c>
      <c r="D296" s="114">
        <v>1</v>
      </c>
      <c r="E296" s="83">
        <f>'Electrical District Rate'!$D$63</f>
        <v>5665</v>
      </c>
      <c r="F296" s="44">
        <f t="shared" si="3"/>
        <v>5665</v>
      </c>
      <c r="G296" s="81"/>
    </row>
    <row r="297" spans="1:7" x14ac:dyDescent="0.3">
      <c r="A297" s="70"/>
      <c r="B297" s="84" t="s">
        <v>695</v>
      </c>
      <c r="C297" s="31" t="s">
        <v>9</v>
      </c>
      <c r="D297" s="114">
        <v>1</v>
      </c>
      <c r="E297" s="83">
        <f>'Electrical District Rate'!$E$62</f>
        <v>5665</v>
      </c>
      <c r="F297" s="44">
        <f t="shared" si="3"/>
        <v>5665</v>
      </c>
      <c r="G297" s="81"/>
    </row>
    <row r="298" spans="1:7" ht="22.8" x14ac:dyDescent="0.3">
      <c r="A298" s="70"/>
      <c r="B298" s="86" t="s">
        <v>104</v>
      </c>
      <c r="C298" s="102" t="s">
        <v>14</v>
      </c>
      <c r="D298" s="103">
        <v>1</v>
      </c>
      <c r="E298" s="104">
        <f>'[1]Base Rate'!D94</f>
        <v>25.75</v>
      </c>
      <c r="F298" s="105">
        <f t="shared" si="3"/>
        <v>25.75</v>
      </c>
      <c r="G298" s="81"/>
    </row>
    <row r="299" spans="1:7" x14ac:dyDescent="0.3">
      <c r="A299" s="344"/>
      <c r="B299" s="48" t="s">
        <v>76</v>
      </c>
      <c r="C299" s="87"/>
      <c r="D299" s="41"/>
      <c r="E299" s="46"/>
      <c r="F299" s="47">
        <f>SUM(F289:F298)</f>
        <v>70119.5</v>
      </c>
      <c r="G299" s="59"/>
    </row>
    <row r="300" spans="1:7" x14ac:dyDescent="0.3">
      <c r="A300" s="88"/>
      <c r="B300" s="34" t="s">
        <v>77</v>
      </c>
      <c r="C300" s="87"/>
      <c r="D300" s="41"/>
      <c r="E300" s="44"/>
      <c r="F300" s="44"/>
      <c r="G300" s="59"/>
    </row>
    <row r="301" spans="1:7" x14ac:dyDescent="0.3">
      <c r="A301" s="345"/>
      <c r="B301" s="43" t="s">
        <v>0</v>
      </c>
      <c r="C301" s="87" t="s">
        <v>1</v>
      </c>
      <c r="D301" s="41">
        <v>1</v>
      </c>
      <c r="E301" s="44">
        <f>E279</f>
        <v>900</v>
      </c>
      <c r="F301" s="44">
        <f>E301*D301</f>
        <v>900</v>
      </c>
      <c r="G301" s="59"/>
    </row>
    <row r="302" spans="1:7" x14ac:dyDescent="0.3">
      <c r="A302" s="63"/>
      <c r="B302" s="43" t="s">
        <v>78</v>
      </c>
      <c r="C302" s="87" t="s">
        <v>1</v>
      </c>
      <c r="D302" s="41">
        <v>2</v>
      </c>
      <c r="E302" s="44">
        <f>E280</f>
        <v>750</v>
      </c>
      <c r="F302" s="44">
        <f>E302*D302</f>
        <v>1500</v>
      </c>
      <c r="G302" s="59"/>
    </row>
    <row r="303" spans="1:7" x14ac:dyDescent="0.3">
      <c r="A303" s="63"/>
      <c r="B303" s="48" t="s">
        <v>79</v>
      </c>
      <c r="C303" s="87"/>
      <c r="D303" s="41"/>
      <c r="E303" s="44"/>
      <c r="F303" s="47">
        <f>SUM(F301:F302)</f>
        <v>2400</v>
      </c>
      <c r="G303" s="59"/>
    </row>
    <row r="304" spans="1:7" x14ac:dyDescent="0.3">
      <c r="A304" s="63"/>
      <c r="B304" s="43" t="s">
        <v>80</v>
      </c>
      <c r="C304" s="87"/>
      <c r="D304" s="41"/>
      <c r="E304" s="41"/>
      <c r="F304" s="44">
        <f>F299+F303</f>
        <v>72519.5</v>
      </c>
      <c r="G304" s="59"/>
    </row>
    <row r="305" spans="1:7" x14ac:dyDescent="0.3">
      <c r="A305" s="63"/>
      <c r="B305" s="48"/>
      <c r="C305" s="87"/>
      <c r="D305" s="41"/>
      <c r="E305" s="41"/>
      <c r="F305" s="47">
        <f>SUM(F304:F304)</f>
        <v>72519.5</v>
      </c>
      <c r="G305" s="59"/>
    </row>
    <row r="306" spans="1:7" x14ac:dyDescent="0.3">
      <c r="A306" s="63"/>
      <c r="B306" s="48" t="s">
        <v>93</v>
      </c>
      <c r="C306" s="87"/>
      <c r="D306" s="41"/>
      <c r="E306" s="41"/>
      <c r="F306" s="47">
        <f>SUM(F305:F305)</f>
        <v>72519.5</v>
      </c>
      <c r="G306" s="59"/>
    </row>
    <row r="307" spans="1:7" x14ac:dyDescent="0.3">
      <c r="A307" s="63"/>
      <c r="B307" s="43" t="s">
        <v>94</v>
      </c>
      <c r="C307" s="87"/>
      <c r="D307" s="41"/>
      <c r="E307" s="41"/>
      <c r="F307" s="46">
        <f>0.15*F306</f>
        <v>10877.924999999999</v>
      </c>
      <c r="G307" s="59"/>
    </row>
    <row r="308" spans="1:7" x14ac:dyDescent="0.3">
      <c r="A308" s="63"/>
      <c r="B308" s="49" t="s">
        <v>82</v>
      </c>
      <c r="C308" s="89"/>
      <c r="D308" s="50"/>
      <c r="E308" s="50"/>
      <c r="F308" s="51">
        <f>F305+F307</f>
        <v>83397.425000000003</v>
      </c>
      <c r="G308" s="60" t="s">
        <v>88</v>
      </c>
    </row>
    <row r="309" spans="1:7" x14ac:dyDescent="0.3">
      <c r="A309" s="63"/>
      <c r="B309" s="54"/>
      <c r="C309" s="31"/>
      <c r="D309" s="31"/>
      <c r="E309" s="31"/>
      <c r="F309" s="90"/>
      <c r="G309" s="56"/>
    </row>
    <row r="310" spans="1:7" x14ac:dyDescent="0.3">
      <c r="A310" s="63"/>
      <c r="B310" s="91" t="s">
        <v>696</v>
      </c>
      <c r="C310" s="57"/>
      <c r="D310" s="26"/>
      <c r="E310" s="26"/>
      <c r="F310" s="58"/>
      <c r="G310" s="74"/>
    </row>
    <row r="311" spans="1:7" x14ac:dyDescent="0.3">
      <c r="A311" s="63"/>
      <c r="B311" s="59" t="s">
        <v>72</v>
      </c>
      <c r="C311" s="87"/>
      <c r="D311" s="41"/>
      <c r="E311" s="77"/>
      <c r="F311" s="77"/>
      <c r="G311" s="41"/>
    </row>
    <row r="312" spans="1:7" x14ac:dyDescent="0.3">
      <c r="A312" s="63"/>
      <c r="B312" s="6" t="s">
        <v>697</v>
      </c>
      <c r="C312" s="31" t="s">
        <v>13</v>
      </c>
      <c r="D312" s="41">
        <v>1</v>
      </c>
      <c r="E312" s="83">
        <f>'Electrical District Rate'!$D$50</f>
        <v>21414</v>
      </c>
      <c r="F312" s="44">
        <f>E312*D312</f>
        <v>21414</v>
      </c>
      <c r="G312" s="41"/>
    </row>
    <row r="313" spans="1:7" x14ac:dyDescent="0.3">
      <c r="A313" s="70"/>
      <c r="B313" s="85" t="s">
        <v>16</v>
      </c>
      <c r="C313" s="41" t="s">
        <v>24</v>
      </c>
      <c r="D313" s="41">
        <v>1</v>
      </c>
      <c r="E313" s="42">
        <f>'Base Rate'!E46</f>
        <v>1176.4499999999998</v>
      </c>
      <c r="F313" s="44">
        <f t="shared" ref="F313:F315" si="4">E313*D313</f>
        <v>1176.4499999999998</v>
      </c>
      <c r="G313" s="81"/>
    </row>
    <row r="314" spans="1:7" x14ac:dyDescent="0.3">
      <c r="A314" s="70"/>
      <c r="B314" s="85" t="s">
        <v>103</v>
      </c>
      <c r="C314" s="41" t="s">
        <v>24</v>
      </c>
      <c r="D314" s="41">
        <v>1</v>
      </c>
      <c r="E314" s="42">
        <f>'Base Rate'!E45</f>
        <v>1125.8499999999999</v>
      </c>
      <c r="F314" s="44">
        <f t="shared" si="4"/>
        <v>1125.8499999999999</v>
      </c>
      <c r="G314" s="81"/>
    </row>
    <row r="315" spans="1:7" x14ac:dyDescent="0.3">
      <c r="A315" s="70"/>
      <c r="B315" s="3" t="s">
        <v>691</v>
      </c>
      <c r="C315" s="31" t="s">
        <v>13</v>
      </c>
      <c r="D315" s="41">
        <v>1</v>
      </c>
      <c r="E315" s="42">
        <f>Analysis!$E$292</f>
        <v>1646.8</v>
      </c>
      <c r="F315" s="44">
        <f t="shared" si="4"/>
        <v>1646.8</v>
      </c>
      <c r="G315" s="81"/>
    </row>
    <row r="316" spans="1:7" x14ac:dyDescent="0.3">
      <c r="A316" s="70"/>
      <c r="B316" s="85" t="s">
        <v>17</v>
      </c>
      <c r="C316" s="31" t="s">
        <v>24</v>
      </c>
      <c r="D316" s="41">
        <v>3</v>
      </c>
      <c r="E316" s="42">
        <f>E293</f>
        <v>272.54999999999995</v>
      </c>
      <c r="F316" s="44">
        <f t="shared" ref="F316" si="5">E316*D316</f>
        <v>817.64999999999986</v>
      </c>
      <c r="G316" s="81"/>
    </row>
    <row r="317" spans="1:7" x14ac:dyDescent="0.3">
      <c r="A317" s="88"/>
      <c r="B317" s="84" t="s">
        <v>699</v>
      </c>
      <c r="C317" s="31" t="s">
        <v>9</v>
      </c>
      <c r="D317" s="41">
        <v>1</v>
      </c>
      <c r="E317" s="83">
        <f>'Electrical District Rate'!$D$64</f>
        <v>6386</v>
      </c>
      <c r="F317" s="44">
        <f t="shared" ref="F317:F321" si="6">E317*D317</f>
        <v>6386</v>
      </c>
      <c r="G317" s="41"/>
    </row>
    <row r="318" spans="1:7" x14ac:dyDescent="0.3">
      <c r="A318" s="44"/>
      <c r="B318" s="84" t="s">
        <v>703</v>
      </c>
      <c r="C318" s="31" t="s">
        <v>9</v>
      </c>
      <c r="D318" s="41">
        <v>3</v>
      </c>
      <c r="E318" s="83">
        <f>'Electrical District Rate'!$D$62</f>
        <v>5665</v>
      </c>
      <c r="F318" s="44">
        <f t="shared" si="6"/>
        <v>16995</v>
      </c>
      <c r="G318" s="41"/>
    </row>
    <row r="319" spans="1:7" x14ac:dyDescent="0.3">
      <c r="A319" s="44"/>
      <c r="B319" s="84" t="s">
        <v>704</v>
      </c>
      <c r="C319" s="31" t="s">
        <v>9</v>
      </c>
      <c r="D319" s="41">
        <v>1</v>
      </c>
      <c r="E319" s="83">
        <f>'Electrical District Rate'!$D$62</f>
        <v>5665</v>
      </c>
      <c r="F319" s="44">
        <f t="shared" si="6"/>
        <v>5665</v>
      </c>
      <c r="G319" s="41"/>
    </row>
    <row r="320" spans="1:7" x14ac:dyDescent="0.3">
      <c r="A320" s="44"/>
      <c r="B320" s="84" t="s">
        <v>649</v>
      </c>
      <c r="C320" s="31" t="s">
        <v>9</v>
      </c>
      <c r="D320" s="41">
        <v>1</v>
      </c>
      <c r="E320" s="83">
        <f>'Electrical District Rate'!$D$62</f>
        <v>5665</v>
      </c>
      <c r="F320" s="44">
        <f t="shared" si="6"/>
        <v>5665</v>
      </c>
      <c r="G320" s="41"/>
    </row>
    <row r="321" spans="1:7" x14ac:dyDescent="0.3">
      <c r="A321" s="44"/>
      <c r="B321" s="84" t="s">
        <v>650</v>
      </c>
      <c r="C321" s="31" t="s">
        <v>9</v>
      </c>
      <c r="D321" s="41">
        <v>1</v>
      </c>
      <c r="E321" s="83">
        <f>'Electrical District Rate'!$I$63</f>
        <v>165</v>
      </c>
      <c r="F321" s="44">
        <f t="shared" si="6"/>
        <v>165</v>
      </c>
      <c r="G321" s="41"/>
    </row>
    <row r="322" spans="1:7" x14ac:dyDescent="0.3">
      <c r="A322" s="46"/>
      <c r="B322" s="48"/>
      <c r="C322" s="87"/>
      <c r="D322" s="41"/>
      <c r="E322" s="93"/>
      <c r="F322" s="47">
        <f>SUM(F312:F321)</f>
        <v>61056.75</v>
      </c>
      <c r="G322" s="43"/>
    </row>
    <row r="323" spans="1:7" x14ac:dyDescent="0.3">
      <c r="A323" s="43"/>
      <c r="B323" s="34" t="s">
        <v>77</v>
      </c>
      <c r="C323" s="87"/>
      <c r="D323" s="41"/>
      <c r="E323" s="44"/>
      <c r="F323" s="44"/>
      <c r="G323" s="43"/>
    </row>
    <row r="324" spans="1:7" x14ac:dyDescent="0.3">
      <c r="A324" s="43"/>
      <c r="B324" s="43" t="s">
        <v>0</v>
      </c>
      <c r="C324" s="87" t="s">
        <v>1</v>
      </c>
      <c r="D324" s="41">
        <v>1</v>
      </c>
      <c r="E324" s="44">
        <f>E301</f>
        <v>900</v>
      </c>
      <c r="F324" s="44">
        <f>E324*D324</f>
        <v>900</v>
      </c>
      <c r="G324" s="43"/>
    </row>
    <row r="325" spans="1:7" x14ac:dyDescent="0.3">
      <c r="A325" s="43"/>
      <c r="B325" s="43" t="s">
        <v>78</v>
      </c>
      <c r="C325" s="87" t="s">
        <v>1</v>
      </c>
      <c r="D325" s="41">
        <v>2</v>
      </c>
      <c r="E325" s="44">
        <f>E302</f>
        <v>750</v>
      </c>
      <c r="F325" s="44">
        <f>E325*D325</f>
        <v>1500</v>
      </c>
      <c r="G325" s="43"/>
    </row>
    <row r="326" spans="1:7" x14ac:dyDescent="0.3">
      <c r="A326" s="43"/>
      <c r="B326" s="48" t="s">
        <v>79</v>
      </c>
      <c r="C326" s="87"/>
      <c r="D326" s="41"/>
      <c r="E326" s="44"/>
      <c r="F326" s="47">
        <f>F325+F324+F322</f>
        <v>63456.75</v>
      </c>
      <c r="G326" s="43"/>
    </row>
    <row r="327" spans="1:7" x14ac:dyDescent="0.3">
      <c r="A327" s="43"/>
      <c r="B327" s="43" t="s">
        <v>105</v>
      </c>
      <c r="C327" s="87"/>
      <c r="D327" s="41"/>
      <c r="E327" s="41"/>
      <c r="F327" s="46">
        <f>0.15*(F326+F322)</f>
        <v>18677.024999999998</v>
      </c>
      <c r="G327" s="43"/>
    </row>
    <row r="328" spans="1:7" x14ac:dyDescent="0.3">
      <c r="A328" s="43"/>
      <c r="B328" s="49" t="s">
        <v>106</v>
      </c>
      <c r="C328" s="89"/>
      <c r="D328" s="50"/>
      <c r="E328" s="50"/>
      <c r="F328" s="51">
        <f>F326+F327</f>
        <v>82133.774999999994</v>
      </c>
      <c r="G328" s="94" t="s">
        <v>88</v>
      </c>
    </row>
    <row r="329" spans="1:7" x14ac:dyDescent="0.3">
      <c r="A329" s="66"/>
      <c r="B329" s="348"/>
      <c r="C329" s="362"/>
      <c r="D329" s="362"/>
      <c r="E329" s="362"/>
      <c r="F329" s="363"/>
      <c r="G329" s="347"/>
    </row>
    <row r="330" spans="1:7" x14ac:dyDescent="0.3">
      <c r="A330" s="63"/>
      <c r="B330" s="91" t="s">
        <v>706</v>
      </c>
      <c r="C330" s="57"/>
      <c r="D330" s="26"/>
      <c r="E330" s="26"/>
      <c r="F330" s="58"/>
      <c r="G330" s="74"/>
    </row>
    <row r="331" spans="1:7" x14ac:dyDescent="0.3">
      <c r="A331" s="63"/>
      <c r="B331" s="59" t="s">
        <v>72</v>
      </c>
      <c r="C331" s="87"/>
      <c r="D331" s="41"/>
      <c r="E331" s="77"/>
      <c r="F331" s="77"/>
      <c r="G331" s="41"/>
    </row>
    <row r="332" spans="1:7" x14ac:dyDescent="0.3">
      <c r="A332" s="63"/>
      <c r="B332" s="6" t="s">
        <v>697</v>
      </c>
      <c r="C332" s="31" t="s">
        <v>13</v>
      </c>
      <c r="D332" s="41">
        <v>1</v>
      </c>
      <c r="E332" s="83">
        <f>'Electrical District Rate'!$D$50</f>
        <v>21414</v>
      </c>
      <c r="F332" s="44">
        <f>E332*D332</f>
        <v>21414</v>
      </c>
      <c r="G332" s="41"/>
    </row>
    <row r="333" spans="1:7" x14ac:dyDescent="0.3">
      <c r="A333" s="70"/>
      <c r="B333" s="85" t="s">
        <v>16</v>
      </c>
      <c r="C333" s="41" t="s">
        <v>24</v>
      </c>
      <c r="D333" s="41">
        <v>1</v>
      </c>
      <c r="E333" s="42">
        <f>'Base Rate'!E46</f>
        <v>1176.4499999999998</v>
      </c>
      <c r="F333" s="44">
        <f t="shared" ref="F333:F335" si="7">E333*D333</f>
        <v>1176.4499999999998</v>
      </c>
      <c r="G333" s="81"/>
    </row>
    <row r="334" spans="1:7" x14ac:dyDescent="0.3">
      <c r="A334" s="70"/>
      <c r="B334" s="85" t="s">
        <v>103</v>
      </c>
      <c r="C334" s="41" t="s">
        <v>24</v>
      </c>
      <c r="D334" s="41">
        <v>1</v>
      </c>
      <c r="E334" s="42">
        <f>'Base Rate'!E45</f>
        <v>1125.8499999999999</v>
      </c>
      <c r="F334" s="44">
        <f t="shared" si="7"/>
        <v>1125.8499999999999</v>
      </c>
      <c r="G334" s="81"/>
    </row>
    <row r="335" spans="1:7" x14ac:dyDescent="0.3">
      <c r="A335" s="70"/>
      <c r="B335" s="3" t="s">
        <v>691</v>
      </c>
      <c r="C335" s="31" t="s">
        <v>13</v>
      </c>
      <c r="D335" s="41">
        <v>1</v>
      </c>
      <c r="E335" s="42">
        <f>Analysis!$E$292</f>
        <v>1646.8</v>
      </c>
      <c r="F335" s="44">
        <f t="shared" si="7"/>
        <v>1646.8</v>
      </c>
      <c r="G335" s="81"/>
    </row>
    <row r="336" spans="1:7" x14ac:dyDescent="0.3">
      <c r="A336" s="70"/>
      <c r="B336" s="85" t="s">
        <v>17</v>
      </c>
      <c r="C336" s="31" t="s">
        <v>24</v>
      </c>
      <c r="D336" s="41">
        <v>3</v>
      </c>
      <c r="E336" s="42">
        <v>272.54999999999995</v>
      </c>
      <c r="F336" s="44">
        <f t="shared" ref="F336:F339" si="8">E336*D336</f>
        <v>817.64999999999986</v>
      </c>
      <c r="G336" s="81"/>
    </row>
    <row r="337" spans="1:7" x14ac:dyDescent="0.3">
      <c r="A337" s="88"/>
      <c r="B337" s="84" t="s">
        <v>705</v>
      </c>
      <c r="C337" s="31" t="s">
        <v>9</v>
      </c>
      <c r="D337" s="41">
        <v>1</v>
      </c>
      <c r="E337" s="83">
        <f>'Electrical District Rate'!$D$63</f>
        <v>5665</v>
      </c>
      <c r="F337" s="44">
        <f t="shared" si="8"/>
        <v>5665</v>
      </c>
      <c r="G337" s="41"/>
    </row>
    <row r="338" spans="1:7" x14ac:dyDescent="0.3">
      <c r="A338" s="44"/>
      <c r="B338" s="84" t="s">
        <v>703</v>
      </c>
      <c r="C338" s="31" t="s">
        <v>9</v>
      </c>
      <c r="D338" s="41">
        <v>3</v>
      </c>
      <c r="E338" s="83">
        <f>'Electrical District Rate'!$D$62</f>
        <v>5665</v>
      </c>
      <c r="F338" s="44">
        <f t="shared" si="8"/>
        <v>16995</v>
      </c>
      <c r="G338" s="41"/>
    </row>
    <row r="339" spans="1:7" x14ac:dyDescent="0.3">
      <c r="A339" s="44"/>
      <c r="B339" s="84" t="s">
        <v>704</v>
      </c>
      <c r="C339" s="31" t="s">
        <v>9</v>
      </c>
      <c r="D339" s="41">
        <v>1</v>
      </c>
      <c r="E339" s="83">
        <f>'Electrical District Rate'!$D$62</f>
        <v>5665</v>
      </c>
      <c r="F339" s="44">
        <f t="shared" si="8"/>
        <v>5665</v>
      </c>
      <c r="G339" s="41"/>
    </row>
    <row r="340" spans="1:7" x14ac:dyDescent="0.3">
      <c r="A340" s="46"/>
      <c r="B340" s="48"/>
      <c r="C340" s="87"/>
      <c r="D340" s="41"/>
      <c r="E340" s="93"/>
      <c r="F340" s="47">
        <f>SUM(F332:F339)</f>
        <v>54505.75</v>
      </c>
      <c r="G340" s="43"/>
    </row>
    <row r="341" spans="1:7" x14ac:dyDescent="0.3">
      <c r="A341" s="43"/>
      <c r="B341" s="34" t="s">
        <v>77</v>
      </c>
      <c r="C341" s="87"/>
      <c r="D341" s="41"/>
      <c r="E341" s="44"/>
      <c r="F341" s="44"/>
      <c r="G341" s="43"/>
    </row>
    <row r="342" spans="1:7" x14ac:dyDescent="0.3">
      <c r="A342" s="43"/>
      <c r="B342" s="43" t="s">
        <v>0</v>
      </c>
      <c r="C342" s="87" t="s">
        <v>1</v>
      </c>
      <c r="D342" s="41">
        <v>1</v>
      </c>
      <c r="E342" s="44">
        <v>900</v>
      </c>
      <c r="F342" s="44">
        <f>E342*D342</f>
        <v>900</v>
      </c>
      <c r="G342" s="43"/>
    </row>
    <row r="343" spans="1:7" x14ac:dyDescent="0.3">
      <c r="A343" s="43"/>
      <c r="B343" s="43" t="s">
        <v>78</v>
      </c>
      <c r="C343" s="87" t="s">
        <v>1</v>
      </c>
      <c r="D343" s="41">
        <v>2</v>
      </c>
      <c r="E343" s="44">
        <v>750</v>
      </c>
      <c r="F343" s="44">
        <f>E343*D343</f>
        <v>1500</v>
      </c>
      <c r="G343" s="43"/>
    </row>
    <row r="344" spans="1:7" x14ac:dyDescent="0.3">
      <c r="A344" s="43"/>
      <c r="B344" s="48" t="s">
        <v>79</v>
      </c>
      <c r="C344" s="87"/>
      <c r="D344" s="41"/>
      <c r="E344" s="44"/>
      <c r="F344" s="47">
        <f>F343+F342+F340</f>
        <v>56905.75</v>
      </c>
      <c r="G344" s="43"/>
    </row>
    <row r="345" spans="1:7" x14ac:dyDescent="0.3">
      <c r="A345" s="43"/>
      <c r="B345" s="43" t="s">
        <v>105</v>
      </c>
      <c r="C345" s="87"/>
      <c r="D345" s="41"/>
      <c r="E345" s="41"/>
      <c r="F345" s="46">
        <f>0.15*(F344+F340)</f>
        <v>16711.724999999999</v>
      </c>
      <c r="G345" s="43"/>
    </row>
    <row r="346" spans="1:7" x14ac:dyDescent="0.3">
      <c r="A346" s="43"/>
      <c r="B346" s="49" t="s">
        <v>106</v>
      </c>
      <c r="C346" s="89"/>
      <c r="D346" s="50"/>
      <c r="E346" s="50"/>
      <c r="F346" s="51">
        <f>F344+F345</f>
        <v>73617.475000000006</v>
      </c>
      <c r="G346" s="94" t="s">
        <v>88</v>
      </c>
    </row>
    <row r="347" spans="1:7" x14ac:dyDescent="0.3">
      <c r="A347" s="43"/>
      <c r="B347" s="54"/>
      <c r="C347" s="31"/>
      <c r="D347" s="31"/>
      <c r="E347" s="31"/>
      <c r="F347" s="90"/>
      <c r="G347" s="56"/>
    </row>
    <row r="348" spans="1:7" x14ac:dyDescent="0.3">
      <c r="A348" s="66"/>
      <c r="B348" s="91" t="s">
        <v>707</v>
      </c>
      <c r="C348" s="57"/>
      <c r="D348" s="26"/>
      <c r="E348" s="26"/>
      <c r="F348" s="58"/>
      <c r="G348" s="74"/>
    </row>
    <row r="349" spans="1:7" x14ac:dyDescent="0.3">
      <c r="A349" s="33"/>
      <c r="B349" s="59" t="s">
        <v>72</v>
      </c>
      <c r="C349" s="87"/>
      <c r="D349" s="41"/>
      <c r="E349" s="77"/>
      <c r="F349" s="77"/>
      <c r="G349" s="41"/>
    </row>
    <row r="350" spans="1:7" x14ac:dyDescent="0.3">
      <c r="A350" s="88"/>
      <c r="B350" s="6" t="s">
        <v>697</v>
      </c>
      <c r="C350" s="31" t="s">
        <v>13</v>
      </c>
      <c r="D350" s="41">
        <v>1</v>
      </c>
      <c r="E350" s="83">
        <f>'Electrical District Rate'!$D$50</f>
        <v>21414</v>
      </c>
      <c r="F350" s="44">
        <f>E350*D350</f>
        <v>21414</v>
      </c>
      <c r="G350" s="41"/>
    </row>
    <row r="351" spans="1:7" x14ac:dyDescent="0.3">
      <c r="A351" s="70"/>
      <c r="B351" s="85" t="s">
        <v>16</v>
      </c>
      <c r="C351" s="41" t="s">
        <v>24</v>
      </c>
      <c r="D351" s="41">
        <v>1</v>
      </c>
      <c r="E351" s="42">
        <f>'Base Rate'!E107</f>
        <v>12773.94</v>
      </c>
      <c r="F351" s="44">
        <f t="shared" ref="F351:F353" si="9">E351*D351</f>
        <v>12773.94</v>
      </c>
      <c r="G351" s="81"/>
    </row>
    <row r="352" spans="1:7" x14ac:dyDescent="0.3">
      <c r="A352" s="70"/>
      <c r="B352" s="85" t="s">
        <v>103</v>
      </c>
      <c r="C352" s="41" t="s">
        <v>24</v>
      </c>
      <c r="D352" s="41">
        <v>1</v>
      </c>
      <c r="E352" s="42">
        <f>'Base Rate'!E106</f>
        <v>2485</v>
      </c>
      <c r="F352" s="44">
        <f t="shared" si="9"/>
        <v>2485</v>
      </c>
      <c r="G352" s="81"/>
    </row>
    <row r="353" spans="1:7" x14ac:dyDescent="0.3">
      <c r="A353" s="70"/>
      <c r="B353" s="3" t="s">
        <v>691</v>
      </c>
      <c r="C353" s="31" t="s">
        <v>13</v>
      </c>
      <c r="D353" s="41">
        <v>1</v>
      </c>
      <c r="E353" s="42">
        <f>Analysis!$E$292</f>
        <v>1646.8</v>
      </c>
      <c r="F353" s="44">
        <f t="shared" si="9"/>
        <v>1646.8</v>
      </c>
      <c r="G353" s="81"/>
    </row>
    <row r="354" spans="1:7" x14ac:dyDescent="0.3">
      <c r="A354" s="70"/>
      <c r="B354" s="85" t="s">
        <v>17</v>
      </c>
      <c r="C354" s="31" t="s">
        <v>24</v>
      </c>
      <c r="D354" s="41">
        <v>3</v>
      </c>
      <c r="E354" s="42">
        <f>E316</f>
        <v>272.54999999999995</v>
      </c>
      <c r="F354" s="44">
        <f t="shared" ref="F354:F357" si="10">E354*D354</f>
        <v>817.64999999999986</v>
      </c>
      <c r="G354" s="81"/>
    </row>
    <row r="355" spans="1:7" x14ac:dyDescent="0.3">
      <c r="A355" s="88"/>
      <c r="B355" s="84" t="s">
        <v>674</v>
      </c>
      <c r="C355" s="31" t="s">
        <v>9</v>
      </c>
      <c r="D355" s="41">
        <v>1</v>
      </c>
      <c r="E355" s="83">
        <f>'Electrical District Rate'!$D$63</f>
        <v>5665</v>
      </c>
      <c r="F355" s="44">
        <f t="shared" si="10"/>
        <v>5665</v>
      </c>
      <c r="G355" s="41"/>
    </row>
    <row r="356" spans="1:7" x14ac:dyDescent="0.3">
      <c r="A356" s="44"/>
      <c r="B356" s="84" t="s">
        <v>703</v>
      </c>
      <c r="C356" s="31" t="s">
        <v>9</v>
      </c>
      <c r="D356" s="41">
        <v>2</v>
      </c>
      <c r="E356" s="83">
        <f>'Electrical District Rate'!$D$62</f>
        <v>5665</v>
      </c>
      <c r="F356" s="44">
        <f t="shared" si="10"/>
        <v>11330</v>
      </c>
      <c r="G356" s="41"/>
    </row>
    <row r="357" spans="1:7" x14ac:dyDescent="0.3">
      <c r="A357" s="44"/>
      <c r="B357" s="84" t="s">
        <v>675</v>
      </c>
      <c r="C357" s="31" t="s">
        <v>9</v>
      </c>
      <c r="D357" s="41">
        <v>1</v>
      </c>
      <c r="E357" s="83">
        <f>'Electrical District Rate'!$D$62</f>
        <v>5665</v>
      </c>
      <c r="F357" s="44">
        <f t="shared" si="10"/>
        <v>5665</v>
      </c>
      <c r="G357" s="41"/>
    </row>
    <row r="358" spans="1:7" x14ac:dyDescent="0.3">
      <c r="A358" s="46"/>
      <c r="B358" s="48"/>
      <c r="C358" s="87"/>
      <c r="D358" s="41"/>
      <c r="E358" s="93"/>
      <c r="F358" s="47">
        <f>SUM(F350:F357)</f>
        <v>61797.390000000007</v>
      </c>
      <c r="G358" s="43"/>
    </row>
    <row r="359" spans="1:7" x14ac:dyDescent="0.3">
      <c r="A359" s="43"/>
      <c r="B359" s="34" t="s">
        <v>77</v>
      </c>
      <c r="C359" s="87"/>
      <c r="D359" s="41"/>
      <c r="E359" s="44"/>
      <c r="F359" s="44"/>
      <c r="G359" s="43"/>
    </row>
    <row r="360" spans="1:7" x14ac:dyDescent="0.3">
      <c r="A360" s="43"/>
      <c r="B360" s="43" t="s">
        <v>0</v>
      </c>
      <c r="C360" s="87" t="s">
        <v>1</v>
      </c>
      <c r="D360" s="41">
        <v>1</v>
      </c>
      <c r="E360" s="44">
        <f>E324</f>
        <v>900</v>
      </c>
      <c r="F360" s="44">
        <f>E360*D360</f>
        <v>900</v>
      </c>
      <c r="G360" s="43"/>
    </row>
    <row r="361" spans="1:7" x14ac:dyDescent="0.3">
      <c r="A361" s="43"/>
      <c r="B361" s="43" t="s">
        <v>78</v>
      </c>
      <c r="C361" s="87" t="s">
        <v>1</v>
      </c>
      <c r="D361" s="41">
        <v>2</v>
      </c>
      <c r="E361" s="44">
        <f>E325</f>
        <v>750</v>
      </c>
      <c r="F361" s="44">
        <f>E361*D361</f>
        <v>1500</v>
      </c>
      <c r="G361" s="43"/>
    </row>
    <row r="362" spans="1:7" x14ac:dyDescent="0.3">
      <c r="A362" s="43"/>
      <c r="B362" s="48" t="s">
        <v>79</v>
      </c>
      <c r="C362" s="87"/>
      <c r="D362" s="41"/>
      <c r="E362" s="44"/>
      <c r="F362" s="47">
        <f>F361+F360+F358</f>
        <v>64197.390000000007</v>
      </c>
      <c r="G362" s="43"/>
    </row>
    <row r="363" spans="1:7" x14ac:dyDescent="0.3">
      <c r="A363" s="43"/>
      <c r="B363" s="43" t="s">
        <v>105</v>
      </c>
      <c r="C363" s="87"/>
      <c r="D363" s="41"/>
      <c r="E363" s="41"/>
      <c r="F363" s="46">
        <f>0.15*(F362+F358)</f>
        <v>18899.217000000001</v>
      </c>
      <c r="G363" s="43"/>
    </row>
    <row r="364" spans="1:7" x14ac:dyDescent="0.3">
      <c r="A364" s="345"/>
      <c r="B364" s="49" t="s">
        <v>106</v>
      </c>
      <c r="C364" s="89"/>
      <c r="D364" s="50"/>
      <c r="E364" s="50"/>
      <c r="F364" s="51">
        <f>F362+F363</f>
        <v>83096.607000000004</v>
      </c>
      <c r="G364" s="94" t="s">
        <v>88</v>
      </c>
    </row>
    <row r="365" spans="1:7" x14ac:dyDescent="0.3">
      <c r="A365" s="33"/>
      <c r="B365" s="348"/>
      <c r="C365" s="362"/>
      <c r="D365" s="362"/>
      <c r="E365" s="362"/>
      <c r="F365" s="363"/>
      <c r="G365" s="347"/>
    </row>
    <row r="366" spans="1:7" x14ac:dyDescent="0.3">
      <c r="A366" s="63"/>
      <c r="B366" s="91" t="s">
        <v>708</v>
      </c>
      <c r="C366" s="57"/>
      <c r="D366" s="26"/>
      <c r="E366" s="26"/>
      <c r="F366" s="58"/>
      <c r="G366" s="74"/>
    </row>
    <row r="367" spans="1:7" x14ac:dyDescent="0.3">
      <c r="A367" s="63"/>
      <c r="B367" s="59" t="s">
        <v>72</v>
      </c>
      <c r="C367" s="87"/>
      <c r="D367" s="41"/>
      <c r="E367" s="77"/>
      <c r="F367" s="77"/>
      <c r="G367" s="41"/>
    </row>
    <row r="368" spans="1:7" x14ac:dyDescent="0.3">
      <c r="A368" s="63"/>
      <c r="B368" s="6" t="s">
        <v>709</v>
      </c>
      <c r="C368" s="31" t="s">
        <v>13</v>
      </c>
      <c r="D368" s="41">
        <v>1</v>
      </c>
      <c r="E368" s="83">
        <f>'Electrical District Rate'!$J$78</f>
        <v>2998</v>
      </c>
      <c r="F368" s="44">
        <f>E368*D368</f>
        <v>2998</v>
      </c>
      <c r="G368" s="41"/>
    </row>
    <row r="369" spans="1:7" x14ac:dyDescent="0.3">
      <c r="A369" s="70"/>
      <c r="B369" s="85" t="s">
        <v>17</v>
      </c>
      <c r="C369" s="31" t="s">
        <v>24</v>
      </c>
      <c r="D369" s="41">
        <v>3</v>
      </c>
      <c r="E369" s="42">
        <f>E354</f>
        <v>272.54999999999995</v>
      </c>
      <c r="F369" s="44">
        <f t="shared" ref="F369:F373" si="11">E369*D369</f>
        <v>817.64999999999986</v>
      </c>
      <c r="G369" s="81"/>
    </row>
    <row r="370" spans="1:7" x14ac:dyDescent="0.3">
      <c r="A370" s="88"/>
      <c r="B370" s="84" t="s">
        <v>710</v>
      </c>
      <c r="C370" s="31" t="s">
        <v>9</v>
      </c>
      <c r="D370" s="41">
        <v>1</v>
      </c>
      <c r="E370" s="83">
        <f>'Electrical District Rate'!$I$65</f>
        <v>1236</v>
      </c>
      <c r="F370" s="44">
        <f t="shared" si="11"/>
        <v>1236</v>
      </c>
      <c r="G370" s="41"/>
    </row>
    <row r="371" spans="1:7" x14ac:dyDescent="0.3">
      <c r="A371" s="44"/>
      <c r="B371" s="84" t="s">
        <v>701</v>
      </c>
      <c r="C371" s="31" t="s">
        <v>9</v>
      </c>
      <c r="D371" s="41">
        <v>2</v>
      </c>
      <c r="E371" s="83">
        <f>'Electrical District Rate'!$I$65</f>
        <v>1236</v>
      </c>
      <c r="F371" s="44">
        <f t="shared" si="11"/>
        <v>2472</v>
      </c>
      <c r="G371" s="41"/>
    </row>
    <row r="372" spans="1:7" x14ac:dyDescent="0.3">
      <c r="A372" s="44"/>
      <c r="B372" s="84" t="s">
        <v>651</v>
      </c>
      <c r="C372" s="31" t="s">
        <v>9</v>
      </c>
      <c r="D372" s="41">
        <v>9</v>
      </c>
      <c r="E372" s="83">
        <f>'Electrical District Rate'!$I$63</f>
        <v>165</v>
      </c>
      <c r="F372" s="44">
        <f t="shared" si="11"/>
        <v>1485</v>
      </c>
      <c r="G372" s="41"/>
    </row>
    <row r="373" spans="1:7" x14ac:dyDescent="0.3">
      <c r="A373" s="44"/>
      <c r="B373" s="84" t="s">
        <v>650</v>
      </c>
      <c r="C373" s="31" t="s">
        <v>9</v>
      </c>
      <c r="D373" s="41">
        <v>10</v>
      </c>
      <c r="E373" s="83">
        <f>'Electrical District Rate'!$I$63</f>
        <v>165</v>
      </c>
      <c r="F373" s="44">
        <f t="shared" si="11"/>
        <v>1650</v>
      </c>
      <c r="G373" s="41"/>
    </row>
    <row r="374" spans="1:7" x14ac:dyDescent="0.3">
      <c r="A374" s="43"/>
      <c r="B374" s="48"/>
      <c r="C374" s="87"/>
      <c r="D374" s="41"/>
      <c r="E374" s="93"/>
      <c r="F374" s="47">
        <f>SUM(F368:F373)</f>
        <v>10658.65</v>
      </c>
      <c r="G374" s="43"/>
    </row>
    <row r="375" spans="1:7" x14ac:dyDescent="0.3">
      <c r="A375" s="43"/>
      <c r="B375" s="34" t="s">
        <v>77</v>
      </c>
      <c r="C375" s="87"/>
      <c r="D375" s="41"/>
      <c r="E375" s="44"/>
      <c r="F375" s="44"/>
      <c r="G375" s="43"/>
    </row>
    <row r="376" spans="1:7" x14ac:dyDescent="0.3">
      <c r="A376" s="43"/>
      <c r="B376" s="43" t="s">
        <v>0</v>
      </c>
      <c r="C376" s="87" t="s">
        <v>1</v>
      </c>
      <c r="D376" s="41">
        <v>0.5</v>
      </c>
      <c r="E376" s="44">
        <f>E360</f>
        <v>900</v>
      </c>
      <c r="F376" s="44">
        <f>E376*D376</f>
        <v>450</v>
      </c>
      <c r="G376" s="43"/>
    </row>
    <row r="377" spans="1:7" x14ac:dyDescent="0.3">
      <c r="A377" s="43"/>
      <c r="B377" s="43" t="s">
        <v>78</v>
      </c>
      <c r="C377" s="87" t="s">
        <v>1</v>
      </c>
      <c r="D377" s="41">
        <v>1</v>
      </c>
      <c r="E377" s="44">
        <f>E325</f>
        <v>750</v>
      </c>
      <c r="F377" s="44">
        <f>E377*D377</f>
        <v>750</v>
      </c>
      <c r="G377" s="43"/>
    </row>
    <row r="378" spans="1:7" x14ac:dyDescent="0.3">
      <c r="A378" s="345"/>
      <c r="B378" s="48" t="s">
        <v>79</v>
      </c>
      <c r="C378" s="87"/>
      <c r="D378" s="41"/>
      <c r="E378" s="44"/>
      <c r="F378" s="47">
        <f>F377+F376+F374</f>
        <v>11858.65</v>
      </c>
      <c r="G378" s="43"/>
    </row>
    <row r="379" spans="1:7" x14ac:dyDescent="0.3">
      <c r="A379" s="88"/>
      <c r="B379" s="43" t="s">
        <v>105</v>
      </c>
      <c r="C379" s="87"/>
      <c r="D379" s="41"/>
      <c r="E379" s="41"/>
      <c r="F379" s="46">
        <f>0.15*(F378+F374)</f>
        <v>3377.5949999999998</v>
      </c>
      <c r="G379" s="43"/>
    </row>
    <row r="380" spans="1:7" x14ac:dyDescent="0.3">
      <c r="A380" s="63"/>
      <c r="B380" s="49" t="s">
        <v>106</v>
      </c>
      <c r="C380" s="89"/>
      <c r="D380" s="50"/>
      <c r="E380" s="50"/>
      <c r="F380" s="51">
        <f>F378+F379</f>
        <v>15236.244999999999</v>
      </c>
      <c r="G380" s="94" t="s">
        <v>88</v>
      </c>
    </row>
    <row r="381" spans="1:7" x14ac:dyDescent="0.3">
      <c r="A381" s="63"/>
      <c r="B381" s="348"/>
      <c r="C381" s="362"/>
      <c r="D381" s="362"/>
      <c r="E381" s="362"/>
      <c r="F381" s="363"/>
      <c r="G381" s="347"/>
    </row>
    <row r="382" spans="1:7" x14ac:dyDescent="0.3">
      <c r="A382" s="63"/>
      <c r="B382" s="91" t="s">
        <v>712</v>
      </c>
      <c r="C382" s="57"/>
      <c r="D382" s="26"/>
      <c r="E382" s="26"/>
      <c r="F382" s="58"/>
      <c r="G382" s="74"/>
    </row>
    <row r="383" spans="1:7" x14ac:dyDescent="0.3">
      <c r="A383" s="63"/>
      <c r="B383" s="59" t="s">
        <v>72</v>
      </c>
      <c r="C383" s="87"/>
      <c r="D383" s="41"/>
      <c r="E383" s="77"/>
      <c r="F383" s="77"/>
      <c r="G383" s="41"/>
    </row>
    <row r="384" spans="1:7" x14ac:dyDescent="0.3">
      <c r="A384" s="63"/>
      <c r="B384" s="6" t="s">
        <v>711</v>
      </c>
      <c r="C384" s="31" t="s">
        <v>13</v>
      </c>
      <c r="D384" s="41">
        <v>1</v>
      </c>
      <c r="E384" s="83">
        <f>'Electrical District Rate'!$J$78</f>
        <v>2998</v>
      </c>
      <c r="F384" s="44">
        <f>E384*D384</f>
        <v>2998</v>
      </c>
      <c r="G384" s="41"/>
    </row>
    <row r="385" spans="1:7" x14ac:dyDescent="0.3">
      <c r="A385" s="70"/>
      <c r="B385" s="85" t="s">
        <v>17</v>
      </c>
      <c r="C385" s="31" t="s">
        <v>24</v>
      </c>
      <c r="D385" s="41">
        <v>3</v>
      </c>
      <c r="E385" s="42">
        <f>E369</f>
        <v>272.54999999999995</v>
      </c>
      <c r="F385" s="44">
        <f t="shared" ref="F385:F388" si="12">E385*D385</f>
        <v>817.64999999999986</v>
      </c>
      <c r="G385" s="81"/>
    </row>
    <row r="386" spans="1:7" x14ac:dyDescent="0.3">
      <c r="A386" s="88"/>
      <c r="B386" s="84" t="s">
        <v>710</v>
      </c>
      <c r="C386" s="31" t="s">
        <v>9</v>
      </c>
      <c r="D386" s="41">
        <v>1</v>
      </c>
      <c r="E386" s="83">
        <f>'Electrical District Rate'!$I$65</f>
        <v>1236</v>
      </c>
      <c r="F386" s="44">
        <f t="shared" si="12"/>
        <v>1236</v>
      </c>
      <c r="G386" s="41"/>
    </row>
    <row r="387" spans="1:7" x14ac:dyDescent="0.3">
      <c r="A387" s="44"/>
      <c r="B387" s="84" t="s">
        <v>701</v>
      </c>
      <c r="C387" s="31" t="s">
        <v>9</v>
      </c>
      <c r="D387" s="41">
        <v>2</v>
      </c>
      <c r="E387" s="83">
        <f>'Electrical District Rate'!$I$65</f>
        <v>1236</v>
      </c>
      <c r="F387" s="44">
        <f t="shared" si="12"/>
        <v>2472</v>
      </c>
      <c r="G387" s="41"/>
    </row>
    <row r="388" spans="1:7" x14ac:dyDescent="0.3">
      <c r="A388" s="44"/>
      <c r="B388" s="84" t="s">
        <v>651</v>
      </c>
      <c r="C388" s="31" t="s">
        <v>9</v>
      </c>
      <c r="D388" s="41">
        <v>5</v>
      </c>
      <c r="E388" s="83">
        <f>'Electrical District Rate'!$I$63</f>
        <v>165</v>
      </c>
      <c r="F388" s="44">
        <f t="shared" si="12"/>
        <v>825</v>
      </c>
      <c r="G388" s="41"/>
    </row>
    <row r="389" spans="1:7" x14ac:dyDescent="0.3">
      <c r="A389" s="44"/>
      <c r="B389" s="84" t="s">
        <v>650</v>
      </c>
      <c r="C389" s="31" t="s">
        <v>9</v>
      </c>
      <c r="D389" s="41">
        <v>13</v>
      </c>
      <c r="E389" s="83">
        <f>'Electrical District Rate'!$I$63</f>
        <v>165</v>
      </c>
      <c r="F389" s="44">
        <f t="shared" ref="F389" si="13">E389*D389</f>
        <v>2145</v>
      </c>
      <c r="G389" s="41"/>
    </row>
    <row r="390" spans="1:7" x14ac:dyDescent="0.3">
      <c r="A390" s="43"/>
      <c r="B390" s="48"/>
      <c r="C390" s="87"/>
      <c r="D390" s="41"/>
      <c r="E390" s="93"/>
      <c r="F390" s="47">
        <f>SUM(F384:F389)</f>
        <v>10493.65</v>
      </c>
      <c r="G390" s="43"/>
    </row>
    <row r="391" spans="1:7" x14ac:dyDescent="0.3">
      <c r="A391" s="43"/>
      <c r="B391" s="34" t="s">
        <v>77</v>
      </c>
      <c r="C391" s="87"/>
      <c r="D391" s="41"/>
      <c r="E391" s="44"/>
      <c r="F391" s="44"/>
      <c r="G391" s="43"/>
    </row>
    <row r="392" spans="1:7" x14ac:dyDescent="0.3">
      <c r="A392" s="43"/>
      <c r="B392" s="43" t="s">
        <v>0</v>
      </c>
      <c r="C392" s="87" t="s">
        <v>1</v>
      </c>
      <c r="D392" s="41">
        <v>0.5</v>
      </c>
      <c r="E392" s="44">
        <v>900</v>
      </c>
      <c r="F392" s="44">
        <f>E392*D392</f>
        <v>450</v>
      </c>
      <c r="G392" s="43"/>
    </row>
    <row r="393" spans="1:7" x14ac:dyDescent="0.3">
      <c r="A393" s="43"/>
      <c r="B393" s="43" t="s">
        <v>78</v>
      </c>
      <c r="C393" s="87" t="s">
        <v>1</v>
      </c>
      <c r="D393" s="41">
        <v>1</v>
      </c>
      <c r="E393" s="44">
        <f>E343</f>
        <v>750</v>
      </c>
      <c r="F393" s="44">
        <f>E393*D393</f>
        <v>750</v>
      </c>
      <c r="G393" s="43"/>
    </row>
    <row r="394" spans="1:7" x14ac:dyDescent="0.3">
      <c r="A394" s="345"/>
      <c r="B394" s="48" t="s">
        <v>79</v>
      </c>
      <c r="C394" s="87"/>
      <c r="D394" s="41"/>
      <c r="E394" s="44"/>
      <c r="F394" s="47">
        <f>F393+F392+F390</f>
        <v>11693.65</v>
      </c>
      <c r="G394" s="43"/>
    </row>
    <row r="395" spans="1:7" x14ac:dyDescent="0.3">
      <c r="A395" s="88"/>
      <c r="B395" s="43" t="s">
        <v>105</v>
      </c>
      <c r="C395" s="87"/>
      <c r="D395" s="41"/>
      <c r="E395" s="41"/>
      <c r="F395" s="46">
        <f>0.15*(F394+F390)</f>
        <v>3328.0949999999998</v>
      </c>
      <c r="G395" s="43"/>
    </row>
    <row r="396" spans="1:7" x14ac:dyDescent="0.3">
      <c r="A396" s="63"/>
      <c r="B396" s="49" t="s">
        <v>106</v>
      </c>
      <c r="C396" s="89"/>
      <c r="D396" s="50"/>
      <c r="E396" s="50"/>
      <c r="F396" s="51">
        <f>F394+F395</f>
        <v>15021.744999999999</v>
      </c>
      <c r="G396" s="94" t="s">
        <v>88</v>
      </c>
    </row>
    <row r="397" spans="1:7" x14ac:dyDescent="0.3">
      <c r="A397" s="63"/>
      <c r="B397" s="348"/>
      <c r="C397" s="362"/>
      <c r="D397" s="362"/>
      <c r="E397" s="362"/>
      <c r="F397" s="363"/>
      <c r="G397" s="347"/>
    </row>
    <row r="398" spans="1:7" x14ac:dyDescent="0.3">
      <c r="A398" s="63"/>
      <c r="B398" s="91" t="s">
        <v>713</v>
      </c>
      <c r="C398" s="57"/>
      <c r="D398" s="26"/>
      <c r="E398" s="26"/>
      <c r="F398" s="58"/>
      <c r="G398" s="74"/>
    </row>
    <row r="399" spans="1:7" x14ac:dyDescent="0.3">
      <c r="A399" s="63"/>
      <c r="B399" s="59" t="s">
        <v>72</v>
      </c>
      <c r="C399" s="87"/>
      <c r="D399" s="41"/>
      <c r="E399" s="77"/>
      <c r="F399" s="77"/>
      <c r="G399" s="41"/>
    </row>
    <row r="400" spans="1:7" x14ac:dyDescent="0.3">
      <c r="A400" s="63"/>
      <c r="B400" s="6" t="s">
        <v>711</v>
      </c>
      <c r="C400" s="31" t="s">
        <v>13</v>
      </c>
      <c r="D400" s="41">
        <v>1</v>
      </c>
      <c r="E400" s="83">
        <f>'Electrical District Rate'!$J$78</f>
        <v>2998</v>
      </c>
      <c r="F400" s="44">
        <f>E400*D400</f>
        <v>2998</v>
      </c>
      <c r="G400" s="41"/>
    </row>
    <row r="401" spans="1:7" x14ac:dyDescent="0.3">
      <c r="A401" s="70"/>
      <c r="B401" s="85" t="s">
        <v>17</v>
      </c>
      <c r="C401" s="31" t="s">
        <v>24</v>
      </c>
      <c r="D401" s="41">
        <v>3</v>
      </c>
      <c r="E401" s="42">
        <f>E385</f>
        <v>272.54999999999995</v>
      </c>
      <c r="F401" s="44">
        <f t="shared" ref="F401:F403" si="14">E401*D401</f>
        <v>817.64999999999986</v>
      </c>
      <c r="G401" s="81"/>
    </row>
    <row r="402" spans="1:7" x14ac:dyDescent="0.3">
      <c r="A402" s="88"/>
      <c r="B402" s="84" t="s">
        <v>714</v>
      </c>
      <c r="C402" s="31" t="s">
        <v>9</v>
      </c>
      <c r="D402" s="41">
        <v>2</v>
      </c>
      <c r="E402" s="83">
        <f>'Electrical District Rate'!$I$65</f>
        <v>1236</v>
      </c>
      <c r="F402" s="44">
        <f t="shared" si="14"/>
        <v>2472</v>
      </c>
      <c r="G402" s="41"/>
    </row>
    <row r="403" spans="1:7" x14ac:dyDescent="0.3">
      <c r="A403" s="44"/>
      <c r="B403" s="84" t="s">
        <v>651</v>
      </c>
      <c r="C403" s="31" t="s">
        <v>9</v>
      </c>
      <c r="D403" s="41">
        <v>10</v>
      </c>
      <c r="E403" s="83">
        <f>'Electrical District Rate'!$I$63</f>
        <v>165</v>
      </c>
      <c r="F403" s="44">
        <f t="shared" si="14"/>
        <v>1650</v>
      </c>
      <c r="G403" s="41"/>
    </row>
    <row r="404" spans="1:7" x14ac:dyDescent="0.3">
      <c r="A404" s="44"/>
      <c r="B404" s="84" t="s">
        <v>650</v>
      </c>
      <c r="C404" s="31" t="s">
        <v>9</v>
      </c>
      <c r="D404" s="41">
        <v>17</v>
      </c>
      <c r="E404" s="83">
        <f>'Electrical District Rate'!$I$63</f>
        <v>165</v>
      </c>
      <c r="F404" s="44">
        <f t="shared" ref="F404" si="15">E404*D404</f>
        <v>2805</v>
      </c>
      <c r="G404" s="41"/>
    </row>
    <row r="405" spans="1:7" x14ac:dyDescent="0.3">
      <c r="A405" s="43"/>
      <c r="B405" s="48"/>
      <c r="C405" s="87"/>
      <c r="D405" s="41"/>
      <c r="E405" s="93"/>
      <c r="F405" s="47">
        <f>SUM(F400:F404)</f>
        <v>10742.65</v>
      </c>
      <c r="G405" s="43"/>
    </row>
    <row r="406" spans="1:7" x14ac:dyDescent="0.3">
      <c r="A406" s="43"/>
      <c r="B406" s="34" t="s">
        <v>77</v>
      </c>
      <c r="C406" s="87"/>
      <c r="D406" s="41"/>
      <c r="E406" s="44"/>
      <c r="F406" s="44"/>
      <c r="G406" s="43"/>
    </row>
    <row r="407" spans="1:7" x14ac:dyDescent="0.3">
      <c r="A407" s="43"/>
      <c r="B407" s="43" t="s">
        <v>0</v>
      </c>
      <c r="C407" s="87" t="s">
        <v>1</v>
      </c>
      <c r="D407" s="41">
        <v>0.5</v>
      </c>
      <c r="E407" s="44">
        <v>900</v>
      </c>
      <c r="F407" s="44">
        <f>E407*D407</f>
        <v>450</v>
      </c>
      <c r="G407" s="43"/>
    </row>
    <row r="408" spans="1:7" x14ac:dyDescent="0.3">
      <c r="A408" s="43"/>
      <c r="B408" s="43" t="s">
        <v>78</v>
      </c>
      <c r="C408" s="87" t="s">
        <v>1</v>
      </c>
      <c r="D408" s="41">
        <v>1</v>
      </c>
      <c r="E408" s="44">
        <v>750</v>
      </c>
      <c r="F408" s="44">
        <f>E408*D408</f>
        <v>750</v>
      </c>
      <c r="G408" s="43"/>
    </row>
    <row r="409" spans="1:7" x14ac:dyDescent="0.3">
      <c r="A409" s="345"/>
      <c r="B409" s="48" t="s">
        <v>79</v>
      </c>
      <c r="C409" s="87"/>
      <c r="D409" s="41"/>
      <c r="E409" s="44"/>
      <c r="F409" s="47">
        <f>F408+F407+F405</f>
        <v>11942.65</v>
      </c>
      <c r="G409" s="43"/>
    </row>
    <row r="410" spans="1:7" x14ac:dyDescent="0.3">
      <c r="A410" s="88"/>
      <c r="B410" s="43" t="s">
        <v>105</v>
      </c>
      <c r="C410" s="87"/>
      <c r="D410" s="41"/>
      <c r="E410" s="41"/>
      <c r="F410" s="46">
        <f>0.15*(F409+F405)</f>
        <v>3402.7949999999996</v>
      </c>
      <c r="G410" s="43"/>
    </row>
    <row r="411" spans="1:7" x14ac:dyDescent="0.3">
      <c r="A411" s="63"/>
      <c r="B411" s="49" t="s">
        <v>106</v>
      </c>
      <c r="C411" s="89"/>
      <c r="D411" s="50"/>
      <c r="E411" s="50"/>
      <c r="F411" s="51">
        <f>F409+F410</f>
        <v>15345.445</v>
      </c>
      <c r="G411" s="94" t="s">
        <v>88</v>
      </c>
    </row>
    <row r="412" spans="1:7" x14ac:dyDescent="0.3">
      <c r="A412" s="63"/>
      <c r="B412" s="348"/>
      <c r="C412" s="362"/>
      <c r="D412" s="362"/>
      <c r="E412" s="362"/>
      <c r="F412" s="363"/>
      <c r="G412" s="347"/>
    </row>
    <row r="413" spans="1:7" x14ac:dyDescent="0.3">
      <c r="A413" s="63"/>
      <c r="B413" s="91" t="s">
        <v>715</v>
      </c>
      <c r="C413" s="57"/>
      <c r="D413" s="26"/>
      <c r="E413" s="26"/>
      <c r="F413" s="58"/>
      <c r="G413" s="74"/>
    </row>
    <row r="414" spans="1:7" x14ac:dyDescent="0.3">
      <c r="A414" s="63"/>
      <c r="B414" s="59" t="s">
        <v>72</v>
      </c>
      <c r="C414" s="87"/>
      <c r="D414" s="41"/>
      <c r="E414" s="77"/>
      <c r="F414" s="77"/>
      <c r="G414" s="41"/>
    </row>
    <row r="415" spans="1:7" x14ac:dyDescent="0.3">
      <c r="A415" s="63"/>
      <c r="B415" s="6" t="s">
        <v>711</v>
      </c>
      <c r="C415" s="31" t="s">
        <v>13</v>
      </c>
      <c r="D415" s="41">
        <v>1</v>
      </c>
      <c r="E415" s="83">
        <f>'Electrical District Rate'!$J$78</f>
        <v>2998</v>
      </c>
      <c r="F415" s="44">
        <f>E415*D415</f>
        <v>2998</v>
      </c>
      <c r="G415" s="41"/>
    </row>
    <row r="416" spans="1:7" x14ac:dyDescent="0.3">
      <c r="A416" s="70"/>
      <c r="B416" s="85" t="s">
        <v>17</v>
      </c>
      <c r="C416" s="31" t="s">
        <v>24</v>
      </c>
      <c r="D416" s="41">
        <v>3</v>
      </c>
      <c r="E416" s="42">
        <f>'Base Rate'!E47</f>
        <v>272.54999999999995</v>
      </c>
      <c r="F416" s="44">
        <f t="shared" ref="F416:F418" si="16">E416*D416</f>
        <v>817.64999999999986</v>
      </c>
      <c r="G416" s="81"/>
    </row>
    <row r="417" spans="1:7" x14ac:dyDescent="0.3">
      <c r="A417" s="44"/>
      <c r="B417" s="84" t="s">
        <v>701</v>
      </c>
      <c r="C417" s="31" t="s">
        <v>9</v>
      </c>
      <c r="D417" s="41">
        <v>2</v>
      </c>
      <c r="E417" s="83">
        <f>'Electrical District Rate'!$I$65</f>
        <v>1236</v>
      </c>
      <c r="F417" s="44">
        <f t="shared" si="16"/>
        <v>2472</v>
      </c>
      <c r="G417" s="41"/>
    </row>
    <row r="418" spans="1:7" x14ac:dyDescent="0.3">
      <c r="A418" s="44"/>
      <c r="B418" s="84" t="s">
        <v>651</v>
      </c>
      <c r="C418" s="31" t="s">
        <v>9</v>
      </c>
      <c r="D418" s="41">
        <v>6</v>
      </c>
      <c r="E418" s="83">
        <f>'Electrical District Rate'!$I$63</f>
        <v>165</v>
      </c>
      <c r="F418" s="44">
        <f t="shared" si="16"/>
        <v>990</v>
      </c>
      <c r="G418" s="41"/>
    </row>
    <row r="419" spans="1:7" x14ac:dyDescent="0.3">
      <c r="A419" s="44"/>
      <c r="B419" s="84" t="s">
        <v>650</v>
      </c>
      <c r="C419" s="31" t="s">
        <v>9</v>
      </c>
      <c r="D419" s="41">
        <v>11</v>
      </c>
      <c r="E419" s="83">
        <f>'Electrical District Rate'!$I$63</f>
        <v>165</v>
      </c>
      <c r="F419" s="44">
        <f t="shared" ref="F419" si="17">E419*D419</f>
        <v>1815</v>
      </c>
      <c r="G419" s="41"/>
    </row>
    <row r="420" spans="1:7" x14ac:dyDescent="0.3">
      <c r="A420" s="43"/>
      <c r="B420" s="48"/>
      <c r="C420" s="87"/>
      <c r="D420" s="41"/>
      <c r="E420" s="93"/>
      <c r="F420" s="47">
        <f>SUM(F415:F419)</f>
        <v>9092.65</v>
      </c>
      <c r="G420" s="43"/>
    </row>
    <row r="421" spans="1:7" x14ac:dyDescent="0.3">
      <c r="A421" s="43"/>
      <c r="B421" s="34" t="s">
        <v>77</v>
      </c>
      <c r="C421" s="87"/>
      <c r="D421" s="41"/>
      <c r="E421" s="44"/>
      <c r="F421" s="44"/>
      <c r="G421" s="43"/>
    </row>
    <row r="422" spans="1:7" x14ac:dyDescent="0.3">
      <c r="A422" s="43"/>
      <c r="B422" s="43" t="s">
        <v>0</v>
      </c>
      <c r="C422" s="87" t="s">
        <v>1</v>
      </c>
      <c r="D422" s="41">
        <v>0.5</v>
      </c>
      <c r="E422" s="44">
        <v>900</v>
      </c>
      <c r="F422" s="44">
        <f>E422*D422</f>
        <v>450</v>
      </c>
      <c r="G422" s="43"/>
    </row>
    <row r="423" spans="1:7" x14ac:dyDescent="0.3">
      <c r="A423" s="43"/>
      <c r="B423" s="43" t="s">
        <v>78</v>
      </c>
      <c r="C423" s="87" t="s">
        <v>1</v>
      </c>
      <c r="D423" s="41">
        <v>1</v>
      </c>
      <c r="E423" s="44">
        <v>750</v>
      </c>
      <c r="F423" s="44">
        <f>E423*D423</f>
        <v>750</v>
      </c>
      <c r="G423" s="43"/>
    </row>
    <row r="424" spans="1:7" x14ac:dyDescent="0.3">
      <c r="A424" s="345"/>
      <c r="B424" s="48" t="s">
        <v>79</v>
      </c>
      <c r="C424" s="87"/>
      <c r="D424" s="41"/>
      <c r="E424" s="44"/>
      <c r="F424" s="47">
        <f>F423+F422+F420</f>
        <v>10292.65</v>
      </c>
      <c r="G424" s="43"/>
    </row>
    <row r="425" spans="1:7" x14ac:dyDescent="0.3">
      <c r="A425" s="88"/>
      <c r="B425" s="43" t="s">
        <v>105</v>
      </c>
      <c r="C425" s="87"/>
      <c r="D425" s="41"/>
      <c r="E425" s="41"/>
      <c r="F425" s="46">
        <f>0.15*(F424+F420)</f>
        <v>2907.7949999999996</v>
      </c>
      <c r="G425" s="43"/>
    </row>
    <row r="426" spans="1:7" x14ac:dyDescent="0.3">
      <c r="A426" s="63"/>
      <c r="B426" s="49" t="s">
        <v>106</v>
      </c>
      <c r="C426" s="89"/>
      <c r="D426" s="50"/>
      <c r="E426" s="50"/>
      <c r="F426" s="51">
        <f>F424+F425</f>
        <v>13200.445</v>
      </c>
      <c r="G426" s="94" t="s">
        <v>88</v>
      </c>
    </row>
    <row r="427" spans="1:7" x14ac:dyDescent="0.3">
      <c r="A427" s="63"/>
      <c r="B427" s="348"/>
      <c r="C427" s="362"/>
      <c r="D427" s="362"/>
      <c r="E427" s="362"/>
      <c r="F427" s="363"/>
      <c r="G427" s="347"/>
    </row>
    <row r="428" spans="1:7" x14ac:dyDescent="0.3">
      <c r="A428" s="63"/>
      <c r="B428" s="91" t="s">
        <v>716</v>
      </c>
      <c r="C428" s="57"/>
      <c r="D428" s="26"/>
      <c r="E428" s="26"/>
      <c r="F428" s="58"/>
      <c r="G428" s="74"/>
    </row>
    <row r="429" spans="1:7" x14ac:dyDescent="0.3">
      <c r="A429" s="63"/>
      <c r="B429" s="59" t="s">
        <v>72</v>
      </c>
      <c r="C429" s="87"/>
      <c r="D429" s="41"/>
      <c r="E429" s="77"/>
      <c r="F429" s="77"/>
      <c r="G429" s="41"/>
    </row>
    <row r="430" spans="1:7" x14ac:dyDescent="0.3">
      <c r="A430" s="63"/>
      <c r="B430" s="6" t="s">
        <v>711</v>
      </c>
      <c r="C430" s="31" t="s">
        <v>13</v>
      </c>
      <c r="D430" s="41">
        <v>1</v>
      </c>
      <c r="E430" s="83">
        <f>'Electrical District Rate'!$J$78</f>
        <v>2998</v>
      </c>
      <c r="F430" s="44">
        <f>E430*D430</f>
        <v>2998</v>
      </c>
      <c r="G430" s="41"/>
    </row>
    <row r="431" spans="1:7" x14ac:dyDescent="0.3">
      <c r="A431" s="70"/>
      <c r="B431" s="85" t="s">
        <v>17</v>
      </c>
      <c r="C431" s="31" t="s">
        <v>24</v>
      </c>
      <c r="D431" s="41">
        <v>3</v>
      </c>
      <c r="E431" s="42">
        <f>'Base Rate'!E47</f>
        <v>272.54999999999995</v>
      </c>
      <c r="F431" s="44">
        <f t="shared" ref="F431:F434" si="18">E431*D431</f>
        <v>817.64999999999986</v>
      </c>
      <c r="G431" s="81"/>
    </row>
    <row r="432" spans="1:7" x14ac:dyDescent="0.3">
      <c r="A432" s="88"/>
      <c r="B432" s="84" t="s">
        <v>710</v>
      </c>
      <c r="C432" s="31" t="s">
        <v>9</v>
      </c>
      <c r="D432" s="41">
        <v>1</v>
      </c>
      <c r="E432" s="83">
        <f>'Electrical District Rate'!$I$65</f>
        <v>1236</v>
      </c>
      <c r="F432" s="44">
        <f t="shared" si="18"/>
        <v>1236</v>
      </c>
      <c r="G432" s="41"/>
    </row>
    <row r="433" spans="1:7" x14ac:dyDescent="0.3">
      <c r="A433" s="44"/>
      <c r="B433" s="84" t="s">
        <v>701</v>
      </c>
      <c r="C433" s="31" t="s">
        <v>9</v>
      </c>
      <c r="D433" s="41">
        <v>2</v>
      </c>
      <c r="E433" s="83">
        <f>'Electrical District Rate'!$I$65</f>
        <v>1236</v>
      </c>
      <c r="F433" s="44">
        <f t="shared" si="18"/>
        <v>2472</v>
      </c>
      <c r="G433" s="41"/>
    </row>
    <row r="434" spans="1:7" x14ac:dyDescent="0.3">
      <c r="A434" s="44"/>
      <c r="B434" s="84" t="s">
        <v>651</v>
      </c>
      <c r="C434" s="31" t="s">
        <v>9</v>
      </c>
      <c r="D434" s="41">
        <v>6</v>
      </c>
      <c r="E434" s="83">
        <f>'Electrical District Rate'!$I$63</f>
        <v>165</v>
      </c>
      <c r="F434" s="44">
        <f t="shared" si="18"/>
        <v>990</v>
      </c>
      <c r="G434" s="41"/>
    </row>
    <row r="435" spans="1:7" x14ac:dyDescent="0.3">
      <c r="A435" s="44"/>
      <c r="B435" s="84" t="s">
        <v>650</v>
      </c>
      <c r="C435" s="31" t="s">
        <v>9</v>
      </c>
      <c r="D435" s="41">
        <v>12</v>
      </c>
      <c r="E435" s="83">
        <f>'Electrical District Rate'!$I$63</f>
        <v>165</v>
      </c>
      <c r="F435" s="44">
        <f t="shared" ref="F435" si="19">E435*D435</f>
        <v>1980</v>
      </c>
      <c r="G435" s="41"/>
    </row>
    <row r="436" spans="1:7" x14ac:dyDescent="0.3">
      <c r="A436" s="43"/>
      <c r="B436" s="48"/>
      <c r="C436" s="87"/>
      <c r="D436" s="41"/>
      <c r="E436" s="93"/>
      <c r="F436" s="47">
        <f>SUM(F430:F435)</f>
        <v>10493.65</v>
      </c>
      <c r="G436" s="43"/>
    </row>
    <row r="437" spans="1:7" x14ac:dyDescent="0.3">
      <c r="A437" s="43"/>
      <c r="B437" s="34" t="s">
        <v>77</v>
      </c>
      <c r="C437" s="87"/>
      <c r="D437" s="41"/>
      <c r="E437" s="44"/>
      <c r="F437" s="44"/>
      <c r="G437" s="43"/>
    </row>
    <row r="438" spans="1:7" x14ac:dyDescent="0.3">
      <c r="A438" s="43"/>
      <c r="B438" s="43" t="s">
        <v>0</v>
      </c>
      <c r="C438" s="87" t="s">
        <v>1</v>
      </c>
      <c r="D438" s="41">
        <v>0.5</v>
      </c>
      <c r="E438" s="44">
        <v>900</v>
      </c>
      <c r="F438" s="44">
        <f>E438*D438</f>
        <v>450</v>
      </c>
      <c r="G438" s="43"/>
    </row>
    <row r="439" spans="1:7" x14ac:dyDescent="0.3">
      <c r="A439" s="43"/>
      <c r="B439" s="43" t="s">
        <v>78</v>
      </c>
      <c r="C439" s="87" t="s">
        <v>1</v>
      </c>
      <c r="D439" s="41">
        <v>1</v>
      </c>
      <c r="E439" s="44">
        <v>750</v>
      </c>
      <c r="F439" s="44">
        <f>E439*D439</f>
        <v>750</v>
      </c>
      <c r="G439" s="43"/>
    </row>
    <row r="440" spans="1:7" x14ac:dyDescent="0.3">
      <c r="A440" s="345"/>
      <c r="B440" s="48" t="s">
        <v>79</v>
      </c>
      <c r="C440" s="87"/>
      <c r="D440" s="41"/>
      <c r="E440" s="44"/>
      <c r="F440" s="47">
        <f>F439+F438+F436</f>
        <v>11693.65</v>
      </c>
      <c r="G440" s="43"/>
    </row>
    <row r="441" spans="1:7" x14ac:dyDescent="0.3">
      <c r="A441" s="88"/>
      <c r="B441" s="43" t="s">
        <v>105</v>
      </c>
      <c r="C441" s="87"/>
      <c r="D441" s="41"/>
      <c r="E441" s="41"/>
      <c r="F441" s="46">
        <f>0.15*(F440+F436)</f>
        <v>3328.0949999999998</v>
      </c>
      <c r="G441" s="43"/>
    </row>
    <row r="442" spans="1:7" x14ac:dyDescent="0.3">
      <c r="A442" s="63"/>
      <c r="B442" s="49" t="s">
        <v>106</v>
      </c>
      <c r="C442" s="89"/>
      <c r="D442" s="50"/>
      <c r="E442" s="50"/>
      <c r="F442" s="51">
        <f>F440+F441</f>
        <v>15021.744999999999</v>
      </c>
      <c r="G442" s="94" t="s">
        <v>88</v>
      </c>
    </row>
    <row r="443" spans="1:7" x14ac:dyDescent="0.3">
      <c r="A443" s="63"/>
      <c r="B443" s="348"/>
      <c r="C443" s="362"/>
      <c r="D443" s="362"/>
      <c r="E443" s="362"/>
      <c r="F443" s="363"/>
      <c r="G443" s="347"/>
    </row>
    <row r="444" spans="1:7" x14ac:dyDescent="0.3">
      <c r="A444" s="63"/>
      <c r="B444" s="91" t="s">
        <v>717</v>
      </c>
      <c r="C444" s="57"/>
      <c r="D444" s="26"/>
      <c r="E444" s="26"/>
      <c r="F444" s="58"/>
      <c r="G444" s="74"/>
    </row>
    <row r="445" spans="1:7" x14ac:dyDescent="0.3">
      <c r="A445" s="63"/>
      <c r="B445" s="59" t="s">
        <v>72</v>
      </c>
      <c r="C445" s="87"/>
      <c r="D445" s="41"/>
      <c r="E445" s="77"/>
      <c r="F445" s="77"/>
      <c r="G445" s="41"/>
    </row>
    <row r="446" spans="1:7" x14ac:dyDescent="0.3">
      <c r="A446" s="63"/>
      <c r="B446" s="6" t="s">
        <v>711</v>
      </c>
      <c r="C446" s="31" t="s">
        <v>13</v>
      </c>
      <c r="D446" s="41">
        <v>1</v>
      </c>
      <c r="E446" s="83">
        <f>'Electrical District Rate'!$J$78</f>
        <v>2998</v>
      </c>
      <c r="F446" s="44">
        <f>E446*D446</f>
        <v>2998</v>
      </c>
      <c r="G446" s="41"/>
    </row>
    <row r="447" spans="1:7" x14ac:dyDescent="0.3">
      <c r="A447" s="70"/>
      <c r="B447" s="85" t="s">
        <v>17</v>
      </c>
      <c r="C447" s="31" t="s">
        <v>24</v>
      </c>
      <c r="D447" s="41">
        <v>3</v>
      </c>
      <c r="E447" s="42">
        <f>E431</f>
        <v>272.54999999999995</v>
      </c>
      <c r="F447" s="44">
        <f t="shared" ref="F447:F449" si="20">E447*D447</f>
        <v>817.64999999999986</v>
      </c>
      <c r="G447" s="81"/>
    </row>
    <row r="448" spans="1:7" x14ac:dyDescent="0.3">
      <c r="A448" s="44"/>
      <c r="B448" s="84" t="s">
        <v>701</v>
      </c>
      <c r="C448" s="31" t="s">
        <v>9</v>
      </c>
      <c r="D448" s="41">
        <v>2</v>
      </c>
      <c r="E448" s="83">
        <f>'Electrical District Rate'!$I$65</f>
        <v>1236</v>
      </c>
      <c r="F448" s="44">
        <f t="shared" si="20"/>
        <v>2472</v>
      </c>
      <c r="G448" s="41"/>
    </row>
    <row r="449" spans="1:7" x14ac:dyDescent="0.3">
      <c r="A449" s="44"/>
      <c r="B449" s="84" t="s">
        <v>651</v>
      </c>
      <c r="C449" s="31" t="s">
        <v>9</v>
      </c>
      <c r="D449" s="41">
        <v>8</v>
      </c>
      <c r="E449" s="83">
        <f>'Electrical District Rate'!$I$63</f>
        <v>165</v>
      </c>
      <c r="F449" s="44">
        <f t="shared" si="20"/>
        <v>1320</v>
      </c>
      <c r="G449" s="41"/>
    </row>
    <row r="450" spans="1:7" x14ac:dyDescent="0.3">
      <c r="A450" s="44"/>
      <c r="B450" s="84" t="s">
        <v>650</v>
      </c>
      <c r="C450" s="31" t="s">
        <v>9</v>
      </c>
      <c r="D450" s="41">
        <v>7</v>
      </c>
      <c r="E450" s="83">
        <f>'Electrical District Rate'!$I$63</f>
        <v>165</v>
      </c>
      <c r="F450" s="44">
        <f t="shared" ref="F450" si="21">E450*D450</f>
        <v>1155</v>
      </c>
      <c r="G450" s="41"/>
    </row>
    <row r="451" spans="1:7" x14ac:dyDescent="0.3">
      <c r="A451" s="43"/>
      <c r="B451" s="48"/>
      <c r="C451" s="87"/>
      <c r="D451" s="41"/>
      <c r="E451" s="93"/>
      <c r="F451" s="47">
        <f>SUM(F446:F450)</f>
        <v>8762.65</v>
      </c>
      <c r="G451" s="43"/>
    </row>
    <row r="452" spans="1:7" x14ac:dyDescent="0.3">
      <c r="A452" s="43"/>
      <c r="B452" s="34" t="s">
        <v>77</v>
      </c>
      <c r="C452" s="87"/>
      <c r="D452" s="41"/>
      <c r="E452" s="44"/>
      <c r="F452" s="44"/>
      <c r="G452" s="43"/>
    </row>
    <row r="453" spans="1:7" x14ac:dyDescent="0.3">
      <c r="A453" s="43"/>
      <c r="B453" s="43" t="s">
        <v>0</v>
      </c>
      <c r="C453" s="87" t="s">
        <v>1</v>
      </c>
      <c r="D453" s="41">
        <v>0.5</v>
      </c>
      <c r="E453" s="44">
        <v>900</v>
      </c>
      <c r="F453" s="44">
        <f>E453*D453</f>
        <v>450</v>
      </c>
      <c r="G453" s="43"/>
    </row>
    <row r="454" spans="1:7" x14ac:dyDescent="0.3">
      <c r="A454" s="43"/>
      <c r="B454" s="43" t="s">
        <v>78</v>
      </c>
      <c r="C454" s="87" t="s">
        <v>1</v>
      </c>
      <c r="D454" s="41">
        <v>1</v>
      </c>
      <c r="E454" s="44">
        <v>750</v>
      </c>
      <c r="F454" s="44">
        <f>E454*D454</f>
        <v>750</v>
      </c>
      <c r="G454" s="43"/>
    </row>
    <row r="455" spans="1:7" x14ac:dyDescent="0.3">
      <c r="A455" s="345"/>
      <c r="B455" s="48" t="s">
        <v>79</v>
      </c>
      <c r="C455" s="87"/>
      <c r="D455" s="41"/>
      <c r="E455" s="44"/>
      <c r="F455" s="47">
        <f>F454+F453+F451</f>
        <v>9962.65</v>
      </c>
      <c r="G455" s="43"/>
    </row>
    <row r="456" spans="1:7" x14ac:dyDescent="0.3">
      <c r="A456" s="88"/>
      <c r="B456" s="43" t="s">
        <v>105</v>
      </c>
      <c r="C456" s="87"/>
      <c r="D456" s="41"/>
      <c r="E456" s="41"/>
      <c r="F456" s="46">
        <f>0.15*(F455+F451)</f>
        <v>2808.7949999999996</v>
      </c>
      <c r="G456" s="43"/>
    </row>
    <row r="457" spans="1:7" x14ac:dyDescent="0.3">
      <c r="A457" s="63"/>
      <c r="B457" s="49" t="s">
        <v>106</v>
      </c>
      <c r="C457" s="89"/>
      <c r="D457" s="50"/>
      <c r="E457" s="50"/>
      <c r="F457" s="51">
        <f>F455+F456</f>
        <v>12771.445</v>
      </c>
      <c r="G457" s="94" t="s">
        <v>88</v>
      </c>
    </row>
    <row r="458" spans="1:7" x14ac:dyDescent="0.3">
      <c r="A458" s="63"/>
      <c r="B458" s="348"/>
      <c r="C458" s="362"/>
      <c r="D458" s="362"/>
      <c r="E458" s="362"/>
      <c r="F458" s="363"/>
      <c r="G458" s="347"/>
    </row>
    <row r="459" spans="1:7" x14ac:dyDescent="0.3">
      <c r="A459" s="63"/>
      <c r="B459" s="91" t="s">
        <v>718</v>
      </c>
      <c r="C459" s="57"/>
      <c r="D459" s="26"/>
      <c r="E459" s="26"/>
      <c r="F459" s="58"/>
      <c r="G459" s="74"/>
    </row>
    <row r="460" spans="1:7" x14ac:dyDescent="0.3">
      <c r="A460" s="63"/>
      <c r="B460" s="59" t="s">
        <v>72</v>
      </c>
      <c r="C460" s="87"/>
      <c r="D460" s="41"/>
      <c r="E460" s="77"/>
      <c r="F460" s="77"/>
      <c r="G460" s="41"/>
    </row>
    <row r="461" spans="1:7" x14ac:dyDescent="0.3">
      <c r="A461" s="63"/>
      <c r="B461" s="6" t="s">
        <v>719</v>
      </c>
      <c r="C461" s="31" t="s">
        <v>13</v>
      </c>
      <c r="D461" s="41">
        <v>1</v>
      </c>
      <c r="E461" s="83">
        <f>'Electrical District Rate'!$J$78</f>
        <v>2998</v>
      </c>
      <c r="F461" s="44">
        <f>E461*D461</f>
        <v>2998</v>
      </c>
      <c r="G461" s="41"/>
    </row>
    <row r="462" spans="1:7" x14ac:dyDescent="0.3">
      <c r="A462" s="70"/>
      <c r="B462" s="85" t="s">
        <v>17</v>
      </c>
      <c r="C462" s="31" t="s">
        <v>24</v>
      </c>
      <c r="D462" s="41">
        <v>3</v>
      </c>
      <c r="E462" s="42">
        <f>'Base Rate'!E47</f>
        <v>272.54999999999995</v>
      </c>
      <c r="F462" s="44">
        <f t="shared" ref="F462:F464" si="22">E462*D462</f>
        <v>817.64999999999986</v>
      </c>
      <c r="G462" s="81"/>
    </row>
    <row r="463" spans="1:7" x14ac:dyDescent="0.3">
      <c r="A463" s="44"/>
      <c r="B463" s="84" t="s">
        <v>702</v>
      </c>
      <c r="C463" s="31" t="s">
        <v>9</v>
      </c>
      <c r="D463" s="41">
        <v>1</v>
      </c>
      <c r="E463" s="83">
        <f>'Electrical District Rate'!$I$65</f>
        <v>1236</v>
      </c>
      <c r="F463" s="44">
        <f t="shared" si="22"/>
        <v>1236</v>
      </c>
      <c r="G463" s="41"/>
    </row>
    <row r="464" spans="1:7" x14ac:dyDescent="0.3">
      <c r="A464" s="44"/>
      <c r="B464" s="84" t="s">
        <v>651</v>
      </c>
      <c r="C464" s="31" t="s">
        <v>9</v>
      </c>
      <c r="D464" s="41">
        <v>3</v>
      </c>
      <c r="E464" s="83">
        <f>'Electrical District Rate'!$I$63</f>
        <v>165</v>
      </c>
      <c r="F464" s="44">
        <f t="shared" si="22"/>
        <v>495</v>
      </c>
      <c r="G464" s="41"/>
    </row>
    <row r="465" spans="1:7" x14ac:dyDescent="0.3">
      <c r="A465" s="44"/>
      <c r="B465" s="84" t="s">
        <v>650</v>
      </c>
      <c r="C465" s="31" t="s">
        <v>9</v>
      </c>
      <c r="D465" s="41">
        <v>6</v>
      </c>
      <c r="E465" s="83">
        <f>'Electrical District Rate'!$I$63</f>
        <v>165</v>
      </c>
      <c r="F465" s="44">
        <f t="shared" ref="F465" si="23">E465*D465</f>
        <v>990</v>
      </c>
      <c r="G465" s="41"/>
    </row>
    <row r="466" spans="1:7" x14ac:dyDescent="0.3">
      <c r="A466" s="43"/>
      <c r="B466" s="48"/>
      <c r="C466" s="87"/>
      <c r="D466" s="41"/>
      <c r="E466" s="93"/>
      <c r="F466" s="47">
        <f>SUM(F461:F465)</f>
        <v>6536.65</v>
      </c>
      <c r="G466" s="43"/>
    </row>
    <row r="467" spans="1:7" x14ac:dyDescent="0.3">
      <c r="A467" s="43"/>
      <c r="B467" s="34" t="s">
        <v>77</v>
      </c>
      <c r="C467" s="87"/>
      <c r="D467" s="41"/>
      <c r="E467" s="44"/>
      <c r="F467" s="44"/>
      <c r="G467" s="43"/>
    </row>
    <row r="468" spans="1:7" x14ac:dyDescent="0.3">
      <c r="A468" s="43"/>
      <c r="B468" s="43" t="s">
        <v>0</v>
      </c>
      <c r="C468" s="87" t="s">
        <v>1</v>
      </c>
      <c r="D468" s="41">
        <v>0.5</v>
      </c>
      <c r="E468" s="44">
        <v>900</v>
      </c>
      <c r="F468" s="44">
        <f>E468*D468</f>
        <v>450</v>
      </c>
      <c r="G468" s="43"/>
    </row>
    <row r="469" spans="1:7" x14ac:dyDescent="0.3">
      <c r="A469" s="43"/>
      <c r="B469" s="43" t="s">
        <v>78</v>
      </c>
      <c r="C469" s="87" t="s">
        <v>1</v>
      </c>
      <c r="D469" s="41">
        <v>1</v>
      </c>
      <c r="E469" s="44">
        <v>750</v>
      </c>
      <c r="F469" s="44">
        <f>E469*D469</f>
        <v>750</v>
      </c>
      <c r="G469" s="43"/>
    </row>
    <row r="470" spans="1:7" x14ac:dyDescent="0.3">
      <c r="A470" s="345"/>
      <c r="B470" s="48" t="s">
        <v>79</v>
      </c>
      <c r="C470" s="87"/>
      <c r="D470" s="41"/>
      <c r="E470" s="44"/>
      <c r="F470" s="47">
        <f>F469+F468+F466</f>
        <v>7736.65</v>
      </c>
      <c r="G470" s="43"/>
    </row>
    <row r="471" spans="1:7" x14ac:dyDescent="0.3">
      <c r="A471" s="88"/>
      <c r="B471" s="43" t="s">
        <v>105</v>
      </c>
      <c r="C471" s="87"/>
      <c r="D471" s="41"/>
      <c r="E471" s="41"/>
      <c r="F471" s="46">
        <f>0.15*(F470+F466)</f>
        <v>2140.9949999999999</v>
      </c>
      <c r="G471" s="43"/>
    </row>
    <row r="472" spans="1:7" x14ac:dyDescent="0.3">
      <c r="A472" s="63"/>
      <c r="B472" s="49" t="s">
        <v>106</v>
      </c>
      <c r="C472" s="89"/>
      <c r="D472" s="50"/>
      <c r="E472" s="50"/>
      <c r="F472" s="51">
        <f>F470+F471</f>
        <v>9877.6450000000004</v>
      </c>
      <c r="G472" s="94" t="s">
        <v>88</v>
      </c>
    </row>
    <row r="473" spans="1:7" ht="11.25" customHeight="1" x14ac:dyDescent="0.3">
      <c r="A473" s="63"/>
      <c r="B473" s="348"/>
      <c r="C473" s="362"/>
      <c r="D473" s="362"/>
      <c r="E473" s="362"/>
      <c r="F473" s="363"/>
      <c r="G473" s="347"/>
    </row>
    <row r="474" spans="1:7" x14ac:dyDescent="0.3">
      <c r="A474" s="63"/>
      <c r="B474" s="91" t="s">
        <v>720</v>
      </c>
      <c r="C474" s="57"/>
      <c r="D474" s="26"/>
      <c r="E474" s="26"/>
      <c r="F474" s="58"/>
      <c r="G474" s="74"/>
    </row>
    <row r="475" spans="1:7" x14ac:dyDescent="0.3">
      <c r="A475" s="63"/>
      <c r="B475" s="59" t="s">
        <v>72</v>
      </c>
      <c r="C475" s="87"/>
      <c r="D475" s="41"/>
      <c r="E475" s="77"/>
      <c r="F475" s="77"/>
      <c r="G475" s="41"/>
    </row>
    <row r="476" spans="1:7" x14ac:dyDescent="0.3">
      <c r="A476" s="63"/>
      <c r="B476" s="6" t="s">
        <v>711</v>
      </c>
      <c r="C476" s="31" t="s">
        <v>13</v>
      </c>
      <c r="D476" s="41">
        <v>1</v>
      </c>
      <c r="E476" s="83">
        <f>'Electrical District Rate'!$J$78</f>
        <v>2998</v>
      </c>
      <c r="F476" s="44">
        <f>E476*D476</f>
        <v>2998</v>
      </c>
      <c r="G476" s="41"/>
    </row>
    <row r="477" spans="1:7" x14ac:dyDescent="0.3">
      <c r="A477" s="70"/>
      <c r="B477" s="85" t="s">
        <v>17</v>
      </c>
      <c r="C477" s="31" t="s">
        <v>24</v>
      </c>
      <c r="D477" s="41">
        <v>3</v>
      </c>
      <c r="E477" s="42">
        <f>E462</f>
        <v>272.54999999999995</v>
      </c>
      <c r="F477" s="44">
        <f t="shared" ref="F477:F479" si="24">E477*D477</f>
        <v>817.64999999999986</v>
      </c>
      <c r="G477" s="81"/>
    </row>
    <row r="478" spans="1:7" x14ac:dyDescent="0.3">
      <c r="A478" s="44"/>
      <c r="B478" s="84" t="s">
        <v>701</v>
      </c>
      <c r="C478" s="31" t="s">
        <v>9</v>
      </c>
      <c r="D478" s="41">
        <v>1</v>
      </c>
      <c r="E478" s="83">
        <f>'Electrical District Rate'!$I$65</f>
        <v>1236</v>
      </c>
      <c r="F478" s="44">
        <f t="shared" si="24"/>
        <v>1236</v>
      </c>
      <c r="G478" s="41"/>
    </row>
    <row r="479" spans="1:7" x14ac:dyDescent="0.3">
      <c r="A479" s="44"/>
      <c r="B479" s="84" t="s">
        <v>651</v>
      </c>
      <c r="C479" s="31" t="s">
        <v>9</v>
      </c>
      <c r="D479" s="41">
        <v>8</v>
      </c>
      <c r="E479" s="83">
        <f>'Electrical District Rate'!$I$63</f>
        <v>165</v>
      </c>
      <c r="F479" s="44">
        <f t="shared" si="24"/>
        <v>1320</v>
      </c>
      <c r="G479" s="41"/>
    </row>
    <row r="480" spans="1:7" x14ac:dyDescent="0.3">
      <c r="A480" s="44"/>
      <c r="B480" s="84" t="s">
        <v>650</v>
      </c>
      <c r="C480" s="31" t="s">
        <v>9</v>
      </c>
      <c r="D480" s="41">
        <v>12</v>
      </c>
      <c r="E480" s="83">
        <f>'Electrical District Rate'!$I$63</f>
        <v>165</v>
      </c>
      <c r="F480" s="44">
        <f t="shared" ref="F480" si="25">E480*D480</f>
        <v>1980</v>
      </c>
      <c r="G480" s="41"/>
    </row>
    <row r="481" spans="1:7" x14ac:dyDescent="0.3">
      <c r="A481" s="43"/>
      <c r="B481" s="48"/>
      <c r="C481" s="87"/>
      <c r="D481" s="41"/>
      <c r="E481" s="93"/>
      <c r="F481" s="47">
        <f>SUM(F476:F480)</f>
        <v>8351.65</v>
      </c>
      <c r="G481" s="43"/>
    </row>
    <row r="482" spans="1:7" x14ac:dyDescent="0.3">
      <c r="A482" s="43"/>
      <c r="B482" s="34" t="s">
        <v>77</v>
      </c>
      <c r="C482" s="87"/>
      <c r="D482" s="41"/>
      <c r="E482" s="44"/>
      <c r="F482" s="44"/>
      <c r="G482" s="43"/>
    </row>
    <row r="483" spans="1:7" x14ac:dyDescent="0.3">
      <c r="A483" s="43"/>
      <c r="B483" s="43" t="s">
        <v>0</v>
      </c>
      <c r="C483" s="87" t="s">
        <v>1</v>
      </c>
      <c r="D483" s="41">
        <v>0.5</v>
      </c>
      <c r="E483" s="44">
        <v>900</v>
      </c>
      <c r="F483" s="44">
        <f>E483*D483</f>
        <v>450</v>
      </c>
      <c r="G483" s="43"/>
    </row>
    <row r="484" spans="1:7" x14ac:dyDescent="0.3">
      <c r="A484" s="43"/>
      <c r="B484" s="43" t="s">
        <v>78</v>
      </c>
      <c r="C484" s="87" t="s">
        <v>1</v>
      </c>
      <c r="D484" s="41">
        <v>1</v>
      </c>
      <c r="E484" s="44">
        <v>750</v>
      </c>
      <c r="F484" s="44">
        <f>E484*D484</f>
        <v>750</v>
      </c>
      <c r="G484" s="43"/>
    </row>
    <row r="485" spans="1:7" x14ac:dyDescent="0.3">
      <c r="A485" s="345"/>
      <c r="B485" s="48" t="s">
        <v>79</v>
      </c>
      <c r="C485" s="87"/>
      <c r="D485" s="41"/>
      <c r="E485" s="44"/>
      <c r="F485" s="47">
        <f>F484+F483+F481</f>
        <v>9551.65</v>
      </c>
      <c r="G485" s="43"/>
    </row>
    <row r="486" spans="1:7" x14ac:dyDescent="0.3">
      <c r="A486" s="88"/>
      <c r="B486" s="43" t="s">
        <v>105</v>
      </c>
      <c r="C486" s="87"/>
      <c r="D486" s="41"/>
      <c r="E486" s="41"/>
      <c r="F486" s="46">
        <f>0.15*(F485+F481)</f>
        <v>2685.4949999999999</v>
      </c>
      <c r="G486" s="43"/>
    </row>
    <row r="487" spans="1:7" x14ac:dyDescent="0.3">
      <c r="A487" s="63"/>
      <c r="B487" s="49" t="s">
        <v>106</v>
      </c>
      <c r="C487" s="89"/>
      <c r="D487" s="50"/>
      <c r="E487" s="50"/>
      <c r="F487" s="51">
        <f>F485+F486</f>
        <v>12237.145</v>
      </c>
      <c r="G487" s="94" t="s">
        <v>88</v>
      </c>
    </row>
    <row r="488" spans="1:7" x14ac:dyDescent="0.3">
      <c r="A488" s="63"/>
      <c r="B488" s="348"/>
      <c r="C488" s="362"/>
      <c r="D488" s="362"/>
      <c r="E488" s="362"/>
      <c r="F488" s="363"/>
      <c r="G488" s="347"/>
    </row>
    <row r="489" spans="1:7" x14ac:dyDescent="0.3">
      <c r="A489" s="63"/>
      <c r="B489" s="91" t="s">
        <v>721</v>
      </c>
      <c r="C489" s="57"/>
      <c r="D489" s="26"/>
      <c r="E489" s="26"/>
      <c r="F489" s="58"/>
      <c r="G489" s="74"/>
    </row>
    <row r="490" spans="1:7" x14ac:dyDescent="0.3">
      <c r="A490" s="63"/>
      <c r="B490" s="59" t="s">
        <v>72</v>
      </c>
      <c r="C490" s="87"/>
      <c r="D490" s="41"/>
      <c r="E490" s="77"/>
      <c r="F490" s="77"/>
      <c r="G490" s="41"/>
    </row>
    <row r="491" spans="1:7" x14ac:dyDescent="0.3">
      <c r="A491" s="63"/>
      <c r="B491" s="6" t="s">
        <v>722</v>
      </c>
      <c r="C491" s="31" t="s">
        <v>13</v>
      </c>
      <c r="D491" s="41">
        <v>1</v>
      </c>
      <c r="E491" s="83">
        <f>'Electrical District Rate'!$J$78</f>
        <v>2998</v>
      </c>
      <c r="F491" s="44">
        <f>E491*D491</f>
        <v>2998</v>
      </c>
      <c r="G491" s="41"/>
    </row>
    <row r="492" spans="1:7" x14ac:dyDescent="0.3">
      <c r="A492" s="70"/>
      <c r="B492" s="85" t="s">
        <v>17</v>
      </c>
      <c r="C492" s="31" t="s">
        <v>24</v>
      </c>
      <c r="D492" s="41">
        <v>3</v>
      </c>
      <c r="E492" s="42">
        <f>E477</f>
        <v>272.54999999999995</v>
      </c>
      <c r="F492" s="44">
        <f t="shared" ref="F492:F494" si="26">E492*D492</f>
        <v>817.64999999999986</v>
      </c>
      <c r="G492" s="81"/>
    </row>
    <row r="493" spans="1:7" x14ac:dyDescent="0.3">
      <c r="A493" s="44"/>
      <c r="B493" s="84" t="s">
        <v>700</v>
      </c>
      <c r="C493" s="31" t="s">
        <v>9</v>
      </c>
      <c r="D493" s="41">
        <v>1</v>
      </c>
      <c r="E493" s="83">
        <f>'Electrical District Rate'!$I$65</f>
        <v>1236</v>
      </c>
      <c r="F493" s="44">
        <f t="shared" si="26"/>
        <v>1236</v>
      </c>
      <c r="G493" s="41"/>
    </row>
    <row r="494" spans="1:7" x14ac:dyDescent="0.3">
      <c r="A494" s="44"/>
      <c r="B494" s="84" t="s">
        <v>701</v>
      </c>
      <c r="C494" s="31" t="s">
        <v>9</v>
      </c>
      <c r="D494" s="41">
        <v>3</v>
      </c>
      <c r="E494" s="83">
        <f>'Electrical District Rate'!$I$63</f>
        <v>165</v>
      </c>
      <c r="F494" s="44">
        <f t="shared" si="26"/>
        <v>495</v>
      </c>
      <c r="G494" s="41"/>
    </row>
    <row r="495" spans="1:7" x14ac:dyDescent="0.3">
      <c r="A495" s="43"/>
      <c r="B495" s="48"/>
      <c r="C495" s="87"/>
      <c r="D495" s="41"/>
      <c r="E495" s="93"/>
      <c r="F495" s="47">
        <f>SUM(F491:F494)</f>
        <v>5546.65</v>
      </c>
      <c r="G495" s="43"/>
    </row>
    <row r="496" spans="1:7" x14ac:dyDescent="0.3">
      <c r="A496" s="43"/>
      <c r="B496" s="34" t="s">
        <v>77</v>
      </c>
      <c r="C496" s="87"/>
      <c r="D496" s="41"/>
      <c r="E496" s="44"/>
      <c r="F496" s="44"/>
      <c r="G496" s="43"/>
    </row>
    <row r="497" spans="1:7" x14ac:dyDescent="0.3">
      <c r="A497" s="43"/>
      <c r="B497" s="43" t="s">
        <v>0</v>
      </c>
      <c r="C497" s="87" t="s">
        <v>1</v>
      </c>
      <c r="D497" s="41">
        <v>0.5</v>
      </c>
      <c r="E497" s="44">
        <v>900</v>
      </c>
      <c r="F497" s="44">
        <f>E497*D497</f>
        <v>450</v>
      </c>
      <c r="G497" s="43"/>
    </row>
    <row r="498" spans="1:7" x14ac:dyDescent="0.3">
      <c r="A498" s="43"/>
      <c r="B498" s="43" t="s">
        <v>78</v>
      </c>
      <c r="C498" s="87" t="s">
        <v>1</v>
      </c>
      <c r="D498" s="41">
        <v>1</v>
      </c>
      <c r="E498" s="44">
        <v>750</v>
      </c>
      <c r="F498" s="44">
        <f>E498*D498</f>
        <v>750</v>
      </c>
      <c r="G498" s="43"/>
    </row>
    <row r="499" spans="1:7" x14ac:dyDescent="0.3">
      <c r="A499" s="345"/>
      <c r="B499" s="48" t="s">
        <v>79</v>
      </c>
      <c r="C499" s="87"/>
      <c r="D499" s="41"/>
      <c r="E499" s="44"/>
      <c r="F499" s="47">
        <f>F498+F497+F495</f>
        <v>6746.65</v>
      </c>
      <c r="G499" s="43"/>
    </row>
    <row r="500" spans="1:7" x14ac:dyDescent="0.3">
      <c r="A500" s="88"/>
      <c r="B500" s="43" t="s">
        <v>105</v>
      </c>
      <c r="C500" s="87"/>
      <c r="D500" s="41"/>
      <c r="E500" s="41"/>
      <c r="F500" s="46">
        <f>0.15*(F499+F495)</f>
        <v>1843.9949999999999</v>
      </c>
      <c r="G500" s="43"/>
    </row>
    <row r="501" spans="1:7" x14ac:dyDescent="0.3">
      <c r="A501" s="63"/>
      <c r="B501" s="49" t="s">
        <v>106</v>
      </c>
      <c r="C501" s="89"/>
      <c r="D501" s="50"/>
      <c r="E501" s="50"/>
      <c r="F501" s="51">
        <f>F499+F500</f>
        <v>8590.6450000000004</v>
      </c>
      <c r="G501" s="94" t="s">
        <v>88</v>
      </c>
    </row>
    <row r="502" spans="1:7" x14ac:dyDescent="0.3">
      <c r="A502" s="63"/>
      <c r="B502" s="348"/>
      <c r="C502" s="362"/>
      <c r="D502" s="362"/>
      <c r="E502" s="362"/>
      <c r="F502" s="363"/>
      <c r="G502" s="347"/>
    </row>
    <row r="503" spans="1:7" x14ac:dyDescent="0.3">
      <c r="A503" s="63"/>
      <c r="B503" s="91" t="s">
        <v>723</v>
      </c>
      <c r="C503" s="57"/>
      <c r="D503" s="26"/>
      <c r="E503" s="26"/>
      <c r="F503" s="58"/>
      <c r="G503" s="74"/>
    </row>
    <row r="504" spans="1:7" x14ac:dyDescent="0.3">
      <c r="A504" s="63"/>
      <c r="B504" s="59" t="s">
        <v>72</v>
      </c>
      <c r="C504" s="87"/>
      <c r="D504" s="41"/>
      <c r="E504" s="77"/>
      <c r="F504" s="77"/>
      <c r="G504" s="41"/>
    </row>
    <row r="505" spans="1:7" x14ac:dyDescent="0.3">
      <c r="A505" s="63"/>
      <c r="B505" s="6" t="s">
        <v>722</v>
      </c>
      <c r="C505" s="31" t="s">
        <v>13</v>
      </c>
      <c r="D505" s="41">
        <v>1</v>
      </c>
      <c r="E505" s="83">
        <f>'Electrical District Rate'!$J$78</f>
        <v>2998</v>
      </c>
      <c r="F505" s="44">
        <f>E505*D505</f>
        <v>2998</v>
      </c>
      <c r="G505" s="41"/>
    </row>
    <row r="506" spans="1:7" x14ac:dyDescent="0.3">
      <c r="A506" s="70"/>
      <c r="B506" s="85" t="s">
        <v>17</v>
      </c>
      <c r="C506" s="31" t="s">
        <v>24</v>
      </c>
      <c r="D506" s="41">
        <v>3</v>
      </c>
      <c r="E506" s="42">
        <f>'Base Rate'!E47</f>
        <v>272.54999999999995</v>
      </c>
      <c r="F506" s="44">
        <f t="shared" ref="F506:F508" si="27">E506*D506</f>
        <v>817.64999999999986</v>
      </c>
      <c r="G506" s="81"/>
    </row>
    <row r="507" spans="1:7" x14ac:dyDescent="0.3">
      <c r="A507" s="44"/>
      <c r="B507" s="84" t="s">
        <v>700</v>
      </c>
      <c r="C507" s="31" t="s">
        <v>9</v>
      </c>
      <c r="D507" s="41">
        <v>1</v>
      </c>
      <c r="E507" s="83">
        <f>'Electrical District Rate'!$I$65</f>
        <v>1236</v>
      </c>
      <c r="F507" s="44">
        <f t="shared" si="27"/>
        <v>1236</v>
      </c>
      <c r="G507" s="41"/>
    </row>
    <row r="508" spans="1:7" x14ac:dyDescent="0.3">
      <c r="A508" s="44"/>
      <c r="B508" s="84" t="s">
        <v>701</v>
      </c>
      <c r="C508" s="31" t="s">
        <v>9</v>
      </c>
      <c r="D508" s="41">
        <v>3</v>
      </c>
      <c r="E508" s="83">
        <f>'Electrical District Rate'!$I$65</f>
        <v>1236</v>
      </c>
      <c r="F508" s="44">
        <f t="shared" si="27"/>
        <v>3708</v>
      </c>
      <c r="G508" s="41"/>
    </row>
    <row r="509" spans="1:7" x14ac:dyDescent="0.3">
      <c r="A509" s="43"/>
      <c r="B509" s="48"/>
      <c r="C509" s="87"/>
      <c r="D509" s="41"/>
      <c r="E509" s="93"/>
      <c r="F509" s="47">
        <f>SUM(F505:F508)</f>
        <v>8759.65</v>
      </c>
      <c r="G509" s="43"/>
    </row>
    <row r="510" spans="1:7" x14ac:dyDescent="0.3">
      <c r="A510" s="43"/>
      <c r="B510" s="34" t="s">
        <v>77</v>
      </c>
      <c r="C510" s="87"/>
      <c r="D510" s="41"/>
      <c r="E510" s="44"/>
      <c r="F510" s="44"/>
      <c r="G510" s="43"/>
    </row>
    <row r="511" spans="1:7" x14ac:dyDescent="0.3">
      <c r="A511" s="43"/>
      <c r="B511" s="43" t="s">
        <v>0</v>
      </c>
      <c r="C511" s="87" t="s">
        <v>1</v>
      </c>
      <c r="D511" s="41">
        <v>0.5</v>
      </c>
      <c r="E511" s="44">
        <v>900</v>
      </c>
      <c r="F511" s="44">
        <f>E511*D511</f>
        <v>450</v>
      </c>
      <c r="G511" s="43"/>
    </row>
    <row r="512" spans="1:7" x14ac:dyDescent="0.3">
      <c r="A512" s="43"/>
      <c r="B512" s="43" t="s">
        <v>78</v>
      </c>
      <c r="C512" s="87" t="s">
        <v>1</v>
      </c>
      <c r="D512" s="41">
        <v>1</v>
      </c>
      <c r="E512" s="44">
        <v>750</v>
      </c>
      <c r="F512" s="44">
        <f>E512*D512</f>
        <v>750</v>
      </c>
      <c r="G512" s="43"/>
    </row>
    <row r="513" spans="1:8" x14ac:dyDescent="0.3">
      <c r="A513" s="345"/>
      <c r="B513" s="48" t="s">
        <v>79</v>
      </c>
      <c r="C513" s="87"/>
      <c r="D513" s="41"/>
      <c r="E513" s="44"/>
      <c r="F513" s="47">
        <f>F512+F511+F509</f>
        <v>9959.65</v>
      </c>
      <c r="G513" s="43"/>
    </row>
    <row r="514" spans="1:8" x14ac:dyDescent="0.3">
      <c r="A514" s="88"/>
      <c r="B514" s="43" t="s">
        <v>105</v>
      </c>
      <c r="C514" s="87"/>
      <c r="D514" s="41"/>
      <c r="E514" s="41"/>
      <c r="F514" s="46">
        <f>0.15*(F513+F509)</f>
        <v>2807.895</v>
      </c>
      <c r="G514" s="43"/>
    </row>
    <row r="515" spans="1:8" x14ac:dyDescent="0.3">
      <c r="A515" s="63"/>
      <c r="B515" s="49" t="s">
        <v>106</v>
      </c>
      <c r="C515" s="89"/>
      <c r="D515" s="50"/>
      <c r="E515" s="50"/>
      <c r="F515" s="51">
        <f>F513+F514</f>
        <v>12767.545</v>
      </c>
      <c r="G515" s="94" t="s">
        <v>88</v>
      </c>
    </row>
    <row r="516" spans="1:8" x14ac:dyDescent="0.3">
      <c r="A516" s="63"/>
      <c r="B516" s="348"/>
      <c r="C516" s="362"/>
      <c r="D516" s="362"/>
      <c r="E516" s="362"/>
      <c r="F516" s="363"/>
      <c r="G516" s="347"/>
    </row>
    <row r="517" spans="1:8" x14ac:dyDescent="0.3">
      <c r="A517" s="63"/>
      <c r="B517" s="91" t="s">
        <v>753</v>
      </c>
      <c r="C517" s="57"/>
      <c r="D517" s="26"/>
      <c r="E517" s="26"/>
      <c r="F517" s="58"/>
      <c r="G517" s="74"/>
    </row>
    <row r="518" spans="1:8" x14ac:dyDescent="0.3">
      <c r="A518" s="63"/>
      <c r="B518" s="59" t="s">
        <v>72</v>
      </c>
      <c r="C518" s="87"/>
      <c r="D518" s="41"/>
      <c r="E518" s="77"/>
      <c r="F518" s="77"/>
      <c r="G518" s="41"/>
    </row>
    <row r="519" spans="1:8" x14ac:dyDescent="0.3">
      <c r="A519" s="63"/>
      <c r="B519" s="6" t="s">
        <v>722</v>
      </c>
      <c r="C519" s="31" t="s">
        <v>13</v>
      </c>
      <c r="D519" s="41">
        <v>1</v>
      </c>
      <c r="E519" s="83">
        <f>'Electrical District Rate'!$J$78</f>
        <v>2998</v>
      </c>
      <c r="F519" s="44">
        <f>E519*D519</f>
        <v>2998</v>
      </c>
      <c r="G519" s="41"/>
    </row>
    <row r="520" spans="1:8" x14ac:dyDescent="0.3">
      <c r="A520" s="70"/>
      <c r="B520" s="85" t="s">
        <v>17</v>
      </c>
      <c r="C520" s="31" t="s">
        <v>24</v>
      </c>
      <c r="D520" s="41">
        <v>3</v>
      </c>
      <c r="E520" s="42">
        <f>'Base Rate'!E47</f>
        <v>272.54999999999995</v>
      </c>
      <c r="F520" s="44">
        <f t="shared" ref="F520" si="28">E520*D520</f>
        <v>817.64999999999986</v>
      </c>
      <c r="G520" s="81"/>
    </row>
    <row r="521" spans="1:8" x14ac:dyDescent="0.3">
      <c r="A521" s="44"/>
      <c r="B521" s="84" t="s">
        <v>701</v>
      </c>
      <c r="C521" s="31" t="s">
        <v>9</v>
      </c>
      <c r="D521" s="41">
        <v>2</v>
      </c>
      <c r="E521" s="83">
        <f>'Electrical District Rate'!$I$65</f>
        <v>1236</v>
      </c>
      <c r="F521" s="44"/>
      <c r="G521" s="41"/>
    </row>
    <row r="522" spans="1:8" x14ac:dyDescent="0.3">
      <c r="A522" s="43"/>
      <c r="B522" s="48"/>
      <c r="C522" s="87"/>
      <c r="D522" s="41"/>
      <c r="E522" s="93"/>
      <c r="F522" s="47">
        <f>SUM(F519:F521)</f>
        <v>3815.6499999999996</v>
      </c>
      <c r="G522" s="43"/>
    </row>
    <row r="523" spans="1:8" x14ac:dyDescent="0.3">
      <c r="A523" s="43"/>
      <c r="B523" s="34" t="s">
        <v>77</v>
      </c>
      <c r="C523" s="87"/>
      <c r="D523" s="41"/>
      <c r="E523" s="44"/>
      <c r="F523" s="44"/>
      <c r="G523" s="43"/>
      <c r="H523" s="357" t="s">
        <v>637</v>
      </c>
    </row>
    <row r="524" spans="1:8" x14ac:dyDescent="0.3">
      <c r="A524" s="43"/>
      <c r="B524" s="43" t="s">
        <v>0</v>
      </c>
      <c r="C524" s="87" t="s">
        <v>1</v>
      </c>
      <c r="D524" s="41">
        <v>0.5</v>
      </c>
      <c r="E524" s="44">
        <v>900</v>
      </c>
      <c r="F524" s="44">
        <f>E524*D524</f>
        <v>450</v>
      </c>
      <c r="G524" s="43"/>
      <c r="H524" s="357" t="s">
        <v>638</v>
      </c>
    </row>
    <row r="525" spans="1:8" x14ac:dyDescent="0.3">
      <c r="A525" s="43"/>
      <c r="B525" s="43" t="s">
        <v>78</v>
      </c>
      <c r="C525" s="87" t="s">
        <v>1</v>
      </c>
      <c r="D525" s="41">
        <v>1</v>
      </c>
      <c r="E525" s="44">
        <v>750</v>
      </c>
      <c r="F525" s="44">
        <f>E525*D525</f>
        <v>750</v>
      </c>
      <c r="G525" s="43"/>
    </row>
    <row r="526" spans="1:8" x14ac:dyDescent="0.3">
      <c r="A526" s="345"/>
      <c r="B526" s="48" t="s">
        <v>79</v>
      </c>
      <c r="C526" s="87"/>
      <c r="D526" s="41"/>
      <c r="E526" s="44"/>
      <c r="F526" s="47">
        <f>F525+F524+F522</f>
        <v>5015.6499999999996</v>
      </c>
      <c r="G526" s="43"/>
    </row>
    <row r="527" spans="1:8" x14ac:dyDescent="0.3">
      <c r="A527" s="88"/>
      <c r="B527" s="43" t="s">
        <v>105</v>
      </c>
      <c r="C527" s="87"/>
      <c r="D527" s="41"/>
      <c r="E527" s="41"/>
      <c r="F527" s="46">
        <f>0.15*(F526+F522)</f>
        <v>1324.6949999999999</v>
      </c>
      <c r="G527" s="43"/>
    </row>
    <row r="528" spans="1:8" x14ac:dyDescent="0.3">
      <c r="A528" s="63"/>
      <c r="B528" s="49" t="s">
        <v>106</v>
      </c>
      <c r="C528" s="89"/>
      <c r="D528" s="50"/>
      <c r="E528" s="50"/>
      <c r="F528" s="51">
        <f>F526+F527</f>
        <v>6340.3449999999993</v>
      </c>
      <c r="G528" s="94" t="s">
        <v>88</v>
      </c>
    </row>
    <row r="529" spans="1:7" x14ac:dyDescent="0.3">
      <c r="A529" s="63"/>
      <c r="B529" s="348"/>
      <c r="C529" s="362"/>
      <c r="D529" s="362"/>
      <c r="E529" s="362"/>
      <c r="F529" s="363"/>
      <c r="G529" s="347"/>
    </row>
    <row r="530" spans="1:7" x14ac:dyDescent="0.3">
      <c r="A530" s="69" t="s">
        <v>107</v>
      </c>
      <c r="B530" s="95" t="s">
        <v>109</v>
      </c>
      <c r="C530" s="96"/>
      <c r="D530" s="96"/>
      <c r="E530" s="97"/>
      <c r="F530" s="98"/>
      <c r="G530" s="28"/>
    </row>
    <row r="531" spans="1:7" x14ac:dyDescent="0.3">
      <c r="B531" s="38" t="s">
        <v>72</v>
      </c>
      <c r="C531" s="36"/>
      <c r="D531" s="36"/>
      <c r="E531" s="39"/>
      <c r="F531" s="39"/>
      <c r="G531" s="28"/>
    </row>
    <row r="532" spans="1:7" ht="22.8" x14ac:dyDescent="0.3">
      <c r="B532" s="99" t="s">
        <v>724</v>
      </c>
      <c r="C532" s="32" t="s">
        <v>13</v>
      </c>
      <c r="D532" s="87">
        <v>1</v>
      </c>
      <c r="E532" s="42">
        <v>531000</v>
      </c>
      <c r="F532" s="79">
        <f>E532*D532</f>
        <v>531000</v>
      </c>
      <c r="G532" s="28"/>
    </row>
    <row r="533" spans="1:7" x14ac:dyDescent="0.3">
      <c r="B533" s="48" t="s">
        <v>76</v>
      </c>
      <c r="C533" s="41"/>
      <c r="D533" s="41"/>
      <c r="E533" s="46"/>
      <c r="F533" s="47">
        <f>SUM(F532:F532)</f>
        <v>531000</v>
      </c>
      <c r="G533" s="37"/>
    </row>
    <row r="534" spans="1:7" x14ac:dyDescent="0.3">
      <c r="B534" s="34" t="s">
        <v>108</v>
      </c>
      <c r="C534" s="41"/>
      <c r="D534" s="41"/>
      <c r="E534" s="44"/>
      <c r="F534" s="44"/>
      <c r="G534" s="37"/>
    </row>
    <row r="535" spans="1:7" x14ac:dyDescent="0.3">
      <c r="B535" s="43" t="s">
        <v>0</v>
      </c>
      <c r="C535" s="41" t="s">
        <v>141</v>
      </c>
      <c r="D535" s="41">
        <v>1</v>
      </c>
      <c r="E535" s="44">
        <v>900</v>
      </c>
      <c r="F535" s="44">
        <f>E535*D535</f>
        <v>900</v>
      </c>
      <c r="G535" s="37"/>
    </row>
    <row r="536" spans="1:7" x14ac:dyDescent="0.3">
      <c r="B536" s="43" t="s">
        <v>78</v>
      </c>
      <c r="C536" s="41" t="s">
        <v>141</v>
      </c>
      <c r="D536" s="41">
        <v>2</v>
      </c>
      <c r="E536" s="44">
        <v>750</v>
      </c>
      <c r="F536" s="44">
        <f>E536*D536</f>
        <v>1500</v>
      </c>
      <c r="G536" s="37"/>
    </row>
    <row r="537" spans="1:7" x14ac:dyDescent="0.3">
      <c r="B537" s="48" t="s">
        <v>79</v>
      </c>
      <c r="C537" s="41"/>
      <c r="D537" s="41"/>
      <c r="E537" s="44"/>
      <c r="F537" s="47">
        <f>SUM(F535:F536)</f>
        <v>2400</v>
      </c>
      <c r="G537" s="37"/>
    </row>
    <row r="538" spans="1:7" x14ac:dyDescent="0.3">
      <c r="B538" s="43"/>
      <c r="C538" s="41"/>
      <c r="D538" s="41"/>
      <c r="E538" s="46"/>
      <c r="F538" s="46"/>
      <c r="G538" s="37"/>
    </row>
    <row r="539" spans="1:7" x14ac:dyDescent="0.3">
      <c r="B539" s="43" t="s">
        <v>80</v>
      </c>
      <c r="C539" s="41"/>
      <c r="D539" s="41"/>
      <c r="E539" s="41"/>
      <c r="F539" s="44">
        <f>F533+F537</f>
        <v>533400</v>
      </c>
      <c r="G539" s="37"/>
    </row>
    <row r="540" spans="1:7" x14ac:dyDescent="0.3">
      <c r="B540" s="48" t="s">
        <v>93</v>
      </c>
      <c r="C540" s="41"/>
      <c r="D540" s="41"/>
      <c r="E540" s="41"/>
      <c r="F540" s="47">
        <f>SUM(F539:F539)</f>
        <v>533400</v>
      </c>
      <c r="G540" s="37"/>
    </row>
    <row r="541" spans="1:7" x14ac:dyDescent="0.3">
      <c r="B541" s="43" t="s">
        <v>94</v>
      </c>
      <c r="C541" s="41"/>
      <c r="D541" s="41"/>
      <c r="E541" s="41"/>
      <c r="F541" s="46">
        <f>0.15*F540</f>
        <v>80010</v>
      </c>
      <c r="G541" s="37"/>
    </row>
    <row r="542" spans="1:7" x14ac:dyDescent="0.3">
      <c r="B542" s="49" t="s">
        <v>82</v>
      </c>
      <c r="C542" s="50"/>
      <c r="D542" s="50"/>
      <c r="E542" s="50"/>
      <c r="F542" s="51">
        <f>F540+F541</f>
        <v>613410</v>
      </c>
      <c r="G542" s="52" t="s">
        <v>88</v>
      </c>
    </row>
    <row r="548" spans="1:1" x14ac:dyDescent="0.3">
      <c r="A548" s="33"/>
    </row>
    <row r="549" spans="1:1" x14ac:dyDescent="0.3">
      <c r="A549" s="8"/>
    </row>
  </sheetData>
  <mergeCells count="3">
    <mergeCell ref="E270:E275"/>
    <mergeCell ref="F270:F275"/>
    <mergeCell ref="A1:G1"/>
  </mergeCells>
  <hyperlinks>
    <hyperlink ref="H523" r:id="rId1"/>
    <hyperlink ref="H524" r:id="rId2"/>
  </hyperlinks>
  <pageMargins left="0.7" right="0.7" top="0.75" bottom="0.75" header="0.3" footer="0.3"/>
  <pageSetup scale="7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opLeftCell="D28" zoomScale="85" zoomScaleNormal="85" workbookViewId="0">
      <selection activeCell="I63" sqref="I63"/>
    </sheetView>
  </sheetViews>
  <sheetFormatPr defaultRowHeight="14.4" x14ac:dyDescent="0.3"/>
  <cols>
    <col min="1" max="1" width="4.6640625" customWidth="1"/>
    <col min="2" max="2" width="34.5546875" customWidth="1"/>
    <col min="6" max="6" width="6.44140625" customWidth="1"/>
    <col min="7" max="7" width="38.33203125" customWidth="1"/>
  </cols>
  <sheetData>
    <row r="1" spans="1:10" ht="16.8" x14ac:dyDescent="0.3">
      <c r="A1" s="418" t="s">
        <v>184</v>
      </c>
      <c r="B1" s="418"/>
      <c r="C1" s="418"/>
      <c r="D1" s="418"/>
      <c r="E1" s="418"/>
      <c r="F1" s="418"/>
      <c r="G1" s="418"/>
      <c r="H1" s="418"/>
      <c r="I1" s="418"/>
      <c r="J1" s="418"/>
    </row>
    <row r="2" spans="1:10" ht="20.399999999999999" x14ac:dyDescent="0.3">
      <c r="A2" s="192" t="s">
        <v>185</v>
      </c>
      <c r="B2" s="193" t="s">
        <v>186</v>
      </c>
      <c r="C2" s="194" t="s">
        <v>35</v>
      </c>
      <c r="D2" s="194" t="s">
        <v>4</v>
      </c>
      <c r="E2" s="195" t="s">
        <v>187</v>
      </c>
      <c r="F2" s="192" t="s">
        <v>185</v>
      </c>
      <c r="G2" s="194" t="s">
        <v>186</v>
      </c>
      <c r="H2" s="194" t="s">
        <v>35</v>
      </c>
      <c r="I2" s="194" t="s">
        <v>4</v>
      </c>
      <c r="J2" s="195" t="s">
        <v>188</v>
      </c>
    </row>
    <row r="3" spans="1:10" x14ac:dyDescent="0.3">
      <c r="A3" s="196">
        <v>1</v>
      </c>
      <c r="B3" s="197" t="s">
        <v>189</v>
      </c>
      <c r="C3" s="198" t="s">
        <v>143</v>
      </c>
      <c r="D3" s="199">
        <v>900</v>
      </c>
      <c r="E3" s="325">
        <f>D3</f>
        <v>900</v>
      </c>
      <c r="F3" s="196">
        <v>2</v>
      </c>
      <c r="G3" s="197" t="s">
        <v>190</v>
      </c>
      <c r="H3" s="198" t="s">
        <v>143</v>
      </c>
      <c r="I3" s="199">
        <v>750</v>
      </c>
      <c r="J3" s="325">
        <f>I3</f>
        <v>750</v>
      </c>
    </row>
    <row r="4" spans="1:10" x14ac:dyDescent="0.3">
      <c r="A4" s="196">
        <v>3</v>
      </c>
      <c r="B4" s="197" t="s">
        <v>191</v>
      </c>
      <c r="C4" s="198" t="s">
        <v>143</v>
      </c>
      <c r="D4" s="199">
        <v>675</v>
      </c>
      <c r="E4" s="199">
        <f>D4</f>
        <v>675</v>
      </c>
      <c r="F4" s="197"/>
      <c r="G4" s="200"/>
      <c r="H4" s="201"/>
      <c r="I4" s="202"/>
      <c r="J4" s="202"/>
    </row>
    <row r="5" spans="1:10" x14ac:dyDescent="0.3">
      <c r="A5" s="419" t="s">
        <v>192</v>
      </c>
      <c r="B5" s="400"/>
      <c r="C5" s="400"/>
      <c r="D5" s="400"/>
      <c r="E5" s="401"/>
      <c r="F5" s="419" t="s">
        <v>193</v>
      </c>
      <c r="G5" s="400"/>
      <c r="H5" s="400"/>
      <c r="I5" s="400"/>
      <c r="J5" s="401"/>
    </row>
    <row r="6" spans="1:10" x14ac:dyDescent="0.3">
      <c r="A6" s="196">
        <v>1</v>
      </c>
      <c r="B6" s="203" t="s">
        <v>194</v>
      </c>
      <c r="C6" s="198" t="s">
        <v>143</v>
      </c>
      <c r="D6" s="199">
        <v>80</v>
      </c>
      <c r="E6" s="199">
        <f>D6</f>
        <v>80</v>
      </c>
      <c r="F6" s="197">
        <v>1</v>
      </c>
      <c r="G6" s="216" t="s">
        <v>195</v>
      </c>
      <c r="H6" s="214" t="s">
        <v>196</v>
      </c>
      <c r="I6" s="208">
        <v>211</v>
      </c>
      <c r="J6" s="218">
        <f>I6</f>
        <v>211</v>
      </c>
    </row>
    <row r="7" spans="1:10" x14ac:dyDescent="0.3">
      <c r="A7" s="196">
        <v>2</v>
      </c>
      <c r="B7" s="203" t="s">
        <v>197</v>
      </c>
      <c r="C7" s="198" t="s">
        <v>143</v>
      </c>
      <c r="D7" s="199">
        <v>232</v>
      </c>
      <c r="E7" s="199">
        <f t="shared" ref="E7:E44" si="0">D7</f>
        <v>232</v>
      </c>
      <c r="F7" s="197"/>
      <c r="G7" s="216" t="s">
        <v>198</v>
      </c>
      <c r="H7" s="214" t="s">
        <v>196</v>
      </c>
      <c r="I7" s="208">
        <v>239</v>
      </c>
      <c r="J7" s="218">
        <f t="shared" ref="J7:J19" si="1">I7</f>
        <v>239</v>
      </c>
    </row>
    <row r="8" spans="1:10" x14ac:dyDescent="0.3">
      <c r="A8" s="196">
        <v>3</v>
      </c>
      <c r="B8" s="203" t="s">
        <v>199</v>
      </c>
      <c r="C8" s="198" t="s">
        <v>143</v>
      </c>
      <c r="D8" s="199">
        <v>299</v>
      </c>
      <c r="E8" s="199">
        <f t="shared" si="0"/>
        <v>299</v>
      </c>
      <c r="F8" s="197"/>
      <c r="G8" s="216"/>
      <c r="H8" s="214"/>
      <c r="I8" s="208"/>
      <c r="J8" s="218">
        <f t="shared" si="1"/>
        <v>0</v>
      </c>
    </row>
    <row r="9" spans="1:10" x14ac:dyDescent="0.3">
      <c r="A9" s="196">
        <v>4</v>
      </c>
      <c r="B9" s="203" t="s">
        <v>200</v>
      </c>
      <c r="C9" s="198" t="s">
        <v>143</v>
      </c>
      <c r="D9" s="199">
        <v>80</v>
      </c>
      <c r="E9" s="199">
        <f t="shared" si="0"/>
        <v>80</v>
      </c>
      <c r="F9" s="206">
        <v>2</v>
      </c>
      <c r="G9" s="216" t="s">
        <v>201</v>
      </c>
      <c r="H9" s="214" t="s">
        <v>196</v>
      </c>
      <c r="I9" s="208">
        <v>355</v>
      </c>
      <c r="J9" s="218">
        <f t="shared" si="1"/>
        <v>355</v>
      </c>
    </row>
    <row r="10" spans="1:10" x14ac:dyDescent="0.3">
      <c r="A10" s="196">
        <v>5</v>
      </c>
      <c r="B10" s="203" t="s">
        <v>202</v>
      </c>
      <c r="C10" s="198" t="s">
        <v>143</v>
      </c>
      <c r="D10" s="207">
        <v>258</v>
      </c>
      <c r="E10" s="199">
        <f t="shared" si="0"/>
        <v>258</v>
      </c>
      <c r="F10" s="206">
        <v>3</v>
      </c>
      <c r="G10" s="216" t="s">
        <v>203</v>
      </c>
      <c r="H10" s="214" t="s">
        <v>196</v>
      </c>
      <c r="I10" s="208">
        <v>501</v>
      </c>
      <c r="J10" s="218">
        <f t="shared" si="1"/>
        <v>501</v>
      </c>
    </row>
    <row r="11" spans="1:10" x14ac:dyDescent="0.3">
      <c r="A11" s="196">
        <v>6</v>
      </c>
      <c r="B11" s="203" t="s">
        <v>204</v>
      </c>
      <c r="C11" s="198" t="s">
        <v>143</v>
      </c>
      <c r="D11" s="207">
        <v>1298</v>
      </c>
      <c r="E11" s="199">
        <f t="shared" si="0"/>
        <v>1298</v>
      </c>
      <c r="F11" s="197">
        <v>4</v>
      </c>
      <c r="G11" s="216" t="s">
        <v>205</v>
      </c>
      <c r="H11" s="214" t="s">
        <v>196</v>
      </c>
      <c r="I11" s="208">
        <v>645</v>
      </c>
      <c r="J11" s="218">
        <f t="shared" si="1"/>
        <v>645</v>
      </c>
    </row>
    <row r="12" spans="1:10" x14ac:dyDescent="0.3">
      <c r="A12" s="196">
        <v>7</v>
      </c>
      <c r="B12" s="203" t="s">
        <v>206</v>
      </c>
      <c r="C12" s="198" t="s">
        <v>143</v>
      </c>
      <c r="D12" s="207">
        <v>1700</v>
      </c>
      <c r="E12" s="199">
        <f t="shared" si="0"/>
        <v>1700</v>
      </c>
      <c r="F12" s="206">
        <v>5</v>
      </c>
      <c r="G12" s="216" t="s">
        <v>207</v>
      </c>
      <c r="H12" s="214" t="s">
        <v>196</v>
      </c>
      <c r="I12" s="208">
        <v>0</v>
      </c>
      <c r="J12" s="218">
        <f t="shared" si="1"/>
        <v>0</v>
      </c>
    </row>
    <row r="13" spans="1:10" x14ac:dyDescent="0.3">
      <c r="A13" s="196">
        <v>8</v>
      </c>
      <c r="B13" s="203" t="s">
        <v>208</v>
      </c>
      <c r="C13" s="198" t="s">
        <v>143</v>
      </c>
      <c r="D13" s="207">
        <v>19</v>
      </c>
      <c r="E13" s="199">
        <f t="shared" si="0"/>
        <v>19</v>
      </c>
      <c r="F13" s="206">
        <v>6</v>
      </c>
      <c r="G13" s="216" t="s">
        <v>209</v>
      </c>
      <c r="H13" s="214" t="s">
        <v>196</v>
      </c>
      <c r="I13" s="208">
        <v>996</v>
      </c>
      <c r="J13" s="218">
        <f t="shared" si="1"/>
        <v>996</v>
      </c>
    </row>
    <row r="14" spans="1:10" x14ac:dyDescent="0.3">
      <c r="A14" s="196">
        <v>9</v>
      </c>
      <c r="B14" s="203" t="s">
        <v>210</v>
      </c>
      <c r="C14" s="198" t="s">
        <v>211</v>
      </c>
      <c r="D14" s="209">
        <v>431</v>
      </c>
      <c r="E14" s="205">
        <f t="shared" si="0"/>
        <v>431</v>
      </c>
      <c r="F14" s="197">
        <v>7</v>
      </c>
      <c r="G14" s="203" t="s">
        <v>212</v>
      </c>
      <c r="H14" s="198" t="s">
        <v>196</v>
      </c>
      <c r="I14" s="208">
        <v>233</v>
      </c>
      <c r="J14" s="205">
        <f t="shared" si="1"/>
        <v>233</v>
      </c>
    </row>
    <row r="15" spans="1:10" x14ac:dyDescent="0.3">
      <c r="A15" s="196">
        <v>10</v>
      </c>
      <c r="B15" s="203" t="s">
        <v>213</v>
      </c>
      <c r="C15" s="198" t="s">
        <v>24</v>
      </c>
      <c r="D15" s="207">
        <v>31</v>
      </c>
      <c r="E15" s="199">
        <f t="shared" si="0"/>
        <v>31</v>
      </c>
      <c r="F15" s="206">
        <v>8</v>
      </c>
      <c r="G15" s="203" t="s">
        <v>214</v>
      </c>
      <c r="H15" s="198" t="s">
        <v>196</v>
      </c>
      <c r="I15" s="208">
        <v>231</v>
      </c>
      <c r="J15" s="205">
        <f t="shared" si="1"/>
        <v>231</v>
      </c>
    </row>
    <row r="16" spans="1:10" x14ac:dyDescent="0.3">
      <c r="A16" s="196">
        <v>11</v>
      </c>
      <c r="B16" s="203" t="s">
        <v>215</v>
      </c>
      <c r="C16" s="198" t="s">
        <v>24</v>
      </c>
      <c r="D16" s="207">
        <v>46</v>
      </c>
      <c r="E16" s="199">
        <f t="shared" si="0"/>
        <v>46</v>
      </c>
      <c r="F16" s="206">
        <v>9</v>
      </c>
      <c r="G16" s="203" t="s">
        <v>216</v>
      </c>
      <c r="H16" s="198" t="s">
        <v>196</v>
      </c>
      <c r="I16" s="204">
        <v>256</v>
      </c>
      <c r="J16" s="205">
        <f t="shared" si="1"/>
        <v>256</v>
      </c>
    </row>
    <row r="17" spans="1:13" x14ac:dyDescent="0.3">
      <c r="A17" s="196">
        <v>12</v>
      </c>
      <c r="B17" s="203" t="s">
        <v>217</v>
      </c>
      <c r="C17" s="198" t="s">
        <v>24</v>
      </c>
      <c r="D17" s="199">
        <v>67</v>
      </c>
      <c r="E17" s="199">
        <f t="shared" si="0"/>
        <v>67</v>
      </c>
      <c r="F17" s="197">
        <v>10</v>
      </c>
      <c r="G17" s="203" t="s">
        <v>218</v>
      </c>
      <c r="H17" s="198" t="s">
        <v>196</v>
      </c>
      <c r="I17" s="208">
        <v>240</v>
      </c>
      <c r="J17" s="205">
        <f t="shared" si="1"/>
        <v>240</v>
      </c>
    </row>
    <row r="18" spans="1:13" x14ac:dyDescent="0.3">
      <c r="A18" s="196">
        <v>13</v>
      </c>
      <c r="B18" s="203" t="s">
        <v>219</v>
      </c>
      <c r="C18" s="198" t="s">
        <v>24</v>
      </c>
      <c r="D18" s="207">
        <v>129</v>
      </c>
      <c r="E18" s="199">
        <f t="shared" si="0"/>
        <v>129</v>
      </c>
      <c r="F18" s="206">
        <v>11</v>
      </c>
      <c r="G18" s="203" t="s">
        <v>220</v>
      </c>
      <c r="H18" s="198" t="s">
        <v>196</v>
      </c>
      <c r="I18" s="208">
        <v>392</v>
      </c>
      <c r="J18" s="205">
        <f t="shared" si="1"/>
        <v>392</v>
      </c>
      <c r="L18" t="s">
        <v>648</v>
      </c>
      <c r="M18" s="357" t="s">
        <v>647</v>
      </c>
    </row>
    <row r="19" spans="1:13" x14ac:dyDescent="0.3">
      <c r="A19" s="196">
        <v>14</v>
      </c>
      <c r="B19" s="203" t="s">
        <v>221</v>
      </c>
      <c r="C19" s="198" t="s">
        <v>24</v>
      </c>
      <c r="D19" s="207">
        <v>144</v>
      </c>
      <c r="E19" s="199">
        <f t="shared" si="0"/>
        <v>144</v>
      </c>
      <c r="F19" s="206">
        <v>12</v>
      </c>
      <c r="G19" s="203" t="s">
        <v>222</v>
      </c>
      <c r="H19" s="198" t="s">
        <v>196</v>
      </c>
      <c r="I19" s="204">
        <v>332</v>
      </c>
      <c r="J19" s="205">
        <f t="shared" si="1"/>
        <v>332</v>
      </c>
      <c r="L19">
        <v>500</v>
      </c>
    </row>
    <row r="20" spans="1:13" x14ac:dyDescent="0.3">
      <c r="A20" s="196">
        <v>15</v>
      </c>
      <c r="B20" s="203" t="s">
        <v>223</v>
      </c>
      <c r="C20" s="198" t="s">
        <v>143</v>
      </c>
      <c r="D20" s="210">
        <v>960</v>
      </c>
      <c r="E20" s="205">
        <f t="shared" si="0"/>
        <v>960</v>
      </c>
      <c r="F20" s="206"/>
      <c r="G20" s="211"/>
      <c r="H20" s="201"/>
      <c r="I20" s="212"/>
      <c r="J20" s="212"/>
    </row>
    <row r="21" spans="1:13" x14ac:dyDescent="0.3">
      <c r="A21" s="420" t="s">
        <v>224</v>
      </c>
      <c r="B21" s="421"/>
      <c r="C21" s="421"/>
      <c r="D21" s="421"/>
      <c r="E21" s="422"/>
      <c r="F21" s="423" t="s">
        <v>225</v>
      </c>
      <c r="G21" s="424"/>
      <c r="H21" s="424"/>
      <c r="I21" s="424"/>
      <c r="J21" s="425"/>
      <c r="L21" t="s">
        <v>653</v>
      </c>
      <c r="M21" s="357" t="s">
        <v>652</v>
      </c>
    </row>
    <row r="22" spans="1:13" x14ac:dyDescent="0.3">
      <c r="A22" s="213">
        <v>1</v>
      </c>
      <c r="B22" s="338" t="s">
        <v>226</v>
      </c>
      <c r="C22" s="339" t="s">
        <v>143</v>
      </c>
      <c r="D22" s="340">
        <v>58</v>
      </c>
      <c r="E22" s="340">
        <f t="shared" si="0"/>
        <v>58</v>
      </c>
      <c r="F22" s="206">
        <v>1</v>
      </c>
      <c r="G22" s="215" t="s">
        <v>227</v>
      </c>
      <c r="H22" s="198" t="s">
        <v>143</v>
      </c>
      <c r="I22" s="204">
        <v>335</v>
      </c>
      <c r="J22" s="205">
        <f t="shared" ref="J22:J83" si="2">I22</f>
        <v>335</v>
      </c>
      <c r="L22">
        <f>15*120</f>
        <v>1800</v>
      </c>
    </row>
    <row r="23" spans="1:13" x14ac:dyDescent="0.3">
      <c r="A23" s="213">
        <v>2</v>
      </c>
      <c r="B23" s="216" t="s">
        <v>228</v>
      </c>
      <c r="C23" s="214" t="s">
        <v>143</v>
      </c>
      <c r="D23" s="218">
        <v>69</v>
      </c>
      <c r="E23" s="218">
        <f t="shared" si="0"/>
        <v>69</v>
      </c>
      <c r="F23" s="206"/>
      <c r="G23" s="215"/>
      <c r="H23" s="198"/>
      <c r="I23" s="204"/>
      <c r="J23" s="205">
        <f t="shared" si="2"/>
        <v>0</v>
      </c>
    </row>
    <row r="24" spans="1:13" x14ac:dyDescent="0.3">
      <c r="A24" s="213">
        <v>3</v>
      </c>
      <c r="B24" s="216" t="s">
        <v>229</v>
      </c>
      <c r="C24" s="214" t="s">
        <v>143</v>
      </c>
      <c r="D24" s="218">
        <v>72</v>
      </c>
      <c r="E24" s="218">
        <f t="shared" si="0"/>
        <v>72</v>
      </c>
      <c r="F24" s="206">
        <v>2</v>
      </c>
      <c r="G24" s="215" t="s">
        <v>230</v>
      </c>
      <c r="H24" s="198" t="s">
        <v>143</v>
      </c>
      <c r="I24" s="204">
        <v>850</v>
      </c>
      <c r="J24" s="205">
        <f t="shared" si="2"/>
        <v>850</v>
      </c>
      <c r="L24" t="s">
        <v>654</v>
      </c>
      <c r="M24" s="357" t="s">
        <v>655</v>
      </c>
    </row>
    <row r="25" spans="1:13" x14ac:dyDescent="0.3">
      <c r="A25" s="213">
        <v>4</v>
      </c>
      <c r="B25" s="335" t="s">
        <v>231</v>
      </c>
      <c r="C25" s="336" t="s">
        <v>143</v>
      </c>
      <c r="D25" s="325">
        <v>96</v>
      </c>
      <c r="E25" s="325">
        <f t="shared" si="0"/>
        <v>96</v>
      </c>
      <c r="F25" s="206">
        <v>3</v>
      </c>
      <c r="G25" s="215" t="s">
        <v>232</v>
      </c>
      <c r="H25" s="198" t="s">
        <v>143</v>
      </c>
      <c r="I25" s="204">
        <v>2300</v>
      </c>
      <c r="J25" s="205">
        <f t="shared" si="2"/>
        <v>2300</v>
      </c>
      <c r="L25">
        <f>25*120</f>
        <v>3000</v>
      </c>
    </row>
    <row r="26" spans="1:13" x14ac:dyDescent="0.3">
      <c r="A26" s="213">
        <v>5</v>
      </c>
      <c r="B26" s="335" t="s">
        <v>233</v>
      </c>
      <c r="C26" s="336" t="s">
        <v>143</v>
      </c>
      <c r="D26" s="325">
        <v>127</v>
      </c>
      <c r="E26" s="325">
        <f t="shared" si="0"/>
        <v>127</v>
      </c>
      <c r="F26" s="206">
        <v>4</v>
      </c>
      <c r="G26" s="215" t="s">
        <v>234</v>
      </c>
      <c r="H26" s="198" t="s">
        <v>143</v>
      </c>
      <c r="I26" s="204">
        <v>4400</v>
      </c>
      <c r="J26" s="205">
        <f t="shared" si="2"/>
        <v>4400</v>
      </c>
    </row>
    <row r="27" spans="1:13" x14ac:dyDescent="0.3">
      <c r="A27" s="213">
        <v>6</v>
      </c>
      <c r="B27" s="335" t="s">
        <v>235</v>
      </c>
      <c r="C27" s="336" t="s">
        <v>143</v>
      </c>
      <c r="D27" s="325">
        <v>161</v>
      </c>
      <c r="E27" s="325">
        <f t="shared" si="0"/>
        <v>161</v>
      </c>
      <c r="F27" s="206">
        <v>5</v>
      </c>
      <c r="G27" s="215" t="s">
        <v>236</v>
      </c>
      <c r="H27" s="198" t="s">
        <v>143</v>
      </c>
      <c r="I27" s="204">
        <v>990</v>
      </c>
      <c r="J27" s="205">
        <f t="shared" si="2"/>
        <v>990</v>
      </c>
      <c r="L27" t="s">
        <v>657</v>
      </c>
      <c r="M27" s="357" t="s">
        <v>656</v>
      </c>
    </row>
    <row r="28" spans="1:13" x14ac:dyDescent="0.3">
      <c r="A28" s="213">
        <v>7</v>
      </c>
      <c r="B28" s="335" t="s">
        <v>237</v>
      </c>
      <c r="C28" s="336" t="s">
        <v>143</v>
      </c>
      <c r="D28" s="325">
        <v>253</v>
      </c>
      <c r="E28" s="325">
        <f t="shared" si="0"/>
        <v>253</v>
      </c>
      <c r="F28" s="206">
        <v>6</v>
      </c>
      <c r="G28" s="215" t="s">
        <v>238</v>
      </c>
      <c r="H28" s="198" t="s">
        <v>143</v>
      </c>
      <c r="I28" s="204">
        <v>1430</v>
      </c>
      <c r="J28" s="205">
        <f t="shared" si="2"/>
        <v>1430</v>
      </c>
      <c r="L28">
        <f>2158*1.6</f>
        <v>3452.8</v>
      </c>
    </row>
    <row r="29" spans="1:13" x14ac:dyDescent="0.3">
      <c r="A29" s="213">
        <v>8</v>
      </c>
      <c r="B29" s="335" t="s">
        <v>239</v>
      </c>
      <c r="C29" s="336" t="s">
        <v>143</v>
      </c>
      <c r="D29" s="325">
        <v>304</v>
      </c>
      <c r="E29" s="325">
        <f t="shared" si="0"/>
        <v>304</v>
      </c>
      <c r="F29" s="206"/>
      <c r="G29" s="215"/>
      <c r="H29" s="198"/>
      <c r="I29" s="204"/>
      <c r="J29" s="205">
        <f t="shared" si="2"/>
        <v>0</v>
      </c>
    </row>
    <row r="30" spans="1:13" x14ac:dyDescent="0.3">
      <c r="A30" s="213">
        <v>9</v>
      </c>
      <c r="B30" s="216" t="s">
        <v>240</v>
      </c>
      <c r="C30" s="214" t="s">
        <v>143</v>
      </c>
      <c r="D30" s="199">
        <v>154</v>
      </c>
      <c r="E30" s="199">
        <f t="shared" si="0"/>
        <v>154</v>
      </c>
      <c r="F30" s="206">
        <v>7</v>
      </c>
      <c r="G30" s="215" t="s">
        <v>241</v>
      </c>
      <c r="H30" s="198" t="s">
        <v>143</v>
      </c>
      <c r="I30" s="204">
        <v>3190</v>
      </c>
      <c r="J30" s="205">
        <f t="shared" si="2"/>
        <v>3190</v>
      </c>
      <c r="L30" t="s">
        <v>661</v>
      </c>
      <c r="M30" s="357" t="s">
        <v>660</v>
      </c>
    </row>
    <row r="31" spans="1:13" x14ac:dyDescent="0.3">
      <c r="A31" s="213">
        <v>10</v>
      </c>
      <c r="B31" s="203" t="s">
        <v>242</v>
      </c>
      <c r="C31" s="214" t="s">
        <v>143</v>
      </c>
      <c r="D31" s="199">
        <v>154</v>
      </c>
      <c r="E31" s="199">
        <f t="shared" si="0"/>
        <v>154</v>
      </c>
      <c r="F31" s="206">
        <v>8</v>
      </c>
      <c r="G31" s="215" t="s">
        <v>243</v>
      </c>
      <c r="H31" s="198" t="s">
        <v>143</v>
      </c>
      <c r="I31" s="204">
        <v>6150</v>
      </c>
      <c r="J31" s="205">
        <f t="shared" si="2"/>
        <v>6150</v>
      </c>
      <c r="L31">
        <f>13550*120</f>
        <v>1626000</v>
      </c>
    </row>
    <row r="32" spans="1:13" ht="32.25" customHeight="1" x14ac:dyDescent="0.3">
      <c r="A32" s="213"/>
      <c r="B32" s="217" t="s">
        <v>244</v>
      </c>
      <c r="C32" s="214"/>
      <c r="D32" s="218">
        <v>360</v>
      </c>
      <c r="E32" s="205">
        <f t="shared" si="0"/>
        <v>360</v>
      </c>
      <c r="F32" s="206"/>
      <c r="G32" s="215"/>
      <c r="H32" s="198"/>
      <c r="I32" s="204"/>
      <c r="J32" s="205">
        <f t="shared" si="2"/>
        <v>0</v>
      </c>
    </row>
    <row r="33" spans="1:13" x14ac:dyDescent="0.3">
      <c r="A33" s="213">
        <v>11</v>
      </c>
      <c r="B33" s="203" t="s">
        <v>245</v>
      </c>
      <c r="C33" s="214" t="s">
        <v>143</v>
      </c>
      <c r="D33" s="199">
        <v>309</v>
      </c>
      <c r="E33" s="199">
        <f t="shared" si="0"/>
        <v>309</v>
      </c>
      <c r="F33" s="206">
        <v>9</v>
      </c>
      <c r="G33" s="215" t="s">
        <v>246</v>
      </c>
      <c r="H33" s="198" t="s">
        <v>143</v>
      </c>
      <c r="I33" s="204">
        <v>8850</v>
      </c>
      <c r="J33" s="205">
        <f t="shared" si="2"/>
        <v>8850</v>
      </c>
      <c r="L33" t="s">
        <v>678</v>
      </c>
      <c r="M33" s="357" t="s">
        <v>677</v>
      </c>
    </row>
    <row r="34" spans="1:13" x14ac:dyDescent="0.3">
      <c r="A34" s="213">
        <v>12</v>
      </c>
      <c r="B34" s="203" t="s">
        <v>247</v>
      </c>
      <c r="C34" s="214" t="s">
        <v>143</v>
      </c>
      <c r="D34" s="199">
        <v>459</v>
      </c>
      <c r="E34" s="199">
        <f t="shared" si="0"/>
        <v>459</v>
      </c>
      <c r="F34" s="206">
        <v>10</v>
      </c>
      <c r="G34" s="215" t="s">
        <v>248</v>
      </c>
      <c r="H34" s="198" t="s">
        <v>143</v>
      </c>
      <c r="I34" s="204">
        <v>1230</v>
      </c>
      <c r="J34" s="205">
        <f t="shared" si="2"/>
        <v>1230</v>
      </c>
      <c r="L34" s="366">
        <v>4500</v>
      </c>
    </row>
    <row r="35" spans="1:13" x14ac:dyDescent="0.3">
      <c r="A35" s="213">
        <v>13</v>
      </c>
      <c r="B35" s="203" t="s">
        <v>249</v>
      </c>
      <c r="C35" s="214" t="s">
        <v>143</v>
      </c>
      <c r="D35" s="199">
        <v>151</v>
      </c>
      <c r="E35" s="199">
        <f t="shared" si="0"/>
        <v>151</v>
      </c>
      <c r="F35" s="206">
        <v>11</v>
      </c>
      <c r="G35" s="215" t="s">
        <v>250</v>
      </c>
      <c r="H35" s="198" t="s">
        <v>143</v>
      </c>
      <c r="I35" s="204">
        <v>1760</v>
      </c>
      <c r="J35" s="205">
        <f t="shared" si="2"/>
        <v>1760</v>
      </c>
    </row>
    <row r="36" spans="1:13" x14ac:dyDescent="0.3">
      <c r="A36" s="213"/>
      <c r="B36" s="203" t="s">
        <v>251</v>
      </c>
      <c r="C36" s="214" t="s">
        <v>143</v>
      </c>
      <c r="D36" s="199">
        <v>121</v>
      </c>
      <c r="E36" s="199">
        <f t="shared" si="0"/>
        <v>121</v>
      </c>
      <c r="F36" s="206"/>
      <c r="G36" s="215"/>
      <c r="H36" s="198"/>
      <c r="I36" s="204"/>
      <c r="J36" s="205">
        <f t="shared" si="2"/>
        <v>0</v>
      </c>
    </row>
    <row r="37" spans="1:13" x14ac:dyDescent="0.3">
      <c r="A37" s="213">
        <v>14</v>
      </c>
      <c r="B37" s="203" t="s">
        <v>252</v>
      </c>
      <c r="C37" s="214" t="s">
        <v>143</v>
      </c>
      <c r="D37" s="199">
        <v>206</v>
      </c>
      <c r="E37" s="199">
        <f t="shared" si="0"/>
        <v>206</v>
      </c>
      <c r="F37" s="206">
        <v>12</v>
      </c>
      <c r="G37" s="215" t="s">
        <v>253</v>
      </c>
      <c r="H37" s="198" t="s">
        <v>143</v>
      </c>
      <c r="I37" s="204">
        <v>4930</v>
      </c>
      <c r="J37" s="205">
        <f t="shared" si="2"/>
        <v>4930</v>
      </c>
    </row>
    <row r="38" spans="1:13" x14ac:dyDescent="0.3">
      <c r="A38" s="213">
        <v>15</v>
      </c>
      <c r="B38" s="203" t="s">
        <v>254</v>
      </c>
      <c r="C38" s="214" t="s">
        <v>143</v>
      </c>
      <c r="D38" s="199">
        <v>40</v>
      </c>
      <c r="E38" s="199">
        <f t="shared" si="0"/>
        <v>40</v>
      </c>
      <c r="F38" s="206">
        <v>13</v>
      </c>
      <c r="G38" s="215" t="s">
        <v>255</v>
      </c>
      <c r="H38" s="198" t="s">
        <v>143</v>
      </c>
      <c r="I38" s="204">
        <v>7040</v>
      </c>
      <c r="J38" s="205">
        <f t="shared" si="2"/>
        <v>7040</v>
      </c>
    </row>
    <row r="39" spans="1:13" x14ac:dyDescent="0.3">
      <c r="A39" s="213">
        <v>16</v>
      </c>
      <c r="B39" s="216" t="s">
        <v>256</v>
      </c>
      <c r="C39" s="214" t="s">
        <v>143</v>
      </c>
      <c r="D39" s="199">
        <v>118</v>
      </c>
      <c r="E39" s="199">
        <f t="shared" si="0"/>
        <v>118</v>
      </c>
      <c r="F39" s="206">
        <v>14</v>
      </c>
      <c r="G39" s="215" t="s">
        <v>257</v>
      </c>
      <c r="H39" s="198" t="s">
        <v>143</v>
      </c>
      <c r="I39" s="204">
        <v>9790</v>
      </c>
      <c r="J39" s="205">
        <f t="shared" si="2"/>
        <v>9790</v>
      </c>
    </row>
    <row r="40" spans="1:13" x14ac:dyDescent="0.3">
      <c r="A40" s="213">
        <v>17</v>
      </c>
      <c r="B40" s="216" t="s">
        <v>258</v>
      </c>
      <c r="C40" s="214" t="s">
        <v>143</v>
      </c>
      <c r="D40" s="199">
        <v>35</v>
      </c>
      <c r="E40" s="199">
        <f t="shared" si="0"/>
        <v>35</v>
      </c>
      <c r="F40" s="206">
        <v>15</v>
      </c>
      <c r="G40" s="215" t="s">
        <v>259</v>
      </c>
      <c r="H40" s="198" t="s">
        <v>143</v>
      </c>
      <c r="I40" s="204">
        <v>12540</v>
      </c>
      <c r="J40" s="205">
        <f t="shared" si="2"/>
        <v>12540</v>
      </c>
    </row>
    <row r="41" spans="1:13" x14ac:dyDescent="0.3">
      <c r="A41" s="213">
        <v>18</v>
      </c>
      <c r="B41" s="216" t="s">
        <v>260</v>
      </c>
      <c r="C41" s="214" t="s">
        <v>143</v>
      </c>
      <c r="D41" s="199">
        <v>35</v>
      </c>
      <c r="E41" s="199">
        <f t="shared" si="0"/>
        <v>35</v>
      </c>
      <c r="F41" s="206">
        <v>16</v>
      </c>
      <c r="G41" s="215" t="s">
        <v>261</v>
      </c>
      <c r="H41" s="198" t="s">
        <v>143</v>
      </c>
      <c r="I41" s="204">
        <v>17600</v>
      </c>
      <c r="J41" s="205">
        <f t="shared" si="2"/>
        <v>17600</v>
      </c>
    </row>
    <row r="42" spans="1:13" x14ac:dyDescent="0.3">
      <c r="A42" s="213">
        <v>19</v>
      </c>
      <c r="B42" s="197" t="s">
        <v>262</v>
      </c>
      <c r="C42" s="214" t="s">
        <v>143</v>
      </c>
      <c r="D42" s="199">
        <v>35</v>
      </c>
      <c r="E42" s="199">
        <f t="shared" si="0"/>
        <v>35</v>
      </c>
      <c r="F42" s="206">
        <v>17</v>
      </c>
      <c r="G42" s="215" t="s">
        <v>263</v>
      </c>
      <c r="H42" s="198" t="s">
        <v>143</v>
      </c>
      <c r="I42" s="204">
        <v>500</v>
      </c>
      <c r="J42" s="205">
        <f t="shared" si="2"/>
        <v>500</v>
      </c>
    </row>
    <row r="43" spans="1:13" x14ac:dyDescent="0.3">
      <c r="A43" s="213">
        <v>20</v>
      </c>
      <c r="B43" s="197" t="s">
        <v>264</v>
      </c>
      <c r="C43" s="198" t="s">
        <v>143</v>
      </c>
      <c r="D43" s="199">
        <v>97</v>
      </c>
      <c r="E43" s="199">
        <f t="shared" si="0"/>
        <v>97</v>
      </c>
      <c r="F43" s="206">
        <v>18</v>
      </c>
      <c r="G43" s="215" t="s">
        <v>265</v>
      </c>
      <c r="H43" s="198" t="s">
        <v>143</v>
      </c>
      <c r="I43" s="204">
        <v>1250</v>
      </c>
      <c r="J43" s="205">
        <f t="shared" si="2"/>
        <v>1250</v>
      </c>
    </row>
    <row r="44" spans="1:13" x14ac:dyDescent="0.3">
      <c r="A44" s="219">
        <v>21</v>
      </c>
      <c r="B44" s="197" t="s">
        <v>266</v>
      </c>
      <c r="C44" s="198" t="s">
        <v>143</v>
      </c>
      <c r="D44" s="199">
        <v>222</v>
      </c>
      <c r="E44" s="199">
        <f t="shared" si="0"/>
        <v>222</v>
      </c>
      <c r="F44" s="206">
        <v>19</v>
      </c>
      <c r="G44" s="215" t="s">
        <v>267</v>
      </c>
      <c r="H44" s="198" t="s">
        <v>143</v>
      </c>
      <c r="I44" s="204">
        <v>3200</v>
      </c>
      <c r="J44" s="205">
        <f t="shared" si="2"/>
        <v>3200</v>
      </c>
    </row>
    <row r="45" spans="1:13" x14ac:dyDescent="0.3">
      <c r="A45" s="426" t="s">
        <v>268</v>
      </c>
      <c r="B45" s="427"/>
      <c r="C45" s="427"/>
      <c r="D45" s="427"/>
      <c r="E45" s="428"/>
      <c r="F45" s="206">
        <v>20</v>
      </c>
      <c r="G45" s="203" t="s">
        <v>269</v>
      </c>
      <c r="H45" s="198" t="s">
        <v>143</v>
      </c>
      <c r="I45" s="204">
        <v>9360</v>
      </c>
      <c r="J45" s="205">
        <f t="shared" si="2"/>
        <v>9360</v>
      </c>
    </row>
    <row r="46" spans="1:13" x14ac:dyDescent="0.3">
      <c r="A46" s="429"/>
      <c r="B46" s="430"/>
      <c r="C46" s="430"/>
      <c r="D46" s="430"/>
      <c r="E46" s="431"/>
      <c r="F46" s="206">
        <v>21</v>
      </c>
      <c r="G46" s="203" t="s">
        <v>270</v>
      </c>
      <c r="H46" s="198" t="s">
        <v>143</v>
      </c>
      <c r="I46" s="204">
        <v>17680</v>
      </c>
      <c r="J46" s="205">
        <f t="shared" si="2"/>
        <v>17680</v>
      </c>
    </row>
    <row r="47" spans="1:13" x14ac:dyDescent="0.3">
      <c r="A47" s="429"/>
      <c r="B47" s="430"/>
      <c r="C47" s="430"/>
      <c r="D47" s="430"/>
      <c r="E47" s="431"/>
      <c r="F47" s="206">
        <v>22</v>
      </c>
      <c r="G47" s="203" t="s">
        <v>271</v>
      </c>
      <c r="H47" s="198" t="s">
        <v>143</v>
      </c>
      <c r="I47" s="209">
        <v>12012</v>
      </c>
      <c r="J47" s="220">
        <f t="shared" si="2"/>
        <v>12012</v>
      </c>
    </row>
    <row r="48" spans="1:13" ht="14.25" customHeight="1" x14ac:dyDescent="0.3">
      <c r="A48" s="429"/>
      <c r="B48" s="430"/>
      <c r="C48" s="430"/>
      <c r="D48" s="430"/>
      <c r="E48" s="431"/>
      <c r="F48" s="206">
        <v>23</v>
      </c>
      <c r="G48" s="203" t="s">
        <v>272</v>
      </c>
      <c r="H48" s="198" t="s">
        <v>143</v>
      </c>
      <c r="I48" s="204">
        <v>2737</v>
      </c>
      <c r="J48" s="205">
        <f t="shared" si="2"/>
        <v>2737</v>
      </c>
    </row>
    <row r="49" spans="1:10" ht="12" customHeight="1" x14ac:dyDescent="0.3">
      <c r="A49" s="432"/>
      <c r="B49" s="433"/>
      <c r="C49" s="433"/>
      <c r="D49" s="433"/>
      <c r="E49" s="434"/>
      <c r="F49" s="206">
        <v>24</v>
      </c>
      <c r="G49" s="203" t="s">
        <v>273</v>
      </c>
      <c r="H49" s="198" t="s">
        <v>143</v>
      </c>
      <c r="I49" s="204">
        <v>4187</v>
      </c>
      <c r="J49" s="205">
        <f t="shared" si="2"/>
        <v>4187</v>
      </c>
    </row>
    <row r="50" spans="1:10" ht="24.75" customHeight="1" x14ac:dyDescent="0.3">
      <c r="A50" s="196">
        <v>1</v>
      </c>
      <c r="B50" s="354" t="s">
        <v>274</v>
      </c>
      <c r="C50" s="336" t="s">
        <v>196</v>
      </c>
      <c r="D50" s="341">
        <v>21414</v>
      </c>
      <c r="E50" s="325">
        <f t="shared" ref="E50:E59" si="3">D50</f>
        <v>21414</v>
      </c>
      <c r="F50" s="206">
        <v>25</v>
      </c>
      <c r="G50" s="203" t="s">
        <v>275</v>
      </c>
      <c r="H50" s="198" t="s">
        <v>143</v>
      </c>
      <c r="I50" s="204">
        <v>5160</v>
      </c>
      <c r="J50" s="205">
        <f t="shared" si="2"/>
        <v>5160</v>
      </c>
    </row>
    <row r="51" spans="1:10" x14ac:dyDescent="0.3">
      <c r="A51" s="196">
        <v>2</v>
      </c>
      <c r="B51" s="197" t="s">
        <v>276</v>
      </c>
      <c r="C51" s="198" t="s">
        <v>196</v>
      </c>
      <c r="D51" s="204">
        <v>25493</v>
      </c>
      <c r="E51" s="205">
        <f t="shared" si="3"/>
        <v>25493</v>
      </c>
      <c r="F51" s="206">
        <v>26</v>
      </c>
      <c r="G51" s="203" t="s">
        <v>277</v>
      </c>
      <c r="H51" s="198" t="s">
        <v>143</v>
      </c>
      <c r="I51" s="204">
        <v>6232</v>
      </c>
      <c r="J51" s="205">
        <f t="shared" si="2"/>
        <v>6232</v>
      </c>
    </row>
    <row r="52" spans="1:10" x14ac:dyDescent="0.3">
      <c r="A52" s="372">
        <v>3</v>
      </c>
      <c r="B52" s="373" t="s">
        <v>278</v>
      </c>
      <c r="C52" s="374" t="s">
        <v>196</v>
      </c>
      <c r="D52" s="375">
        <v>35690</v>
      </c>
      <c r="E52" s="376">
        <f t="shared" si="3"/>
        <v>35690</v>
      </c>
      <c r="F52" s="221"/>
      <c r="G52" s="222" t="s">
        <v>279</v>
      </c>
      <c r="H52" s="223"/>
      <c r="I52" s="223"/>
      <c r="J52" s="205">
        <f t="shared" si="2"/>
        <v>0</v>
      </c>
    </row>
    <row r="53" spans="1:10" x14ac:dyDescent="0.3">
      <c r="A53" s="196">
        <v>4</v>
      </c>
      <c r="B53" s="197" t="s">
        <v>280</v>
      </c>
      <c r="C53" s="198" t="s">
        <v>196</v>
      </c>
      <c r="D53" s="204">
        <v>42488</v>
      </c>
      <c r="E53" s="205">
        <f t="shared" si="3"/>
        <v>42488</v>
      </c>
      <c r="F53" s="197">
        <v>1</v>
      </c>
      <c r="G53" s="342" t="s">
        <v>281</v>
      </c>
      <c r="H53" s="339" t="s">
        <v>143</v>
      </c>
      <c r="I53" s="343">
        <v>52</v>
      </c>
      <c r="J53" s="340">
        <f t="shared" si="2"/>
        <v>52</v>
      </c>
    </row>
    <row r="54" spans="1:10" x14ac:dyDescent="0.3">
      <c r="A54" s="196">
        <v>5</v>
      </c>
      <c r="B54" s="197" t="s">
        <v>282</v>
      </c>
      <c r="C54" s="198" t="s">
        <v>196</v>
      </c>
      <c r="D54" s="204">
        <v>23793</v>
      </c>
      <c r="E54" s="205">
        <f t="shared" si="3"/>
        <v>23793</v>
      </c>
      <c r="F54" s="197">
        <v>2</v>
      </c>
      <c r="G54" s="342" t="s">
        <v>283</v>
      </c>
      <c r="H54" s="339" t="s">
        <v>143</v>
      </c>
      <c r="I54" s="343">
        <v>52</v>
      </c>
      <c r="J54" s="340">
        <f t="shared" si="2"/>
        <v>52</v>
      </c>
    </row>
    <row r="55" spans="1:10" x14ac:dyDescent="0.3">
      <c r="A55" s="196">
        <v>6</v>
      </c>
      <c r="B55" s="197" t="s">
        <v>284</v>
      </c>
      <c r="C55" s="198" t="s">
        <v>196</v>
      </c>
      <c r="D55" s="204">
        <v>23793</v>
      </c>
      <c r="E55" s="205">
        <f t="shared" si="3"/>
        <v>23793</v>
      </c>
      <c r="F55" s="197">
        <v>3</v>
      </c>
      <c r="G55" s="342" t="s">
        <v>285</v>
      </c>
      <c r="H55" s="339" t="s">
        <v>143</v>
      </c>
      <c r="I55" s="343">
        <v>56</v>
      </c>
      <c r="J55" s="340">
        <f t="shared" si="2"/>
        <v>56</v>
      </c>
    </row>
    <row r="56" spans="1:10" x14ac:dyDescent="0.3">
      <c r="A56" s="367">
        <v>7</v>
      </c>
      <c r="B56" s="368" t="s">
        <v>286</v>
      </c>
      <c r="C56" s="369" t="s">
        <v>196</v>
      </c>
      <c r="D56" s="370">
        <v>26496</v>
      </c>
      <c r="E56" s="371">
        <f t="shared" si="3"/>
        <v>26496</v>
      </c>
      <c r="F56" s="197">
        <v>4</v>
      </c>
      <c r="G56" s="342" t="s">
        <v>287</v>
      </c>
      <c r="H56" s="339" t="s">
        <v>143</v>
      </c>
      <c r="I56" s="343">
        <v>68</v>
      </c>
      <c r="J56" s="340">
        <f t="shared" si="2"/>
        <v>68</v>
      </c>
    </row>
    <row r="57" spans="1:10" x14ac:dyDescent="0.3">
      <c r="A57" s="196">
        <v>8</v>
      </c>
      <c r="B57" s="197" t="s">
        <v>288</v>
      </c>
      <c r="C57" s="198" t="s">
        <v>196</v>
      </c>
      <c r="D57" s="204">
        <v>34505</v>
      </c>
      <c r="E57" s="205">
        <f t="shared" si="3"/>
        <v>34505</v>
      </c>
      <c r="F57" s="197">
        <v>5</v>
      </c>
      <c r="G57" s="342" t="s">
        <v>289</v>
      </c>
      <c r="H57" s="339" t="s">
        <v>143</v>
      </c>
      <c r="I57" s="343">
        <v>134</v>
      </c>
      <c r="J57" s="340">
        <f t="shared" si="2"/>
        <v>134</v>
      </c>
    </row>
    <row r="58" spans="1:10" x14ac:dyDescent="0.3">
      <c r="A58" s="196">
        <v>9</v>
      </c>
      <c r="B58" s="197" t="s">
        <v>290</v>
      </c>
      <c r="C58" s="198" t="s">
        <v>196</v>
      </c>
      <c r="D58" s="204">
        <v>41118</v>
      </c>
      <c r="E58" s="205">
        <f t="shared" si="3"/>
        <v>41118</v>
      </c>
      <c r="F58" s="197">
        <v>6</v>
      </c>
      <c r="G58" s="342" t="s">
        <v>291</v>
      </c>
      <c r="H58" s="339" t="s">
        <v>143</v>
      </c>
      <c r="I58" s="343">
        <v>136</v>
      </c>
      <c r="J58" s="340">
        <f t="shared" si="2"/>
        <v>136</v>
      </c>
    </row>
    <row r="59" spans="1:10" x14ac:dyDescent="0.3">
      <c r="A59" s="196">
        <v>10</v>
      </c>
      <c r="B59" s="197" t="s">
        <v>292</v>
      </c>
      <c r="C59" s="198" t="s">
        <v>196</v>
      </c>
      <c r="D59" s="204">
        <v>38626</v>
      </c>
      <c r="E59" s="205">
        <f t="shared" si="3"/>
        <v>38626</v>
      </c>
      <c r="F59" s="197">
        <v>7</v>
      </c>
      <c r="G59" s="197" t="s">
        <v>293</v>
      </c>
      <c r="H59" s="198" t="s">
        <v>143</v>
      </c>
      <c r="I59" s="204">
        <v>52</v>
      </c>
      <c r="J59" s="205">
        <f t="shared" si="2"/>
        <v>52</v>
      </c>
    </row>
    <row r="60" spans="1:10" x14ac:dyDescent="0.3">
      <c r="A60" s="224"/>
      <c r="B60" s="224"/>
      <c r="C60" s="225"/>
      <c r="D60" s="224"/>
      <c r="E60" s="224"/>
      <c r="F60" s="197">
        <v>8</v>
      </c>
      <c r="G60" s="197" t="s">
        <v>294</v>
      </c>
      <c r="H60" s="198" t="s">
        <v>143</v>
      </c>
      <c r="I60" s="204">
        <v>52</v>
      </c>
      <c r="J60" s="205">
        <f t="shared" si="2"/>
        <v>52</v>
      </c>
    </row>
    <row r="61" spans="1:10" x14ac:dyDescent="0.3">
      <c r="A61" s="197"/>
      <c r="B61" s="435" t="s">
        <v>295</v>
      </c>
      <c r="C61" s="435"/>
      <c r="D61" s="435"/>
      <c r="E61" s="436"/>
      <c r="F61" s="197">
        <v>9</v>
      </c>
      <c r="G61" s="197" t="s">
        <v>296</v>
      </c>
      <c r="H61" s="198" t="s">
        <v>143</v>
      </c>
      <c r="I61" s="208">
        <v>52</v>
      </c>
      <c r="J61" s="205">
        <f t="shared" si="2"/>
        <v>52</v>
      </c>
    </row>
    <row r="62" spans="1:10" x14ac:dyDescent="0.3">
      <c r="A62" s="196">
        <v>1</v>
      </c>
      <c r="B62" s="353" t="s">
        <v>297</v>
      </c>
      <c r="C62" s="336" t="s">
        <v>196</v>
      </c>
      <c r="D62" s="341">
        <v>5665</v>
      </c>
      <c r="E62" s="325">
        <f t="shared" ref="E62:E78" si="4">D62</f>
        <v>5665</v>
      </c>
      <c r="F62" s="224"/>
      <c r="G62" s="416"/>
      <c r="H62" s="416"/>
      <c r="I62" s="416"/>
      <c r="J62" s="417"/>
    </row>
    <row r="63" spans="1:10" x14ac:dyDescent="0.3">
      <c r="A63" s="196">
        <v>2</v>
      </c>
      <c r="B63" s="353" t="s">
        <v>298</v>
      </c>
      <c r="C63" s="336" t="s">
        <v>196</v>
      </c>
      <c r="D63" s="341">
        <v>5665</v>
      </c>
      <c r="E63" s="325">
        <f t="shared" si="4"/>
        <v>5665</v>
      </c>
      <c r="F63" s="197">
        <v>1</v>
      </c>
      <c r="G63" s="353" t="s">
        <v>299</v>
      </c>
      <c r="H63" s="336" t="s">
        <v>143</v>
      </c>
      <c r="I63" s="341">
        <v>165</v>
      </c>
      <c r="J63" s="325">
        <f t="shared" si="2"/>
        <v>165</v>
      </c>
    </row>
    <row r="64" spans="1:10" x14ac:dyDescent="0.3">
      <c r="A64" s="196">
        <v>3</v>
      </c>
      <c r="B64" s="373" t="s">
        <v>300</v>
      </c>
      <c r="C64" s="374" t="s">
        <v>196</v>
      </c>
      <c r="D64" s="375">
        <v>6386</v>
      </c>
      <c r="E64" s="376">
        <f t="shared" si="4"/>
        <v>6386</v>
      </c>
      <c r="F64" s="197">
        <v>2</v>
      </c>
      <c r="G64" s="197" t="s">
        <v>301</v>
      </c>
      <c r="H64" s="198" t="s">
        <v>143</v>
      </c>
      <c r="I64" s="204">
        <v>618</v>
      </c>
      <c r="J64" s="205">
        <f t="shared" si="2"/>
        <v>618</v>
      </c>
    </row>
    <row r="65" spans="1:10" x14ac:dyDescent="0.3">
      <c r="A65" s="196">
        <v>4</v>
      </c>
      <c r="B65" s="197" t="s">
        <v>302</v>
      </c>
      <c r="C65" s="198" t="s">
        <v>196</v>
      </c>
      <c r="D65" s="204">
        <v>8240</v>
      </c>
      <c r="E65" s="205">
        <f t="shared" si="4"/>
        <v>8240</v>
      </c>
      <c r="F65" s="197">
        <v>3</v>
      </c>
      <c r="G65" s="353" t="s">
        <v>303</v>
      </c>
      <c r="H65" s="336" t="s">
        <v>143</v>
      </c>
      <c r="I65" s="341">
        <v>1236</v>
      </c>
      <c r="J65" s="325">
        <f t="shared" si="2"/>
        <v>1236</v>
      </c>
    </row>
    <row r="66" spans="1:10" x14ac:dyDescent="0.3">
      <c r="A66" s="196">
        <v>5</v>
      </c>
      <c r="B66" s="197" t="s">
        <v>304</v>
      </c>
      <c r="C66" s="198" t="s">
        <v>196</v>
      </c>
      <c r="D66" s="204">
        <v>9785</v>
      </c>
      <c r="E66" s="205">
        <f t="shared" si="4"/>
        <v>9785</v>
      </c>
      <c r="F66" s="197">
        <v>4</v>
      </c>
      <c r="G66" s="197" t="s">
        <v>305</v>
      </c>
      <c r="H66" s="198" t="s">
        <v>143</v>
      </c>
      <c r="I66" s="204">
        <v>1494</v>
      </c>
      <c r="J66" s="205">
        <f t="shared" si="2"/>
        <v>1494</v>
      </c>
    </row>
    <row r="67" spans="1:10" x14ac:dyDescent="0.3">
      <c r="A67" s="351">
        <v>6</v>
      </c>
      <c r="B67" s="353" t="s">
        <v>306</v>
      </c>
      <c r="C67" s="336" t="s">
        <v>196</v>
      </c>
      <c r="D67" s="341">
        <v>21115</v>
      </c>
      <c r="E67" s="325">
        <f t="shared" si="4"/>
        <v>21115</v>
      </c>
      <c r="F67" s="197">
        <v>5</v>
      </c>
      <c r="G67" s="197" t="s">
        <v>307</v>
      </c>
      <c r="H67" s="198" t="s">
        <v>143</v>
      </c>
      <c r="I67" s="207">
        <v>0</v>
      </c>
      <c r="J67" s="205">
        <f t="shared" si="2"/>
        <v>0</v>
      </c>
    </row>
    <row r="68" spans="1:10" x14ac:dyDescent="0.3">
      <c r="A68" s="196">
        <v>7</v>
      </c>
      <c r="B68" s="197" t="s">
        <v>308</v>
      </c>
      <c r="C68" s="198" t="s">
        <v>196</v>
      </c>
      <c r="D68" s="204">
        <v>35535</v>
      </c>
      <c r="E68" s="205">
        <f t="shared" si="4"/>
        <v>35535</v>
      </c>
      <c r="F68" s="197">
        <v>6</v>
      </c>
      <c r="G68" s="197" t="s">
        <v>309</v>
      </c>
      <c r="H68" s="198" t="s">
        <v>143</v>
      </c>
      <c r="I68" s="204">
        <v>979</v>
      </c>
      <c r="J68" s="205">
        <f t="shared" si="2"/>
        <v>979</v>
      </c>
    </row>
    <row r="69" spans="1:10" x14ac:dyDescent="0.3">
      <c r="A69" s="196">
        <v>8</v>
      </c>
      <c r="B69" s="197" t="s">
        <v>310</v>
      </c>
      <c r="C69" s="198" t="s">
        <v>196</v>
      </c>
      <c r="D69" s="208">
        <v>48410</v>
      </c>
      <c r="E69" s="205">
        <f t="shared" si="4"/>
        <v>48410</v>
      </c>
      <c r="F69" s="197">
        <v>7</v>
      </c>
      <c r="G69" s="197" t="s">
        <v>311</v>
      </c>
      <c r="H69" s="198" t="s">
        <v>143</v>
      </c>
      <c r="I69" s="204">
        <v>1391</v>
      </c>
      <c r="J69" s="205">
        <f t="shared" si="2"/>
        <v>1391</v>
      </c>
    </row>
    <row r="70" spans="1:10" x14ac:dyDescent="0.3">
      <c r="A70" s="197"/>
      <c r="B70" s="226" t="s">
        <v>312</v>
      </c>
      <c r="C70" s="197"/>
      <c r="D70" s="197"/>
      <c r="E70" s="197"/>
      <c r="F70" s="197">
        <v>8</v>
      </c>
      <c r="G70" s="197" t="s">
        <v>313</v>
      </c>
      <c r="H70" s="198" t="s">
        <v>143</v>
      </c>
      <c r="I70" s="204">
        <v>1854</v>
      </c>
      <c r="J70" s="205">
        <f t="shared" si="2"/>
        <v>1854</v>
      </c>
    </row>
    <row r="71" spans="1:10" x14ac:dyDescent="0.3">
      <c r="A71" s="196">
        <v>11</v>
      </c>
      <c r="B71" s="197" t="s">
        <v>314</v>
      </c>
      <c r="C71" s="198" t="s">
        <v>196</v>
      </c>
      <c r="D71" s="208">
        <v>1023</v>
      </c>
      <c r="E71" s="205">
        <f t="shared" si="4"/>
        <v>1023</v>
      </c>
      <c r="F71" s="197">
        <v>9</v>
      </c>
      <c r="G71" s="197" t="s">
        <v>315</v>
      </c>
      <c r="H71" s="198" t="s">
        <v>143</v>
      </c>
      <c r="I71" s="204">
        <v>1082</v>
      </c>
      <c r="J71" s="205">
        <f t="shared" si="2"/>
        <v>1082</v>
      </c>
    </row>
    <row r="72" spans="1:10" x14ac:dyDescent="0.3">
      <c r="A72" s="196">
        <v>12</v>
      </c>
      <c r="B72" s="197" t="s">
        <v>316</v>
      </c>
      <c r="C72" s="198" t="s">
        <v>196</v>
      </c>
      <c r="D72" s="204">
        <v>979</v>
      </c>
      <c r="E72" s="205">
        <f t="shared" si="4"/>
        <v>979</v>
      </c>
      <c r="F72" s="197">
        <v>10</v>
      </c>
      <c r="G72" s="197" t="s">
        <v>317</v>
      </c>
      <c r="H72" s="198" t="s">
        <v>143</v>
      </c>
      <c r="I72" s="210">
        <v>1135</v>
      </c>
      <c r="J72" s="205">
        <f t="shared" si="2"/>
        <v>1135</v>
      </c>
    </row>
    <row r="73" spans="1:10" x14ac:dyDescent="0.3">
      <c r="A73" s="196">
        <v>13</v>
      </c>
      <c r="B73" s="197" t="s">
        <v>318</v>
      </c>
      <c r="C73" s="198" t="s">
        <v>196</v>
      </c>
      <c r="D73" s="204">
        <v>237</v>
      </c>
      <c r="E73" s="205">
        <f t="shared" si="4"/>
        <v>237</v>
      </c>
      <c r="F73" s="197">
        <v>11</v>
      </c>
      <c r="G73" s="197" t="s">
        <v>319</v>
      </c>
      <c r="H73" s="198" t="s">
        <v>143</v>
      </c>
      <c r="I73" s="204">
        <v>1416</v>
      </c>
      <c r="J73" s="205">
        <f t="shared" si="2"/>
        <v>1416</v>
      </c>
    </row>
    <row r="74" spans="1:10" x14ac:dyDescent="0.3">
      <c r="A74" s="196">
        <v>14</v>
      </c>
      <c r="B74" s="197" t="s">
        <v>18</v>
      </c>
      <c r="C74" s="198" t="s">
        <v>196</v>
      </c>
      <c r="D74" s="204">
        <v>711</v>
      </c>
      <c r="E74" s="205">
        <f t="shared" si="4"/>
        <v>711</v>
      </c>
      <c r="F74" s="197">
        <v>12</v>
      </c>
      <c r="G74" s="197" t="s">
        <v>320</v>
      </c>
      <c r="H74" s="198" t="s">
        <v>143</v>
      </c>
      <c r="I74" s="204">
        <v>1679</v>
      </c>
      <c r="J74" s="205">
        <f t="shared" si="2"/>
        <v>1679</v>
      </c>
    </row>
    <row r="75" spans="1:10" x14ac:dyDescent="0.3">
      <c r="A75" s="196">
        <v>15</v>
      </c>
      <c r="B75" s="227" t="s">
        <v>321</v>
      </c>
      <c r="C75" s="198" t="s">
        <v>196</v>
      </c>
      <c r="D75" s="208">
        <v>1432</v>
      </c>
      <c r="E75" s="205">
        <f t="shared" si="4"/>
        <v>1432</v>
      </c>
      <c r="F75" s="197">
        <v>13</v>
      </c>
      <c r="G75" s="197" t="s">
        <v>322</v>
      </c>
      <c r="H75" s="198" t="s">
        <v>143</v>
      </c>
      <c r="I75" s="204">
        <v>1795</v>
      </c>
      <c r="J75" s="205">
        <f t="shared" si="2"/>
        <v>1795</v>
      </c>
    </row>
    <row r="76" spans="1:10" x14ac:dyDescent="0.3">
      <c r="A76" s="196">
        <v>16</v>
      </c>
      <c r="B76" s="227" t="s">
        <v>323</v>
      </c>
      <c r="C76" s="198" t="s">
        <v>196</v>
      </c>
      <c r="D76" s="208">
        <v>1782</v>
      </c>
      <c r="E76" s="205">
        <f t="shared" si="4"/>
        <v>1782</v>
      </c>
      <c r="F76" s="197"/>
      <c r="G76" s="197"/>
      <c r="H76" s="198"/>
      <c r="I76" s="204"/>
      <c r="J76" s="205">
        <f t="shared" si="2"/>
        <v>0</v>
      </c>
    </row>
    <row r="77" spans="1:10" x14ac:dyDescent="0.3">
      <c r="A77" s="196">
        <v>17</v>
      </c>
      <c r="B77" s="197" t="s">
        <v>324</v>
      </c>
      <c r="C77" s="198" t="s">
        <v>196</v>
      </c>
      <c r="D77" s="204">
        <v>2271</v>
      </c>
      <c r="E77" s="205">
        <f t="shared" si="4"/>
        <v>2271</v>
      </c>
      <c r="F77" s="197">
        <v>14</v>
      </c>
      <c r="G77" s="335" t="s">
        <v>325</v>
      </c>
      <c r="H77" s="336" t="s">
        <v>143</v>
      </c>
      <c r="I77" s="341">
        <v>2668</v>
      </c>
      <c r="J77" s="325">
        <f t="shared" si="2"/>
        <v>2668</v>
      </c>
    </row>
    <row r="78" spans="1:10" x14ac:dyDescent="0.3">
      <c r="A78" s="196">
        <v>18</v>
      </c>
      <c r="B78" s="197" t="s">
        <v>326</v>
      </c>
      <c r="C78" s="198" t="s">
        <v>196</v>
      </c>
      <c r="D78" s="204">
        <v>10228</v>
      </c>
      <c r="E78" s="205">
        <f t="shared" si="4"/>
        <v>10228</v>
      </c>
      <c r="F78" s="197">
        <v>15</v>
      </c>
      <c r="G78" s="353" t="s">
        <v>154</v>
      </c>
      <c r="H78" s="336" t="s">
        <v>143</v>
      </c>
      <c r="I78" s="341">
        <v>2998</v>
      </c>
      <c r="J78" s="325">
        <f t="shared" si="2"/>
        <v>2998</v>
      </c>
    </row>
    <row r="79" spans="1:10" x14ac:dyDescent="0.3">
      <c r="A79" s="419" t="s">
        <v>327</v>
      </c>
      <c r="B79" s="400"/>
      <c r="C79" s="400"/>
      <c r="D79" s="400"/>
      <c r="E79" s="401"/>
      <c r="F79" s="197">
        <v>16</v>
      </c>
      <c r="G79" s="197" t="s">
        <v>328</v>
      </c>
      <c r="H79" s="198" t="s">
        <v>143</v>
      </c>
      <c r="I79" s="228">
        <v>5799</v>
      </c>
      <c r="J79" s="205">
        <f t="shared" si="2"/>
        <v>5799</v>
      </c>
    </row>
    <row r="80" spans="1:10" x14ac:dyDescent="0.3">
      <c r="A80" s="229"/>
      <c r="B80" s="230"/>
      <c r="C80" s="230"/>
      <c r="D80" s="230"/>
      <c r="E80" s="231"/>
      <c r="F80" s="197"/>
      <c r="G80" s="232" t="s">
        <v>329</v>
      </c>
      <c r="H80" s="198" t="s">
        <v>143</v>
      </c>
      <c r="I80" s="208">
        <v>5446</v>
      </c>
      <c r="J80" s="205">
        <f t="shared" si="2"/>
        <v>5446</v>
      </c>
    </row>
    <row r="81" spans="1:10" x14ac:dyDescent="0.3">
      <c r="A81" s="198">
        <v>1</v>
      </c>
      <c r="B81" s="197" t="s">
        <v>330</v>
      </c>
      <c r="C81" s="198" t="s">
        <v>143</v>
      </c>
      <c r="D81" s="210">
        <v>100</v>
      </c>
      <c r="E81" s="205">
        <f t="shared" ref="E81:E89" si="5">D81</f>
        <v>100</v>
      </c>
      <c r="F81" s="197">
        <v>17</v>
      </c>
      <c r="G81" s="197" t="s">
        <v>331</v>
      </c>
      <c r="H81" s="198" t="s">
        <v>143</v>
      </c>
      <c r="I81" s="204">
        <v>81</v>
      </c>
      <c r="J81" s="205">
        <f t="shared" si="2"/>
        <v>81</v>
      </c>
    </row>
    <row r="82" spans="1:10" x14ac:dyDescent="0.3">
      <c r="A82" s="198">
        <v>2</v>
      </c>
      <c r="B82" s="197" t="s">
        <v>332</v>
      </c>
      <c r="C82" s="198" t="s">
        <v>143</v>
      </c>
      <c r="D82" s="210">
        <v>150</v>
      </c>
      <c r="E82" s="205">
        <f t="shared" si="5"/>
        <v>150</v>
      </c>
      <c r="F82" s="197">
        <v>18</v>
      </c>
      <c r="G82" s="197" t="s">
        <v>333</v>
      </c>
      <c r="H82" s="198" t="s">
        <v>143</v>
      </c>
      <c r="I82" s="204">
        <v>81</v>
      </c>
      <c r="J82" s="205">
        <f t="shared" si="2"/>
        <v>81</v>
      </c>
    </row>
    <row r="83" spans="1:10" x14ac:dyDescent="0.3">
      <c r="A83" s="198">
        <v>3</v>
      </c>
      <c r="B83" s="197" t="s">
        <v>334</v>
      </c>
      <c r="C83" s="198" t="s">
        <v>143</v>
      </c>
      <c r="D83" s="210">
        <v>237</v>
      </c>
      <c r="E83" s="205">
        <f t="shared" si="5"/>
        <v>237</v>
      </c>
      <c r="F83" s="197">
        <v>19</v>
      </c>
      <c r="G83" s="197" t="s">
        <v>335</v>
      </c>
      <c r="H83" s="198" t="s">
        <v>143</v>
      </c>
      <c r="I83" s="204">
        <v>130</v>
      </c>
      <c r="J83" s="205">
        <f t="shared" si="2"/>
        <v>130</v>
      </c>
    </row>
    <row r="84" spans="1:10" x14ac:dyDescent="0.3">
      <c r="A84" s="198">
        <v>4</v>
      </c>
      <c r="B84" s="197" t="s">
        <v>336</v>
      </c>
      <c r="C84" s="198" t="s">
        <v>143</v>
      </c>
      <c r="D84" s="210">
        <v>349</v>
      </c>
      <c r="E84" s="205">
        <f t="shared" si="5"/>
        <v>349</v>
      </c>
      <c r="F84" s="197"/>
      <c r="G84" s="197"/>
      <c r="H84" s="198"/>
      <c r="I84" s="204"/>
      <c r="J84" s="204"/>
    </row>
    <row r="85" spans="1:10" x14ac:dyDescent="0.3">
      <c r="A85" s="198">
        <v>5</v>
      </c>
      <c r="B85" s="197" t="s">
        <v>337</v>
      </c>
      <c r="C85" s="198" t="s">
        <v>143</v>
      </c>
      <c r="D85" s="210">
        <v>349</v>
      </c>
      <c r="E85" s="205">
        <f t="shared" si="5"/>
        <v>349</v>
      </c>
      <c r="F85" s="233"/>
      <c r="G85" s="416" t="s">
        <v>338</v>
      </c>
      <c r="H85" s="416"/>
      <c r="I85" s="416"/>
      <c r="J85" s="417"/>
    </row>
    <row r="86" spans="1:10" ht="53.25" customHeight="1" x14ac:dyDescent="0.3">
      <c r="A86" s="198">
        <v>6</v>
      </c>
      <c r="B86" s="197" t="s">
        <v>339</v>
      </c>
      <c r="C86" s="198" t="s">
        <v>143</v>
      </c>
      <c r="D86" s="234">
        <v>30</v>
      </c>
      <c r="E86" s="199">
        <f t="shared" si="5"/>
        <v>30</v>
      </c>
      <c r="F86" s="235">
        <v>1</v>
      </c>
      <c r="G86" s="236" t="s">
        <v>340</v>
      </c>
      <c r="H86" s="237" t="s">
        <v>143</v>
      </c>
      <c r="I86" s="238">
        <v>12978</v>
      </c>
      <c r="J86" s="205">
        <f>I86</f>
        <v>12978</v>
      </c>
    </row>
    <row r="87" spans="1:10" ht="51.75" customHeight="1" x14ac:dyDescent="0.3">
      <c r="A87" s="198">
        <v>7</v>
      </c>
      <c r="B87" s="197" t="s">
        <v>341</v>
      </c>
      <c r="C87" s="198" t="s">
        <v>143</v>
      </c>
      <c r="D87" s="234">
        <v>45</v>
      </c>
      <c r="E87" s="199">
        <f t="shared" si="5"/>
        <v>45</v>
      </c>
      <c r="F87" s="235">
        <v>2</v>
      </c>
      <c r="G87" s="236" t="s">
        <v>342</v>
      </c>
      <c r="H87" s="237" t="s">
        <v>143</v>
      </c>
      <c r="I87" s="238">
        <v>12057</v>
      </c>
      <c r="J87" s="205">
        <f>I87</f>
        <v>12057</v>
      </c>
    </row>
    <row r="88" spans="1:10" ht="44.25" customHeight="1" x14ac:dyDescent="0.3">
      <c r="A88" s="198">
        <v>8</v>
      </c>
      <c r="B88" s="197" t="s">
        <v>343</v>
      </c>
      <c r="C88" s="198" t="s">
        <v>143</v>
      </c>
      <c r="D88" s="234">
        <v>85</v>
      </c>
      <c r="E88" s="199">
        <f t="shared" si="5"/>
        <v>85</v>
      </c>
      <c r="F88" s="235">
        <v>3</v>
      </c>
      <c r="G88" s="236" t="s">
        <v>344</v>
      </c>
      <c r="H88" s="237" t="s">
        <v>143</v>
      </c>
      <c r="I88" s="238">
        <v>12484</v>
      </c>
      <c r="J88" s="205">
        <f>I88</f>
        <v>12484</v>
      </c>
    </row>
    <row r="89" spans="1:10" x14ac:dyDescent="0.3">
      <c r="A89" s="239">
        <v>9</v>
      </c>
      <c r="B89" s="197" t="s">
        <v>345</v>
      </c>
      <c r="C89" s="198" t="s">
        <v>143</v>
      </c>
      <c r="D89" s="234">
        <v>100</v>
      </c>
      <c r="E89" s="199">
        <f t="shared" si="5"/>
        <v>100</v>
      </c>
      <c r="F89" s="196"/>
      <c r="G89" s="240"/>
      <c r="H89" s="201"/>
      <c r="I89" s="212"/>
      <c r="J89" s="212"/>
    </row>
    <row r="90" spans="1:10" x14ac:dyDescent="0.3">
      <c r="A90" s="224"/>
      <c r="B90" s="224"/>
      <c r="C90" s="225"/>
      <c r="D90" s="241"/>
      <c r="E90" s="224"/>
      <c r="F90" s="233"/>
      <c r="G90" s="400" t="s">
        <v>346</v>
      </c>
      <c r="H90" s="400"/>
      <c r="I90" s="400"/>
      <c r="J90" s="401"/>
    </row>
    <row r="91" spans="1:10" x14ac:dyDescent="0.3">
      <c r="A91" s="415" t="s">
        <v>347</v>
      </c>
      <c r="B91" s="416"/>
      <c r="C91" s="416"/>
      <c r="D91" s="416"/>
      <c r="E91" s="417"/>
      <c r="F91" s="196">
        <v>1</v>
      </c>
      <c r="G91" s="200" t="s">
        <v>348</v>
      </c>
      <c r="H91" s="198" t="s">
        <v>349</v>
      </c>
      <c r="I91" s="204">
        <v>1255</v>
      </c>
      <c r="J91" s="205">
        <f>I91</f>
        <v>1255</v>
      </c>
    </row>
    <row r="92" spans="1:10" x14ac:dyDescent="0.3">
      <c r="A92" s="196">
        <v>1</v>
      </c>
      <c r="B92" s="200" t="s">
        <v>350</v>
      </c>
      <c r="C92" s="214" t="s">
        <v>196</v>
      </c>
      <c r="D92" s="204">
        <v>2163</v>
      </c>
      <c r="E92" s="205">
        <f t="shared" ref="E92:E130" si="6">D92</f>
        <v>2163</v>
      </c>
      <c r="F92" s="196">
        <v>2</v>
      </c>
      <c r="G92" s="200" t="s">
        <v>351</v>
      </c>
      <c r="H92" s="198" t="s">
        <v>349</v>
      </c>
      <c r="I92" s="204">
        <v>2049</v>
      </c>
      <c r="J92" s="205">
        <f>I92</f>
        <v>2049</v>
      </c>
    </row>
    <row r="93" spans="1:10" x14ac:dyDescent="0.3">
      <c r="A93" s="196">
        <v>2</v>
      </c>
      <c r="B93" s="200" t="s">
        <v>352</v>
      </c>
      <c r="C93" s="214" t="s">
        <v>196</v>
      </c>
      <c r="D93" s="207">
        <v>2475</v>
      </c>
      <c r="E93" s="199">
        <f t="shared" si="6"/>
        <v>2475</v>
      </c>
      <c r="F93" s="196">
        <v>3</v>
      </c>
      <c r="G93" s="196" t="s">
        <v>353</v>
      </c>
      <c r="H93" s="198" t="s">
        <v>349</v>
      </c>
      <c r="I93" s="204">
        <v>2851</v>
      </c>
      <c r="J93" s="205">
        <f>I93</f>
        <v>2851</v>
      </c>
    </row>
    <row r="94" spans="1:10" x14ac:dyDescent="0.3">
      <c r="A94" s="196">
        <v>3</v>
      </c>
      <c r="B94" s="200" t="s">
        <v>354</v>
      </c>
      <c r="C94" s="214" t="s">
        <v>196</v>
      </c>
      <c r="D94" s="207">
        <v>2585</v>
      </c>
      <c r="E94" s="199">
        <f t="shared" si="6"/>
        <v>2585</v>
      </c>
      <c r="F94" s="213">
        <v>4</v>
      </c>
      <c r="G94" s="200" t="s">
        <v>355</v>
      </c>
      <c r="H94" s="198" t="s">
        <v>349</v>
      </c>
      <c r="I94" s="208">
        <v>4395</v>
      </c>
      <c r="J94" s="205">
        <f>I94</f>
        <v>4395</v>
      </c>
    </row>
    <row r="95" spans="1:10" x14ac:dyDescent="0.3">
      <c r="A95" s="196">
        <v>4</v>
      </c>
      <c r="B95" s="200" t="s">
        <v>356</v>
      </c>
      <c r="C95" s="214" t="s">
        <v>196</v>
      </c>
      <c r="D95" s="208">
        <v>2575</v>
      </c>
      <c r="E95" s="205">
        <f t="shared" si="6"/>
        <v>2575</v>
      </c>
      <c r="F95" s="233"/>
      <c r="G95" s="233"/>
      <c r="H95" s="242"/>
      <c r="I95" s="233"/>
      <c r="J95" s="233"/>
    </row>
    <row r="96" spans="1:10" x14ac:dyDescent="0.3">
      <c r="A96" s="196">
        <v>5</v>
      </c>
      <c r="B96" s="200" t="s">
        <v>357</v>
      </c>
      <c r="C96" s="214" t="s">
        <v>196</v>
      </c>
      <c r="D96" s="208">
        <v>1494</v>
      </c>
      <c r="E96" s="205">
        <f t="shared" si="6"/>
        <v>1494</v>
      </c>
      <c r="F96" s="213"/>
      <c r="G96" s="200"/>
      <c r="H96" s="198"/>
      <c r="I96" s="196"/>
      <c r="J96" s="196"/>
    </row>
    <row r="97" spans="1:10" x14ac:dyDescent="0.3">
      <c r="A97" s="196"/>
      <c r="B97" s="243" t="s">
        <v>358</v>
      </c>
      <c r="C97" s="214" t="s">
        <v>196</v>
      </c>
      <c r="D97" s="208">
        <v>1803</v>
      </c>
      <c r="E97" s="205">
        <f t="shared" si="6"/>
        <v>1803</v>
      </c>
      <c r="F97" s="244"/>
      <c r="G97" s="245"/>
      <c r="H97" s="246"/>
      <c r="I97" s="247"/>
      <c r="J97" s="247"/>
    </row>
    <row r="98" spans="1:10" x14ac:dyDescent="0.3">
      <c r="A98" s="196">
        <v>6</v>
      </c>
      <c r="B98" s="200" t="s">
        <v>359</v>
      </c>
      <c r="C98" s="214" t="s">
        <v>196</v>
      </c>
      <c r="D98" s="207">
        <v>1320</v>
      </c>
      <c r="E98" s="199">
        <f t="shared" si="6"/>
        <v>1320</v>
      </c>
      <c r="F98" s="224"/>
      <c r="G98" s="224"/>
      <c r="H98" s="225"/>
      <c r="I98" s="248"/>
      <c r="J98" s="248"/>
    </row>
    <row r="99" spans="1:10" x14ac:dyDescent="0.3">
      <c r="A99" s="219">
        <v>7</v>
      </c>
      <c r="B99" s="196" t="s">
        <v>360</v>
      </c>
      <c r="C99" s="214" t="s">
        <v>196</v>
      </c>
      <c r="D99" s="207">
        <v>1650</v>
      </c>
      <c r="E99" s="199">
        <f t="shared" si="6"/>
        <v>1650</v>
      </c>
      <c r="F99" s="197"/>
      <c r="G99" s="398" t="s">
        <v>361</v>
      </c>
      <c r="H99" s="398"/>
      <c r="I99" s="398"/>
      <c r="J99" s="399"/>
    </row>
    <row r="100" spans="1:10" x14ac:dyDescent="0.3">
      <c r="A100" s="400" t="s">
        <v>362</v>
      </c>
      <c r="B100" s="400"/>
      <c r="C100" s="400"/>
      <c r="D100" s="400"/>
      <c r="E100" s="401"/>
      <c r="F100" s="196">
        <v>1</v>
      </c>
      <c r="G100" s="240" t="s">
        <v>363</v>
      </c>
      <c r="H100" s="198" t="s">
        <v>349</v>
      </c>
      <c r="I100" s="204">
        <v>10.53</v>
      </c>
      <c r="J100" s="204">
        <f>I100</f>
        <v>10.53</v>
      </c>
    </row>
    <row r="101" spans="1:10" ht="25.5" customHeight="1" x14ac:dyDescent="0.3">
      <c r="A101" s="196">
        <v>1</v>
      </c>
      <c r="B101" s="249" t="s">
        <v>364</v>
      </c>
      <c r="C101" s="214" t="s">
        <v>196</v>
      </c>
      <c r="D101" s="204">
        <v>180</v>
      </c>
      <c r="E101" s="205">
        <f t="shared" si="6"/>
        <v>180</v>
      </c>
      <c r="F101" s="196">
        <v>2</v>
      </c>
      <c r="G101" s="240" t="s">
        <v>365</v>
      </c>
      <c r="H101" s="198" t="s">
        <v>349</v>
      </c>
      <c r="I101" s="204">
        <v>12.58</v>
      </c>
      <c r="J101" s="204">
        <f t="shared" ref="J101:J110" si="7">I101</f>
        <v>12.58</v>
      </c>
    </row>
    <row r="102" spans="1:10" ht="24.75" customHeight="1" x14ac:dyDescent="0.3">
      <c r="A102" s="196">
        <v>2</v>
      </c>
      <c r="B102" s="249" t="s">
        <v>366</v>
      </c>
      <c r="C102" s="214" t="s">
        <v>196</v>
      </c>
      <c r="D102" s="204">
        <v>736</v>
      </c>
      <c r="E102" s="205">
        <f t="shared" si="6"/>
        <v>736</v>
      </c>
      <c r="F102" s="196">
        <v>3</v>
      </c>
      <c r="G102" s="240" t="s">
        <v>367</v>
      </c>
      <c r="H102" s="198" t="s">
        <v>349</v>
      </c>
      <c r="I102" s="204">
        <v>20.03</v>
      </c>
      <c r="J102" s="204">
        <f t="shared" si="7"/>
        <v>20.03</v>
      </c>
    </row>
    <row r="103" spans="1:10" ht="22.5" customHeight="1" x14ac:dyDescent="0.3">
      <c r="A103" s="196">
        <v>3</v>
      </c>
      <c r="B103" s="249" t="s">
        <v>368</v>
      </c>
      <c r="C103" s="214" t="s">
        <v>196</v>
      </c>
      <c r="D103" s="204">
        <v>227</v>
      </c>
      <c r="E103" s="205">
        <f t="shared" si="6"/>
        <v>227</v>
      </c>
      <c r="F103" s="196">
        <v>4</v>
      </c>
      <c r="G103" s="240" t="s">
        <v>369</v>
      </c>
      <c r="H103" s="198" t="s">
        <v>349</v>
      </c>
      <c r="I103" s="208">
        <v>28.04</v>
      </c>
      <c r="J103" s="204">
        <f t="shared" si="7"/>
        <v>28.04</v>
      </c>
    </row>
    <row r="104" spans="1:10" ht="21.75" customHeight="1" x14ac:dyDescent="0.3">
      <c r="A104" s="196">
        <v>4</v>
      </c>
      <c r="B104" s="249" t="s">
        <v>370</v>
      </c>
      <c r="C104" s="214" t="s">
        <v>196</v>
      </c>
      <c r="D104" s="204">
        <v>876</v>
      </c>
      <c r="E104" s="205">
        <f t="shared" si="6"/>
        <v>876</v>
      </c>
      <c r="F104" s="235">
        <v>5</v>
      </c>
      <c r="G104" s="250" t="s">
        <v>371</v>
      </c>
      <c r="H104" s="237" t="s">
        <v>349</v>
      </c>
      <c r="I104" s="210">
        <v>45.77</v>
      </c>
      <c r="J104" s="204">
        <f t="shared" si="7"/>
        <v>45.77</v>
      </c>
    </row>
    <row r="105" spans="1:10" ht="33.75" customHeight="1" x14ac:dyDescent="0.3">
      <c r="A105" s="196">
        <v>5</v>
      </c>
      <c r="B105" s="251" t="s">
        <v>372</v>
      </c>
      <c r="C105" s="214" t="s">
        <v>196</v>
      </c>
      <c r="D105" s="204">
        <v>968</v>
      </c>
      <c r="E105" s="205">
        <f t="shared" si="6"/>
        <v>968</v>
      </c>
      <c r="F105" s="235">
        <v>6</v>
      </c>
      <c r="G105" s="250" t="s">
        <v>373</v>
      </c>
      <c r="H105" s="237" t="s">
        <v>349</v>
      </c>
      <c r="I105" s="210">
        <v>72.099999999999994</v>
      </c>
      <c r="J105" s="204">
        <f t="shared" si="7"/>
        <v>72.099999999999994</v>
      </c>
    </row>
    <row r="106" spans="1:10" ht="35.25" customHeight="1" x14ac:dyDescent="0.3">
      <c r="A106" s="196">
        <v>6</v>
      </c>
      <c r="B106" s="3" t="s">
        <v>374</v>
      </c>
      <c r="C106" s="252"/>
      <c r="D106" s="238">
        <v>232</v>
      </c>
      <c r="E106" s="205">
        <f t="shared" si="6"/>
        <v>232</v>
      </c>
      <c r="F106" s="235">
        <v>7</v>
      </c>
      <c r="G106" s="250" t="s">
        <v>375</v>
      </c>
      <c r="H106" s="237" t="s">
        <v>349</v>
      </c>
      <c r="I106" s="210">
        <v>148.77000000000001</v>
      </c>
      <c r="J106" s="204">
        <f t="shared" si="7"/>
        <v>148.77000000000001</v>
      </c>
    </row>
    <row r="107" spans="1:10" ht="28.5" customHeight="1" x14ac:dyDescent="0.3">
      <c r="A107" s="196">
        <v>7</v>
      </c>
      <c r="B107" s="253" t="s">
        <v>376</v>
      </c>
      <c r="C107" s="254" t="s">
        <v>196</v>
      </c>
      <c r="D107" s="255">
        <v>361</v>
      </c>
      <c r="E107" s="205">
        <f t="shared" si="6"/>
        <v>361</v>
      </c>
      <c r="F107" s="235"/>
      <c r="G107" s="7"/>
      <c r="H107" s="237"/>
      <c r="I107" s="210"/>
      <c r="J107" s="204"/>
    </row>
    <row r="108" spans="1:10" ht="51" customHeight="1" x14ac:dyDescent="0.3">
      <c r="A108" s="196">
        <v>8</v>
      </c>
      <c r="B108" s="256" t="s">
        <v>377</v>
      </c>
      <c r="C108" s="257" t="s">
        <v>196</v>
      </c>
      <c r="D108" s="255">
        <v>824</v>
      </c>
      <c r="E108" s="205">
        <f t="shared" si="6"/>
        <v>824</v>
      </c>
      <c r="F108" s="233"/>
      <c r="G108" s="258" t="s">
        <v>378</v>
      </c>
      <c r="H108" s="259"/>
      <c r="I108" s="259"/>
      <c r="J108" s="204"/>
    </row>
    <row r="109" spans="1:10" ht="46.5" customHeight="1" x14ac:dyDescent="0.3">
      <c r="A109" s="196">
        <v>9</v>
      </c>
      <c r="B109" s="260" t="s">
        <v>379</v>
      </c>
      <c r="C109" s="261" t="s">
        <v>196</v>
      </c>
      <c r="D109" s="262">
        <v>1107</v>
      </c>
      <c r="E109" s="205">
        <f t="shared" si="6"/>
        <v>1107</v>
      </c>
      <c r="F109" s="233">
        <v>1</v>
      </c>
      <c r="G109" s="263" t="s">
        <v>380</v>
      </c>
      <c r="H109" s="263" t="s">
        <v>349</v>
      </c>
      <c r="I109" s="327">
        <v>11.44</v>
      </c>
      <c r="J109" s="204">
        <f t="shared" si="7"/>
        <v>11.44</v>
      </c>
    </row>
    <row r="110" spans="1:10" ht="39.75" customHeight="1" x14ac:dyDescent="0.3">
      <c r="A110" s="196">
        <v>10</v>
      </c>
      <c r="B110" s="260" t="s">
        <v>381</v>
      </c>
      <c r="C110" s="261" t="s">
        <v>196</v>
      </c>
      <c r="D110" s="238">
        <v>567</v>
      </c>
      <c r="E110" s="205">
        <f t="shared" si="6"/>
        <v>567</v>
      </c>
      <c r="F110" s="264">
        <v>2</v>
      </c>
      <c r="G110" s="326" t="s">
        <v>382</v>
      </c>
      <c r="H110" s="326" t="s">
        <v>349</v>
      </c>
      <c r="I110" s="325">
        <v>18.309999999999999</v>
      </c>
      <c r="J110" s="341">
        <f t="shared" si="7"/>
        <v>18.309999999999999</v>
      </c>
    </row>
    <row r="111" spans="1:10" ht="39" customHeight="1" x14ac:dyDescent="0.3">
      <c r="A111" s="196">
        <v>11</v>
      </c>
      <c r="B111" s="264" t="s">
        <v>383</v>
      </c>
      <c r="C111" s="261" t="s">
        <v>196</v>
      </c>
      <c r="D111" s="238">
        <v>3090</v>
      </c>
      <c r="E111" s="205">
        <f t="shared" si="6"/>
        <v>3090</v>
      </c>
      <c r="F111" s="264">
        <v>3</v>
      </c>
      <c r="G111" s="326" t="s">
        <v>384</v>
      </c>
      <c r="H111" s="326" t="s">
        <v>349</v>
      </c>
      <c r="I111" s="328">
        <v>26.9</v>
      </c>
      <c r="J111" s="325">
        <f>I111</f>
        <v>26.9</v>
      </c>
    </row>
    <row r="112" spans="1:10" ht="41.25" customHeight="1" x14ac:dyDescent="0.3">
      <c r="A112" s="196">
        <v>12</v>
      </c>
      <c r="B112" s="264" t="s">
        <v>385</v>
      </c>
      <c r="C112" s="261" t="s">
        <v>196</v>
      </c>
      <c r="D112" s="238">
        <v>3476</v>
      </c>
      <c r="E112" s="205">
        <f t="shared" si="6"/>
        <v>3476</v>
      </c>
      <c r="F112" s="264">
        <v>4</v>
      </c>
      <c r="G112" s="326" t="s">
        <v>386</v>
      </c>
      <c r="H112" s="326" t="s">
        <v>349</v>
      </c>
      <c r="I112" s="328">
        <v>43.48</v>
      </c>
      <c r="J112" s="325">
        <f>I112</f>
        <v>43.48</v>
      </c>
    </row>
    <row r="113" spans="1:10" ht="43.5" customHeight="1" x14ac:dyDescent="0.3">
      <c r="A113" s="196">
        <v>13</v>
      </c>
      <c r="B113" s="264" t="s">
        <v>387</v>
      </c>
      <c r="C113" s="261" t="s">
        <v>196</v>
      </c>
      <c r="D113" s="238">
        <v>1416</v>
      </c>
      <c r="E113" s="205">
        <f t="shared" si="6"/>
        <v>1416</v>
      </c>
      <c r="F113" s="264">
        <v>5</v>
      </c>
      <c r="G113" s="263" t="s">
        <v>388</v>
      </c>
      <c r="H113" s="263" t="s">
        <v>349</v>
      </c>
      <c r="I113" s="328">
        <v>68.66</v>
      </c>
      <c r="J113" s="205">
        <f>I113</f>
        <v>68.66</v>
      </c>
    </row>
    <row r="114" spans="1:10" ht="44.25" customHeight="1" x14ac:dyDescent="0.3">
      <c r="A114" s="196">
        <v>14</v>
      </c>
      <c r="B114" s="264" t="s">
        <v>389</v>
      </c>
      <c r="C114" s="261" t="s">
        <v>196</v>
      </c>
      <c r="D114" s="238">
        <v>2704</v>
      </c>
      <c r="E114" s="205">
        <f t="shared" si="6"/>
        <v>2704</v>
      </c>
      <c r="F114" s="264">
        <v>6</v>
      </c>
      <c r="G114" s="263" t="s">
        <v>390</v>
      </c>
      <c r="H114" s="263" t="s">
        <v>349</v>
      </c>
      <c r="I114" s="328">
        <v>114.44</v>
      </c>
      <c r="J114" s="205">
        <f>I114</f>
        <v>114.44</v>
      </c>
    </row>
    <row r="115" spans="1:10" ht="19.5" customHeight="1" x14ac:dyDescent="0.3">
      <c r="A115" s="265">
        <v>15</v>
      </c>
      <c r="B115" s="264" t="s">
        <v>391</v>
      </c>
      <c r="C115" s="214" t="s">
        <v>196</v>
      </c>
      <c r="D115" s="204">
        <v>824</v>
      </c>
      <c r="E115" s="205">
        <f t="shared" si="6"/>
        <v>824</v>
      </c>
      <c r="F115" s="266"/>
      <c r="G115" s="267"/>
      <c r="H115" s="268"/>
      <c r="I115" s="269"/>
      <c r="J115" s="270"/>
    </row>
    <row r="116" spans="1:10" ht="25.5" customHeight="1" x14ac:dyDescent="0.3">
      <c r="A116" s="196">
        <v>16</v>
      </c>
      <c r="B116" s="271" t="s">
        <v>392</v>
      </c>
      <c r="C116" s="214" t="s">
        <v>196</v>
      </c>
      <c r="D116" s="204">
        <v>1700</v>
      </c>
      <c r="E116" s="205">
        <f t="shared" si="6"/>
        <v>1700</v>
      </c>
      <c r="F116" s="266"/>
      <c r="G116" s="402" t="s">
        <v>393</v>
      </c>
      <c r="H116" s="403"/>
      <c r="I116" s="403"/>
      <c r="J116" s="404"/>
    </row>
    <row r="117" spans="1:10" ht="18" customHeight="1" x14ac:dyDescent="0.3">
      <c r="A117" s="196">
        <v>17</v>
      </c>
      <c r="B117" s="249" t="s">
        <v>394</v>
      </c>
      <c r="C117" s="214" t="s">
        <v>196</v>
      </c>
      <c r="D117" s="204">
        <v>10764</v>
      </c>
      <c r="E117" s="205">
        <f t="shared" si="6"/>
        <v>10764</v>
      </c>
      <c r="F117" s="235">
        <v>1</v>
      </c>
      <c r="G117" s="349" t="s">
        <v>395</v>
      </c>
      <c r="H117" s="337" t="s">
        <v>396</v>
      </c>
      <c r="I117" s="350">
        <v>319</v>
      </c>
      <c r="J117" s="350">
        <f>I117</f>
        <v>319</v>
      </c>
    </row>
    <row r="118" spans="1:10" ht="20.25" customHeight="1" x14ac:dyDescent="0.3">
      <c r="A118" s="196">
        <v>18</v>
      </c>
      <c r="B118" s="249" t="s">
        <v>397</v>
      </c>
      <c r="C118" s="214" t="s">
        <v>196</v>
      </c>
      <c r="D118" s="204">
        <v>15090</v>
      </c>
      <c r="E118" s="205">
        <f t="shared" si="6"/>
        <v>15090</v>
      </c>
      <c r="F118" s="235">
        <v>2</v>
      </c>
      <c r="G118" s="349" t="s">
        <v>398</v>
      </c>
      <c r="H118" s="337" t="s">
        <v>396</v>
      </c>
      <c r="I118" s="350">
        <v>412</v>
      </c>
      <c r="J118" s="350">
        <f t="shared" ref="J118:J127" si="8">I118</f>
        <v>412</v>
      </c>
    </row>
    <row r="119" spans="1:10" ht="27.75" customHeight="1" x14ac:dyDescent="0.3">
      <c r="A119" s="196">
        <v>19</v>
      </c>
      <c r="B119" s="249" t="s">
        <v>399</v>
      </c>
      <c r="C119" s="214" t="s">
        <v>196</v>
      </c>
      <c r="D119" s="204">
        <v>16506</v>
      </c>
      <c r="E119" s="205">
        <f t="shared" si="6"/>
        <v>16506</v>
      </c>
      <c r="F119" s="235">
        <v>3</v>
      </c>
      <c r="G119" s="349" t="s">
        <v>400</v>
      </c>
      <c r="H119" s="337" t="s">
        <v>396</v>
      </c>
      <c r="I119" s="350">
        <v>618</v>
      </c>
      <c r="J119" s="350">
        <f t="shared" si="8"/>
        <v>618</v>
      </c>
    </row>
    <row r="120" spans="1:10" ht="28.5" customHeight="1" x14ac:dyDescent="0.3">
      <c r="A120" s="196">
        <v>20</v>
      </c>
      <c r="B120" s="249" t="s">
        <v>401</v>
      </c>
      <c r="C120" s="214" t="s">
        <v>196</v>
      </c>
      <c r="D120" s="204">
        <v>10893.96</v>
      </c>
      <c r="E120" s="205">
        <f t="shared" si="6"/>
        <v>10893.96</v>
      </c>
      <c r="F120" s="235">
        <v>4</v>
      </c>
      <c r="G120" s="365" t="s">
        <v>671</v>
      </c>
      <c r="H120" s="339" t="s">
        <v>396</v>
      </c>
      <c r="I120" s="343">
        <v>901</v>
      </c>
      <c r="J120" s="343">
        <f t="shared" si="8"/>
        <v>901</v>
      </c>
    </row>
    <row r="121" spans="1:10" ht="21" customHeight="1" x14ac:dyDescent="0.3">
      <c r="A121" s="196">
        <v>21</v>
      </c>
      <c r="B121" s="249" t="s">
        <v>402</v>
      </c>
      <c r="C121" s="214" t="s">
        <v>349</v>
      </c>
      <c r="D121" s="204">
        <v>144</v>
      </c>
      <c r="E121" s="205">
        <f t="shared" si="6"/>
        <v>144</v>
      </c>
      <c r="F121" s="235">
        <v>5</v>
      </c>
      <c r="G121" s="349" t="s">
        <v>403</v>
      </c>
      <c r="H121" s="337" t="s">
        <v>396</v>
      </c>
      <c r="I121" s="350">
        <v>1339</v>
      </c>
      <c r="J121" s="350">
        <f t="shared" si="8"/>
        <v>1339</v>
      </c>
    </row>
    <row r="122" spans="1:10" ht="18" customHeight="1" x14ac:dyDescent="0.3">
      <c r="A122" s="196">
        <v>22</v>
      </c>
      <c r="B122" s="249" t="s">
        <v>404</v>
      </c>
      <c r="C122" s="214" t="s">
        <v>196</v>
      </c>
      <c r="D122" s="208">
        <v>26</v>
      </c>
      <c r="E122" s="205">
        <f t="shared" si="6"/>
        <v>26</v>
      </c>
      <c r="F122" s="235">
        <v>6</v>
      </c>
      <c r="G122" s="243" t="s">
        <v>405</v>
      </c>
      <c r="H122" s="237" t="s">
        <v>396</v>
      </c>
      <c r="I122" s="238">
        <v>1803</v>
      </c>
      <c r="J122" s="238">
        <f t="shared" si="8"/>
        <v>1803</v>
      </c>
    </row>
    <row r="123" spans="1:10" ht="26.25" customHeight="1" x14ac:dyDescent="0.3">
      <c r="A123" s="272">
        <v>23</v>
      </c>
      <c r="B123" s="273" t="s">
        <v>406</v>
      </c>
      <c r="C123" s="198" t="s">
        <v>407</v>
      </c>
      <c r="D123" s="196">
        <v>1082</v>
      </c>
      <c r="E123" s="205">
        <f t="shared" si="6"/>
        <v>1082</v>
      </c>
      <c r="F123" s="235">
        <v>7</v>
      </c>
      <c r="G123" s="243" t="s">
        <v>408</v>
      </c>
      <c r="H123" s="237" t="s">
        <v>396</v>
      </c>
      <c r="I123" s="238">
        <v>2575</v>
      </c>
      <c r="J123" s="238">
        <f t="shared" si="8"/>
        <v>2575</v>
      </c>
    </row>
    <row r="124" spans="1:10" ht="29.25" customHeight="1" x14ac:dyDescent="0.3">
      <c r="A124" s="272">
        <v>24</v>
      </c>
      <c r="B124" s="273" t="s">
        <v>409</v>
      </c>
      <c r="C124" s="198" t="s">
        <v>407</v>
      </c>
      <c r="D124" s="196">
        <v>1082</v>
      </c>
      <c r="E124" s="205">
        <f t="shared" si="6"/>
        <v>1082</v>
      </c>
      <c r="F124" s="235">
        <v>8</v>
      </c>
      <c r="G124" s="349" t="s">
        <v>410</v>
      </c>
      <c r="H124" s="337" t="s">
        <v>396</v>
      </c>
      <c r="I124" s="350">
        <v>191</v>
      </c>
      <c r="J124" s="350">
        <f t="shared" si="8"/>
        <v>191</v>
      </c>
    </row>
    <row r="125" spans="1:10" ht="25.5" customHeight="1" x14ac:dyDescent="0.3">
      <c r="A125" s="272">
        <v>25</v>
      </c>
      <c r="B125" s="273" t="s">
        <v>411</v>
      </c>
      <c r="C125" s="198" t="s">
        <v>407</v>
      </c>
      <c r="D125" s="196">
        <v>1082</v>
      </c>
      <c r="E125" s="205">
        <f t="shared" si="6"/>
        <v>1082</v>
      </c>
      <c r="F125" s="235">
        <v>9</v>
      </c>
      <c r="G125" s="243" t="s">
        <v>412</v>
      </c>
      <c r="H125" s="237" t="s">
        <v>396</v>
      </c>
      <c r="I125" s="238">
        <v>247</v>
      </c>
      <c r="J125" s="238">
        <f t="shared" si="8"/>
        <v>247</v>
      </c>
    </row>
    <row r="126" spans="1:10" ht="28.5" customHeight="1" x14ac:dyDescent="0.3">
      <c r="A126" s="272">
        <v>26</v>
      </c>
      <c r="B126" s="249" t="s">
        <v>413</v>
      </c>
      <c r="C126" s="214" t="s">
        <v>143</v>
      </c>
      <c r="D126" s="204">
        <v>2730</v>
      </c>
      <c r="E126" s="205">
        <f t="shared" si="6"/>
        <v>2730</v>
      </c>
      <c r="F126" s="235">
        <v>10</v>
      </c>
      <c r="G126" s="243" t="s">
        <v>414</v>
      </c>
      <c r="H126" s="237" t="s">
        <v>396</v>
      </c>
      <c r="I126" s="238">
        <v>371</v>
      </c>
      <c r="J126" s="238">
        <f t="shared" si="8"/>
        <v>371</v>
      </c>
    </row>
    <row r="127" spans="1:10" ht="19.5" customHeight="1" x14ac:dyDescent="0.3">
      <c r="A127" s="272">
        <v>27</v>
      </c>
      <c r="B127" s="249" t="s">
        <v>415</v>
      </c>
      <c r="C127" s="214" t="s">
        <v>349</v>
      </c>
      <c r="D127" s="204">
        <v>252</v>
      </c>
      <c r="E127" s="205">
        <f t="shared" si="6"/>
        <v>252</v>
      </c>
      <c r="F127" s="235">
        <v>11</v>
      </c>
      <c r="G127" s="243" t="s">
        <v>416</v>
      </c>
      <c r="H127" s="237" t="s">
        <v>396</v>
      </c>
      <c r="I127" s="238">
        <v>494</v>
      </c>
      <c r="J127" s="238">
        <f t="shared" si="8"/>
        <v>494</v>
      </c>
    </row>
    <row r="128" spans="1:10" ht="25.5" customHeight="1" x14ac:dyDescent="0.3">
      <c r="A128" s="272">
        <v>28</v>
      </c>
      <c r="B128" s="249" t="s">
        <v>417</v>
      </c>
      <c r="C128" s="214" t="s">
        <v>143</v>
      </c>
      <c r="D128" s="204">
        <v>618</v>
      </c>
      <c r="E128" s="205">
        <f t="shared" si="6"/>
        <v>618</v>
      </c>
      <c r="F128" s="274"/>
      <c r="G128" s="243"/>
      <c r="H128" s="237"/>
      <c r="I128" s="238"/>
      <c r="J128" s="275"/>
    </row>
    <row r="129" spans="1:10" x14ac:dyDescent="0.3">
      <c r="A129" s="272">
        <v>29</v>
      </c>
      <c r="B129" s="249" t="s">
        <v>418</v>
      </c>
      <c r="C129" s="214" t="s">
        <v>419</v>
      </c>
      <c r="D129" s="204">
        <v>309</v>
      </c>
      <c r="E129" s="205">
        <f t="shared" si="6"/>
        <v>309</v>
      </c>
      <c r="F129" s="276"/>
      <c r="G129" s="276"/>
      <c r="H129" s="277"/>
      <c r="I129" s="278"/>
      <c r="J129" s="279"/>
    </row>
    <row r="130" spans="1:10" x14ac:dyDescent="0.3">
      <c r="A130" s="196">
        <v>30</v>
      </c>
      <c r="B130" s="273" t="s">
        <v>420</v>
      </c>
      <c r="C130" s="198" t="s">
        <v>407</v>
      </c>
      <c r="D130" s="196">
        <v>12</v>
      </c>
      <c r="E130" s="205">
        <f t="shared" si="6"/>
        <v>12</v>
      </c>
      <c r="F130" s="224"/>
      <c r="G130" s="224"/>
      <c r="H130" s="225"/>
      <c r="I130" s="224"/>
      <c r="J130" s="224"/>
    </row>
    <row r="131" spans="1:10" x14ac:dyDescent="0.3">
      <c r="A131" s="233"/>
      <c r="B131" s="405"/>
      <c r="C131" s="405"/>
      <c r="D131" s="405"/>
      <c r="E131" s="405"/>
      <c r="F131" s="224"/>
      <c r="G131" s="224"/>
      <c r="H131" s="225"/>
      <c r="I131" s="224"/>
      <c r="J131" s="224"/>
    </row>
    <row r="132" spans="1:10" ht="39" customHeight="1" x14ac:dyDescent="0.3">
      <c r="A132" s="197"/>
      <c r="B132" s="280" t="s">
        <v>421</v>
      </c>
      <c r="C132" s="201"/>
      <c r="D132" s="233"/>
      <c r="E132" s="233"/>
      <c r="F132" s="281"/>
      <c r="G132" s="406" t="s">
        <v>422</v>
      </c>
      <c r="H132" s="406"/>
      <c r="I132" s="406"/>
      <c r="J132" s="407"/>
    </row>
    <row r="133" spans="1:10" ht="32.25" customHeight="1" x14ac:dyDescent="0.3">
      <c r="A133" s="351">
        <v>1</v>
      </c>
      <c r="B133" s="352" t="s">
        <v>423</v>
      </c>
      <c r="C133" s="336" t="s">
        <v>349</v>
      </c>
      <c r="D133" s="341">
        <v>252</v>
      </c>
      <c r="E133" s="325">
        <f>D133</f>
        <v>252</v>
      </c>
      <c r="F133" s="235">
        <v>1</v>
      </c>
      <c r="G133" s="243" t="s">
        <v>424</v>
      </c>
      <c r="H133" s="237" t="s">
        <v>143</v>
      </c>
      <c r="I133" s="238">
        <v>64</v>
      </c>
      <c r="J133" s="238">
        <f>I133</f>
        <v>64</v>
      </c>
    </row>
    <row r="134" spans="1:10" ht="31.5" customHeight="1" x14ac:dyDescent="0.3">
      <c r="A134" s="196">
        <v>2</v>
      </c>
      <c r="B134" s="377" t="s">
        <v>425</v>
      </c>
      <c r="C134" s="374" t="s">
        <v>349</v>
      </c>
      <c r="D134" s="378">
        <v>350</v>
      </c>
      <c r="E134" s="376">
        <f t="shared" ref="E134:E140" si="9">D134</f>
        <v>350</v>
      </c>
      <c r="F134" s="235">
        <v>2</v>
      </c>
      <c r="G134" s="243" t="s">
        <v>426</v>
      </c>
      <c r="H134" s="237" t="s">
        <v>143</v>
      </c>
      <c r="I134" s="238">
        <v>83</v>
      </c>
      <c r="J134" s="238">
        <f>I134</f>
        <v>83</v>
      </c>
    </row>
    <row r="135" spans="1:10" ht="26.25" customHeight="1" x14ac:dyDescent="0.3">
      <c r="A135" s="196">
        <v>3</v>
      </c>
      <c r="B135" s="377" t="s">
        <v>427</v>
      </c>
      <c r="C135" s="374" t="s">
        <v>349</v>
      </c>
      <c r="D135" s="375">
        <v>556</v>
      </c>
      <c r="E135" s="376">
        <f t="shared" si="9"/>
        <v>556</v>
      </c>
      <c r="F135" s="235">
        <v>3</v>
      </c>
      <c r="G135" s="243" t="s">
        <v>428</v>
      </c>
      <c r="H135" s="237" t="s">
        <v>143</v>
      </c>
      <c r="I135" s="238">
        <v>143</v>
      </c>
      <c r="J135" s="238">
        <f>I135</f>
        <v>143</v>
      </c>
    </row>
    <row r="136" spans="1:10" ht="27.75" customHeight="1" x14ac:dyDescent="0.3">
      <c r="A136" s="196">
        <v>4</v>
      </c>
      <c r="B136" s="377" t="s">
        <v>429</v>
      </c>
      <c r="C136" s="374" t="s">
        <v>349</v>
      </c>
      <c r="D136" s="375">
        <v>845</v>
      </c>
      <c r="E136" s="376">
        <f t="shared" si="9"/>
        <v>845</v>
      </c>
      <c r="F136" s="235">
        <v>4</v>
      </c>
      <c r="G136" s="243" t="s">
        <v>430</v>
      </c>
      <c r="H136" s="237" t="s">
        <v>143</v>
      </c>
      <c r="I136" s="238">
        <v>215</v>
      </c>
      <c r="J136" s="238">
        <v>209</v>
      </c>
    </row>
    <row r="137" spans="1:10" ht="27.75" customHeight="1" x14ac:dyDescent="0.3">
      <c r="A137" s="196">
        <v>5</v>
      </c>
      <c r="B137" s="377" t="s">
        <v>431</v>
      </c>
      <c r="C137" s="374" t="s">
        <v>349</v>
      </c>
      <c r="D137" s="375">
        <v>1318</v>
      </c>
      <c r="E137" s="376">
        <f t="shared" si="9"/>
        <v>1318</v>
      </c>
      <c r="F137" s="281"/>
      <c r="G137" s="408" t="s">
        <v>432</v>
      </c>
      <c r="H137" s="408"/>
      <c r="I137" s="408"/>
      <c r="J137" s="409"/>
    </row>
    <row r="138" spans="1:10" ht="26.25" customHeight="1" x14ac:dyDescent="0.3">
      <c r="A138" s="196">
        <v>6</v>
      </c>
      <c r="B138" s="377" t="s">
        <v>433</v>
      </c>
      <c r="C138" s="374" t="s">
        <v>349</v>
      </c>
      <c r="D138" s="375">
        <v>1772</v>
      </c>
      <c r="E138" s="376">
        <f t="shared" si="9"/>
        <v>1772</v>
      </c>
      <c r="F138" s="235">
        <v>1</v>
      </c>
      <c r="G138" s="283" t="s">
        <v>434</v>
      </c>
      <c r="H138" s="284" t="s">
        <v>143</v>
      </c>
      <c r="I138" s="285"/>
      <c r="J138" s="286">
        <f>FLOOR(I138*1.035,0.01)</f>
        <v>0</v>
      </c>
    </row>
    <row r="139" spans="1:10" ht="27" customHeight="1" x14ac:dyDescent="0.3">
      <c r="A139" s="196">
        <v>7</v>
      </c>
      <c r="B139" s="377" t="s">
        <v>435</v>
      </c>
      <c r="C139" s="374" t="s">
        <v>349</v>
      </c>
      <c r="D139" s="375">
        <v>2472</v>
      </c>
      <c r="E139" s="376">
        <f t="shared" si="9"/>
        <v>2472</v>
      </c>
      <c r="F139" s="235">
        <v>2</v>
      </c>
      <c r="G139" s="283" t="s">
        <v>436</v>
      </c>
      <c r="H139" s="284" t="s">
        <v>143</v>
      </c>
      <c r="I139" s="285"/>
      <c r="J139" s="286">
        <f>FLOOR(I139*1.035,0.01)</f>
        <v>0</v>
      </c>
    </row>
    <row r="140" spans="1:10" ht="24.75" customHeight="1" x14ac:dyDescent="0.3">
      <c r="A140" s="196">
        <v>8</v>
      </c>
      <c r="B140" s="377" t="s">
        <v>437</v>
      </c>
      <c r="C140" s="374" t="s">
        <v>349</v>
      </c>
      <c r="D140" s="375">
        <v>4687</v>
      </c>
      <c r="E140" s="376">
        <f t="shared" si="9"/>
        <v>4687</v>
      </c>
      <c r="F140" s="274">
        <v>3</v>
      </c>
      <c r="G140" s="283" t="s">
        <v>438</v>
      </c>
      <c r="H140" s="284" t="s">
        <v>143</v>
      </c>
      <c r="I140" s="285"/>
      <c r="J140" s="286">
        <f>FLOOR(I140*1.035,0.01)</f>
        <v>0</v>
      </c>
    </row>
    <row r="141" spans="1:10" x14ac:dyDescent="0.3">
      <c r="A141" s="287"/>
      <c r="B141" s="288" t="s">
        <v>439</v>
      </c>
      <c r="C141" s="289"/>
      <c r="D141" s="224"/>
      <c r="E141" s="224"/>
      <c r="F141" s="290"/>
      <c r="G141" s="291"/>
      <c r="H141" s="292"/>
      <c r="I141" s="293"/>
      <c r="J141" s="293"/>
    </row>
    <row r="142" spans="1:10" x14ac:dyDescent="0.3">
      <c r="A142" s="294"/>
      <c r="B142" s="295"/>
      <c r="C142" s="296"/>
      <c r="D142" s="224"/>
      <c r="E142" s="224"/>
      <c r="F142" s="197"/>
      <c r="G142" s="400" t="s">
        <v>440</v>
      </c>
      <c r="H142" s="400"/>
      <c r="I142" s="400"/>
      <c r="J142" s="401"/>
    </row>
    <row r="143" spans="1:10" x14ac:dyDescent="0.3">
      <c r="A143" s="196">
        <v>1</v>
      </c>
      <c r="B143" s="197" t="s">
        <v>441</v>
      </c>
      <c r="C143" s="198" t="s">
        <v>196</v>
      </c>
      <c r="D143" s="204">
        <v>420000</v>
      </c>
      <c r="E143" s="297">
        <f t="shared" ref="E143:E206" si="10">D143</f>
        <v>420000</v>
      </c>
      <c r="F143" s="196">
        <v>1</v>
      </c>
      <c r="G143" s="197" t="s">
        <v>442</v>
      </c>
      <c r="H143" s="198" t="s">
        <v>196</v>
      </c>
      <c r="I143" s="204">
        <v>464</v>
      </c>
      <c r="J143" s="205">
        <f t="shared" ref="J143:J167" si="11">I143</f>
        <v>464</v>
      </c>
    </row>
    <row r="144" spans="1:10" x14ac:dyDescent="0.3">
      <c r="A144" s="196">
        <v>2</v>
      </c>
      <c r="B144" s="197" t="s">
        <v>443</v>
      </c>
      <c r="C144" s="198" t="s">
        <v>196</v>
      </c>
      <c r="D144" s="204">
        <v>550000</v>
      </c>
      <c r="E144" s="297">
        <f t="shared" si="10"/>
        <v>550000</v>
      </c>
      <c r="F144" s="196">
        <v>2</v>
      </c>
      <c r="G144" s="197" t="s">
        <v>444</v>
      </c>
      <c r="H144" s="198" t="s">
        <v>196</v>
      </c>
      <c r="I144" s="204">
        <v>775</v>
      </c>
      <c r="J144" s="205">
        <f t="shared" si="11"/>
        <v>775</v>
      </c>
    </row>
    <row r="145" spans="1:10" x14ac:dyDescent="0.3">
      <c r="A145" s="196">
        <v>3</v>
      </c>
      <c r="B145" s="197" t="s">
        <v>445</v>
      </c>
      <c r="C145" s="198" t="s">
        <v>196</v>
      </c>
      <c r="D145" s="204">
        <v>640000</v>
      </c>
      <c r="E145" s="297">
        <f t="shared" si="10"/>
        <v>640000</v>
      </c>
      <c r="F145" s="196">
        <v>3</v>
      </c>
      <c r="G145" s="197" t="s">
        <v>446</v>
      </c>
      <c r="H145" s="198" t="s">
        <v>196</v>
      </c>
      <c r="I145" s="204">
        <v>876</v>
      </c>
      <c r="J145" s="205">
        <f t="shared" si="11"/>
        <v>876</v>
      </c>
    </row>
    <row r="146" spans="1:10" x14ac:dyDescent="0.3">
      <c r="A146" s="196">
        <v>4</v>
      </c>
      <c r="B146" s="197" t="s">
        <v>447</v>
      </c>
      <c r="C146" s="198" t="s">
        <v>196</v>
      </c>
      <c r="D146" s="204">
        <v>780000</v>
      </c>
      <c r="E146" s="297">
        <f t="shared" si="10"/>
        <v>780000</v>
      </c>
      <c r="F146" s="196">
        <v>4</v>
      </c>
      <c r="G146" s="197" t="s">
        <v>448</v>
      </c>
      <c r="H146" s="198" t="s">
        <v>196</v>
      </c>
      <c r="I146" s="204">
        <v>1020</v>
      </c>
      <c r="J146" s="205">
        <f t="shared" si="11"/>
        <v>1020</v>
      </c>
    </row>
    <row r="147" spans="1:10" ht="25.5" customHeight="1" x14ac:dyDescent="0.3">
      <c r="A147" s="196">
        <v>5</v>
      </c>
      <c r="B147" s="197" t="s">
        <v>449</v>
      </c>
      <c r="C147" s="198" t="s">
        <v>196</v>
      </c>
      <c r="D147" s="204">
        <v>925000</v>
      </c>
      <c r="E147" s="297">
        <f t="shared" si="10"/>
        <v>925000</v>
      </c>
      <c r="F147" s="196">
        <v>5</v>
      </c>
      <c r="G147" s="282" t="s">
        <v>450</v>
      </c>
      <c r="H147" s="198" t="s">
        <v>196</v>
      </c>
      <c r="I147" s="204">
        <v>2678</v>
      </c>
      <c r="J147" s="205">
        <f t="shared" si="11"/>
        <v>2678</v>
      </c>
    </row>
    <row r="148" spans="1:10" ht="18.75" customHeight="1" x14ac:dyDescent="0.3">
      <c r="A148" s="196">
        <v>6</v>
      </c>
      <c r="B148" s="197" t="s">
        <v>451</v>
      </c>
      <c r="C148" s="198" t="s">
        <v>196</v>
      </c>
      <c r="D148" s="204">
        <v>1000000</v>
      </c>
      <c r="E148" s="297">
        <f t="shared" si="10"/>
        <v>1000000</v>
      </c>
      <c r="F148" s="196">
        <v>6</v>
      </c>
      <c r="G148" s="282" t="s">
        <v>452</v>
      </c>
      <c r="H148" s="198" t="s">
        <v>196</v>
      </c>
      <c r="I148" s="204">
        <v>1833</v>
      </c>
      <c r="J148" s="205">
        <f t="shared" si="11"/>
        <v>1833</v>
      </c>
    </row>
    <row r="149" spans="1:10" x14ac:dyDescent="0.3">
      <c r="A149" s="196">
        <v>7</v>
      </c>
      <c r="B149" s="197" t="s">
        <v>453</v>
      </c>
      <c r="C149" s="198" t="s">
        <v>196</v>
      </c>
      <c r="D149" s="204">
        <v>225000</v>
      </c>
      <c r="E149" s="297">
        <f t="shared" si="10"/>
        <v>225000</v>
      </c>
      <c r="F149" s="196"/>
      <c r="G149" s="282"/>
      <c r="H149" s="198"/>
      <c r="I149" s="204"/>
      <c r="J149" s="205">
        <f t="shared" si="11"/>
        <v>0</v>
      </c>
    </row>
    <row r="150" spans="1:10" x14ac:dyDescent="0.3">
      <c r="A150" s="196">
        <v>8</v>
      </c>
      <c r="B150" s="197" t="s">
        <v>454</v>
      </c>
      <c r="C150" s="198" t="s">
        <v>196</v>
      </c>
      <c r="D150" s="204">
        <v>300000</v>
      </c>
      <c r="E150" s="297">
        <f t="shared" si="10"/>
        <v>300000</v>
      </c>
      <c r="F150" s="196">
        <v>7</v>
      </c>
      <c r="G150" s="197" t="s">
        <v>455</v>
      </c>
      <c r="H150" s="198" t="s">
        <v>196</v>
      </c>
      <c r="I150" s="204">
        <v>1159</v>
      </c>
      <c r="J150" s="205">
        <f t="shared" si="11"/>
        <v>1159</v>
      </c>
    </row>
    <row r="151" spans="1:10" x14ac:dyDescent="0.3">
      <c r="A151" s="196">
        <v>9</v>
      </c>
      <c r="B151" s="206" t="s">
        <v>456</v>
      </c>
      <c r="C151" s="198" t="s">
        <v>196</v>
      </c>
      <c r="D151" s="209">
        <v>24200</v>
      </c>
      <c r="E151" s="205">
        <f t="shared" si="10"/>
        <v>24200</v>
      </c>
      <c r="F151" s="196">
        <v>8</v>
      </c>
      <c r="G151" s="298" t="s">
        <v>457</v>
      </c>
      <c r="H151" s="299" t="s">
        <v>196</v>
      </c>
      <c r="I151" s="300">
        <v>1751</v>
      </c>
      <c r="J151" s="205">
        <f t="shared" si="11"/>
        <v>1751</v>
      </c>
    </row>
    <row r="152" spans="1:10" x14ac:dyDescent="0.3">
      <c r="A152" s="196">
        <v>10</v>
      </c>
      <c r="B152" s="206" t="s">
        <v>458</v>
      </c>
      <c r="C152" s="198" t="s">
        <v>196</v>
      </c>
      <c r="D152" s="209">
        <v>18513</v>
      </c>
      <c r="E152" s="205">
        <f t="shared" si="10"/>
        <v>18513</v>
      </c>
      <c r="F152" s="301">
        <v>9</v>
      </c>
      <c r="G152" s="302" t="s">
        <v>459</v>
      </c>
      <c r="H152" s="299" t="s">
        <v>196</v>
      </c>
      <c r="I152" s="303">
        <v>1782</v>
      </c>
      <c r="J152" s="205">
        <f t="shared" si="11"/>
        <v>1782</v>
      </c>
    </row>
    <row r="153" spans="1:10" ht="15" thickBot="1" x14ac:dyDescent="0.35">
      <c r="A153" s="196">
        <v>11</v>
      </c>
      <c r="B153" s="206" t="s">
        <v>460</v>
      </c>
      <c r="C153" s="198" t="s">
        <v>196</v>
      </c>
      <c r="D153" s="209">
        <v>7405</v>
      </c>
      <c r="E153" s="205">
        <f t="shared" si="10"/>
        <v>7405</v>
      </c>
      <c r="F153" s="301">
        <v>10</v>
      </c>
      <c r="G153" s="304" t="s">
        <v>461</v>
      </c>
      <c r="H153" s="305"/>
      <c r="I153" s="306"/>
      <c r="J153" s="205">
        <f t="shared" si="11"/>
        <v>0</v>
      </c>
    </row>
    <row r="154" spans="1:10" x14ac:dyDescent="0.3">
      <c r="A154" s="196">
        <v>12</v>
      </c>
      <c r="B154" s="206" t="s">
        <v>462</v>
      </c>
      <c r="C154" s="198" t="s">
        <v>196</v>
      </c>
      <c r="D154" s="209">
        <v>4080</v>
      </c>
      <c r="E154" s="205">
        <f t="shared" si="10"/>
        <v>4080</v>
      </c>
      <c r="F154" s="307"/>
      <c r="G154" s="302" t="s">
        <v>463</v>
      </c>
      <c r="H154" s="308" t="s">
        <v>196</v>
      </c>
      <c r="I154" s="309">
        <v>2287</v>
      </c>
      <c r="J154" s="205">
        <f t="shared" si="11"/>
        <v>2287</v>
      </c>
    </row>
    <row r="155" spans="1:10" ht="15" thickBot="1" x14ac:dyDescent="0.35">
      <c r="A155" s="196">
        <v>13</v>
      </c>
      <c r="B155" s="304" t="s">
        <v>464</v>
      </c>
      <c r="C155" s="198" t="s">
        <v>196</v>
      </c>
      <c r="D155" s="209">
        <v>450</v>
      </c>
      <c r="E155" s="205">
        <f t="shared" si="10"/>
        <v>450</v>
      </c>
      <c r="F155" s="301">
        <v>11</v>
      </c>
      <c r="G155" s="310" t="s">
        <v>465</v>
      </c>
      <c r="H155" s="311"/>
      <c r="I155" s="312"/>
      <c r="J155" s="205">
        <f t="shared" si="11"/>
        <v>0</v>
      </c>
    </row>
    <row r="156" spans="1:10" ht="16.2" x14ac:dyDescent="0.3">
      <c r="A156" s="196">
        <v>14</v>
      </c>
      <c r="B156" s="197" t="s">
        <v>466</v>
      </c>
      <c r="C156" s="198" t="s">
        <v>196</v>
      </c>
      <c r="D156" s="209">
        <v>202</v>
      </c>
      <c r="E156" s="205">
        <f t="shared" si="10"/>
        <v>202</v>
      </c>
      <c r="F156" s="307"/>
      <c r="G156" s="302" t="s">
        <v>467</v>
      </c>
      <c r="H156" s="299" t="s">
        <v>196</v>
      </c>
      <c r="I156" s="306">
        <v>1854</v>
      </c>
      <c r="J156" s="205">
        <f t="shared" si="11"/>
        <v>1854</v>
      </c>
    </row>
    <row r="157" spans="1:10" x14ac:dyDescent="0.3">
      <c r="A157" s="196">
        <v>15</v>
      </c>
      <c r="B157" s="197" t="s">
        <v>468</v>
      </c>
      <c r="C157" s="198" t="s">
        <v>13</v>
      </c>
      <c r="D157" s="209">
        <v>15000</v>
      </c>
      <c r="E157" s="205">
        <f t="shared" si="10"/>
        <v>15000</v>
      </c>
      <c r="F157" s="301">
        <v>12</v>
      </c>
      <c r="G157" s="310" t="s">
        <v>469</v>
      </c>
      <c r="H157" s="305"/>
      <c r="I157" s="255"/>
      <c r="J157" s="205">
        <f t="shared" si="11"/>
        <v>0</v>
      </c>
    </row>
    <row r="158" spans="1:10" x14ac:dyDescent="0.3">
      <c r="A158" s="196">
        <v>16</v>
      </c>
      <c r="B158" s="313" t="s">
        <v>470</v>
      </c>
      <c r="C158" s="198" t="s">
        <v>196</v>
      </c>
      <c r="D158" s="209">
        <v>867</v>
      </c>
      <c r="E158" s="205">
        <f t="shared" si="10"/>
        <v>867</v>
      </c>
      <c r="F158" s="307"/>
      <c r="G158" s="302" t="s">
        <v>471</v>
      </c>
      <c r="H158" s="299" t="s">
        <v>196</v>
      </c>
      <c r="I158" s="300">
        <v>3090</v>
      </c>
      <c r="J158" s="205">
        <f t="shared" si="11"/>
        <v>3090</v>
      </c>
    </row>
    <row r="159" spans="1:10" x14ac:dyDescent="0.3">
      <c r="A159" s="196">
        <v>17</v>
      </c>
      <c r="B159" s="313" t="s">
        <v>472</v>
      </c>
      <c r="C159" s="198" t="s">
        <v>196</v>
      </c>
      <c r="D159" s="209">
        <v>1481</v>
      </c>
      <c r="E159" s="205">
        <f t="shared" si="10"/>
        <v>1481</v>
      </c>
      <c r="F159" s="301">
        <v>13</v>
      </c>
      <c r="G159" s="310" t="s">
        <v>473</v>
      </c>
      <c r="H159" s="305"/>
      <c r="I159" s="255"/>
      <c r="J159" s="205">
        <f t="shared" si="11"/>
        <v>0</v>
      </c>
    </row>
    <row r="160" spans="1:10" x14ac:dyDescent="0.3">
      <c r="A160" s="196">
        <v>18</v>
      </c>
      <c r="B160" s="313" t="s">
        <v>474</v>
      </c>
      <c r="C160" s="198" t="s">
        <v>349</v>
      </c>
      <c r="D160" s="209">
        <v>50</v>
      </c>
      <c r="E160" s="205">
        <f t="shared" si="10"/>
        <v>50</v>
      </c>
      <c r="F160" s="307"/>
      <c r="G160" s="302" t="s">
        <v>475</v>
      </c>
      <c r="H160" s="299" t="s">
        <v>196</v>
      </c>
      <c r="I160" s="300">
        <v>5410</v>
      </c>
      <c r="J160" s="205">
        <f t="shared" si="11"/>
        <v>5410</v>
      </c>
    </row>
    <row r="161" spans="1:10" x14ac:dyDescent="0.3">
      <c r="A161" s="410" t="s">
        <v>476</v>
      </c>
      <c r="B161" s="411"/>
      <c r="C161" s="411"/>
      <c r="D161" s="411"/>
      <c r="E161" s="412"/>
      <c r="F161" s="301">
        <v>14</v>
      </c>
      <c r="G161" s="310" t="s">
        <v>477</v>
      </c>
      <c r="H161" s="305"/>
      <c r="I161" s="255"/>
      <c r="J161" s="205">
        <f t="shared" si="11"/>
        <v>0</v>
      </c>
    </row>
    <row r="162" spans="1:10" ht="20.25" customHeight="1" x14ac:dyDescent="0.3">
      <c r="A162" s="305">
        <v>1</v>
      </c>
      <c r="B162" s="253" t="s">
        <v>478</v>
      </c>
      <c r="C162" s="305" t="s">
        <v>196</v>
      </c>
      <c r="D162" s="314">
        <v>112</v>
      </c>
      <c r="E162" s="205">
        <f t="shared" si="10"/>
        <v>112</v>
      </c>
      <c r="F162" s="307"/>
      <c r="G162" s="197" t="s">
        <v>479</v>
      </c>
      <c r="H162" s="198" t="s">
        <v>196</v>
      </c>
      <c r="I162" s="204">
        <v>3554</v>
      </c>
      <c r="J162" s="205">
        <f t="shared" si="11"/>
        <v>3554</v>
      </c>
    </row>
    <row r="163" spans="1:10" ht="19.5" customHeight="1" x14ac:dyDescent="0.3">
      <c r="A163" s="198">
        <v>2</v>
      </c>
      <c r="B163" s="253" t="s">
        <v>480</v>
      </c>
      <c r="C163" s="198" t="s">
        <v>196</v>
      </c>
      <c r="D163" s="314">
        <v>128</v>
      </c>
      <c r="E163" s="205">
        <f t="shared" si="10"/>
        <v>128</v>
      </c>
      <c r="F163" s="196">
        <v>15</v>
      </c>
      <c r="G163" s="197" t="s">
        <v>481</v>
      </c>
      <c r="H163" s="198" t="s">
        <v>196</v>
      </c>
      <c r="I163" s="204">
        <v>4326</v>
      </c>
      <c r="J163" s="205">
        <f t="shared" si="11"/>
        <v>4326</v>
      </c>
    </row>
    <row r="164" spans="1:10" ht="19.5" customHeight="1" x14ac:dyDescent="0.3">
      <c r="A164" s="198">
        <v>3</v>
      </c>
      <c r="B164" s="253" t="s">
        <v>482</v>
      </c>
      <c r="C164" s="198" t="s">
        <v>196</v>
      </c>
      <c r="D164" s="209">
        <v>169</v>
      </c>
      <c r="E164" s="205">
        <f t="shared" si="10"/>
        <v>169</v>
      </c>
      <c r="F164" s="196">
        <v>16</v>
      </c>
      <c r="G164" s="197" t="s">
        <v>483</v>
      </c>
      <c r="H164" s="198" t="s">
        <v>196</v>
      </c>
      <c r="I164" s="208">
        <v>1545</v>
      </c>
      <c r="J164" s="205">
        <f t="shared" si="11"/>
        <v>1545</v>
      </c>
    </row>
    <row r="165" spans="1:10" ht="21.75" customHeight="1" x14ac:dyDescent="0.3">
      <c r="A165" s="198">
        <v>4</v>
      </c>
      <c r="B165" s="253" t="s">
        <v>484</v>
      </c>
      <c r="C165" s="198" t="s">
        <v>196</v>
      </c>
      <c r="D165" s="209">
        <v>228</v>
      </c>
      <c r="E165" s="205">
        <f t="shared" si="10"/>
        <v>228</v>
      </c>
      <c r="F165" s="196">
        <v>17</v>
      </c>
      <c r="G165" s="197" t="s">
        <v>485</v>
      </c>
      <c r="H165" s="198" t="s">
        <v>196</v>
      </c>
      <c r="I165" s="208">
        <v>3090</v>
      </c>
      <c r="J165" s="205">
        <f t="shared" si="11"/>
        <v>3090</v>
      </c>
    </row>
    <row r="166" spans="1:10" ht="18.75" customHeight="1" x14ac:dyDescent="0.3">
      <c r="A166" s="198">
        <v>5</v>
      </c>
      <c r="B166" s="253" t="s">
        <v>486</v>
      </c>
      <c r="C166" s="198" t="s">
        <v>196</v>
      </c>
      <c r="D166" s="209">
        <v>258</v>
      </c>
      <c r="E166" s="205">
        <f t="shared" si="10"/>
        <v>258</v>
      </c>
      <c r="F166" s="196">
        <v>18</v>
      </c>
      <c r="G166" s="197" t="s">
        <v>487</v>
      </c>
      <c r="H166" s="198" t="s">
        <v>196</v>
      </c>
      <c r="I166" s="204">
        <v>9270</v>
      </c>
      <c r="J166" s="205">
        <f t="shared" si="11"/>
        <v>9270</v>
      </c>
    </row>
    <row r="167" spans="1:10" ht="20.25" customHeight="1" x14ac:dyDescent="0.3">
      <c r="A167" s="198">
        <v>6</v>
      </c>
      <c r="B167" s="253" t="s">
        <v>488</v>
      </c>
      <c r="C167" s="198" t="s">
        <v>196</v>
      </c>
      <c r="D167" s="209">
        <v>388</v>
      </c>
      <c r="E167" s="205">
        <f t="shared" si="10"/>
        <v>388</v>
      </c>
      <c r="F167" s="196">
        <v>19</v>
      </c>
      <c r="G167" s="197" t="s">
        <v>489</v>
      </c>
      <c r="H167" s="198" t="s">
        <v>196</v>
      </c>
      <c r="I167" s="228">
        <v>11382</v>
      </c>
      <c r="J167" s="205">
        <f t="shared" si="11"/>
        <v>11382</v>
      </c>
    </row>
    <row r="168" spans="1:10" ht="29.25" customHeight="1" x14ac:dyDescent="0.3">
      <c r="A168" s="198">
        <v>7</v>
      </c>
      <c r="B168" s="253" t="s">
        <v>490</v>
      </c>
      <c r="C168" s="198" t="s">
        <v>196</v>
      </c>
      <c r="D168" s="209">
        <v>350</v>
      </c>
      <c r="E168" s="205">
        <f t="shared" si="10"/>
        <v>350</v>
      </c>
      <c r="F168" s="196"/>
      <c r="G168" s="224"/>
      <c r="H168" s="225"/>
      <c r="I168" s="224"/>
      <c r="J168" s="224"/>
    </row>
    <row r="169" spans="1:10" ht="25.5" customHeight="1" x14ac:dyDescent="0.3">
      <c r="A169" s="198">
        <v>8</v>
      </c>
      <c r="B169" s="253" t="s">
        <v>491</v>
      </c>
      <c r="C169" s="198" t="s">
        <v>196</v>
      </c>
      <c r="D169" s="209">
        <v>288</v>
      </c>
      <c r="E169" s="205">
        <f t="shared" si="10"/>
        <v>288</v>
      </c>
      <c r="F169" s="197"/>
      <c r="G169" s="400" t="s">
        <v>492</v>
      </c>
      <c r="H169" s="400"/>
      <c r="I169" s="400"/>
      <c r="J169" s="401"/>
    </row>
    <row r="170" spans="1:10" ht="19.5" customHeight="1" x14ac:dyDescent="0.3">
      <c r="A170" s="198">
        <v>9</v>
      </c>
      <c r="B170" s="253" t="s">
        <v>493</v>
      </c>
      <c r="C170" s="198" t="s">
        <v>196</v>
      </c>
      <c r="D170" s="209">
        <v>248</v>
      </c>
      <c r="E170" s="205">
        <f t="shared" si="10"/>
        <v>248</v>
      </c>
      <c r="F170" s="196">
        <v>1</v>
      </c>
      <c r="G170" s="200" t="s">
        <v>494</v>
      </c>
      <c r="H170" s="198" t="s">
        <v>495</v>
      </c>
      <c r="I170" s="204">
        <v>989</v>
      </c>
      <c r="J170" s="205">
        <f t="shared" ref="J170:J176" si="12">I170</f>
        <v>989</v>
      </c>
    </row>
    <row r="171" spans="1:10" ht="19.5" customHeight="1" x14ac:dyDescent="0.3">
      <c r="A171" s="198">
        <v>10</v>
      </c>
      <c r="B171" s="253" t="s">
        <v>256</v>
      </c>
      <c r="C171" s="198" t="s">
        <v>196</v>
      </c>
      <c r="D171" s="209">
        <v>378</v>
      </c>
      <c r="E171" s="205">
        <f t="shared" si="10"/>
        <v>378</v>
      </c>
      <c r="F171" s="196">
        <v>2</v>
      </c>
      <c r="G171" s="200" t="s">
        <v>496</v>
      </c>
      <c r="H171" s="198" t="s">
        <v>495</v>
      </c>
      <c r="I171" s="204">
        <v>670</v>
      </c>
      <c r="J171" s="205">
        <f t="shared" si="12"/>
        <v>670</v>
      </c>
    </row>
    <row r="172" spans="1:10" ht="24" customHeight="1" x14ac:dyDescent="0.3">
      <c r="A172" s="198">
        <v>11</v>
      </c>
      <c r="B172" s="253" t="s">
        <v>497</v>
      </c>
      <c r="C172" s="198" t="s">
        <v>196</v>
      </c>
      <c r="D172" s="209">
        <v>478</v>
      </c>
      <c r="E172" s="205">
        <f t="shared" si="10"/>
        <v>478</v>
      </c>
      <c r="F172" s="196">
        <v>3</v>
      </c>
      <c r="G172" s="200" t="s">
        <v>498</v>
      </c>
      <c r="H172" s="198" t="s">
        <v>349</v>
      </c>
      <c r="I172" s="204">
        <v>14</v>
      </c>
      <c r="J172" s="205">
        <f t="shared" si="12"/>
        <v>14</v>
      </c>
    </row>
    <row r="173" spans="1:10" ht="33" customHeight="1" x14ac:dyDescent="0.3">
      <c r="A173" s="198">
        <v>12</v>
      </c>
      <c r="B173" s="253" t="s">
        <v>499</v>
      </c>
      <c r="C173" s="198" t="s">
        <v>196</v>
      </c>
      <c r="D173" s="209">
        <v>950</v>
      </c>
      <c r="E173" s="205">
        <f t="shared" si="10"/>
        <v>950</v>
      </c>
      <c r="F173" s="196">
        <v>4</v>
      </c>
      <c r="G173" s="200" t="s">
        <v>500</v>
      </c>
      <c r="H173" s="198" t="s">
        <v>349</v>
      </c>
      <c r="I173" s="204">
        <v>20</v>
      </c>
      <c r="J173" s="205">
        <f t="shared" si="12"/>
        <v>20</v>
      </c>
    </row>
    <row r="174" spans="1:10" ht="33.75" customHeight="1" x14ac:dyDescent="0.3">
      <c r="A174" s="198">
        <v>13</v>
      </c>
      <c r="B174" s="253" t="s">
        <v>501</v>
      </c>
      <c r="C174" s="198" t="s">
        <v>196</v>
      </c>
      <c r="D174" s="209">
        <v>688</v>
      </c>
      <c r="E174" s="205">
        <f t="shared" si="10"/>
        <v>688</v>
      </c>
      <c r="F174" s="196">
        <v>5</v>
      </c>
      <c r="G174" s="200" t="s">
        <v>502</v>
      </c>
      <c r="H174" s="198" t="s">
        <v>349</v>
      </c>
      <c r="I174" s="204">
        <v>32</v>
      </c>
      <c r="J174" s="205">
        <f t="shared" si="12"/>
        <v>32</v>
      </c>
    </row>
    <row r="175" spans="1:10" ht="28.5" customHeight="1" x14ac:dyDescent="0.3">
      <c r="A175" s="198">
        <v>14</v>
      </c>
      <c r="B175" s="253" t="s">
        <v>503</v>
      </c>
      <c r="C175" s="198" t="s">
        <v>196</v>
      </c>
      <c r="D175" s="209">
        <v>176</v>
      </c>
      <c r="E175" s="205">
        <f t="shared" si="10"/>
        <v>176</v>
      </c>
      <c r="F175" s="196">
        <v>6</v>
      </c>
      <c r="G175" s="200" t="s">
        <v>504</v>
      </c>
      <c r="H175" s="198" t="s">
        <v>349</v>
      </c>
      <c r="I175" s="204">
        <v>62</v>
      </c>
      <c r="J175" s="205">
        <f t="shared" si="12"/>
        <v>62</v>
      </c>
    </row>
    <row r="176" spans="1:10" ht="33.75" customHeight="1" x14ac:dyDescent="0.3">
      <c r="A176" s="198">
        <v>15</v>
      </c>
      <c r="B176" s="253" t="s">
        <v>505</v>
      </c>
      <c r="C176" s="198" t="s">
        <v>196</v>
      </c>
      <c r="D176" s="209">
        <v>169</v>
      </c>
      <c r="E176" s="205">
        <f t="shared" si="10"/>
        <v>169</v>
      </c>
      <c r="F176" s="196">
        <v>7</v>
      </c>
      <c r="G176" s="200" t="s">
        <v>506</v>
      </c>
      <c r="H176" s="198" t="s">
        <v>349</v>
      </c>
      <c r="I176" s="204">
        <v>91</v>
      </c>
      <c r="J176" s="205">
        <f t="shared" si="12"/>
        <v>91</v>
      </c>
    </row>
    <row r="177" spans="1:10" ht="22.5" customHeight="1" x14ac:dyDescent="0.3">
      <c r="A177" s="198">
        <v>16</v>
      </c>
      <c r="B177" s="253" t="s">
        <v>507</v>
      </c>
      <c r="C177" s="198" t="s">
        <v>196</v>
      </c>
      <c r="D177" s="209">
        <v>304</v>
      </c>
      <c r="E177" s="205">
        <f t="shared" si="10"/>
        <v>304</v>
      </c>
      <c r="F177" s="224"/>
      <c r="G177" s="413" t="s">
        <v>508</v>
      </c>
      <c r="H177" s="413"/>
      <c r="I177" s="413"/>
      <c r="J177" s="414"/>
    </row>
    <row r="178" spans="1:10" ht="24" customHeight="1" x14ac:dyDescent="0.3">
      <c r="A178" s="198">
        <v>17</v>
      </c>
      <c r="B178" s="253" t="s">
        <v>509</v>
      </c>
      <c r="C178" s="198" t="s">
        <v>196</v>
      </c>
      <c r="D178" s="209">
        <v>360</v>
      </c>
      <c r="E178" s="205">
        <f t="shared" si="10"/>
        <v>360</v>
      </c>
      <c r="F178" s="197">
        <v>1</v>
      </c>
      <c r="G178" s="197" t="s">
        <v>299</v>
      </c>
      <c r="H178" s="198" t="s">
        <v>143</v>
      </c>
      <c r="I178" s="204">
        <v>206</v>
      </c>
      <c r="J178" s="205">
        <f>I178</f>
        <v>206</v>
      </c>
    </row>
    <row r="179" spans="1:10" ht="21.75" customHeight="1" x14ac:dyDescent="0.3">
      <c r="A179" s="198">
        <v>18</v>
      </c>
      <c r="B179" s="253" t="s">
        <v>510</v>
      </c>
      <c r="C179" s="198" t="s">
        <v>196</v>
      </c>
      <c r="D179" s="209">
        <v>554</v>
      </c>
      <c r="E179" s="205">
        <f t="shared" si="10"/>
        <v>554</v>
      </c>
      <c r="F179" s="197">
        <v>2</v>
      </c>
      <c r="G179" s="197" t="s">
        <v>301</v>
      </c>
      <c r="H179" s="198" t="s">
        <v>143</v>
      </c>
      <c r="I179" s="204">
        <v>1030</v>
      </c>
      <c r="J179" s="205">
        <f t="shared" ref="J179:J186" si="13">I179</f>
        <v>1030</v>
      </c>
    </row>
    <row r="180" spans="1:10" ht="26.25" customHeight="1" x14ac:dyDescent="0.3">
      <c r="A180" s="198">
        <v>19</v>
      </c>
      <c r="B180" s="253" t="s">
        <v>511</v>
      </c>
      <c r="C180" s="198" t="s">
        <v>196</v>
      </c>
      <c r="D180" s="209">
        <v>694</v>
      </c>
      <c r="E180" s="205">
        <f t="shared" si="10"/>
        <v>694</v>
      </c>
      <c r="F180" s="197">
        <v>3</v>
      </c>
      <c r="G180" s="197" t="s">
        <v>303</v>
      </c>
      <c r="H180" s="198" t="s">
        <v>143</v>
      </c>
      <c r="I180" s="204">
        <v>1710</v>
      </c>
      <c r="J180" s="205">
        <f t="shared" si="13"/>
        <v>1710</v>
      </c>
    </row>
    <row r="181" spans="1:10" ht="24" customHeight="1" x14ac:dyDescent="0.3">
      <c r="A181" s="198">
        <v>20</v>
      </c>
      <c r="B181" s="253" t="s">
        <v>512</v>
      </c>
      <c r="C181" s="198" t="s">
        <v>196</v>
      </c>
      <c r="D181" s="209">
        <v>1096</v>
      </c>
      <c r="E181" s="205">
        <f t="shared" si="10"/>
        <v>1096</v>
      </c>
      <c r="F181" s="197">
        <v>4</v>
      </c>
      <c r="G181" s="197" t="s">
        <v>305</v>
      </c>
      <c r="H181" s="198" t="s">
        <v>143</v>
      </c>
      <c r="I181" s="204">
        <v>2472</v>
      </c>
      <c r="J181" s="205">
        <f t="shared" si="13"/>
        <v>2472</v>
      </c>
    </row>
    <row r="182" spans="1:10" ht="29.25" customHeight="1" x14ac:dyDescent="0.3">
      <c r="A182" s="198">
        <v>21</v>
      </c>
      <c r="B182" s="253" t="s">
        <v>513</v>
      </c>
      <c r="C182" s="198" t="s">
        <v>196</v>
      </c>
      <c r="D182" s="209">
        <v>1450</v>
      </c>
      <c r="E182" s="205">
        <f t="shared" si="10"/>
        <v>1450</v>
      </c>
      <c r="F182" s="197">
        <v>5</v>
      </c>
      <c r="G182" s="197" t="s">
        <v>514</v>
      </c>
      <c r="H182" s="198" t="s">
        <v>143</v>
      </c>
      <c r="I182" s="204">
        <v>1648</v>
      </c>
      <c r="J182" s="205">
        <f t="shared" si="13"/>
        <v>1648</v>
      </c>
    </row>
    <row r="183" spans="1:10" ht="38.25" customHeight="1" x14ac:dyDescent="0.3">
      <c r="A183" s="198">
        <v>22</v>
      </c>
      <c r="B183" s="253" t="s">
        <v>515</v>
      </c>
      <c r="C183" s="198" t="s">
        <v>196</v>
      </c>
      <c r="D183" s="209">
        <v>810</v>
      </c>
      <c r="E183" s="205">
        <f t="shared" si="10"/>
        <v>810</v>
      </c>
      <c r="F183" s="197">
        <v>6</v>
      </c>
      <c r="G183" s="197" t="s">
        <v>516</v>
      </c>
      <c r="H183" s="198" t="s">
        <v>143</v>
      </c>
      <c r="I183" s="204">
        <v>1648</v>
      </c>
      <c r="J183" s="205">
        <f t="shared" si="13"/>
        <v>1648</v>
      </c>
    </row>
    <row r="184" spans="1:10" ht="33.75" customHeight="1" x14ac:dyDescent="0.3">
      <c r="A184" s="198">
        <v>23</v>
      </c>
      <c r="B184" s="253" t="s">
        <v>517</v>
      </c>
      <c r="C184" s="198" t="s">
        <v>196</v>
      </c>
      <c r="D184" s="209">
        <v>2280</v>
      </c>
      <c r="E184" s="205">
        <f t="shared" si="10"/>
        <v>2280</v>
      </c>
      <c r="F184" s="197">
        <v>7</v>
      </c>
      <c r="G184" s="197" t="s">
        <v>518</v>
      </c>
      <c r="H184" s="198" t="s">
        <v>143</v>
      </c>
      <c r="I184" s="204">
        <v>2637</v>
      </c>
      <c r="J184" s="205">
        <f t="shared" si="13"/>
        <v>2637</v>
      </c>
    </row>
    <row r="185" spans="1:10" ht="25.5" customHeight="1" x14ac:dyDescent="0.3">
      <c r="A185" s="198">
        <v>24</v>
      </c>
      <c r="B185" s="253" t="s">
        <v>519</v>
      </c>
      <c r="C185" s="198" t="s">
        <v>196</v>
      </c>
      <c r="D185" s="209">
        <v>1300</v>
      </c>
      <c r="E185" s="205">
        <f t="shared" si="10"/>
        <v>1300</v>
      </c>
      <c r="F185" s="197">
        <v>8</v>
      </c>
      <c r="G185" s="197" t="s">
        <v>520</v>
      </c>
      <c r="H185" s="198" t="s">
        <v>143</v>
      </c>
      <c r="I185" s="204">
        <v>2637</v>
      </c>
      <c r="J185" s="205">
        <f t="shared" si="13"/>
        <v>2637</v>
      </c>
    </row>
    <row r="186" spans="1:10" ht="30.75" customHeight="1" x14ac:dyDescent="0.3">
      <c r="A186" s="198">
        <v>25</v>
      </c>
      <c r="B186" s="253" t="s">
        <v>521</v>
      </c>
      <c r="C186" s="198" t="s">
        <v>196</v>
      </c>
      <c r="D186" s="209">
        <v>3200</v>
      </c>
      <c r="E186" s="205">
        <f t="shared" si="10"/>
        <v>3200</v>
      </c>
      <c r="F186" s="197">
        <v>9</v>
      </c>
      <c r="G186" s="197" t="s">
        <v>522</v>
      </c>
      <c r="H186" s="198" t="s">
        <v>143</v>
      </c>
      <c r="I186" s="204">
        <v>2637</v>
      </c>
      <c r="J186" s="205">
        <f t="shared" si="13"/>
        <v>2637</v>
      </c>
    </row>
    <row r="187" spans="1:10" ht="36.75" customHeight="1" x14ac:dyDescent="0.3">
      <c r="A187" s="198">
        <v>26</v>
      </c>
      <c r="B187" s="253" t="s">
        <v>523</v>
      </c>
      <c r="C187" s="198" t="s">
        <v>196</v>
      </c>
      <c r="D187" s="209">
        <v>2220</v>
      </c>
      <c r="E187" s="205">
        <f t="shared" si="10"/>
        <v>2220</v>
      </c>
      <c r="F187" s="224"/>
      <c r="G187" s="396" t="s">
        <v>524</v>
      </c>
      <c r="H187" s="396"/>
      <c r="I187" s="396"/>
      <c r="J187" s="397"/>
    </row>
    <row r="188" spans="1:10" ht="33" customHeight="1" x14ac:dyDescent="0.3">
      <c r="A188" s="198">
        <v>27</v>
      </c>
      <c r="B188" s="253" t="s">
        <v>525</v>
      </c>
      <c r="C188" s="198" t="s">
        <v>196</v>
      </c>
      <c r="D188" s="209">
        <v>3960</v>
      </c>
      <c r="E188" s="205">
        <f t="shared" si="10"/>
        <v>3960</v>
      </c>
      <c r="F188" s="235">
        <v>1</v>
      </c>
      <c r="G188" s="235" t="s">
        <v>526</v>
      </c>
      <c r="H188" s="237" t="s">
        <v>13</v>
      </c>
      <c r="I188" s="238">
        <v>2585</v>
      </c>
      <c r="J188" s="205">
        <f t="shared" ref="J188:J213" si="14">I188</f>
        <v>2585</v>
      </c>
    </row>
    <row r="189" spans="1:10" ht="28.5" customHeight="1" x14ac:dyDescent="0.3">
      <c r="A189" s="198">
        <v>28</v>
      </c>
      <c r="B189" s="253" t="s">
        <v>527</v>
      </c>
      <c r="C189" s="198" t="s">
        <v>196</v>
      </c>
      <c r="D189" s="209">
        <v>2660</v>
      </c>
      <c r="E189" s="205">
        <f t="shared" si="10"/>
        <v>2660</v>
      </c>
      <c r="F189" s="235">
        <v>2</v>
      </c>
      <c r="G189" s="235" t="s">
        <v>528</v>
      </c>
      <c r="H189" s="237" t="s">
        <v>13</v>
      </c>
      <c r="I189" s="238">
        <v>3465</v>
      </c>
      <c r="J189" s="205">
        <f t="shared" si="14"/>
        <v>3465</v>
      </c>
    </row>
    <row r="190" spans="1:10" ht="27" customHeight="1" x14ac:dyDescent="0.3">
      <c r="A190" s="198">
        <v>29</v>
      </c>
      <c r="B190" s="253" t="s">
        <v>529</v>
      </c>
      <c r="C190" s="198" t="s">
        <v>196</v>
      </c>
      <c r="D190" s="209">
        <v>1050</v>
      </c>
      <c r="E190" s="205">
        <f t="shared" si="10"/>
        <v>1050</v>
      </c>
      <c r="F190" s="235">
        <v>3</v>
      </c>
      <c r="G190" s="235" t="s">
        <v>530</v>
      </c>
      <c r="H190" s="237" t="s">
        <v>13</v>
      </c>
      <c r="I190" s="238">
        <v>4335</v>
      </c>
      <c r="J190" s="205">
        <f t="shared" si="14"/>
        <v>4335</v>
      </c>
    </row>
    <row r="191" spans="1:10" ht="33.75" customHeight="1" x14ac:dyDescent="0.3">
      <c r="A191" s="198">
        <v>30</v>
      </c>
      <c r="B191" s="253" t="s">
        <v>531</v>
      </c>
      <c r="C191" s="198" t="s">
        <v>196</v>
      </c>
      <c r="D191" s="209">
        <v>1650</v>
      </c>
      <c r="E191" s="205">
        <f t="shared" si="10"/>
        <v>1650</v>
      </c>
      <c r="F191" s="235">
        <v>4</v>
      </c>
      <c r="G191" s="235" t="s">
        <v>532</v>
      </c>
      <c r="H191" s="237" t="s">
        <v>13</v>
      </c>
      <c r="I191" s="238">
        <v>5300</v>
      </c>
      <c r="J191" s="205">
        <f t="shared" si="14"/>
        <v>5300</v>
      </c>
    </row>
    <row r="192" spans="1:10" ht="31.5" customHeight="1" x14ac:dyDescent="0.3">
      <c r="A192" s="198">
        <v>31</v>
      </c>
      <c r="B192" s="253" t="s">
        <v>533</v>
      </c>
      <c r="C192" s="198" t="s">
        <v>196</v>
      </c>
      <c r="D192" s="209">
        <v>3600</v>
      </c>
      <c r="E192" s="205">
        <f t="shared" si="10"/>
        <v>3600</v>
      </c>
      <c r="F192" s="235">
        <v>5</v>
      </c>
      <c r="G192" s="235" t="s">
        <v>534</v>
      </c>
      <c r="H192" s="237" t="s">
        <v>13</v>
      </c>
      <c r="I192" s="238">
        <v>5775</v>
      </c>
      <c r="J192" s="205">
        <f t="shared" si="14"/>
        <v>5775</v>
      </c>
    </row>
    <row r="193" spans="1:10" ht="35.25" customHeight="1" x14ac:dyDescent="0.3">
      <c r="A193" s="198">
        <v>32</v>
      </c>
      <c r="B193" s="253" t="s">
        <v>535</v>
      </c>
      <c r="C193" s="198" t="s">
        <v>196</v>
      </c>
      <c r="D193" s="209">
        <v>4200</v>
      </c>
      <c r="E193" s="205">
        <f t="shared" si="10"/>
        <v>4200</v>
      </c>
      <c r="F193" s="235">
        <v>6</v>
      </c>
      <c r="G193" s="235" t="s">
        <v>536</v>
      </c>
      <c r="H193" s="237" t="s">
        <v>13</v>
      </c>
      <c r="I193" s="238">
        <v>7500</v>
      </c>
      <c r="J193" s="205">
        <f t="shared" si="14"/>
        <v>7500</v>
      </c>
    </row>
    <row r="194" spans="1:10" ht="42.75" customHeight="1" x14ac:dyDescent="0.3">
      <c r="A194" s="198">
        <v>33</v>
      </c>
      <c r="B194" s="253" t="s">
        <v>537</v>
      </c>
      <c r="C194" s="198" t="s">
        <v>196</v>
      </c>
      <c r="D194" s="209">
        <v>6000</v>
      </c>
      <c r="E194" s="205">
        <f t="shared" si="10"/>
        <v>6000</v>
      </c>
      <c r="F194" s="233"/>
      <c r="G194" s="396" t="s">
        <v>538</v>
      </c>
      <c r="H194" s="396"/>
      <c r="I194" s="396"/>
      <c r="J194" s="397"/>
    </row>
    <row r="195" spans="1:10" ht="25.5" customHeight="1" x14ac:dyDescent="0.3">
      <c r="A195" s="198">
        <v>34</v>
      </c>
      <c r="B195" s="253" t="s">
        <v>539</v>
      </c>
      <c r="C195" s="198" t="s">
        <v>196</v>
      </c>
      <c r="D195" s="209">
        <v>10500</v>
      </c>
      <c r="E195" s="205">
        <f t="shared" si="10"/>
        <v>10500</v>
      </c>
      <c r="F195" s="235">
        <v>1</v>
      </c>
      <c r="G195" s="264" t="s">
        <v>540</v>
      </c>
      <c r="H195" s="237" t="s">
        <v>196</v>
      </c>
      <c r="I195" s="238">
        <v>90000</v>
      </c>
      <c r="J195" s="205">
        <f t="shared" si="14"/>
        <v>90000</v>
      </c>
    </row>
    <row r="196" spans="1:10" ht="22.5" customHeight="1" x14ac:dyDescent="0.3">
      <c r="A196" s="198">
        <v>35</v>
      </c>
      <c r="B196" s="253" t="s">
        <v>541</v>
      </c>
      <c r="C196" s="198" t="s">
        <v>196</v>
      </c>
      <c r="D196" s="209">
        <v>250</v>
      </c>
      <c r="E196" s="205">
        <f t="shared" si="10"/>
        <v>250</v>
      </c>
      <c r="F196" s="235">
        <v>2</v>
      </c>
      <c r="G196" s="264" t="s">
        <v>542</v>
      </c>
      <c r="H196" s="237" t="s">
        <v>196</v>
      </c>
      <c r="I196" s="238">
        <v>95000</v>
      </c>
      <c r="J196" s="205">
        <f t="shared" si="14"/>
        <v>95000</v>
      </c>
    </row>
    <row r="197" spans="1:10" ht="25.5" customHeight="1" x14ac:dyDescent="0.3">
      <c r="A197" s="198">
        <v>36</v>
      </c>
      <c r="B197" s="253" t="s">
        <v>543</v>
      </c>
      <c r="C197" s="198" t="s">
        <v>196</v>
      </c>
      <c r="D197" s="209">
        <v>5400</v>
      </c>
      <c r="E197" s="205">
        <f t="shared" si="10"/>
        <v>5400</v>
      </c>
      <c r="F197" s="235">
        <v>3</v>
      </c>
      <c r="G197" s="264" t="s">
        <v>544</v>
      </c>
      <c r="H197" s="237" t="s">
        <v>196</v>
      </c>
      <c r="I197" s="238">
        <v>145000</v>
      </c>
      <c r="J197" s="199">
        <f t="shared" si="14"/>
        <v>145000</v>
      </c>
    </row>
    <row r="198" spans="1:10" ht="27" customHeight="1" x14ac:dyDescent="0.3">
      <c r="A198" s="198">
        <v>37</v>
      </c>
      <c r="B198" s="253" t="s">
        <v>545</v>
      </c>
      <c r="C198" s="198" t="s">
        <v>196</v>
      </c>
      <c r="D198" s="209">
        <v>6800</v>
      </c>
      <c r="E198" s="205">
        <f t="shared" si="10"/>
        <v>6800</v>
      </c>
      <c r="F198" s="235">
        <v>4</v>
      </c>
      <c r="G198" s="264" t="s">
        <v>546</v>
      </c>
      <c r="H198" s="237" t="s">
        <v>196</v>
      </c>
      <c r="I198" s="238">
        <v>175000</v>
      </c>
      <c r="J198" s="199">
        <f t="shared" si="14"/>
        <v>175000</v>
      </c>
    </row>
    <row r="199" spans="1:10" ht="24" customHeight="1" x14ac:dyDescent="0.3">
      <c r="A199" s="198">
        <v>38</v>
      </c>
      <c r="B199" s="253" t="s">
        <v>547</v>
      </c>
      <c r="C199" s="198" t="s">
        <v>196</v>
      </c>
      <c r="D199" s="209">
        <v>14500</v>
      </c>
      <c r="E199" s="205">
        <f t="shared" si="10"/>
        <v>14500</v>
      </c>
      <c r="F199" s="235">
        <v>5</v>
      </c>
      <c r="G199" s="264" t="s">
        <v>548</v>
      </c>
      <c r="H199" s="237" t="s">
        <v>196</v>
      </c>
      <c r="I199" s="238">
        <v>129000</v>
      </c>
      <c r="J199" s="199">
        <f t="shared" si="14"/>
        <v>129000</v>
      </c>
    </row>
    <row r="200" spans="1:10" ht="30.75" customHeight="1" x14ac:dyDescent="0.3">
      <c r="A200" s="198">
        <v>39</v>
      </c>
      <c r="B200" s="253" t="s">
        <v>549</v>
      </c>
      <c r="C200" s="198" t="s">
        <v>196</v>
      </c>
      <c r="D200" s="209">
        <v>24500</v>
      </c>
      <c r="E200" s="205">
        <f t="shared" si="10"/>
        <v>24500</v>
      </c>
      <c r="F200" s="235">
        <v>6</v>
      </c>
      <c r="G200" s="264" t="s">
        <v>550</v>
      </c>
      <c r="H200" s="237" t="s">
        <v>196</v>
      </c>
      <c r="I200" s="238">
        <v>159000</v>
      </c>
      <c r="J200" s="199">
        <f t="shared" si="14"/>
        <v>159000</v>
      </c>
    </row>
    <row r="201" spans="1:10" ht="45" customHeight="1" x14ac:dyDescent="0.3">
      <c r="A201" s="315"/>
      <c r="B201" s="386" t="s">
        <v>551</v>
      </c>
      <c r="C201" s="386"/>
      <c r="D201" s="386"/>
      <c r="E201" s="387"/>
      <c r="F201" s="235">
        <v>7</v>
      </c>
      <c r="G201" s="264" t="s">
        <v>552</v>
      </c>
      <c r="H201" s="237" t="s">
        <v>196</v>
      </c>
      <c r="I201" s="238">
        <v>190000</v>
      </c>
      <c r="J201" s="199">
        <f t="shared" si="14"/>
        <v>190000</v>
      </c>
    </row>
    <row r="202" spans="1:10" ht="29.25" customHeight="1" x14ac:dyDescent="0.3">
      <c r="A202" s="235">
        <v>1</v>
      </c>
      <c r="B202" s="235" t="s">
        <v>553</v>
      </c>
      <c r="C202" s="237" t="s">
        <v>196</v>
      </c>
      <c r="D202" s="238">
        <v>252</v>
      </c>
      <c r="E202" s="205">
        <f t="shared" si="10"/>
        <v>252</v>
      </c>
      <c r="F202" s="235">
        <v>8</v>
      </c>
      <c r="G202" s="264" t="s">
        <v>554</v>
      </c>
      <c r="H202" s="237" t="s">
        <v>196</v>
      </c>
      <c r="I202" s="238">
        <v>205000</v>
      </c>
      <c r="J202" s="199">
        <f t="shared" si="14"/>
        <v>205000</v>
      </c>
    </row>
    <row r="203" spans="1:10" ht="30.75" customHeight="1" x14ac:dyDescent="0.3">
      <c r="A203" s="235">
        <v>2</v>
      </c>
      <c r="B203" s="235" t="s">
        <v>555</v>
      </c>
      <c r="C203" s="237" t="s">
        <v>196</v>
      </c>
      <c r="D203" s="238">
        <v>232</v>
      </c>
      <c r="E203" s="205">
        <f t="shared" si="10"/>
        <v>232</v>
      </c>
      <c r="F203" s="235">
        <v>9</v>
      </c>
      <c r="G203" s="264" t="s">
        <v>556</v>
      </c>
      <c r="H203" s="237" t="s">
        <v>196</v>
      </c>
      <c r="I203" s="238">
        <v>295000</v>
      </c>
      <c r="J203" s="199">
        <f t="shared" si="14"/>
        <v>295000</v>
      </c>
    </row>
    <row r="204" spans="1:10" ht="33" customHeight="1" x14ac:dyDescent="0.3">
      <c r="A204" s="235">
        <v>3</v>
      </c>
      <c r="B204" s="235" t="s">
        <v>557</v>
      </c>
      <c r="C204" s="237" t="s">
        <v>196</v>
      </c>
      <c r="D204" s="238">
        <v>427</v>
      </c>
      <c r="E204" s="205">
        <f t="shared" si="10"/>
        <v>427</v>
      </c>
      <c r="F204" s="233"/>
      <c r="G204" s="388" t="s">
        <v>558</v>
      </c>
      <c r="H204" s="388"/>
      <c r="I204" s="388"/>
      <c r="J204" s="389"/>
    </row>
    <row r="205" spans="1:10" ht="26.25" customHeight="1" x14ac:dyDescent="0.3">
      <c r="A205" s="235">
        <v>4</v>
      </c>
      <c r="B205" s="235" t="s">
        <v>559</v>
      </c>
      <c r="C205" s="237" t="s">
        <v>196</v>
      </c>
      <c r="D205" s="238">
        <v>417</v>
      </c>
      <c r="E205" s="205">
        <f t="shared" si="10"/>
        <v>417</v>
      </c>
      <c r="F205" s="235">
        <v>1</v>
      </c>
      <c r="G205" s="264" t="s">
        <v>540</v>
      </c>
      <c r="H205" s="237" t="s">
        <v>196</v>
      </c>
      <c r="I205" s="238">
        <v>54200</v>
      </c>
      <c r="J205" s="205">
        <f t="shared" si="14"/>
        <v>54200</v>
      </c>
    </row>
    <row r="206" spans="1:10" ht="45.75" customHeight="1" x14ac:dyDescent="0.3">
      <c r="A206" s="235">
        <v>5</v>
      </c>
      <c r="B206" s="264" t="s">
        <v>560</v>
      </c>
      <c r="C206" s="237" t="s">
        <v>196</v>
      </c>
      <c r="D206" s="238">
        <v>355</v>
      </c>
      <c r="E206" s="205">
        <f t="shared" si="10"/>
        <v>355</v>
      </c>
      <c r="F206" s="235">
        <v>2</v>
      </c>
      <c r="G206" s="264" t="s">
        <v>542</v>
      </c>
      <c r="H206" s="237" t="s">
        <v>196</v>
      </c>
      <c r="I206" s="238">
        <v>61500</v>
      </c>
      <c r="J206" s="205">
        <f t="shared" si="14"/>
        <v>61500</v>
      </c>
    </row>
    <row r="207" spans="1:10" ht="39.75" customHeight="1" x14ac:dyDescent="0.3">
      <c r="A207" s="315"/>
      <c r="B207" s="386" t="s">
        <v>561</v>
      </c>
      <c r="C207" s="386"/>
      <c r="D207" s="386"/>
      <c r="E207" s="387"/>
      <c r="F207" s="235">
        <v>3</v>
      </c>
      <c r="G207" s="264" t="s">
        <v>544</v>
      </c>
      <c r="H207" s="237" t="s">
        <v>196</v>
      </c>
      <c r="I207" s="238">
        <v>76300</v>
      </c>
      <c r="J207" s="205">
        <f t="shared" si="14"/>
        <v>76300</v>
      </c>
    </row>
    <row r="208" spans="1:10" ht="52.5" customHeight="1" x14ac:dyDescent="0.3">
      <c r="A208" s="316">
        <v>1</v>
      </c>
      <c r="B208" s="390" t="s">
        <v>562</v>
      </c>
      <c r="C208" s="391"/>
      <c r="D208" s="391"/>
      <c r="E208" s="392"/>
      <c r="F208" s="235">
        <v>4</v>
      </c>
      <c r="G208" s="264" t="s">
        <v>546</v>
      </c>
      <c r="H208" s="237" t="s">
        <v>196</v>
      </c>
      <c r="I208" s="238">
        <v>86400</v>
      </c>
      <c r="J208" s="205">
        <f t="shared" si="14"/>
        <v>86400</v>
      </c>
    </row>
    <row r="209" spans="1:10" ht="56.25" customHeight="1" x14ac:dyDescent="0.3">
      <c r="A209" s="316" t="s">
        <v>563</v>
      </c>
      <c r="B209" s="317" t="s">
        <v>564</v>
      </c>
      <c r="C209" s="237" t="s">
        <v>196</v>
      </c>
      <c r="D209" s="262">
        <v>56650</v>
      </c>
      <c r="E209" s="205">
        <f t="shared" ref="E209:E219" si="15">D209</f>
        <v>56650</v>
      </c>
      <c r="F209" s="235">
        <v>5</v>
      </c>
      <c r="G209" s="264" t="s">
        <v>565</v>
      </c>
      <c r="H209" s="237" t="s">
        <v>196</v>
      </c>
      <c r="I209" s="210">
        <v>138050</v>
      </c>
      <c r="J209" s="199">
        <f t="shared" si="14"/>
        <v>138050</v>
      </c>
    </row>
    <row r="210" spans="1:10" ht="43.5" customHeight="1" x14ac:dyDescent="0.3">
      <c r="A210" s="316" t="s">
        <v>566</v>
      </c>
      <c r="B210" s="317" t="s">
        <v>567</v>
      </c>
      <c r="C210" s="237" t="s">
        <v>196</v>
      </c>
      <c r="D210" s="262">
        <v>58916</v>
      </c>
      <c r="E210" s="205">
        <f t="shared" si="15"/>
        <v>58916</v>
      </c>
      <c r="F210" s="235">
        <v>6</v>
      </c>
      <c r="G210" s="264" t="s">
        <v>550</v>
      </c>
      <c r="H210" s="237" t="s">
        <v>196</v>
      </c>
      <c r="I210" s="238">
        <v>106200</v>
      </c>
      <c r="J210" s="199">
        <f t="shared" si="14"/>
        <v>106200</v>
      </c>
    </row>
    <row r="211" spans="1:10" ht="34.5" customHeight="1" x14ac:dyDescent="0.3">
      <c r="A211" s="316">
        <v>2</v>
      </c>
      <c r="B211" s="393" t="s">
        <v>568</v>
      </c>
      <c r="C211" s="394"/>
      <c r="D211" s="394"/>
      <c r="E211" s="395"/>
      <c r="F211" s="235">
        <v>7</v>
      </c>
      <c r="G211" s="264" t="s">
        <v>552</v>
      </c>
      <c r="H211" s="237" t="s">
        <v>196</v>
      </c>
      <c r="I211" s="238">
        <v>126600</v>
      </c>
      <c r="J211" s="199">
        <f t="shared" si="14"/>
        <v>126600</v>
      </c>
    </row>
    <row r="212" spans="1:10" ht="52.5" customHeight="1" x14ac:dyDescent="0.3">
      <c r="A212" s="316" t="s">
        <v>563</v>
      </c>
      <c r="B212" s="317" t="s">
        <v>564</v>
      </c>
      <c r="C212" s="237" t="s">
        <v>196</v>
      </c>
      <c r="D212" s="262">
        <v>54384</v>
      </c>
      <c r="E212" s="205">
        <f t="shared" si="15"/>
        <v>54384</v>
      </c>
      <c r="F212" s="235">
        <v>8</v>
      </c>
      <c r="G212" s="264" t="s">
        <v>569</v>
      </c>
      <c r="H212" s="237" t="s">
        <v>196</v>
      </c>
      <c r="I212" s="238">
        <v>150900</v>
      </c>
      <c r="J212" s="199">
        <f t="shared" si="14"/>
        <v>150900</v>
      </c>
    </row>
    <row r="213" spans="1:10" ht="41.25" customHeight="1" x14ac:dyDescent="0.3">
      <c r="A213" s="315" t="s">
        <v>566</v>
      </c>
      <c r="B213" s="317" t="s">
        <v>567</v>
      </c>
      <c r="C213" s="237" t="s">
        <v>196</v>
      </c>
      <c r="D213" s="262">
        <v>56650</v>
      </c>
      <c r="E213" s="205">
        <f t="shared" si="15"/>
        <v>56650</v>
      </c>
      <c r="F213" s="235">
        <v>9</v>
      </c>
      <c r="G213" s="264" t="s">
        <v>556</v>
      </c>
      <c r="H213" s="237"/>
      <c r="I213" s="238">
        <v>187700</v>
      </c>
      <c r="J213" s="199">
        <f t="shared" si="14"/>
        <v>187700</v>
      </c>
    </row>
    <row r="214" spans="1:10" ht="142.5" customHeight="1" x14ac:dyDescent="0.3">
      <c r="A214" s="316">
        <v>3</v>
      </c>
      <c r="B214" s="317" t="s">
        <v>570</v>
      </c>
      <c r="C214" s="237" t="s">
        <v>196</v>
      </c>
      <c r="D214" s="262">
        <v>15450</v>
      </c>
      <c r="E214" s="205">
        <f t="shared" si="15"/>
        <v>15450</v>
      </c>
      <c r="F214" s="233"/>
      <c r="G214" s="233"/>
      <c r="H214" s="242"/>
      <c r="I214" s="238"/>
      <c r="J214" s="275"/>
    </row>
    <row r="215" spans="1:10" ht="27.75" customHeight="1" x14ac:dyDescent="0.3">
      <c r="A215" s="316">
        <v>4</v>
      </c>
      <c r="B215" s="317" t="s">
        <v>571</v>
      </c>
      <c r="C215" s="237" t="s">
        <v>196</v>
      </c>
      <c r="D215" s="262">
        <v>8364</v>
      </c>
      <c r="E215" s="205">
        <f t="shared" si="15"/>
        <v>8364</v>
      </c>
      <c r="F215" s="233"/>
      <c r="G215" s="233"/>
      <c r="H215" s="242"/>
      <c r="I215" s="238"/>
      <c r="J215" s="275"/>
    </row>
    <row r="216" spans="1:10" ht="78" customHeight="1" x14ac:dyDescent="0.3">
      <c r="A216" s="315">
        <v>5</v>
      </c>
      <c r="B216" s="317" t="s">
        <v>572</v>
      </c>
      <c r="C216" s="237" t="s">
        <v>196</v>
      </c>
      <c r="D216" s="262">
        <v>33990</v>
      </c>
      <c r="E216" s="205">
        <f t="shared" si="15"/>
        <v>33990</v>
      </c>
      <c r="F216" s="233"/>
      <c r="G216" s="233"/>
      <c r="H216" s="242"/>
      <c r="I216" s="238"/>
      <c r="J216" s="275"/>
    </row>
    <row r="217" spans="1:10" ht="54" customHeight="1" x14ac:dyDescent="0.3">
      <c r="A217" s="316">
        <v>6</v>
      </c>
      <c r="B217" s="317" t="s">
        <v>573</v>
      </c>
      <c r="C217" s="237" t="s">
        <v>196</v>
      </c>
      <c r="D217" s="262">
        <v>50985</v>
      </c>
      <c r="E217" s="205">
        <f t="shared" si="15"/>
        <v>50985</v>
      </c>
      <c r="F217" s="233"/>
      <c r="G217" s="233"/>
      <c r="H217" s="242"/>
      <c r="I217" s="238"/>
      <c r="J217" s="275"/>
    </row>
    <row r="218" spans="1:10" ht="30" customHeight="1" x14ac:dyDescent="0.3">
      <c r="A218" s="316">
        <v>7</v>
      </c>
      <c r="B218" s="317" t="s">
        <v>574</v>
      </c>
      <c r="C218" s="237" t="s">
        <v>196</v>
      </c>
      <c r="D218" s="262">
        <v>10815</v>
      </c>
      <c r="E218" s="205">
        <f>D218</f>
        <v>10815</v>
      </c>
      <c r="F218" s="233"/>
      <c r="G218" s="233"/>
      <c r="H218" s="242"/>
      <c r="I218" s="238"/>
      <c r="J218" s="275"/>
    </row>
    <row r="219" spans="1:10" ht="60.75" customHeight="1" x14ac:dyDescent="0.3">
      <c r="A219" s="237"/>
      <c r="B219" s="318" t="s">
        <v>575</v>
      </c>
      <c r="C219" s="237"/>
      <c r="D219" s="238"/>
      <c r="E219" s="205">
        <f t="shared" si="15"/>
        <v>0</v>
      </c>
      <c r="F219" s="233"/>
      <c r="G219" s="233"/>
      <c r="H219" s="242"/>
      <c r="I219" s="238"/>
      <c r="J219" s="275"/>
    </row>
    <row r="220" spans="1:10" ht="21" customHeight="1" x14ac:dyDescent="0.3">
      <c r="A220" s="237">
        <v>1</v>
      </c>
      <c r="B220" s="318" t="s">
        <v>576</v>
      </c>
      <c r="C220" s="237" t="s">
        <v>196</v>
      </c>
      <c r="D220" s="262">
        <v>83</v>
      </c>
      <c r="E220" s="262">
        <f>D220</f>
        <v>83</v>
      </c>
      <c r="F220" s="196">
        <v>1</v>
      </c>
      <c r="G220" s="196" t="s">
        <v>577</v>
      </c>
      <c r="H220" s="198" t="s">
        <v>196</v>
      </c>
      <c r="I220" s="238">
        <v>6824</v>
      </c>
      <c r="J220" s="205">
        <f t="shared" ref="J220:J230" si="16">I220</f>
        <v>6824</v>
      </c>
    </row>
    <row r="221" spans="1:10" ht="18" customHeight="1" x14ac:dyDescent="0.3">
      <c r="A221" s="237">
        <v>2</v>
      </c>
      <c r="B221" s="318" t="s">
        <v>578</v>
      </c>
      <c r="C221" s="237" t="s">
        <v>196</v>
      </c>
      <c r="D221" s="262">
        <v>163</v>
      </c>
      <c r="E221" s="262">
        <f t="shared" ref="E221:E231" si="17">D221</f>
        <v>163</v>
      </c>
      <c r="F221" s="196">
        <v>2</v>
      </c>
      <c r="G221" s="196" t="s">
        <v>579</v>
      </c>
      <c r="H221" s="198" t="s">
        <v>196</v>
      </c>
      <c r="I221" s="238">
        <v>21538</v>
      </c>
      <c r="J221" s="205">
        <f t="shared" si="16"/>
        <v>21538</v>
      </c>
    </row>
    <row r="222" spans="1:10" ht="26.25" customHeight="1" x14ac:dyDescent="0.3">
      <c r="A222" s="237">
        <v>3</v>
      </c>
      <c r="B222" s="318" t="s">
        <v>580</v>
      </c>
      <c r="C222" s="237" t="s">
        <v>196</v>
      </c>
      <c r="D222" s="262">
        <v>216</v>
      </c>
      <c r="E222" s="262">
        <f t="shared" si="17"/>
        <v>216</v>
      </c>
      <c r="F222" s="196">
        <v>3</v>
      </c>
      <c r="G222" s="196" t="s">
        <v>581</v>
      </c>
      <c r="H222" s="198" t="s">
        <v>196</v>
      </c>
      <c r="I222" s="238">
        <v>28600</v>
      </c>
      <c r="J222" s="205">
        <f t="shared" si="16"/>
        <v>28600</v>
      </c>
    </row>
    <row r="223" spans="1:10" ht="20.25" customHeight="1" x14ac:dyDescent="0.3">
      <c r="A223" s="237">
        <v>4</v>
      </c>
      <c r="B223" s="318" t="s">
        <v>582</v>
      </c>
      <c r="C223" s="237" t="s">
        <v>196</v>
      </c>
      <c r="D223" s="262">
        <v>350</v>
      </c>
      <c r="E223" s="262">
        <f t="shared" si="17"/>
        <v>350</v>
      </c>
      <c r="F223" s="196">
        <v>4</v>
      </c>
      <c r="G223" s="196" t="s">
        <v>583</v>
      </c>
      <c r="H223" s="198" t="s">
        <v>196</v>
      </c>
      <c r="I223" s="238">
        <v>56</v>
      </c>
      <c r="J223" s="205">
        <f t="shared" si="16"/>
        <v>56</v>
      </c>
    </row>
    <row r="224" spans="1:10" ht="21.75" customHeight="1" x14ac:dyDescent="0.3">
      <c r="A224" s="237">
        <v>5</v>
      </c>
      <c r="B224" s="318" t="s">
        <v>584</v>
      </c>
      <c r="C224" s="237" t="s">
        <v>196</v>
      </c>
      <c r="D224" s="262">
        <v>371</v>
      </c>
      <c r="E224" s="262">
        <f t="shared" si="17"/>
        <v>371</v>
      </c>
      <c r="F224" s="196">
        <v>5</v>
      </c>
      <c r="G224" s="196" t="s">
        <v>585</v>
      </c>
      <c r="H224" s="198" t="s">
        <v>196</v>
      </c>
      <c r="I224" s="238">
        <v>66</v>
      </c>
      <c r="J224" s="205">
        <f t="shared" si="16"/>
        <v>66</v>
      </c>
    </row>
    <row r="225" spans="1:10" ht="17.25" customHeight="1" x14ac:dyDescent="0.3">
      <c r="A225" s="237">
        <v>6</v>
      </c>
      <c r="B225" s="318" t="s">
        <v>586</v>
      </c>
      <c r="C225" s="237" t="s">
        <v>196</v>
      </c>
      <c r="D225" s="262">
        <v>617</v>
      </c>
      <c r="E225" s="262">
        <f t="shared" si="17"/>
        <v>617</v>
      </c>
      <c r="F225" s="196">
        <v>6</v>
      </c>
      <c r="G225" s="196" t="s">
        <v>587</v>
      </c>
      <c r="H225" s="198" t="s">
        <v>196</v>
      </c>
      <c r="I225" s="238">
        <v>82</v>
      </c>
      <c r="J225" s="205">
        <f t="shared" si="16"/>
        <v>82</v>
      </c>
    </row>
    <row r="226" spans="1:10" ht="24.75" customHeight="1" x14ac:dyDescent="0.3">
      <c r="A226" s="237">
        <v>7</v>
      </c>
      <c r="B226" s="318" t="s">
        <v>588</v>
      </c>
      <c r="C226" s="237" t="s">
        <v>196</v>
      </c>
      <c r="D226" s="262">
        <v>144</v>
      </c>
      <c r="E226" s="262">
        <f t="shared" si="17"/>
        <v>144</v>
      </c>
      <c r="F226" s="196">
        <v>7</v>
      </c>
      <c r="G226" s="196" t="s">
        <v>589</v>
      </c>
      <c r="H226" s="198" t="s">
        <v>349</v>
      </c>
      <c r="I226" s="238">
        <v>3383</v>
      </c>
      <c r="J226" s="205">
        <f t="shared" si="16"/>
        <v>3383</v>
      </c>
    </row>
    <row r="227" spans="1:10" ht="20.25" customHeight="1" x14ac:dyDescent="0.3">
      <c r="A227" s="237">
        <v>8</v>
      </c>
      <c r="B227" s="318" t="s">
        <v>590</v>
      </c>
      <c r="C227" s="237" t="s">
        <v>196</v>
      </c>
      <c r="D227" s="262">
        <v>278</v>
      </c>
      <c r="E227" s="262">
        <f t="shared" si="17"/>
        <v>278</v>
      </c>
      <c r="F227" s="196">
        <v>8</v>
      </c>
      <c r="G227" s="196" t="s">
        <v>591</v>
      </c>
      <c r="H227" s="198" t="s">
        <v>349</v>
      </c>
      <c r="I227" s="238">
        <v>116</v>
      </c>
      <c r="J227" s="205">
        <f t="shared" si="16"/>
        <v>116</v>
      </c>
    </row>
    <row r="228" spans="1:10" ht="20.25" customHeight="1" x14ac:dyDescent="0.3">
      <c r="A228" s="237">
        <v>9</v>
      </c>
      <c r="B228" s="318" t="s">
        <v>592</v>
      </c>
      <c r="C228" s="237" t="s">
        <v>196</v>
      </c>
      <c r="D228" s="262">
        <v>407</v>
      </c>
      <c r="E228" s="262">
        <f t="shared" si="17"/>
        <v>407</v>
      </c>
      <c r="F228" s="196">
        <v>9</v>
      </c>
      <c r="G228" s="196" t="s">
        <v>593</v>
      </c>
      <c r="H228" s="198" t="s">
        <v>196</v>
      </c>
      <c r="I228" s="238">
        <v>750</v>
      </c>
      <c r="J228" s="205">
        <f t="shared" si="16"/>
        <v>750</v>
      </c>
    </row>
    <row r="229" spans="1:10" ht="27" customHeight="1" x14ac:dyDescent="0.3">
      <c r="A229" s="237">
        <v>10</v>
      </c>
      <c r="B229" s="318" t="s">
        <v>594</v>
      </c>
      <c r="C229" s="237" t="s">
        <v>196</v>
      </c>
      <c r="D229" s="262">
        <v>613</v>
      </c>
      <c r="E229" s="262">
        <f t="shared" si="17"/>
        <v>613</v>
      </c>
      <c r="F229" s="196">
        <v>10</v>
      </c>
      <c r="G229" s="196" t="s">
        <v>595</v>
      </c>
      <c r="H229" s="198" t="s">
        <v>596</v>
      </c>
      <c r="I229" s="238">
        <v>150</v>
      </c>
      <c r="J229" s="205">
        <f t="shared" si="16"/>
        <v>150</v>
      </c>
    </row>
    <row r="230" spans="1:10" x14ac:dyDescent="0.3">
      <c r="A230" s="237">
        <v>11</v>
      </c>
      <c r="B230" s="318" t="s">
        <v>597</v>
      </c>
      <c r="C230" s="237" t="s">
        <v>196</v>
      </c>
      <c r="D230" s="262">
        <v>299</v>
      </c>
      <c r="E230" s="262">
        <f t="shared" si="17"/>
        <v>299</v>
      </c>
      <c r="F230" s="196">
        <v>11</v>
      </c>
      <c r="G230" s="196" t="s">
        <v>598</v>
      </c>
      <c r="H230" s="198" t="s">
        <v>196</v>
      </c>
      <c r="I230" s="238">
        <v>1100</v>
      </c>
      <c r="J230" s="205">
        <f t="shared" si="16"/>
        <v>1100</v>
      </c>
    </row>
    <row r="231" spans="1:10" x14ac:dyDescent="0.3">
      <c r="A231" s="237">
        <v>12</v>
      </c>
      <c r="B231" s="318" t="s">
        <v>599</v>
      </c>
      <c r="C231" s="237" t="s">
        <v>196</v>
      </c>
      <c r="D231" s="262">
        <v>268</v>
      </c>
      <c r="E231" s="262">
        <f t="shared" si="17"/>
        <v>268</v>
      </c>
      <c r="F231" s="196"/>
      <c r="G231" s="196"/>
      <c r="H231" s="198"/>
      <c r="I231" s="238"/>
      <c r="J231" s="275"/>
    </row>
    <row r="232" spans="1:10" x14ac:dyDescent="0.3">
      <c r="A232" s="237">
        <v>13</v>
      </c>
      <c r="B232" s="196" t="s">
        <v>600</v>
      </c>
      <c r="C232" s="237" t="s">
        <v>196</v>
      </c>
      <c r="D232" s="262">
        <v>273</v>
      </c>
      <c r="E232" s="205">
        <f>D232</f>
        <v>273</v>
      </c>
      <c r="F232" s="196"/>
      <c r="G232" s="222" t="s">
        <v>601</v>
      </c>
      <c r="H232" s="198"/>
      <c r="I232" s="238"/>
      <c r="J232" s="275"/>
    </row>
    <row r="233" spans="1:10" x14ac:dyDescent="0.3">
      <c r="A233" s="237">
        <v>14</v>
      </c>
      <c r="B233" s="196" t="s">
        <v>602</v>
      </c>
      <c r="C233" s="237" t="s">
        <v>196</v>
      </c>
      <c r="D233" s="262">
        <v>443</v>
      </c>
      <c r="E233" s="205">
        <f>D233</f>
        <v>443</v>
      </c>
      <c r="F233" s="196"/>
      <c r="G233" s="196" t="s">
        <v>603</v>
      </c>
      <c r="H233" s="198" t="s">
        <v>349</v>
      </c>
      <c r="I233" s="234">
        <v>155</v>
      </c>
      <c r="J233" s="199">
        <f>I233</f>
        <v>155</v>
      </c>
    </row>
    <row r="234" spans="1:10" x14ac:dyDescent="0.3">
      <c r="A234" s="237">
        <v>15</v>
      </c>
      <c r="B234" s="196" t="s">
        <v>604</v>
      </c>
      <c r="C234" s="237" t="s">
        <v>196</v>
      </c>
      <c r="D234" s="262">
        <v>340</v>
      </c>
      <c r="E234" s="205">
        <f>D234</f>
        <v>340</v>
      </c>
      <c r="F234" s="196"/>
      <c r="G234" s="196" t="s">
        <v>605</v>
      </c>
      <c r="H234" s="198" t="s">
        <v>349</v>
      </c>
      <c r="I234" s="234">
        <v>258</v>
      </c>
      <c r="J234" s="199">
        <f>I234</f>
        <v>258</v>
      </c>
    </row>
    <row r="235" spans="1:10" x14ac:dyDescent="0.3">
      <c r="A235" s="237"/>
      <c r="B235" s="196"/>
      <c r="C235" s="237"/>
      <c r="D235" s="262"/>
      <c r="E235" s="275"/>
      <c r="F235" s="196"/>
      <c r="G235" s="196" t="s">
        <v>606</v>
      </c>
      <c r="H235" s="198" t="s">
        <v>349</v>
      </c>
      <c r="I235" s="234">
        <v>505</v>
      </c>
      <c r="J235" s="199">
        <f>I235</f>
        <v>505</v>
      </c>
    </row>
    <row r="236" spans="1:10" x14ac:dyDescent="0.3">
      <c r="A236" s="237"/>
      <c r="B236" s="196"/>
      <c r="C236" s="237"/>
      <c r="D236" s="262"/>
      <c r="E236" s="275"/>
      <c r="F236" s="196"/>
      <c r="G236" s="196"/>
      <c r="H236" s="198"/>
      <c r="I236" s="238"/>
      <c r="J236" s="275"/>
    </row>
    <row r="237" spans="1:10" x14ac:dyDescent="0.3">
      <c r="A237" s="233"/>
      <c r="B237" s="233"/>
      <c r="C237" s="242"/>
      <c r="D237" s="233"/>
      <c r="E237" s="233"/>
      <c r="F237" s="233"/>
      <c r="G237" s="233"/>
      <c r="H237" s="242"/>
      <c r="I237" s="238"/>
      <c r="J237" s="275"/>
    </row>
    <row r="238" spans="1:10" x14ac:dyDescent="0.3">
      <c r="A238" s="233"/>
      <c r="B238" s="319" t="s">
        <v>607</v>
      </c>
      <c r="C238" s="222"/>
      <c r="D238" s="222"/>
      <c r="E238" s="320"/>
      <c r="F238" s="233"/>
      <c r="G238" s="196" t="s">
        <v>608</v>
      </c>
      <c r="H238" s="198" t="s">
        <v>196</v>
      </c>
      <c r="I238" s="238">
        <v>1298</v>
      </c>
      <c r="J238" s="205">
        <f>I238</f>
        <v>1298</v>
      </c>
    </row>
    <row r="239" spans="1:10" x14ac:dyDescent="0.3">
      <c r="A239" s="196">
        <v>1</v>
      </c>
      <c r="B239" s="282" t="s">
        <v>442</v>
      </c>
      <c r="C239" s="198" t="s">
        <v>196</v>
      </c>
      <c r="D239" s="207">
        <v>464</v>
      </c>
      <c r="E239" s="199">
        <f t="shared" ref="E239:E259" si="18">D239</f>
        <v>464</v>
      </c>
      <c r="F239" s="233"/>
      <c r="G239" s="196" t="s">
        <v>609</v>
      </c>
      <c r="H239" s="198" t="s">
        <v>196</v>
      </c>
      <c r="I239" s="238">
        <v>2828</v>
      </c>
      <c r="J239" s="205">
        <f>I239</f>
        <v>2828</v>
      </c>
    </row>
    <row r="240" spans="1:10" x14ac:dyDescent="0.3">
      <c r="A240" s="196">
        <v>2</v>
      </c>
      <c r="B240" s="282" t="s">
        <v>444</v>
      </c>
      <c r="C240" s="198" t="s">
        <v>196</v>
      </c>
      <c r="D240" s="207">
        <v>775</v>
      </c>
      <c r="E240" s="199">
        <f t="shared" si="18"/>
        <v>775</v>
      </c>
      <c r="F240" s="233"/>
      <c r="G240" s="196" t="s">
        <v>610</v>
      </c>
      <c r="H240" s="198" t="s">
        <v>196</v>
      </c>
      <c r="I240" s="238">
        <v>5091</v>
      </c>
      <c r="J240" s="205">
        <f t="shared" ref="J240:J245" si="19">I240</f>
        <v>5091</v>
      </c>
    </row>
    <row r="241" spans="1:10" x14ac:dyDescent="0.3">
      <c r="A241" s="196">
        <v>3</v>
      </c>
      <c r="B241" s="282" t="s">
        <v>611</v>
      </c>
      <c r="C241" s="198" t="s">
        <v>196</v>
      </c>
      <c r="D241" s="207">
        <v>876</v>
      </c>
      <c r="E241" s="199">
        <f t="shared" si="18"/>
        <v>876</v>
      </c>
      <c r="F241" s="233"/>
      <c r="G241" s="196" t="s">
        <v>612</v>
      </c>
      <c r="H241" s="198" t="s">
        <v>196</v>
      </c>
      <c r="I241" s="238">
        <v>5091</v>
      </c>
      <c r="J241" s="205">
        <f t="shared" si="19"/>
        <v>5091</v>
      </c>
    </row>
    <row r="242" spans="1:10" x14ac:dyDescent="0.3">
      <c r="A242" s="196">
        <v>4</v>
      </c>
      <c r="B242" s="282" t="s">
        <v>613</v>
      </c>
      <c r="C242" s="198" t="s">
        <v>196</v>
      </c>
      <c r="D242" s="207">
        <v>1020</v>
      </c>
      <c r="E242" s="199">
        <f t="shared" si="18"/>
        <v>1020</v>
      </c>
      <c r="F242" s="233"/>
      <c r="G242" s="196" t="s">
        <v>614</v>
      </c>
      <c r="H242" s="198" t="s">
        <v>196</v>
      </c>
      <c r="I242" s="238">
        <v>6787</v>
      </c>
      <c r="J242" s="205">
        <f t="shared" si="19"/>
        <v>6787</v>
      </c>
    </row>
    <row r="243" spans="1:10" ht="36" customHeight="1" x14ac:dyDescent="0.3">
      <c r="A243" s="196">
        <v>5</v>
      </c>
      <c r="B243" s="282" t="s">
        <v>615</v>
      </c>
      <c r="C243" s="198" t="s">
        <v>196</v>
      </c>
      <c r="D243" s="207">
        <v>2678</v>
      </c>
      <c r="E243" s="199">
        <f t="shared" si="18"/>
        <v>2678</v>
      </c>
      <c r="F243" s="233"/>
      <c r="G243" s="196" t="s">
        <v>616</v>
      </c>
      <c r="H243" s="198" t="s">
        <v>196</v>
      </c>
      <c r="I243" s="238">
        <v>8483</v>
      </c>
      <c r="J243" s="205">
        <f t="shared" si="19"/>
        <v>8483</v>
      </c>
    </row>
    <row r="244" spans="1:10" ht="27" customHeight="1" x14ac:dyDescent="0.3">
      <c r="A244" s="196">
        <v>6</v>
      </c>
      <c r="B244" s="282" t="s">
        <v>452</v>
      </c>
      <c r="C244" s="198" t="s">
        <v>196</v>
      </c>
      <c r="D244" s="207">
        <v>1833</v>
      </c>
      <c r="E244" s="199">
        <f t="shared" si="18"/>
        <v>1833</v>
      </c>
      <c r="F244" s="233"/>
      <c r="G244" s="196" t="s">
        <v>617</v>
      </c>
      <c r="H244" s="198" t="s">
        <v>196</v>
      </c>
      <c r="I244" s="238">
        <v>7635</v>
      </c>
      <c r="J244" s="205">
        <f t="shared" si="19"/>
        <v>7635</v>
      </c>
    </row>
    <row r="245" spans="1:10" x14ac:dyDescent="0.3">
      <c r="A245" s="196"/>
      <c r="B245" s="282"/>
      <c r="C245" s="198"/>
      <c r="D245" s="204"/>
      <c r="E245" s="205"/>
      <c r="F245" s="233"/>
      <c r="G245" s="196" t="s">
        <v>618</v>
      </c>
      <c r="H245" s="198" t="s">
        <v>196</v>
      </c>
      <c r="I245" s="238">
        <v>1696</v>
      </c>
      <c r="J245" s="205">
        <f t="shared" si="19"/>
        <v>1696</v>
      </c>
    </row>
    <row r="246" spans="1:10" ht="26.25" customHeight="1" x14ac:dyDescent="0.3">
      <c r="A246" s="196">
        <v>7</v>
      </c>
      <c r="B246" s="321" t="s">
        <v>619</v>
      </c>
      <c r="C246" s="198" t="s">
        <v>196</v>
      </c>
      <c r="D246" s="207">
        <v>1159</v>
      </c>
      <c r="E246" s="199">
        <f t="shared" si="18"/>
        <v>1159</v>
      </c>
      <c r="F246" s="224"/>
      <c r="G246" s="224"/>
      <c r="H246" s="225"/>
      <c r="I246" s="224"/>
      <c r="J246" s="224"/>
    </row>
    <row r="247" spans="1:10" ht="26.25" customHeight="1" x14ac:dyDescent="0.3">
      <c r="A247" s="196">
        <f>A246+1</f>
        <v>8</v>
      </c>
      <c r="B247" s="322" t="s">
        <v>620</v>
      </c>
      <c r="C247" s="308" t="s">
        <v>196</v>
      </c>
      <c r="D247" s="207">
        <v>1751</v>
      </c>
      <c r="E247" s="199">
        <f t="shared" si="18"/>
        <v>1751</v>
      </c>
      <c r="F247" s="224"/>
      <c r="G247" s="224"/>
      <c r="H247" s="225"/>
      <c r="I247" s="224"/>
      <c r="J247" s="224"/>
    </row>
    <row r="248" spans="1:10" ht="50.25" customHeight="1" x14ac:dyDescent="0.3">
      <c r="A248" s="196">
        <f>A247+1</f>
        <v>9</v>
      </c>
      <c r="B248" s="282" t="s">
        <v>621</v>
      </c>
      <c r="C248" s="323" t="s">
        <v>196</v>
      </c>
      <c r="D248" s="204">
        <v>2349</v>
      </c>
      <c r="E248" s="205">
        <f t="shared" si="18"/>
        <v>2349</v>
      </c>
      <c r="F248" s="224"/>
      <c r="G248" s="224"/>
      <c r="H248" s="225"/>
      <c r="I248" s="224"/>
      <c r="J248" s="224"/>
    </row>
    <row r="249" spans="1:10" ht="36" customHeight="1" x14ac:dyDescent="0.3">
      <c r="A249" s="196">
        <v>10</v>
      </c>
      <c r="B249" s="282" t="s">
        <v>622</v>
      </c>
      <c r="C249" s="323" t="s">
        <v>196</v>
      </c>
      <c r="D249" s="204">
        <v>2970</v>
      </c>
      <c r="E249" s="205">
        <f t="shared" si="18"/>
        <v>2970</v>
      </c>
      <c r="F249" s="224"/>
      <c r="G249" s="224"/>
      <c r="H249" s="225"/>
      <c r="I249" s="224"/>
      <c r="J249" s="224"/>
    </row>
    <row r="250" spans="1:10" ht="33.75" customHeight="1" x14ac:dyDescent="0.3">
      <c r="A250" s="196">
        <v>11</v>
      </c>
      <c r="B250" s="321" t="s">
        <v>623</v>
      </c>
      <c r="C250" s="198" t="s">
        <v>196</v>
      </c>
      <c r="D250" s="207">
        <v>1854</v>
      </c>
      <c r="E250" s="199">
        <f t="shared" si="18"/>
        <v>1854</v>
      </c>
      <c r="F250" s="224"/>
      <c r="G250" s="224"/>
      <c r="H250" s="225"/>
      <c r="I250" s="224"/>
      <c r="J250" s="224"/>
    </row>
    <row r="251" spans="1:10" ht="36" customHeight="1" x14ac:dyDescent="0.3">
      <c r="A251" s="196">
        <v>12</v>
      </c>
      <c r="B251" s="321" t="s">
        <v>624</v>
      </c>
      <c r="C251" s="299" t="s">
        <v>196</v>
      </c>
      <c r="D251" s="324">
        <v>3090</v>
      </c>
      <c r="E251" s="199">
        <f t="shared" si="18"/>
        <v>3090</v>
      </c>
      <c r="F251" s="224"/>
      <c r="G251" s="224"/>
      <c r="H251" s="225"/>
      <c r="I251" s="224"/>
      <c r="J251" s="224"/>
    </row>
    <row r="252" spans="1:10" ht="45" customHeight="1" x14ac:dyDescent="0.3">
      <c r="A252" s="196">
        <v>13</v>
      </c>
      <c r="B252" s="322" t="s">
        <v>625</v>
      </c>
      <c r="C252" s="299" t="s">
        <v>196</v>
      </c>
      <c r="D252" s="324">
        <v>5410</v>
      </c>
      <c r="E252" s="199">
        <f t="shared" si="18"/>
        <v>5410</v>
      </c>
      <c r="F252" s="224"/>
      <c r="G252" s="224"/>
      <c r="H252" s="225"/>
      <c r="I252" s="224"/>
      <c r="J252" s="224"/>
    </row>
    <row r="253" spans="1:10" ht="40.5" customHeight="1" x14ac:dyDescent="0.3">
      <c r="A253" s="196">
        <v>14</v>
      </c>
      <c r="B253" s="321" t="s">
        <v>626</v>
      </c>
      <c r="C253" s="198" t="s">
        <v>196</v>
      </c>
      <c r="D253" s="207">
        <v>3554</v>
      </c>
      <c r="E253" s="199">
        <f t="shared" si="18"/>
        <v>3554</v>
      </c>
      <c r="F253" s="224"/>
      <c r="G253" s="224"/>
      <c r="H253" s="225"/>
      <c r="I253" s="224"/>
      <c r="J253" s="224"/>
    </row>
    <row r="254" spans="1:10" ht="51" customHeight="1" x14ac:dyDescent="0.3">
      <c r="A254" s="196">
        <f>A253+1</f>
        <v>15</v>
      </c>
      <c r="B254" s="321" t="s">
        <v>627</v>
      </c>
      <c r="C254" s="198" t="s">
        <v>196</v>
      </c>
      <c r="D254" s="207">
        <v>4326</v>
      </c>
      <c r="E254" s="199">
        <f t="shared" si="18"/>
        <v>4326</v>
      </c>
      <c r="F254" s="224"/>
      <c r="G254" s="224"/>
      <c r="H254" s="225"/>
      <c r="I254" s="224"/>
      <c r="J254" s="224"/>
    </row>
    <row r="255" spans="1:10" ht="36" customHeight="1" x14ac:dyDescent="0.3">
      <c r="A255" s="196">
        <f>A254+1</f>
        <v>16</v>
      </c>
      <c r="B255" s="282" t="s">
        <v>628</v>
      </c>
      <c r="C255" s="198" t="s">
        <v>196</v>
      </c>
      <c r="D255" s="204">
        <v>9350</v>
      </c>
      <c r="E255" s="205">
        <f t="shared" si="18"/>
        <v>9350</v>
      </c>
      <c r="F255" s="224"/>
      <c r="G255" s="224"/>
      <c r="H255" s="225"/>
      <c r="I255" s="224"/>
      <c r="J255" s="224"/>
    </row>
    <row r="256" spans="1:10" ht="19.5" customHeight="1" x14ac:dyDescent="0.3">
      <c r="A256" s="196">
        <v>17</v>
      </c>
      <c r="B256" s="282" t="s">
        <v>483</v>
      </c>
      <c r="C256" s="198" t="s">
        <v>196</v>
      </c>
      <c r="D256" s="208">
        <v>1958</v>
      </c>
      <c r="E256" s="205">
        <f t="shared" si="18"/>
        <v>1958</v>
      </c>
      <c r="F256" s="224"/>
      <c r="G256" s="224"/>
      <c r="H256" s="225"/>
      <c r="I256" s="224"/>
      <c r="J256" s="224"/>
    </row>
    <row r="257" spans="1:10" ht="24.75" customHeight="1" x14ac:dyDescent="0.3">
      <c r="A257" s="196">
        <f>A256+1</f>
        <v>18</v>
      </c>
      <c r="B257" s="282" t="s">
        <v>485</v>
      </c>
      <c r="C257" s="198" t="s">
        <v>196</v>
      </c>
      <c r="D257" s="208">
        <v>3795</v>
      </c>
      <c r="E257" s="205">
        <f t="shared" si="18"/>
        <v>3795</v>
      </c>
      <c r="F257" s="224"/>
      <c r="G257" s="224"/>
      <c r="H257" s="225"/>
      <c r="I257" s="224"/>
      <c r="J257" s="224"/>
    </row>
    <row r="258" spans="1:10" ht="18" customHeight="1" x14ac:dyDescent="0.3">
      <c r="A258" s="196">
        <f>A257+1</f>
        <v>19</v>
      </c>
      <c r="B258" s="282" t="s">
        <v>487</v>
      </c>
      <c r="C258" s="198" t="s">
        <v>196</v>
      </c>
      <c r="D258" s="204">
        <v>9955</v>
      </c>
      <c r="E258" s="205">
        <f t="shared" si="18"/>
        <v>9955</v>
      </c>
      <c r="F258" s="224"/>
      <c r="G258" s="224"/>
      <c r="H258" s="225"/>
      <c r="I258" s="224"/>
      <c r="J258" s="224"/>
    </row>
    <row r="259" spans="1:10" ht="18.75" customHeight="1" x14ac:dyDescent="0.3">
      <c r="A259" s="196">
        <f>A258+1</f>
        <v>20</v>
      </c>
      <c r="B259" s="282" t="s">
        <v>489</v>
      </c>
      <c r="C259" s="198" t="s">
        <v>196</v>
      </c>
      <c r="D259" s="228">
        <v>13970</v>
      </c>
      <c r="E259" s="205">
        <f t="shared" si="18"/>
        <v>13970</v>
      </c>
      <c r="F259" s="224"/>
      <c r="G259" s="224"/>
      <c r="H259" s="225"/>
      <c r="I259" s="224"/>
      <c r="J259" s="224"/>
    </row>
    <row r="260" spans="1:10" x14ac:dyDescent="0.3">
      <c r="A260" s="224"/>
      <c r="B260" s="224"/>
      <c r="C260" s="225"/>
      <c r="D260" s="224"/>
      <c r="E260" s="224"/>
      <c r="F260" s="224"/>
      <c r="G260" s="224"/>
      <c r="H260" s="225"/>
      <c r="I260" s="224"/>
      <c r="J260" s="224"/>
    </row>
    <row r="262" spans="1:10" x14ac:dyDescent="0.3">
      <c r="B262" s="357" t="s">
        <v>663</v>
      </c>
    </row>
    <row r="263" spans="1:10" x14ac:dyDescent="0.3">
      <c r="B263">
        <v>8032</v>
      </c>
    </row>
    <row r="265" spans="1:10" x14ac:dyDescent="0.3">
      <c r="B265" s="357" t="s">
        <v>666</v>
      </c>
    </row>
    <row r="266" spans="1:10" x14ac:dyDescent="0.3">
      <c r="B266">
        <v>816</v>
      </c>
    </row>
    <row r="268" spans="1:10" x14ac:dyDescent="0.3">
      <c r="B268" s="357" t="s">
        <v>669</v>
      </c>
    </row>
    <row r="269" spans="1:10" x14ac:dyDescent="0.3">
      <c r="B269">
        <v>480</v>
      </c>
    </row>
  </sheetData>
  <mergeCells count="29">
    <mergeCell ref="A91:E91"/>
    <mergeCell ref="A1:J1"/>
    <mergeCell ref="A5:E5"/>
    <mergeCell ref="F5:J5"/>
    <mergeCell ref="A21:E21"/>
    <mergeCell ref="F21:J21"/>
    <mergeCell ref="A45:E49"/>
    <mergeCell ref="B61:E61"/>
    <mergeCell ref="G62:J62"/>
    <mergeCell ref="A79:E79"/>
    <mergeCell ref="G85:J85"/>
    <mergeCell ref="G90:J90"/>
    <mergeCell ref="G194:J194"/>
    <mergeCell ref="G99:J99"/>
    <mergeCell ref="A100:E100"/>
    <mergeCell ref="G116:J116"/>
    <mergeCell ref="B131:E131"/>
    <mergeCell ref="G132:J132"/>
    <mergeCell ref="G137:J137"/>
    <mergeCell ref="G142:J142"/>
    <mergeCell ref="A161:E161"/>
    <mergeCell ref="G169:J169"/>
    <mergeCell ref="G177:J177"/>
    <mergeCell ref="G187:J187"/>
    <mergeCell ref="B201:E201"/>
    <mergeCell ref="G204:J204"/>
    <mergeCell ref="B207:E207"/>
    <mergeCell ref="B208:E208"/>
    <mergeCell ref="B211:E211"/>
  </mergeCells>
  <hyperlinks>
    <hyperlink ref="M18" r:id="rId1"/>
    <hyperlink ref="M21" r:id="rId2"/>
    <hyperlink ref="M24" r:id="rId3"/>
    <hyperlink ref="M27" r:id="rId4" display="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hyperlink ref="M30" r:id="rId5"/>
    <hyperlink ref="B262" r:id="rId6"/>
    <hyperlink ref="B265" r:id="rId7"/>
    <hyperlink ref="B268" r:id="rId8"/>
    <hyperlink ref="M33"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1"/>
  <sheetViews>
    <sheetView zoomScaleNormal="100" zoomScaleSheetLayoutView="115" workbookViewId="0">
      <selection activeCell="D117" sqref="D117"/>
    </sheetView>
  </sheetViews>
  <sheetFormatPr defaultColWidth="9.109375" defaultRowHeight="14.4" x14ac:dyDescent="0.3"/>
  <cols>
    <col min="1" max="1" width="5.5546875" style="122" customWidth="1"/>
    <col min="2" max="2" width="75.88671875" style="122" customWidth="1"/>
    <col min="3" max="3" width="4.5546875" style="122" bestFit="1" customWidth="1"/>
    <col min="4" max="4" width="9.5546875" style="122" customWidth="1"/>
    <col min="5" max="5" width="10.6640625" style="122" bestFit="1" customWidth="1"/>
    <col min="6" max="6" width="154.44140625" style="122" bestFit="1" customWidth="1"/>
    <col min="7" max="16384" width="9.109375" style="122"/>
  </cols>
  <sheetData>
    <row r="1" spans="1:6" x14ac:dyDescent="0.3">
      <c r="A1" s="438" t="s">
        <v>180</v>
      </c>
      <c r="B1" s="438"/>
      <c r="C1" s="438"/>
      <c r="D1" s="438"/>
      <c r="E1" s="438"/>
    </row>
    <row r="2" spans="1:6" x14ac:dyDescent="0.3">
      <c r="A2" s="438"/>
      <c r="B2" s="438"/>
      <c r="C2" s="438"/>
      <c r="D2" s="438"/>
      <c r="E2" s="438"/>
    </row>
    <row r="3" spans="1:6" x14ac:dyDescent="0.3">
      <c r="A3" s="439" t="s">
        <v>182</v>
      </c>
      <c r="B3" s="439"/>
      <c r="C3" s="439"/>
      <c r="D3" s="439"/>
      <c r="E3" s="439"/>
    </row>
    <row r="4" spans="1:6" x14ac:dyDescent="0.3">
      <c r="A4" s="439" t="s">
        <v>181</v>
      </c>
      <c r="B4" s="439"/>
      <c r="C4" s="439"/>
      <c r="D4" s="439"/>
      <c r="E4" s="439"/>
    </row>
    <row r="5" spans="1:6" x14ac:dyDescent="0.3">
      <c r="A5" s="437" t="s">
        <v>164</v>
      </c>
      <c r="B5" s="437"/>
      <c r="C5" s="437"/>
      <c r="D5" s="437"/>
      <c r="E5" s="437"/>
      <c r="F5" s="116"/>
    </row>
    <row r="6" spans="1:6" ht="15" customHeight="1" x14ac:dyDescent="0.3">
      <c r="A6" s="116"/>
      <c r="B6" s="116"/>
      <c r="C6" s="116"/>
      <c r="D6" s="116"/>
      <c r="E6" s="116"/>
      <c r="F6" s="116"/>
    </row>
    <row r="7" spans="1:6" ht="15" customHeight="1" x14ac:dyDescent="0.3">
      <c r="A7" s="437"/>
      <c r="B7" s="437"/>
      <c r="C7" s="437"/>
      <c r="D7" s="437"/>
      <c r="E7" s="437"/>
      <c r="F7" s="437"/>
    </row>
    <row r="8" spans="1:6" ht="15" thickBot="1" x14ac:dyDescent="0.35">
      <c r="A8" s="437"/>
      <c r="B8" s="437"/>
      <c r="C8" s="437"/>
      <c r="D8" s="437"/>
      <c r="E8" s="437"/>
      <c r="F8" s="437"/>
    </row>
    <row r="9" spans="1:6" s="183" customFormat="1" ht="15" thickBot="1" x14ac:dyDescent="0.35">
      <c r="A9" s="123" t="s">
        <v>33</v>
      </c>
      <c r="B9" s="124" t="s">
        <v>34</v>
      </c>
      <c r="C9" s="123" t="s">
        <v>35</v>
      </c>
      <c r="D9" s="124" t="s">
        <v>4</v>
      </c>
      <c r="E9" s="182" t="s">
        <v>36</v>
      </c>
      <c r="F9" s="181" t="s">
        <v>53</v>
      </c>
    </row>
    <row r="10" spans="1:6" x14ac:dyDescent="0.3">
      <c r="A10" s="125"/>
      <c r="B10" s="125"/>
      <c r="C10" s="125"/>
      <c r="D10" s="125"/>
    </row>
    <row r="11" spans="1:6" x14ac:dyDescent="0.3">
      <c r="A11" s="126" t="s">
        <v>37</v>
      </c>
      <c r="B11" s="127"/>
      <c r="C11" s="127"/>
      <c r="D11" s="127"/>
    </row>
    <row r="12" spans="1:6" x14ac:dyDescent="0.3">
      <c r="A12" s="126"/>
      <c r="B12" s="127"/>
      <c r="C12" s="127"/>
      <c r="D12" s="127"/>
    </row>
    <row r="13" spans="1:6" x14ac:dyDescent="0.3">
      <c r="A13" s="128">
        <v>1.01</v>
      </c>
      <c r="B13" s="128" t="s">
        <v>0</v>
      </c>
      <c r="C13" s="129" t="s">
        <v>1</v>
      </c>
      <c r="D13" s="130">
        <f>'Electrical District Rate'!$E$3</f>
        <v>900</v>
      </c>
      <c r="E13" s="130">
        <f>D13</f>
        <v>900</v>
      </c>
      <c r="F13" s="131" t="s">
        <v>162</v>
      </c>
    </row>
    <row r="14" spans="1:6" x14ac:dyDescent="0.3">
      <c r="A14" s="128">
        <v>1.02</v>
      </c>
      <c r="B14" s="128" t="s">
        <v>2</v>
      </c>
      <c r="C14" s="129" t="s">
        <v>1</v>
      </c>
      <c r="D14" s="130">
        <f>'Electrical District Rate'!$E$4</f>
        <v>675</v>
      </c>
      <c r="E14" s="130">
        <f t="shared" ref="E14:E67" si="0">D14</f>
        <v>675</v>
      </c>
      <c r="F14" s="131" t="s">
        <v>162</v>
      </c>
    </row>
    <row r="15" spans="1:6" x14ac:dyDescent="0.3">
      <c r="A15" s="128">
        <v>1.03</v>
      </c>
      <c r="B15" s="128" t="s">
        <v>3</v>
      </c>
      <c r="C15" s="129" t="s">
        <v>1</v>
      </c>
      <c r="D15" s="130">
        <v>635</v>
      </c>
      <c r="E15" s="130">
        <f t="shared" si="0"/>
        <v>635</v>
      </c>
      <c r="F15" s="131" t="s">
        <v>162</v>
      </c>
    </row>
    <row r="16" spans="1:6" x14ac:dyDescent="0.3">
      <c r="A16" s="132"/>
      <c r="B16" s="127"/>
      <c r="C16" s="127"/>
      <c r="D16" s="133"/>
      <c r="E16" s="130">
        <f t="shared" si="0"/>
        <v>0</v>
      </c>
      <c r="F16" s="134"/>
    </row>
    <row r="17" spans="1:6" x14ac:dyDescent="0.3">
      <c r="A17" s="126" t="s">
        <v>38</v>
      </c>
      <c r="B17" s="127"/>
      <c r="C17" s="127"/>
      <c r="D17" s="135"/>
      <c r="E17" s="130">
        <f t="shared" si="0"/>
        <v>0</v>
      </c>
    </row>
    <row r="18" spans="1:6" x14ac:dyDescent="0.3">
      <c r="A18" s="136"/>
      <c r="B18" s="137"/>
      <c r="C18" s="137"/>
      <c r="D18" s="138"/>
      <c r="E18" s="130">
        <f t="shared" si="0"/>
        <v>0</v>
      </c>
    </row>
    <row r="19" spans="1:6" x14ac:dyDescent="0.3">
      <c r="A19" s="139" t="s">
        <v>39</v>
      </c>
      <c r="B19" s="137"/>
      <c r="C19" s="137"/>
      <c r="E19" s="130">
        <f t="shared" si="0"/>
        <v>0</v>
      </c>
    </row>
    <row r="20" spans="1:6" x14ac:dyDescent="0.3">
      <c r="A20" s="139"/>
      <c r="B20" s="137"/>
      <c r="C20" s="137"/>
      <c r="D20" s="140"/>
      <c r="E20" s="130">
        <f t="shared" si="0"/>
        <v>0</v>
      </c>
    </row>
    <row r="21" spans="1:6" x14ac:dyDescent="0.3">
      <c r="A21" s="118">
        <v>1.01</v>
      </c>
      <c r="B21" s="141" t="s">
        <v>6</v>
      </c>
      <c r="C21" s="129" t="s">
        <v>5</v>
      </c>
      <c r="D21" s="118">
        <v>26.11</v>
      </c>
      <c r="E21" s="130">
        <f t="shared" si="0"/>
        <v>26.11</v>
      </c>
      <c r="F21" s="142" t="s">
        <v>163</v>
      </c>
    </row>
    <row r="22" spans="1:6" x14ac:dyDescent="0.3">
      <c r="A22" s="143">
        <v>1.02</v>
      </c>
      <c r="B22" s="144" t="s">
        <v>7</v>
      </c>
      <c r="C22" s="145" t="s">
        <v>5</v>
      </c>
      <c r="D22" s="143">
        <v>820</v>
      </c>
      <c r="E22" s="146">
        <f t="shared" si="0"/>
        <v>820</v>
      </c>
      <c r="F22" s="147" t="s">
        <v>162</v>
      </c>
    </row>
    <row r="23" spans="1:6" s="142" customFormat="1" x14ac:dyDescent="0.3">
      <c r="A23" s="118">
        <v>1.03</v>
      </c>
      <c r="B23" s="141" t="s">
        <v>8</v>
      </c>
      <c r="C23" s="129" t="s">
        <v>5</v>
      </c>
      <c r="D23" s="118">
        <v>140</v>
      </c>
      <c r="E23" s="130">
        <f t="shared" si="0"/>
        <v>140</v>
      </c>
      <c r="F23" s="142" t="s">
        <v>163</v>
      </c>
    </row>
    <row r="24" spans="1:6" s="142" customFormat="1" x14ac:dyDescent="0.3">
      <c r="A24" s="118">
        <v>1.04</v>
      </c>
      <c r="B24" s="128" t="s">
        <v>172</v>
      </c>
      <c r="C24" s="129" t="s">
        <v>5</v>
      </c>
      <c r="D24" s="128">
        <v>340</v>
      </c>
      <c r="E24" s="130">
        <f t="shared" si="0"/>
        <v>340</v>
      </c>
      <c r="F24" s="142" t="s">
        <v>163</v>
      </c>
    </row>
    <row r="25" spans="1:6" x14ac:dyDescent="0.3">
      <c r="A25" s="139"/>
      <c r="B25" s="137"/>
      <c r="C25" s="137"/>
      <c r="D25" s="132"/>
      <c r="E25" s="148">
        <f t="shared" si="0"/>
        <v>0</v>
      </c>
    </row>
    <row r="26" spans="1:6" x14ac:dyDescent="0.3">
      <c r="A26" s="149" t="s">
        <v>40</v>
      </c>
      <c r="B26" s="137"/>
      <c r="C26" s="137"/>
      <c r="D26" s="132"/>
      <c r="E26" s="130">
        <f t="shared" si="0"/>
        <v>0</v>
      </c>
    </row>
    <row r="27" spans="1:6" x14ac:dyDescent="0.3">
      <c r="A27" s="139"/>
      <c r="B27" s="137"/>
      <c r="C27" s="137"/>
      <c r="D27" s="132"/>
      <c r="E27" s="130"/>
    </row>
    <row r="28" spans="1:6" x14ac:dyDescent="0.3">
      <c r="A28" s="118">
        <v>2.0099999999999998</v>
      </c>
      <c r="B28" s="141" t="s">
        <v>110</v>
      </c>
      <c r="C28" s="129" t="s">
        <v>5</v>
      </c>
      <c r="D28" s="118">
        <v>36</v>
      </c>
      <c r="E28" s="130">
        <f t="shared" si="0"/>
        <v>36</v>
      </c>
      <c r="F28" s="131" t="s">
        <v>119</v>
      </c>
    </row>
    <row r="29" spans="1:6" x14ac:dyDescent="0.3">
      <c r="A29" s="118">
        <v>2.02</v>
      </c>
      <c r="B29" s="141" t="s">
        <v>111</v>
      </c>
      <c r="C29" s="129" t="s">
        <v>5</v>
      </c>
      <c r="D29" s="118">
        <v>36</v>
      </c>
      <c r="E29" s="130">
        <f t="shared" si="0"/>
        <v>36</v>
      </c>
      <c r="F29" s="142" t="s">
        <v>119</v>
      </c>
    </row>
    <row r="30" spans="1:6" x14ac:dyDescent="0.3">
      <c r="A30" s="118">
        <v>2.0299999999999998</v>
      </c>
      <c r="B30" s="141" t="s">
        <v>10</v>
      </c>
      <c r="C30" s="129" t="s">
        <v>9</v>
      </c>
      <c r="D30" s="118">
        <v>144</v>
      </c>
      <c r="E30" s="130">
        <f t="shared" si="0"/>
        <v>144</v>
      </c>
      <c r="F30" s="131" t="s">
        <v>119</v>
      </c>
    </row>
    <row r="31" spans="1:6" x14ac:dyDescent="0.3">
      <c r="A31" s="149"/>
      <c r="B31" s="120"/>
      <c r="C31" s="120"/>
      <c r="D31" s="150"/>
      <c r="E31" s="130">
        <f t="shared" si="0"/>
        <v>0</v>
      </c>
    </row>
    <row r="32" spans="1:6" x14ac:dyDescent="0.3">
      <c r="A32" s="149" t="s">
        <v>41</v>
      </c>
      <c r="B32" s="137"/>
      <c r="C32" s="137"/>
      <c r="D32" s="132"/>
      <c r="E32" s="130">
        <f t="shared" si="0"/>
        <v>0</v>
      </c>
    </row>
    <row r="33" spans="1:6" x14ac:dyDescent="0.3">
      <c r="A33" s="139"/>
      <c r="B33" s="137"/>
      <c r="C33" s="137"/>
      <c r="D33" s="132"/>
      <c r="E33" s="130">
        <f t="shared" si="0"/>
        <v>0</v>
      </c>
    </row>
    <row r="34" spans="1:6" x14ac:dyDescent="0.3">
      <c r="A34" s="118">
        <v>3.01</v>
      </c>
      <c r="B34" s="128" t="s">
        <v>121</v>
      </c>
      <c r="C34" s="129" t="s">
        <v>9</v>
      </c>
      <c r="D34" s="118">
        <f xml:space="preserve"> 5665*1.15</f>
        <v>6514.7499999999991</v>
      </c>
      <c r="E34" s="130">
        <f t="shared" si="0"/>
        <v>6514.7499999999991</v>
      </c>
      <c r="F34" s="142" t="s">
        <v>119</v>
      </c>
    </row>
    <row r="35" spans="1:6" x14ac:dyDescent="0.3">
      <c r="A35" s="118">
        <v>3.02</v>
      </c>
      <c r="B35" s="128" t="s">
        <v>165</v>
      </c>
      <c r="C35" s="129" t="s">
        <v>9</v>
      </c>
      <c r="D35" s="118">
        <v>15008</v>
      </c>
      <c r="E35" s="130">
        <f t="shared" si="0"/>
        <v>15008</v>
      </c>
      <c r="F35" s="142" t="s">
        <v>162</v>
      </c>
    </row>
    <row r="36" spans="1:6" x14ac:dyDescent="0.3">
      <c r="A36" s="118">
        <v>3.03</v>
      </c>
      <c r="B36" s="128" t="s">
        <v>11</v>
      </c>
      <c r="C36" s="129" t="s">
        <v>9</v>
      </c>
      <c r="D36" s="118">
        <f xml:space="preserve"> 248*1.15</f>
        <v>285.2</v>
      </c>
      <c r="E36" s="130">
        <f t="shared" si="0"/>
        <v>285.2</v>
      </c>
      <c r="F36" s="142" t="s">
        <v>162</v>
      </c>
    </row>
    <row r="37" spans="1:6" x14ac:dyDescent="0.3">
      <c r="A37" s="118">
        <v>3.04</v>
      </c>
      <c r="B37" s="128" t="s">
        <v>122</v>
      </c>
      <c r="C37" s="129" t="s">
        <v>9</v>
      </c>
      <c r="D37" s="118">
        <f>5665*1.15</f>
        <v>6514.7499999999991</v>
      </c>
      <c r="E37" s="130">
        <f t="shared" si="0"/>
        <v>6514.7499999999991</v>
      </c>
      <c r="F37" s="142" t="s">
        <v>119</v>
      </c>
    </row>
    <row r="38" spans="1:6" x14ac:dyDescent="0.3">
      <c r="A38" s="118">
        <v>3.05</v>
      </c>
      <c r="B38" s="128" t="s">
        <v>167</v>
      </c>
      <c r="C38" s="129" t="s">
        <v>9</v>
      </c>
      <c r="D38" s="118">
        <v>7069</v>
      </c>
      <c r="E38" s="130">
        <f t="shared" si="0"/>
        <v>7069</v>
      </c>
      <c r="F38" s="142" t="s">
        <v>162</v>
      </c>
    </row>
    <row r="39" spans="1:6" x14ac:dyDescent="0.3">
      <c r="A39" s="139"/>
      <c r="B39" s="151"/>
      <c r="C39" s="151"/>
      <c r="D39" s="132"/>
      <c r="E39" s="130">
        <f t="shared" si="0"/>
        <v>0</v>
      </c>
    </row>
    <row r="40" spans="1:6" x14ac:dyDescent="0.3">
      <c r="A40" s="149" t="s">
        <v>42</v>
      </c>
      <c r="B40" s="137"/>
      <c r="C40" s="137"/>
      <c r="D40" s="132"/>
      <c r="E40" s="130">
        <f t="shared" si="0"/>
        <v>0</v>
      </c>
    </row>
    <row r="41" spans="1:6" x14ac:dyDescent="0.3">
      <c r="A41" s="149"/>
      <c r="B41" s="137"/>
      <c r="C41" s="137"/>
      <c r="D41" s="132"/>
      <c r="E41" s="130">
        <f t="shared" si="0"/>
        <v>0</v>
      </c>
    </row>
    <row r="42" spans="1:6" x14ac:dyDescent="0.3">
      <c r="A42" s="118">
        <v>4.01</v>
      </c>
      <c r="B42" s="128" t="s">
        <v>154</v>
      </c>
      <c r="C42" s="129" t="s">
        <v>12</v>
      </c>
      <c r="D42" s="118">
        <f>1.15*2998</f>
        <v>3447.7</v>
      </c>
      <c r="E42" s="130">
        <f t="shared" si="0"/>
        <v>3447.7</v>
      </c>
      <c r="F42" s="142" t="s">
        <v>119</v>
      </c>
    </row>
    <row r="43" spans="1:6" x14ac:dyDescent="0.3">
      <c r="A43" s="118">
        <v>4.0199999999999996</v>
      </c>
      <c r="B43" s="128" t="s">
        <v>166</v>
      </c>
      <c r="C43" s="129" t="s">
        <v>12</v>
      </c>
      <c r="D43" s="118">
        <v>2979</v>
      </c>
      <c r="E43" s="130">
        <f t="shared" si="0"/>
        <v>2979</v>
      </c>
      <c r="F43" s="142" t="s">
        <v>162</v>
      </c>
    </row>
    <row r="44" spans="1:6" x14ac:dyDescent="0.3">
      <c r="A44" s="118">
        <v>4.03</v>
      </c>
      <c r="B44" s="128" t="s">
        <v>123</v>
      </c>
      <c r="C44" s="129" t="s">
        <v>12</v>
      </c>
      <c r="D44" s="118">
        <f>1.15* 25493</f>
        <v>29316.949999999997</v>
      </c>
      <c r="E44" s="130">
        <f t="shared" si="0"/>
        <v>29316.949999999997</v>
      </c>
      <c r="F44" s="142" t="s">
        <v>119</v>
      </c>
    </row>
    <row r="45" spans="1:6" x14ac:dyDescent="0.3">
      <c r="A45" s="118">
        <v>4.0599999999999996</v>
      </c>
      <c r="B45" s="141" t="s">
        <v>15</v>
      </c>
      <c r="C45" s="129" t="s">
        <v>9</v>
      </c>
      <c r="D45" s="118">
        <f>1.15*979</f>
        <v>1125.8499999999999</v>
      </c>
      <c r="E45" s="130">
        <f t="shared" si="0"/>
        <v>1125.8499999999999</v>
      </c>
      <c r="F45" s="142" t="s">
        <v>119</v>
      </c>
    </row>
    <row r="46" spans="1:6" x14ac:dyDescent="0.3">
      <c r="A46" s="118">
        <v>4.07</v>
      </c>
      <c r="B46" s="141" t="s">
        <v>16</v>
      </c>
      <c r="C46" s="129" t="s">
        <v>9</v>
      </c>
      <c r="D46" s="118">
        <f>1.15*1023</f>
        <v>1176.4499999999998</v>
      </c>
      <c r="E46" s="130">
        <f t="shared" si="0"/>
        <v>1176.4499999999998</v>
      </c>
      <c r="F46" s="142" t="s">
        <v>119</v>
      </c>
    </row>
    <row r="47" spans="1:6" x14ac:dyDescent="0.3">
      <c r="A47" s="118">
        <v>4.08</v>
      </c>
      <c r="B47" s="141" t="s">
        <v>17</v>
      </c>
      <c r="C47" s="129" t="s">
        <v>9</v>
      </c>
      <c r="D47" s="118">
        <f>1.15*237</f>
        <v>272.54999999999995</v>
      </c>
      <c r="E47" s="130">
        <f t="shared" si="0"/>
        <v>272.54999999999995</v>
      </c>
      <c r="F47" s="142" t="s">
        <v>119</v>
      </c>
    </row>
    <row r="48" spans="1:6" x14ac:dyDescent="0.3">
      <c r="A48" s="118">
        <v>4.09</v>
      </c>
      <c r="B48" s="141" t="s">
        <v>124</v>
      </c>
      <c r="C48" s="129" t="s">
        <v>9</v>
      </c>
      <c r="D48" s="118">
        <f>1.15*1432</f>
        <v>1646.8</v>
      </c>
      <c r="E48" s="130">
        <f t="shared" si="0"/>
        <v>1646.8</v>
      </c>
      <c r="F48" s="142" t="s">
        <v>119</v>
      </c>
    </row>
    <row r="49" spans="1:6" x14ac:dyDescent="0.3">
      <c r="A49" s="118">
        <v>4.0999999999999996</v>
      </c>
      <c r="B49" s="152" t="s">
        <v>18</v>
      </c>
      <c r="C49" s="153" t="s">
        <v>13</v>
      </c>
      <c r="D49" s="154">
        <f>1.15* 649</f>
        <v>746.34999999999991</v>
      </c>
      <c r="E49" s="130">
        <f t="shared" si="0"/>
        <v>746.34999999999991</v>
      </c>
      <c r="F49" s="142" t="s">
        <v>119</v>
      </c>
    </row>
    <row r="50" spans="1:6" x14ac:dyDescent="0.3">
      <c r="A50" s="149"/>
      <c r="B50" s="132"/>
      <c r="C50" s="127"/>
      <c r="D50" s="150"/>
      <c r="E50" s="130">
        <f t="shared" si="0"/>
        <v>0</v>
      </c>
    </row>
    <row r="51" spans="1:6" x14ac:dyDescent="0.3">
      <c r="A51" s="149" t="s">
        <v>43</v>
      </c>
      <c r="B51" s="132"/>
      <c r="C51" s="132"/>
      <c r="D51" s="132"/>
      <c r="E51" s="130">
        <f t="shared" si="0"/>
        <v>0</v>
      </c>
    </row>
    <row r="52" spans="1:6" x14ac:dyDescent="0.3">
      <c r="A52" s="139"/>
      <c r="B52" s="132"/>
      <c r="C52" s="132"/>
      <c r="D52" s="132"/>
      <c r="E52" s="130">
        <f t="shared" si="0"/>
        <v>0</v>
      </c>
    </row>
    <row r="53" spans="1:6" x14ac:dyDescent="0.3">
      <c r="A53" s="118">
        <v>5.01</v>
      </c>
      <c r="B53" s="141" t="s">
        <v>146</v>
      </c>
      <c r="C53" s="117" t="s">
        <v>13</v>
      </c>
      <c r="D53" s="118">
        <f xml:space="preserve"> 100</f>
        <v>100</v>
      </c>
      <c r="E53" s="130">
        <f t="shared" si="0"/>
        <v>100</v>
      </c>
      <c r="F53" s="142" t="s">
        <v>119</v>
      </c>
    </row>
    <row r="54" spans="1:6" x14ac:dyDescent="0.3">
      <c r="A54" s="118">
        <v>5.0199999999999996</v>
      </c>
      <c r="B54" s="141" t="s">
        <v>147</v>
      </c>
      <c r="C54" s="117" t="s">
        <v>13</v>
      </c>
      <c r="D54" s="118">
        <f>1.15*133</f>
        <v>152.94999999999999</v>
      </c>
      <c r="E54" s="130">
        <f t="shared" si="0"/>
        <v>152.94999999999999</v>
      </c>
      <c r="F54" s="142" t="s">
        <v>119</v>
      </c>
    </row>
    <row r="55" spans="1:6" x14ac:dyDescent="0.3">
      <c r="A55" s="118">
        <v>5.03</v>
      </c>
      <c r="B55" s="141" t="s">
        <v>148</v>
      </c>
      <c r="C55" s="117" t="s">
        <v>13</v>
      </c>
      <c r="D55" s="118">
        <v>128.79999999999998</v>
      </c>
      <c r="E55" s="130">
        <f t="shared" si="0"/>
        <v>128.79999999999998</v>
      </c>
      <c r="F55" s="142" t="s">
        <v>119</v>
      </c>
    </row>
    <row r="56" spans="1:6" x14ac:dyDescent="0.3">
      <c r="A56" s="118">
        <v>5.08</v>
      </c>
      <c r="B56" s="128" t="s">
        <v>19</v>
      </c>
      <c r="C56" s="129" t="s">
        <v>20</v>
      </c>
      <c r="D56" s="130">
        <f>(1.15*134)</f>
        <v>154.1</v>
      </c>
      <c r="E56" s="130">
        <f t="shared" si="0"/>
        <v>154.1</v>
      </c>
      <c r="F56" s="142" t="s">
        <v>119</v>
      </c>
    </row>
    <row r="57" spans="1:6" x14ac:dyDescent="0.3">
      <c r="A57" s="118">
        <v>5.0999999999999996</v>
      </c>
      <c r="B57" s="141" t="s">
        <v>21</v>
      </c>
      <c r="C57" s="117" t="s">
        <v>13</v>
      </c>
      <c r="D57" s="118">
        <f>1.15*120</f>
        <v>138</v>
      </c>
      <c r="E57" s="130">
        <f t="shared" si="0"/>
        <v>138</v>
      </c>
      <c r="F57" s="142" t="s">
        <v>119</v>
      </c>
    </row>
    <row r="58" spans="1:6" x14ac:dyDescent="0.3">
      <c r="A58" s="118">
        <v>5.1100000000000003</v>
      </c>
      <c r="B58" s="141" t="s">
        <v>22</v>
      </c>
      <c r="C58" s="117" t="s">
        <v>13</v>
      </c>
      <c r="D58" s="118">
        <f>1.15*350</f>
        <v>402.49999999999994</v>
      </c>
      <c r="E58" s="130">
        <f t="shared" si="0"/>
        <v>402.49999999999994</v>
      </c>
      <c r="F58" s="142" t="s">
        <v>119</v>
      </c>
    </row>
    <row r="59" spans="1:6" x14ac:dyDescent="0.3">
      <c r="A59" s="118">
        <v>5.12</v>
      </c>
      <c r="B59" s="128" t="s">
        <v>23</v>
      </c>
      <c r="C59" s="129" t="s">
        <v>13</v>
      </c>
      <c r="D59" s="118">
        <f>1.15*144</f>
        <v>165.6</v>
      </c>
      <c r="E59" s="130">
        <f t="shared" si="0"/>
        <v>165.6</v>
      </c>
      <c r="F59" s="142" t="s">
        <v>119</v>
      </c>
    </row>
    <row r="60" spans="1:6" x14ac:dyDescent="0.3">
      <c r="A60" s="139"/>
      <c r="B60" s="132"/>
      <c r="C60" s="132"/>
      <c r="D60" s="132"/>
      <c r="E60" s="130">
        <f t="shared" si="0"/>
        <v>0</v>
      </c>
    </row>
    <row r="61" spans="1:6" x14ac:dyDescent="0.3">
      <c r="A61" s="149" t="s">
        <v>44</v>
      </c>
      <c r="B61" s="132"/>
      <c r="C61" s="132"/>
      <c r="D61" s="132"/>
      <c r="E61" s="130">
        <f t="shared" si="0"/>
        <v>0</v>
      </c>
    </row>
    <row r="62" spans="1:6" x14ac:dyDescent="0.3">
      <c r="A62" s="149"/>
      <c r="B62" s="132"/>
      <c r="C62" s="132"/>
      <c r="D62" s="132"/>
      <c r="E62" s="130">
        <f t="shared" si="0"/>
        <v>0</v>
      </c>
    </row>
    <row r="63" spans="1:6" x14ac:dyDescent="0.3">
      <c r="A63" s="118">
        <v>6.01</v>
      </c>
      <c r="B63" s="155" t="s">
        <v>149</v>
      </c>
      <c r="C63" s="129" t="s">
        <v>13</v>
      </c>
      <c r="D63" s="118">
        <v>465.74999999999994</v>
      </c>
      <c r="E63" s="130">
        <f t="shared" si="0"/>
        <v>465.74999999999994</v>
      </c>
      <c r="F63" s="142" t="s">
        <v>119</v>
      </c>
    </row>
    <row r="64" spans="1:6" x14ac:dyDescent="0.3">
      <c r="A64" s="118">
        <v>6.02</v>
      </c>
      <c r="B64" s="141" t="s">
        <v>169</v>
      </c>
      <c r="C64" s="129" t="s">
        <v>24</v>
      </c>
      <c r="D64" s="118">
        <v>1679</v>
      </c>
      <c r="E64" s="130">
        <f t="shared" si="0"/>
        <v>1679</v>
      </c>
      <c r="F64" s="142" t="s">
        <v>112</v>
      </c>
    </row>
    <row r="65" spans="1:6" x14ac:dyDescent="0.3">
      <c r="A65" s="118">
        <v>6.03</v>
      </c>
      <c r="B65" s="141" t="s">
        <v>126</v>
      </c>
      <c r="C65" s="129" t="s">
        <v>24</v>
      </c>
      <c r="D65" s="118">
        <v>2549</v>
      </c>
      <c r="E65" s="130">
        <f t="shared" si="0"/>
        <v>2549</v>
      </c>
      <c r="F65" s="142" t="s">
        <v>113</v>
      </c>
    </row>
    <row r="66" spans="1:6" x14ac:dyDescent="0.3">
      <c r="A66" s="118">
        <v>6.04</v>
      </c>
      <c r="B66" s="141" t="s">
        <v>127</v>
      </c>
      <c r="C66" s="129" t="s">
        <v>24</v>
      </c>
      <c r="D66" s="118">
        <v>2549</v>
      </c>
      <c r="E66" s="130">
        <f t="shared" si="0"/>
        <v>2549</v>
      </c>
      <c r="F66" s="142" t="s">
        <v>113</v>
      </c>
    </row>
    <row r="67" spans="1:6" x14ac:dyDescent="0.3">
      <c r="A67" s="118">
        <v>6.05</v>
      </c>
      <c r="B67" s="141" t="s">
        <v>168</v>
      </c>
      <c r="C67" s="129" t="s">
        <v>24</v>
      </c>
      <c r="D67" s="118">
        <v>2549</v>
      </c>
      <c r="E67" s="130">
        <f t="shared" si="0"/>
        <v>2549</v>
      </c>
      <c r="F67" s="142" t="s">
        <v>114</v>
      </c>
    </row>
    <row r="68" spans="1:6" x14ac:dyDescent="0.3">
      <c r="A68" s="150"/>
      <c r="B68" s="120"/>
      <c r="C68" s="127"/>
      <c r="D68" s="150"/>
      <c r="E68" s="130">
        <f t="shared" ref="E68:E107" si="1">D68</f>
        <v>0</v>
      </c>
    </row>
    <row r="69" spans="1:6" x14ac:dyDescent="0.3">
      <c r="A69" s="149" t="s">
        <v>45</v>
      </c>
      <c r="B69" s="132"/>
      <c r="C69" s="132"/>
      <c r="D69" s="132"/>
      <c r="E69" s="130">
        <f t="shared" si="1"/>
        <v>0</v>
      </c>
    </row>
    <row r="70" spans="1:6" x14ac:dyDescent="0.3">
      <c r="A70" s="149"/>
      <c r="B70" s="132"/>
      <c r="C70" s="132"/>
      <c r="D70" s="132"/>
      <c r="E70" s="130">
        <f t="shared" si="1"/>
        <v>0</v>
      </c>
    </row>
    <row r="71" spans="1:6" ht="28.8" x14ac:dyDescent="0.3">
      <c r="A71" s="118">
        <v>7.01</v>
      </c>
      <c r="B71" s="141" t="s">
        <v>128</v>
      </c>
      <c r="C71" s="129" t="s">
        <v>13</v>
      </c>
      <c r="D71" s="118">
        <f>1.15*13500</f>
        <v>15524.999999999998</v>
      </c>
      <c r="E71" s="130">
        <f t="shared" si="1"/>
        <v>15524.999999999998</v>
      </c>
      <c r="F71" s="142" t="s">
        <v>119</v>
      </c>
    </row>
    <row r="72" spans="1:6" x14ac:dyDescent="0.3">
      <c r="A72" s="139"/>
      <c r="B72" s="156"/>
      <c r="C72" s="157"/>
      <c r="D72" s="158"/>
      <c r="E72" s="130">
        <f t="shared" si="1"/>
        <v>0</v>
      </c>
    </row>
    <row r="73" spans="1:6" x14ac:dyDescent="0.3">
      <c r="A73" s="149" t="s">
        <v>129</v>
      </c>
      <c r="B73" s="132"/>
      <c r="C73" s="132"/>
      <c r="D73" s="132"/>
      <c r="E73" s="130">
        <f t="shared" si="1"/>
        <v>0</v>
      </c>
    </row>
    <row r="74" spans="1:6" x14ac:dyDescent="0.3">
      <c r="A74" s="139"/>
      <c r="B74" s="132"/>
      <c r="C74" s="132"/>
      <c r="D74" s="132"/>
      <c r="E74" s="130">
        <f t="shared" si="1"/>
        <v>0</v>
      </c>
    </row>
    <row r="75" spans="1:6" x14ac:dyDescent="0.3">
      <c r="A75" s="118">
        <v>8.01</v>
      </c>
      <c r="B75" s="128" t="s">
        <v>130</v>
      </c>
      <c r="C75" s="129" t="s">
        <v>13</v>
      </c>
      <c r="D75" s="118">
        <v>15</v>
      </c>
      <c r="E75" s="130">
        <f t="shared" si="1"/>
        <v>15</v>
      </c>
      <c r="F75" s="142" t="s">
        <v>119</v>
      </c>
    </row>
    <row r="76" spans="1:6" x14ac:dyDescent="0.3">
      <c r="A76" s="118">
        <v>8.02</v>
      </c>
      <c r="B76" s="128" t="s">
        <v>132</v>
      </c>
      <c r="C76" s="129" t="s">
        <v>14</v>
      </c>
      <c r="D76" s="118">
        <v>58</v>
      </c>
      <c r="E76" s="130">
        <f t="shared" si="1"/>
        <v>58</v>
      </c>
      <c r="F76" s="142" t="s">
        <v>119</v>
      </c>
    </row>
    <row r="77" spans="1:6" x14ac:dyDescent="0.3">
      <c r="A77" s="118">
        <v>8.0299999999999994</v>
      </c>
      <c r="B77" s="128" t="s">
        <v>133</v>
      </c>
      <c r="C77" s="129" t="s">
        <v>13</v>
      </c>
      <c r="D77" s="118">
        <v>20</v>
      </c>
      <c r="E77" s="130">
        <f t="shared" si="1"/>
        <v>20</v>
      </c>
      <c r="F77" s="142" t="s">
        <v>131</v>
      </c>
    </row>
    <row r="78" spans="1:6" x14ac:dyDescent="0.3">
      <c r="A78" s="118">
        <v>8.0399999999999991</v>
      </c>
      <c r="B78" s="128" t="s">
        <v>134</v>
      </c>
      <c r="C78" s="129" t="s">
        <v>13</v>
      </c>
      <c r="D78" s="118">
        <f>557</f>
        <v>557</v>
      </c>
      <c r="E78" s="130">
        <f t="shared" si="1"/>
        <v>557</v>
      </c>
      <c r="F78" s="142" t="s">
        <v>119</v>
      </c>
    </row>
    <row r="79" spans="1:6" x14ac:dyDescent="0.3">
      <c r="A79" s="118">
        <v>8.0500000000000007</v>
      </c>
      <c r="B79" s="128" t="s">
        <v>145</v>
      </c>
      <c r="C79" s="129" t="s">
        <v>5</v>
      </c>
      <c r="D79" s="118">
        <v>14</v>
      </c>
      <c r="E79" s="130">
        <f t="shared" si="1"/>
        <v>14</v>
      </c>
      <c r="F79" s="142" t="s">
        <v>119</v>
      </c>
    </row>
    <row r="80" spans="1:6" x14ac:dyDescent="0.3">
      <c r="A80" s="150"/>
      <c r="B80" s="159"/>
      <c r="C80" s="159"/>
      <c r="D80" s="150"/>
      <c r="E80" s="130">
        <f t="shared" si="1"/>
        <v>0</v>
      </c>
    </row>
    <row r="81" spans="1:6" x14ac:dyDescent="0.3">
      <c r="A81" s="149" t="s">
        <v>46</v>
      </c>
      <c r="B81" s="160"/>
      <c r="C81" s="160"/>
      <c r="D81" s="132"/>
      <c r="E81" s="130">
        <f t="shared" si="1"/>
        <v>0</v>
      </c>
    </row>
    <row r="82" spans="1:6" x14ac:dyDescent="0.3">
      <c r="A82" s="150"/>
      <c r="B82" s="160"/>
      <c r="C82" s="160"/>
      <c r="D82" s="132"/>
      <c r="E82" s="130">
        <f t="shared" si="1"/>
        <v>0</v>
      </c>
    </row>
    <row r="83" spans="1:6" x14ac:dyDescent="0.3">
      <c r="A83" s="118">
        <v>9.01</v>
      </c>
      <c r="B83" s="128" t="s">
        <v>27</v>
      </c>
      <c r="C83" s="129" t="s">
        <v>28</v>
      </c>
      <c r="D83" s="118">
        <v>11.33</v>
      </c>
      <c r="E83" s="130">
        <f t="shared" si="1"/>
        <v>11.33</v>
      </c>
      <c r="F83" s="142" t="s">
        <v>135</v>
      </c>
    </row>
    <row r="84" spans="1:6" x14ac:dyDescent="0.3">
      <c r="A84" s="118">
        <v>9.02</v>
      </c>
      <c r="B84" s="128" t="s">
        <v>29</v>
      </c>
      <c r="C84" s="129" t="s">
        <v>28</v>
      </c>
      <c r="D84" s="130">
        <v>25.75</v>
      </c>
      <c r="E84" s="130">
        <f t="shared" si="1"/>
        <v>25.75</v>
      </c>
      <c r="F84" s="142" t="s">
        <v>135</v>
      </c>
    </row>
    <row r="85" spans="1:6" x14ac:dyDescent="0.3">
      <c r="A85" s="118">
        <v>9.0299999999999994</v>
      </c>
      <c r="B85" s="128" t="s">
        <v>30</v>
      </c>
      <c r="C85" s="129" t="s">
        <v>28</v>
      </c>
      <c r="D85" s="130">
        <v>3.09</v>
      </c>
      <c r="E85" s="130">
        <f t="shared" si="1"/>
        <v>3.09</v>
      </c>
      <c r="F85" s="142" t="s">
        <v>135</v>
      </c>
    </row>
    <row r="86" spans="1:6" x14ac:dyDescent="0.3">
      <c r="A86" s="118">
        <v>9.0399999999999991</v>
      </c>
      <c r="B86" s="128" t="s">
        <v>31</v>
      </c>
      <c r="C86" s="129" t="s">
        <v>28</v>
      </c>
      <c r="D86" s="130">
        <v>5.15</v>
      </c>
      <c r="E86" s="130">
        <f t="shared" si="1"/>
        <v>5.15</v>
      </c>
      <c r="F86" s="142" t="s">
        <v>135</v>
      </c>
    </row>
    <row r="87" spans="1:6" x14ac:dyDescent="0.3">
      <c r="A87" s="118">
        <v>9.0500000000000007</v>
      </c>
      <c r="B87" s="161" t="s">
        <v>32</v>
      </c>
      <c r="C87" s="117" t="s">
        <v>24</v>
      </c>
      <c r="D87" s="119">
        <v>1.8025</v>
      </c>
      <c r="E87" s="130">
        <f t="shared" si="1"/>
        <v>1.8025</v>
      </c>
      <c r="F87" s="142" t="s">
        <v>135</v>
      </c>
    </row>
    <row r="88" spans="1:6" x14ac:dyDescent="0.3">
      <c r="E88" s="130">
        <f t="shared" si="1"/>
        <v>0</v>
      </c>
    </row>
    <row r="89" spans="1:6" x14ac:dyDescent="0.3">
      <c r="A89" s="149" t="s">
        <v>47</v>
      </c>
      <c r="B89" s="136"/>
      <c r="C89" s="136"/>
      <c r="D89" s="160"/>
      <c r="E89" s="130">
        <f t="shared" si="1"/>
        <v>0</v>
      </c>
    </row>
    <row r="90" spans="1:6" x14ac:dyDescent="0.3">
      <c r="B90" s="136"/>
      <c r="C90" s="136"/>
      <c r="D90" s="160"/>
      <c r="E90" s="130">
        <f t="shared" si="1"/>
        <v>0</v>
      </c>
    </row>
    <row r="91" spans="1:6" x14ac:dyDescent="0.3">
      <c r="A91" s="118">
        <v>10.01</v>
      </c>
      <c r="B91" s="161" t="s">
        <v>170</v>
      </c>
      <c r="C91" s="129" t="s">
        <v>13</v>
      </c>
      <c r="D91" s="118">
        <v>918000</v>
      </c>
      <c r="E91" s="130">
        <f t="shared" si="1"/>
        <v>918000</v>
      </c>
      <c r="F91" s="356" t="s">
        <v>175</v>
      </c>
    </row>
    <row r="92" spans="1:6" x14ac:dyDescent="0.3">
      <c r="E92" s="130">
        <f t="shared" si="1"/>
        <v>0</v>
      </c>
    </row>
    <row r="93" spans="1:6" x14ac:dyDescent="0.3">
      <c r="E93" s="130">
        <f t="shared" si="1"/>
        <v>0</v>
      </c>
    </row>
    <row r="94" spans="1:6" x14ac:dyDescent="0.3">
      <c r="A94" s="162" t="s">
        <v>177</v>
      </c>
      <c r="E94" s="130">
        <f t="shared" si="1"/>
        <v>0</v>
      </c>
    </row>
    <row r="95" spans="1:6" x14ac:dyDescent="0.3">
      <c r="A95" s="162"/>
      <c r="E95" s="130"/>
    </row>
    <row r="96" spans="1:6" x14ac:dyDescent="0.3">
      <c r="A96" s="163">
        <v>12.01</v>
      </c>
      <c r="B96" s="142" t="s">
        <v>115</v>
      </c>
      <c r="C96" s="142" t="s">
        <v>74</v>
      </c>
      <c r="D96" s="142">
        <f>1.15*26</f>
        <v>29.9</v>
      </c>
      <c r="E96" s="130">
        <f t="shared" si="1"/>
        <v>29.9</v>
      </c>
      <c r="F96" s="142" t="s">
        <v>119</v>
      </c>
    </row>
    <row r="97" spans="1:7" x14ac:dyDescent="0.3">
      <c r="A97" s="163">
        <v>12.02</v>
      </c>
      <c r="B97" s="142" t="s">
        <v>52</v>
      </c>
      <c r="C97" s="142" t="s">
        <v>24</v>
      </c>
      <c r="D97" s="142">
        <v>63067.43</v>
      </c>
      <c r="E97" s="130">
        <f t="shared" si="1"/>
        <v>63067.43</v>
      </c>
      <c r="F97" s="142" t="s">
        <v>171</v>
      </c>
    </row>
    <row r="98" spans="1:7" x14ac:dyDescent="0.3">
      <c r="A98" s="163">
        <v>12.03</v>
      </c>
      <c r="B98" s="164" t="s">
        <v>66</v>
      </c>
      <c r="C98" s="164" t="s">
        <v>13</v>
      </c>
      <c r="D98" s="142">
        <v>18000</v>
      </c>
      <c r="E98" s="130">
        <f t="shared" si="1"/>
        <v>18000</v>
      </c>
      <c r="F98" s="142" t="s">
        <v>125</v>
      </c>
    </row>
    <row r="99" spans="1:7" x14ac:dyDescent="0.3">
      <c r="A99" s="163">
        <v>12.04</v>
      </c>
      <c r="B99" s="164" t="s">
        <v>136</v>
      </c>
      <c r="C99" s="164" t="s">
        <v>13</v>
      </c>
      <c r="D99" s="142">
        <v>6300</v>
      </c>
      <c r="E99" s="130">
        <f t="shared" si="1"/>
        <v>6300</v>
      </c>
      <c r="F99" s="164" t="s">
        <v>137</v>
      </c>
    </row>
    <row r="100" spans="1:7" x14ac:dyDescent="0.3">
      <c r="A100" s="163">
        <v>12.05</v>
      </c>
      <c r="B100" s="164" t="s">
        <v>50</v>
      </c>
      <c r="C100" s="164" t="s">
        <v>13</v>
      </c>
      <c r="D100" s="142">
        <v>416.64</v>
      </c>
      <c r="E100" s="130">
        <f t="shared" si="1"/>
        <v>416.64</v>
      </c>
      <c r="F100" s="142" t="s">
        <v>138</v>
      </c>
    </row>
    <row r="101" spans="1:7" x14ac:dyDescent="0.3">
      <c r="A101" s="163">
        <v>12.06</v>
      </c>
      <c r="B101" s="164" t="s">
        <v>49</v>
      </c>
      <c r="C101" s="164" t="s">
        <v>13</v>
      </c>
      <c r="D101" s="142">
        <f>1.15*4120</f>
        <v>4738</v>
      </c>
      <c r="E101" s="130">
        <f t="shared" si="1"/>
        <v>4738</v>
      </c>
      <c r="F101" s="142" t="s">
        <v>119</v>
      </c>
    </row>
    <row r="102" spans="1:7" x14ac:dyDescent="0.3">
      <c r="A102" s="163">
        <v>12.07</v>
      </c>
      <c r="B102" s="164" t="s">
        <v>139</v>
      </c>
      <c r="C102" s="164" t="s">
        <v>13</v>
      </c>
      <c r="D102" s="142">
        <f>1.15*1875</f>
        <v>2156.25</v>
      </c>
      <c r="E102" s="130">
        <f t="shared" si="1"/>
        <v>2156.25</v>
      </c>
      <c r="F102" s="142" t="s">
        <v>119</v>
      </c>
    </row>
    <row r="103" spans="1:7" x14ac:dyDescent="0.3">
      <c r="A103" s="163">
        <v>12.08</v>
      </c>
      <c r="B103" s="164" t="s">
        <v>48</v>
      </c>
      <c r="C103" s="164" t="s">
        <v>13</v>
      </c>
      <c r="D103" s="142">
        <v>16306.11</v>
      </c>
      <c r="E103" s="130">
        <f t="shared" si="1"/>
        <v>16306.11</v>
      </c>
      <c r="F103" s="142" t="s">
        <v>150</v>
      </c>
    </row>
    <row r="104" spans="1:7" x14ac:dyDescent="0.3">
      <c r="A104" s="163">
        <v>12.09</v>
      </c>
      <c r="B104" s="164" t="s">
        <v>51</v>
      </c>
      <c r="C104" s="142" t="s">
        <v>13</v>
      </c>
      <c r="D104" s="142">
        <f>1.15*1875</f>
        <v>2156.25</v>
      </c>
      <c r="E104" s="130">
        <f t="shared" si="1"/>
        <v>2156.25</v>
      </c>
      <c r="F104" s="142" t="s">
        <v>119</v>
      </c>
    </row>
    <row r="105" spans="1:7" x14ac:dyDescent="0.3">
      <c r="A105" s="165">
        <v>12.1</v>
      </c>
      <c r="B105" s="164" t="s">
        <v>155</v>
      </c>
      <c r="C105" s="164" t="s">
        <v>13</v>
      </c>
      <c r="D105" s="164">
        <f>1.15*361</f>
        <v>415.15</v>
      </c>
      <c r="E105" s="130">
        <f t="shared" si="1"/>
        <v>415.15</v>
      </c>
      <c r="F105" s="142" t="s">
        <v>160</v>
      </c>
    </row>
    <row r="106" spans="1:7" s="142" customFormat="1" x14ac:dyDescent="0.3">
      <c r="A106" s="163">
        <v>12.11</v>
      </c>
      <c r="B106" s="144" t="s">
        <v>156</v>
      </c>
      <c r="C106" s="166" t="s">
        <v>13</v>
      </c>
      <c r="D106" s="166">
        <v>2485</v>
      </c>
      <c r="E106" s="146">
        <f t="shared" si="1"/>
        <v>2485</v>
      </c>
      <c r="F106" s="167" t="s">
        <v>157</v>
      </c>
      <c r="G106" s="122"/>
    </row>
    <row r="107" spans="1:7" x14ac:dyDescent="0.3">
      <c r="A107" s="163">
        <v>12.12</v>
      </c>
      <c r="B107" s="164" t="s">
        <v>174</v>
      </c>
      <c r="C107" s="164" t="s">
        <v>24</v>
      </c>
      <c r="D107" s="142">
        <v>12773.94</v>
      </c>
      <c r="E107" s="130">
        <f t="shared" si="1"/>
        <v>12773.94</v>
      </c>
      <c r="F107" s="142" t="s">
        <v>173</v>
      </c>
      <c r="G107" s="142"/>
    </row>
    <row r="108" spans="1:7" x14ac:dyDescent="0.3">
      <c r="A108" s="168"/>
      <c r="B108" s="169"/>
      <c r="C108" s="140"/>
      <c r="D108" s="134"/>
      <c r="E108" s="170"/>
    </row>
    <row r="109" spans="1:7" x14ac:dyDescent="0.3">
      <c r="B109" s="169"/>
      <c r="C109" s="140"/>
      <c r="D109" s="134"/>
      <c r="E109" s="170"/>
    </row>
    <row r="110" spans="1:7" ht="15.6" x14ac:dyDescent="0.3">
      <c r="A110" s="126"/>
      <c r="B110" s="171" t="s">
        <v>161</v>
      </c>
    </row>
    <row r="111" spans="1:7" x14ac:dyDescent="0.3">
      <c r="B111" s="184" t="s">
        <v>183</v>
      </c>
    </row>
    <row r="112" spans="1:7" x14ac:dyDescent="0.3">
      <c r="A112" s="150"/>
      <c r="B112" s="120"/>
      <c r="C112" s="127"/>
      <c r="D112" s="150"/>
      <c r="E112" s="172"/>
    </row>
    <row r="113" spans="1:6" x14ac:dyDescent="0.3">
      <c r="A113" s="150"/>
      <c r="B113" s="120"/>
      <c r="C113" s="127"/>
      <c r="D113" s="150"/>
      <c r="E113" s="172"/>
    </row>
    <row r="114" spans="1:6" x14ac:dyDescent="0.3">
      <c r="A114" s="150"/>
      <c r="B114" s="120" t="s">
        <v>744</v>
      </c>
      <c r="C114" s="127" t="s">
        <v>13</v>
      </c>
      <c r="D114" s="150">
        <v>600000</v>
      </c>
      <c r="E114" s="172"/>
      <c r="F114" s="357" t="s">
        <v>743</v>
      </c>
    </row>
    <row r="115" spans="1:6" x14ac:dyDescent="0.3">
      <c r="A115" s="150"/>
      <c r="B115" s="120" t="s">
        <v>745</v>
      </c>
      <c r="C115" s="127" t="s">
        <v>13</v>
      </c>
      <c r="D115" s="150">
        <v>400000</v>
      </c>
      <c r="E115" s="172"/>
    </row>
    <row r="116" spans="1:6" x14ac:dyDescent="0.3">
      <c r="A116" s="150"/>
      <c r="B116" s="120"/>
      <c r="C116" s="127"/>
      <c r="D116" s="150"/>
      <c r="E116" s="172"/>
    </row>
    <row r="117" spans="1:6" x14ac:dyDescent="0.3">
      <c r="A117" s="150"/>
      <c r="B117" s="120" t="s">
        <v>759</v>
      </c>
      <c r="C117" s="127" t="s">
        <v>13</v>
      </c>
      <c r="D117" s="150"/>
      <c r="E117" s="172"/>
      <c r="F117" s="357" t="s">
        <v>758</v>
      </c>
    </row>
    <row r="118" spans="1:6" x14ac:dyDescent="0.3">
      <c r="A118" s="150"/>
      <c r="B118" s="120"/>
      <c r="C118" s="127"/>
      <c r="D118" s="150"/>
      <c r="E118" s="172"/>
    </row>
    <row r="119" spans="1:6" x14ac:dyDescent="0.3">
      <c r="A119" s="150"/>
      <c r="B119" s="120"/>
      <c r="C119" s="127"/>
      <c r="D119" s="150"/>
      <c r="E119" s="172"/>
    </row>
    <row r="120" spans="1:6" x14ac:dyDescent="0.3">
      <c r="A120" s="150"/>
      <c r="B120" s="132"/>
      <c r="C120" s="127"/>
      <c r="D120" s="150"/>
      <c r="E120" s="172"/>
    </row>
    <row r="121" spans="1:6" x14ac:dyDescent="0.3">
      <c r="A121" s="150"/>
      <c r="B121" s="132"/>
      <c r="C121" s="127"/>
      <c r="D121" s="150"/>
      <c r="E121" s="172"/>
    </row>
    <row r="122" spans="1:6" x14ac:dyDescent="0.3">
      <c r="A122" s="150"/>
      <c r="B122" s="173"/>
      <c r="C122" s="127"/>
      <c r="D122" s="150"/>
      <c r="E122" s="172"/>
    </row>
    <row r="123" spans="1:6" x14ac:dyDescent="0.3">
      <c r="A123" s="150"/>
      <c r="B123" s="120"/>
      <c r="C123" s="127"/>
      <c r="D123" s="150"/>
      <c r="E123" s="172"/>
    </row>
    <row r="124" spans="1:6" x14ac:dyDescent="0.3">
      <c r="A124" s="150"/>
      <c r="B124" s="120"/>
      <c r="C124" s="127"/>
      <c r="D124" s="150"/>
      <c r="E124" s="172"/>
    </row>
    <row r="125" spans="1:6" x14ac:dyDescent="0.3">
      <c r="A125" s="150"/>
      <c r="B125" s="120"/>
      <c r="C125" s="127"/>
      <c r="D125" s="150"/>
      <c r="E125" s="172"/>
    </row>
    <row r="126" spans="1:6" x14ac:dyDescent="0.3">
      <c r="A126" s="150"/>
      <c r="B126" s="120"/>
      <c r="C126" s="127"/>
      <c r="D126" s="150"/>
      <c r="E126" s="172"/>
    </row>
    <row r="127" spans="1:6" x14ac:dyDescent="0.3">
      <c r="A127" s="150"/>
      <c r="B127" s="120"/>
      <c r="C127" s="127"/>
      <c r="D127" s="150"/>
      <c r="E127" s="172"/>
    </row>
    <row r="128" spans="1:6" x14ac:dyDescent="0.3">
      <c r="A128" s="150"/>
      <c r="B128" s="120"/>
      <c r="C128" s="127"/>
      <c r="D128" s="150"/>
      <c r="E128" s="172"/>
    </row>
    <row r="129" spans="1:5" x14ac:dyDescent="0.3">
      <c r="A129" s="150"/>
      <c r="B129" s="120"/>
      <c r="C129" s="127"/>
      <c r="D129" s="150"/>
      <c r="E129" s="172"/>
    </row>
    <row r="130" spans="1:5" x14ac:dyDescent="0.3">
      <c r="A130" s="150"/>
      <c r="B130" s="120"/>
      <c r="C130" s="127"/>
      <c r="D130" s="150"/>
      <c r="E130" s="172"/>
    </row>
    <row r="131" spans="1:5" x14ac:dyDescent="0.3">
      <c r="A131" s="150"/>
      <c r="B131" s="120"/>
      <c r="C131" s="127"/>
      <c r="D131" s="150"/>
      <c r="E131" s="172"/>
    </row>
    <row r="132" spans="1:5" x14ac:dyDescent="0.3">
      <c r="A132" s="150"/>
      <c r="B132" s="132"/>
      <c r="C132" s="127"/>
      <c r="D132" s="150"/>
      <c r="E132" s="172"/>
    </row>
    <row r="133" spans="1:5" x14ac:dyDescent="0.3">
      <c r="A133" s="150"/>
      <c r="B133" s="120"/>
      <c r="C133" s="127"/>
      <c r="D133" s="150"/>
      <c r="E133" s="172"/>
    </row>
    <row r="134" spans="1:5" x14ac:dyDescent="0.3">
      <c r="A134" s="150"/>
      <c r="B134" s="120"/>
      <c r="C134" s="127"/>
      <c r="D134" s="150"/>
      <c r="E134" s="172"/>
    </row>
    <row r="135" spans="1:5" x14ac:dyDescent="0.3">
      <c r="A135" s="150"/>
      <c r="B135" s="120"/>
      <c r="C135" s="127"/>
      <c r="D135" s="150"/>
      <c r="E135" s="172"/>
    </row>
    <row r="136" spans="1:5" x14ac:dyDescent="0.3">
      <c r="A136" s="150"/>
      <c r="B136" s="120"/>
      <c r="C136" s="127"/>
      <c r="D136" s="150"/>
      <c r="E136" s="172"/>
    </row>
    <row r="137" spans="1:5" x14ac:dyDescent="0.3">
      <c r="A137" s="150"/>
      <c r="B137" s="120"/>
      <c r="C137" s="127"/>
      <c r="D137" s="150"/>
      <c r="E137" s="172"/>
    </row>
    <row r="138" spans="1:5" x14ac:dyDescent="0.3">
      <c r="A138" s="150"/>
      <c r="B138" s="120"/>
      <c r="C138" s="174"/>
      <c r="D138" s="150"/>
      <c r="E138" s="172"/>
    </row>
    <row r="139" spans="1:5" x14ac:dyDescent="0.3">
      <c r="A139" s="150"/>
      <c r="B139" s="120"/>
      <c r="C139" s="174"/>
      <c r="D139" s="150"/>
      <c r="E139" s="172"/>
    </row>
    <row r="140" spans="1:5" x14ac:dyDescent="0.3">
      <c r="A140" s="150"/>
      <c r="B140" s="120"/>
      <c r="C140" s="127"/>
      <c r="D140" s="150"/>
      <c r="E140" s="172"/>
    </row>
    <row r="141" spans="1:5" x14ac:dyDescent="0.3">
      <c r="A141" s="150"/>
      <c r="B141" s="120"/>
      <c r="C141" s="127"/>
      <c r="D141" s="150"/>
      <c r="E141" s="172"/>
    </row>
    <row r="142" spans="1:5" x14ac:dyDescent="0.3">
      <c r="A142" s="150"/>
      <c r="B142" s="120"/>
      <c r="C142" s="127"/>
      <c r="D142" s="150"/>
      <c r="E142" s="172"/>
    </row>
    <row r="143" spans="1:5" x14ac:dyDescent="0.3">
      <c r="A143" s="150"/>
      <c r="B143" s="120"/>
      <c r="C143" s="127"/>
      <c r="D143" s="150"/>
      <c r="E143" s="172"/>
    </row>
    <row r="144" spans="1:5" x14ac:dyDescent="0.3">
      <c r="A144" s="150"/>
      <c r="B144" s="120"/>
      <c r="C144" s="127"/>
      <c r="D144" s="150"/>
      <c r="E144" s="172"/>
    </row>
    <row r="145" spans="1:5" x14ac:dyDescent="0.3">
      <c r="A145" s="149"/>
      <c r="B145" s="132"/>
      <c r="C145" s="132"/>
      <c r="D145" s="132"/>
      <c r="E145" s="172"/>
    </row>
    <row r="146" spans="1:5" x14ac:dyDescent="0.3">
      <c r="A146" s="149"/>
      <c r="B146" s="132"/>
      <c r="C146" s="132"/>
      <c r="D146" s="132"/>
      <c r="E146" s="172"/>
    </row>
    <row r="147" spans="1:5" x14ac:dyDescent="0.3">
      <c r="A147" s="150"/>
      <c r="B147" s="175"/>
      <c r="C147" s="127"/>
      <c r="D147" s="150"/>
      <c r="E147" s="172"/>
    </row>
    <row r="148" spans="1:5" x14ac:dyDescent="0.3">
      <c r="A148" s="150"/>
      <c r="B148" s="175"/>
      <c r="C148" s="174"/>
      <c r="D148" s="121"/>
      <c r="E148" s="172"/>
    </row>
    <row r="149" spans="1:5" x14ac:dyDescent="0.3">
      <c r="A149" s="150"/>
      <c r="B149" s="175"/>
      <c r="C149" s="174"/>
      <c r="D149" s="121"/>
      <c r="E149" s="172"/>
    </row>
    <row r="150" spans="1:5" x14ac:dyDescent="0.3">
      <c r="A150" s="150"/>
      <c r="B150" s="175"/>
      <c r="C150" s="174"/>
      <c r="D150" s="121"/>
      <c r="E150" s="172"/>
    </row>
    <row r="151" spans="1:5" x14ac:dyDescent="0.3">
      <c r="A151" s="150"/>
      <c r="B151" s="175"/>
      <c r="C151" s="127"/>
      <c r="D151" s="150"/>
      <c r="E151" s="172"/>
    </row>
    <row r="152" spans="1:5" x14ac:dyDescent="0.3">
      <c r="A152" s="150"/>
      <c r="B152" s="132"/>
      <c r="C152" s="127"/>
      <c r="D152" s="170"/>
      <c r="E152" s="172"/>
    </row>
    <row r="153" spans="1:5" x14ac:dyDescent="0.3">
      <c r="A153" s="150"/>
      <c r="B153" s="175"/>
      <c r="C153" s="174"/>
      <c r="D153" s="121"/>
      <c r="E153" s="172"/>
    </row>
    <row r="154" spans="1:5" x14ac:dyDescent="0.3">
      <c r="A154" s="150"/>
      <c r="B154" s="132"/>
      <c r="C154" s="127"/>
      <c r="D154" s="170"/>
      <c r="E154" s="172"/>
    </row>
    <row r="155" spans="1:5" x14ac:dyDescent="0.3">
      <c r="A155" s="150"/>
      <c r="B155" s="120"/>
      <c r="C155" s="127"/>
      <c r="D155" s="132"/>
      <c r="E155" s="172"/>
    </row>
    <row r="156" spans="1:5" x14ac:dyDescent="0.3">
      <c r="A156" s="150"/>
      <c r="B156" s="120"/>
      <c r="C156" s="127"/>
      <c r="D156" s="132"/>
      <c r="E156" s="172"/>
    </row>
    <row r="157" spans="1:5" x14ac:dyDescent="0.3">
      <c r="A157" s="149"/>
      <c r="B157" s="156"/>
      <c r="C157" s="157"/>
      <c r="D157" s="158"/>
      <c r="E157" s="172"/>
    </row>
    <row r="158" spans="1:5" x14ac:dyDescent="0.3">
      <c r="A158" s="149"/>
      <c r="B158" s="132"/>
      <c r="C158" s="132"/>
      <c r="D158" s="132"/>
      <c r="E158" s="172"/>
    </row>
    <row r="159" spans="1:5" x14ac:dyDescent="0.3">
      <c r="A159" s="149"/>
      <c r="B159" s="132"/>
      <c r="C159" s="132"/>
      <c r="D159" s="132"/>
      <c r="E159" s="172"/>
    </row>
    <row r="160" spans="1:5" x14ac:dyDescent="0.3">
      <c r="A160" s="150"/>
      <c r="B160" s="159"/>
      <c r="C160" s="127"/>
      <c r="D160" s="150"/>
      <c r="E160" s="172"/>
    </row>
    <row r="161" spans="1:5" x14ac:dyDescent="0.3">
      <c r="A161" s="150"/>
      <c r="B161" s="132"/>
      <c r="C161" s="127"/>
      <c r="D161" s="150"/>
      <c r="E161" s="172"/>
    </row>
    <row r="162" spans="1:5" x14ac:dyDescent="0.3">
      <c r="A162" s="150"/>
      <c r="B162" s="132"/>
      <c r="C162" s="127"/>
      <c r="D162" s="150"/>
      <c r="E162" s="172"/>
    </row>
    <row r="163" spans="1:5" x14ac:dyDescent="0.3">
      <c r="A163" s="150"/>
      <c r="B163" s="132"/>
      <c r="C163" s="127"/>
      <c r="D163" s="150"/>
      <c r="E163" s="172"/>
    </row>
    <row r="164" spans="1:5" x14ac:dyDescent="0.3">
      <c r="A164" s="150"/>
      <c r="B164" s="132"/>
      <c r="C164" s="127"/>
      <c r="D164" s="150"/>
      <c r="E164" s="172"/>
    </row>
    <row r="165" spans="1:5" x14ac:dyDescent="0.3">
      <c r="A165" s="150"/>
      <c r="B165" s="159"/>
      <c r="C165" s="159"/>
      <c r="D165" s="150"/>
      <c r="E165" s="172"/>
    </row>
    <row r="166" spans="1:5" x14ac:dyDescent="0.3">
      <c r="A166" s="149"/>
      <c r="B166" s="132"/>
      <c r="C166" s="132"/>
      <c r="D166" s="132"/>
      <c r="E166" s="172"/>
    </row>
    <row r="167" spans="1:5" x14ac:dyDescent="0.3">
      <c r="A167" s="150"/>
      <c r="B167" s="132"/>
      <c r="C167" s="132"/>
      <c r="D167" s="132"/>
      <c r="E167" s="172"/>
    </row>
    <row r="168" spans="1:5" x14ac:dyDescent="0.3">
      <c r="A168" s="150"/>
      <c r="B168" s="132"/>
      <c r="C168" s="127"/>
      <c r="D168" s="150"/>
      <c r="E168" s="172"/>
    </row>
    <row r="169" spans="1:5" x14ac:dyDescent="0.3">
      <c r="A169" s="150"/>
      <c r="B169" s="132"/>
      <c r="C169" s="127"/>
      <c r="D169" s="170"/>
      <c r="E169" s="172"/>
    </row>
    <row r="170" spans="1:5" x14ac:dyDescent="0.3">
      <c r="A170" s="150"/>
      <c r="B170" s="132"/>
      <c r="C170" s="127"/>
      <c r="D170" s="170"/>
      <c r="E170" s="172"/>
    </row>
    <row r="171" spans="1:5" x14ac:dyDescent="0.3">
      <c r="A171" s="150"/>
      <c r="B171" s="132"/>
      <c r="C171" s="127"/>
      <c r="D171" s="170"/>
      <c r="E171" s="172"/>
    </row>
    <row r="172" spans="1:5" x14ac:dyDescent="0.3">
      <c r="A172" s="150"/>
      <c r="B172" s="175"/>
      <c r="C172" s="174"/>
      <c r="D172" s="121"/>
      <c r="E172" s="172"/>
    </row>
    <row r="173" spans="1:5" x14ac:dyDescent="0.3">
      <c r="A173" s="134"/>
      <c r="B173" s="134"/>
      <c r="C173" s="134"/>
      <c r="D173" s="134"/>
      <c r="E173" s="172"/>
    </row>
    <row r="174" spans="1:5" x14ac:dyDescent="0.3">
      <c r="A174" s="149"/>
      <c r="B174" s="140"/>
      <c r="C174" s="140"/>
      <c r="D174" s="132"/>
      <c r="E174" s="172"/>
    </row>
    <row r="175" spans="1:5" x14ac:dyDescent="0.3">
      <c r="A175" s="140"/>
      <c r="B175" s="140"/>
      <c r="C175" s="140"/>
      <c r="D175" s="132"/>
      <c r="E175" s="172"/>
    </row>
    <row r="176" spans="1:5" x14ac:dyDescent="0.3">
      <c r="A176" s="150"/>
      <c r="B176" s="175"/>
      <c r="C176" s="127"/>
      <c r="D176" s="150"/>
      <c r="E176" s="172"/>
    </row>
    <row r="177" spans="1:5" x14ac:dyDescent="0.3">
      <c r="A177" s="150"/>
      <c r="B177" s="120"/>
      <c r="C177" s="127"/>
      <c r="D177" s="150"/>
      <c r="E177" s="172"/>
    </row>
    <row r="178" spans="1:5" x14ac:dyDescent="0.3">
      <c r="A178" s="150"/>
      <c r="B178" s="120"/>
      <c r="C178" s="127"/>
      <c r="D178" s="150"/>
      <c r="E178" s="172"/>
    </row>
    <row r="179" spans="1:5" x14ac:dyDescent="0.3">
      <c r="A179" s="134"/>
      <c r="B179" s="134"/>
      <c r="C179" s="134"/>
      <c r="D179" s="134"/>
      <c r="E179" s="172"/>
    </row>
    <row r="180" spans="1:5" x14ac:dyDescent="0.3">
      <c r="A180" s="149"/>
      <c r="B180" s="134"/>
      <c r="C180" s="134"/>
      <c r="D180" s="134"/>
      <c r="E180" s="172"/>
    </row>
    <row r="181" spans="1:5" x14ac:dyDescent="0.3">
      <c r="A181" s="168"/>
      <c r="B181" s="134"/>
      <c r="C181" s="134"/>
      <c r="D181" s="176"/>
      <c r="E181" s="172"/>
    </row>
    <row r="182" spans="1:5" x14ac:dyDescent="0.3">
      <c r="A182" s="134"/>
      <c r="B182" s="134"/>
      <c r="C182" s="134"/>
      <c r="D182" s="134"/>
      <c r="E182" s="172"/>
    </row>
    <row r="183" spans="1:5" x14ac:dyDescent="0.3">
      <c r="A183" s="101"/>
      <c r="B183" s="134"/>
      <c r="C183" s="134"/>
      <c r="D183" s="134"/>
      <c r="E183" s="172"/>
    </row>
    <row r="184" spans="1:5" x14ac:dyDescent="0.3">
      <c r="A184" s="134"/>
      <c r="B184" s="134"/>
      <c r="C184" s="134"/>
      <c r="D184" s="134"/>
      <c r="E184" s="172"/>
    </row>
    <row r="185" spans="1:5" x14ac:dyDescent="0.3">
      <c r="A185" s="134"/>
      <c r="B185" s="134"/>
      <c r="C185" s="134"/>
      <c r="D185" s="134"/>
      <c r="E185" s="172"/>
    </row>
    <row r="186" spans="1:5" x14ac:dyDescent="0.3">
      <c r="A186" s="140"/>
      <c r="B186" s="140"/>
      <c r="C186" s="140"/>
      <c r="D186" s="134"/>
      <c r="E186" s="172"/>
    </row>
    <row r="187" spans="1:5" x14ac:dyDescent="0.3">
      <c r="A187" s="134"/>
      <c r="B187" s="140"/>
      <c r="C187" s="140"/>
      <c r="D187" s="134"/>
      <c r="E187" s="172"/>
    </row>
    <row r="188" spans="1:5" x14ac:dyDescent="0.3">
      <c r="A188" s="140"/>
      <c r="B188" s="140"/>
      <c r="C188" s="140"/>
      <c r="D188" s="134"/>
      <c r="E188" s="172"/>
    </row>
    <row r="189" spans="1:5" x14ac:dyDescent="0.3">
      <c r="A189" s="134"/>
      <c r="B189" s="140"/>
      <c r="C189" s="140"/>
      <c r="D189" s="134"/>
      <c r="E189" s="172"/>
    </row>
    <row r="190" spans="1:5" x14ac:dyDescent="0.3">
      <c r="A190" s="140"/>
      <c r="B190" s="140"/>
      <c r="C190" s="140"/>
      <c r="D190" s="134"/>
      <c r="E190" s="172"/>
    </row>
    <row r="191" spans="1:5" x14ac:dyDescent="0.3">
      <c r="A191" s="134"/>
      <c r="B191" s="140"/>
      <c r="C191" s="140"/>
      <c r="D191" s="134"/>
      <c r="E191" s="172"/>
    </row>
    <row r="192" spans="1:5" x14ac:dyDescent="0.3">
      <c r="A192" s="140"/>
      <c r="B192" s="140"/>
      <c r="C192" s="140"/>
      <c r="D192" s="134"/>
      <c r="E192" s="172"/>
    </row>
    <row r="193" spans="1:5" x14ac:dyDescent="0.3">
      <c r="A193" s="168"/>
      <c r="B193" s="140"/>
      <c r="C193" s="140"/>
      <c r="D193" s="177"/>
      <c r="E193" s="172"/>
    </row>
    <row r="194" spans="1:5" x14ac:dyDescent="0.3">
      <c r="A194" s="134"/>
      <c r="B194" s="140"/>
      <c r="C194" s="134"/>
      <c r="D194" s="134"/>
      <c r="E194" s="134"/>
    </row>
    <row r="195" spans="1:5" x14ac:dyDescent="0.3">
      <c r="A195" s="134"/>
      <c r="B195" s="140"/>
      <c r="C195" s="134"/>
      <c r="D195" s="134"/>
      <c r="E195" s="134"/>
    </row>
    <row r="196" spans="1:5" x14ac:dyDescent="0.3">
      <c r="A196" s="126"/>
      <c r="B196" s="134"/>
      <c r="C196" s="134"/>
      <c r="D196" s="134"/>
      <c r="E196" s="134"/>
    </row>
    <row r="197" spans="1:5" x14ac:dyDescent="0.3">
      <c r="A197" s="100"/>
      <c r="B197" s="100"/>
      <c r="C197" s="101"/>
      <c r="D197" s="101"/>
      <c r="E197" s="101"/>
    </row>
    <row r="198" spans="1:5" x14ac:dyDescent="0.3">
      <c r="A198" s="134"/>
      <c r="B198" s="178"/>
      <c r="C198" s="134"/>
      <c r="D198" s="134"/>
      <c r="E198" s="134"/>
    </row>
    <row r="199" spans="1:5" x14ac:dyDescent="0.3">
      <c r="A199" s="134"/>
      <c r="B199" s="134"/>
      <c r="C199" s="134"/>
      <c r="D199" s="134"/>
      <c r="E199" s="134"/>
    </row>
    <row r="200" spans="1:5" x14ac:dyDescent="0.3">
      <c r="A200" s="134"/>
      <c r="B200" s="134"/>
      <c r="C200" s="134"/>
      <c r="D200" s="134"/>
      <c r="E200" s="134"/>
    </row>
    <row r="201" spans="1:5" x14ac:dyDescent="0.3">
      <c r="A201" s="134"/>
      <c r="B201" s="134"/>
      <c r="C201" s="134"/>
      <c r="D201" s="134"/>
      <c r="E201" s="134"/>
    </row>
    <row r="202" spans="1:5" x14ac:dyDescent="0.3">
      <c r="A202" s="150"/>
      <c r="B202" s="134"/>
      <c r="C202" s="134"/>
      <c r="D202" s="134"/>
      <c r="E202" s="134"/>
    </row>
    <row r="203" spans="1:5" x14ac:dyDescent="0.3">
      <c r="A203" s="150"/>
      <c r="B203" s="134"/>
      <c r="C203" s="134"/>
      <c r="D203" s="134"/>
      <c r="E203" s="134"/>
    </row>
    <row r="204" spans="1:5" x14ac:dyDescent="0.3">
      <c r="A204" s="150"/>
      <c r="B204" s="134"/>
      <c r="C204" s="134"/>
      <c r="D204" s="134"/>
      <c r="E204" s="134"/>
    </row>
    <row r="205" spans="1:5" x14ac:dyDescent="0.3">
      <c r="A205" s="150"/>
      <c r="B205" s="134"/>
      <c r="C205" s="134"/>
      <c r="D205" s="134"/>
      <c r="E205" s="134"/>
    </row>
    <row r="206" spans="1:5" x14ac:dyDescent="0.3">
      <c r="A206" s="150"/>
      <c r="B206" s="134"/>
      <c r="C206" s="134"/>
      <c r="D206" s="134"/>
      <c r="E206" s="134"/>
    </row>
    <row r="207" spans="1:5" x14ac:dyDescent="0.3">
      <c r="A207" s="134"/>
      <c r="B207" s="140"/>
      <c r="C207" s="134"/>
      <c r="D207" s="134"/>
      <c r="E207" s="134"/>
    </row>
    <row r="208" spans="1:5" x14ac:dyDescent="0.3">
      <c r="A208" s="150"/>
      <c r="B208" s="134"/>
      <c r="C208" s="134"/>
      <c r="D208" s="134"/>
      <c r="E208" s="134"/>
    </row>
    <row r="209" spans="1:5" x14ac:dyDescent="0.3">
      <c r="A209" s="150"/>
      <c r="B209" s="120"/>
      <c r="C209" s="134"/>
      <c r="D209" s="134"/>
      <c r="E209" s="134"/>
    </row>
    <row r="210" spans="1:5" x14ac:dyDescent="0.3">
      <c r="A210" s="150"/>
      <c r="B210" s="134"/>
      <c r="C210" s="134"/>
      <c r="D210" s="134"/>
      <c r="E210" s="134"/>
    </row>
    <row r="211" spans="1:5" x14ac:dyDescent="0.3">
      <c r="A211" s="150"/>
      <c r="B211" s="134"/>
      <c r="C211" s="134"/>
      <c r="D211" s="134"/>
      <c r="E211" s="134"/>
    </row>
    <row r="212" spans="1:5" x14ac:dyDescent="0.3">
      <c r="A212" s="150"/>
      <c r="B212" s="134"/>
      <c r="C212" s="134"/>
      <c r="D212" s="134"/>
      <c r="E212" s="134"/>
    </row>
    <row r="213" spans="1:5" x14ac:dyDescent="0.3">
      <c r="A213" s="134"/>
      <c r="B213" s="178"/>
      <c r="C213" s="134"/>
      <c r="D213" s="134"/>
      <c r="E213" s="134"/>
    </row>
    <row r="214" spans="1:5" x14ac:dyDescent="0.3">
      <c r="A214" s="134"/>
      <c r="B214" s="134"/>
      <c r="C214" s="134"/>
      <c r="D214" s="134"/>
      <c r="E214" s="134"/>
    </row>
    <row r="215" spans="1:5" x14ac:dyDescent="0.3">
      <c r="A215" s="134"/>
      <c r="B215" s="134"/>
      <c r="C215" s="134"/>
      <c r="D215" s="134"/>
      <c r="E215" s="134"/>
    </row>
    <row r="216" spans="1:5" x14ac:dyDescent="0.3">
      <c r="A216" s="134"/>
      <c r="B216" s="134"/>
      <c r="C216" s="134"/>
      <c r="D216" s="134"/>
      <c r="E216" s="134"/>
    </row>
    <row r="217" spans="1:5" x14ac:dyDescent="0.3">
      <c r="A217" s="134"/>
      <c r="B217" s="134"/>
      <c r="C217" s="134"/>
      <c r="D217" s="134"/>
      <c r="E217" s="134"/>
    </row>
    <row r="218" spans="1:5" x14ac:dyDescent="0.3">
      <c r="A218" s="134"/>
      <c r="B218" s="134"/>
      <c r="C218" s="134"/>
      <c r="D218" s="134"/>
      <c r="E218" s="134"/>
    </row>
    <row r="219" spans="1:5" x14ac:dyDescent="0.3">
      <c r="A219" s="134"/>
      <c r="B219" s="134"/>
      <c r="C219" s="134"/>
      <c r="D219" s="134"/>
      <c r="E219" s="134"/>
    </row>
    <row r="220" spans="1:5" x14ac:dyDescent="0.3">
      <c r="A220" s="134"/>
      <c r="B220" s="134"/>
      <c r="C220" s="134"/>
      <c r="D220" s="134"/>
      <c r="E220" s="134"/>
    </row>
    <row r="221" spans="1:5" x14ac:dyDescent="0.3">
      <c r="A221" s="134"/>
      <c r="B221" s="134"/>
      <c r="C221" s="134"/>
      <c r="D221" s="134"/>
      <c r="E221" s="134"/>
    </row>
    <row r="222" spans="1:5" x14ac:dyDescent="0.3">
      <c r="A222" s="134"/>
      <c r="B222" s="134"/>
      <c r="C222" s="134"/>
      <c r="D222" s="134"/>
      <c r="E222" s="134"/>
    </row>
    <row r="223" spans="1:5" x14ac:dyDescent="0.3">
      <c r="A223" s="134"/>
      <c r="B223" s="134"/>
      <c r="C223" s="134"/>
      <c r="D223" s="134"/>
      <c r="E223" s="134"/>
    </row>
    <row r="224" spans="1:5" x14ac:dyDescent="0.3">
      <c r="A224" s="134"/>
      <c r="B224" s="134"/>
      <c r="C224" s="134"/>
      <c r="D224" s="134"/>
      <c r="E224" s="134"/>
    </row>
    <row r="225" spans="1:5" x14ac:dyDescent="0.3">
      <c r="A225" s="134"/>
      <c r="B225" s="134"/>
      <c r="C225" s="134"/>
      <c r="D225" s="134"/>
      <c r="E225" s="134"/>
    </row>
    <row r="226" spans="1:5" x14ac:dyDescent="0.3">
      <c r="A226" s="134"/>
      <c r="B226" s="134"/>
      <c r="C226" s="134"/>
      <c r="D226" s="134"/>
      <c r="E226" s="134"/>
    </row>
    <row r="227" spans="1:5" x14ac:dyDescent="0.3">
      <c r="A227" s="179"/>
      <c r="B227" s="134"/>
      <c r="C227" s="134"/>
      <c r="D227" s="134"/>
      <c r="E227" s="134"/>
    </row>
    <row r="228" spans="1:5" x14ac:dyDescent="0.3">
      <c r="A228" s="134"/>
      <c r="B228" s="101"/>
      <c r="C228" s="101"/>
      <c r="D228" s="101"/>
      <c r="E228" s="101"/>
    </row>
    <row r="229" spans="1:5" x14ac:dyDescent="0.3">
      <c r="A229" s="134"/>
      <c r="B229" s="180"/>
      <c r="C229" s="180"/>
      <c r="D229" s="180"/>
      <c r="E229" s="180"/>
    </row>
    <row r="230" spans="1:5" x14ac:dyDescent="0.3">
      <c r="A230" s="134"/>
      <c r="B230" s="180"/>
      <c r="C230" s="180"/>
      <c r="D230" s="180"/>
      <c r="E230" s="180"/>
    </row>
    <row r="231" spans="1:5" x14ac:dyDescent="0.3">
      <c r="A231" s="134"/>
      <c r="B231" s="134"/>
      <c r="C231" s="134"/>
      <c r="D231" s="134"/>
      <c r="E231" s="134"/>
    </row>
  </sheetData>
  <mergeCells count="6">
    <mergeCell ref="A5:E5"/>
    <mergeCell ref="A7:F8"/>
    <mergeCell ref="A1:E1"/>
    <mergeCell ref="A2:E2"/>
    <mergeCell ref="A3:E3"/>
    <mergeCell ref="A4:E4"/>
  </mergeCells>
  <hyperlinks>
    <hyperlink ref="F91" r:id="rId1"/>
    <hyperlink ref="F114" r:id="rId2" display="http://www.energynp.com/prod/7-UPS.asp"/>
    <hyperlink ref="F117" r:id="rId3" display="https://www.indiamart.com/proddetail/150-kva-diesel-generator-set-18626581855.html"/>
  </hyperlinks>
  <pageMargins left="0.7" right="0.7" top="0.75" bottom="0.75" header="0.3" footer="0.3"/>
  <pageSetup scale="74" orientation="portrait" r:id="rId4"/>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Calculation Sheet</vt:lpstr>
      <vt:lpstr>Bill of Quantity</vt:lpstr>
      <vt:lpstr>Analysis</vt:lpstr>
      <vt:lpstr>Electrical District Rate</vt:lpstr>
      <vt:lpstr>Base Rate</vt:lpstr>
      <vt:lpstr>Décor_Light</vt:lpstr>
      <vt:lpstr>Number_of_Power_Sockets_Points</vt:lpstr>
      <vt:lpstr>'Base Rate'!Print_Area</vt:lpstr>
      <vt:lpstr>Rate_WITH__TRANS.</vt:lpstr>
      <vt:lpstr>Rate_WITH_0_TRANS.</vt:lpstr>
      <vt:lpstr>semiskilled</vt:lpstr>
      <vt:lpstr>skilled</vt:lpstr>
      <vt:lpstr>Spot_light</vt:lpstr>
      <vt:lpstr>unskilled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2020-12-05T07:28:39Z</dcterms:modified>
</cp:coreProperties>
</file>