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753" firstSheet="1" activeTab="1"/>
  </bookViews>
  <sheets>
    <sheet name="Calculation Sheet" sheetId="8" r:id="rId1"/>
    <sheet name="Bill of Quantity" sheetId="22" r:id="rId2"/>
    <sheet name="Analysis" sheetId="10" r:id="rId3"/>
    <sheet name="Transformer and Pole" sheetId="25" r:id="rId4"/>
    <sheet name="Base Rate" sheetId="1" r:id="rId5"/>
    <sheet name="Electrical District Rate" sheetId="24" r:id="rId6"/>
  </sheets>
  <externalReferences>
    <externalReference r:id="rId7"/>
    <externalReference r:id="rId8"/>
    <externalReference r:id="rId9"/>
    <externalReference r:id="rId10"/>
  </externalReferences>
  <definedNames>
    <definedName name="_xlnm._FilterDatabase" localSheetId="1" hidden="1">'Bill of Quantity'!$D$1:$D$105</definedName>
    <definedName name="Décor_Light">'Electrical District Rate'!$L$25</definedName>
    <definedName name="eqsummary">#REF!</definedName>
    <definedName name="Number_of_Power_Sockets_Points" localSheetId="3">'[1]Calculation Sheet'!$B$5</definedName>
    <definedName name="Number_of_Power_Sockets_Points">'Calculation Sheet'!$B$5</definedName>
    <definedName name="pc">'Base Rate'!$D$46</definedName>
    <definedName name="_xlnm.Print_Area" localSheetId="4">'Base Rate'!$A$1:$E$228</definedName>
    <definedName name="Rate_WITH__TRANS.">'Electrical District Rate'!$J$3</definedName>
    <definedName name="Rate_WITH_0_TRANS.">'Electrical District Rate'!$E$3</definedName>
    <definedName name="semiskilled">'Base Rate'!$E$14</definedName>
    <definedName name="skilled">'Base Rate'!$E$13</definedName>
    <definedName name="Spot_light">'Electrical District Rate'!$L$22</definedName>
    <definedName name="u_weight">[2]Link!$B$1:$C$10</definedName>
    <definedName name="unskilled">'Base Rate'!$E$15</definedName>
  </definedNames>
  <calcPr calcId="152511"/>
</workbook>
</file>

<file path=xl/calcChain.xml><?xml version="1.0" encoding="utf-8"?>
<calcChain xmlns="http://schemas.openxmlformats.org/spreadsheetml/2006/main">
  <c r="E10" i="22" l="1"/>
  <c r="F10" i="22" s="1"/>
  <c r="E161" i="10"/>
  <c r="E160" i="10"/>
  <c r="F160" i="10" s="1"/>
  <c r="E165" i="10"/>
  <c r="F165" i="10" s="1"/>
  <c r="D165" i="10"/>
  <c r="F164" i="10"/>
  <c r="F166" i="10" s="1"/>
  <c r="E164" i="10"/>
  <c r="D164" i="10"/>
  <c r="F161" i="10"/>
  <c r="F162" i="10" l="1"/>
  <c r="F167" i="10" s="1"/>
  <c r="F168" i="10" s="1"/>
  <c r="F169" i="10" s="1"/>
  <c r="E24" i="22" l="1"/>
  <c r="E25" i="22"/>
  <c r="D128" i="1"/>
  <c r="E131" i="10"/>
  <c r="F131" i="10" s="1"/>
  <c r="E99" i="10"/>
  <c r="F99" i="10" s="1"/>
  <c r="E23" i="22"/>
  <c r="E145" i="10"/>
  <c r="E80" i="10"/>
  <c r="F80" i="10" s="1"/>
  <c r="E82" i="10"/>
  <c r="E42" i="10"/>
  <c r="B6" i="8"/>
  <c r="B8" i="8"/>
  <c r="B9" i="8"/>
  <c r="L9" i="8"/>
  <c r="K9" i="8"/>
  <c r="I9" i="8"/>
  <c r="I11" i="8"/>
  <c r="G9" i="8"/>
  <c r="F9" i="8"/>
  <c r="G11" i="8"/>
  <c r="G10" i="8"/>
  <c r="F10" i="8"/>
  <c r="E114" i="10" l="1"/>
  <c r="F42" i="10"/>
  <c r="E4" i="8"/>
  <c r="F114" i="10" l="1"/>
  <c r="E129" i="10"/>
  <c r="F129" i="10" s="1"/>
  <c r="E43" i="10"/>
  <c r="E41" i="10"/>
  <c r="F6" i="22" l="1"/>
  <c r="E9" i="22" l="1"/>
  <c r="E8" i="22"/>
  <c r="E7" i="22"/>
  <c r="E98" i="10" l="1"/>
  <c r="F83" i="10"/>
  <c r="E81" i="10"/>
  <c r="E26" i="10" l="1"/>
  <c r="F24" i="22" l="1"/>
  <c r="E43" i="25"/>
  <c r="F25" i="22"/>
  <c r="E7" i="25" l="1"/>
  <c r="F7" i="25" s="1"/>
  <c r="G7" i="25" s="1"/>
  <c r="E4" i="25"/>
  <c r="F4" i="25" s="1"/>
  <c r="E5" i="25"/>
  <c r="F5" i="25" s="1"/>
  <c r="E6" i="25"/>
  <c r="F6" i="25"/>
  <c r="F8" i="25"/>
  <c r="G8" i="25"/>
  <c r="F18" i="25"/>
  <c r="F19" i="25"/>
  <c r="G18" i="25" s="1"/>
  <c r="F20" i="25"/>
  <c r="F21" i="25"/>
  <c r="F22" i="25"/>
  <c r="F23" i="25"/>
  <c r="F24" i="25"/>
  <c r="F25" i="25"/>
  <c r="F26" i="25"/>
  <c r="F27" i="25"/>
  <c r="F28" i="25"/>
  <c r="F29" i="25"/>
  <c r="F30" i="25"/>
  <c r="F31" i="25"/>
  <c r="F32" i="25"/>
  <c r="F33" i="25"/>
  <c r="F34" i="25"/>
  <c r="F35" i="25"/>
  <c r="F36" i="25"/>
  <c r="F37" i="25"/>
  <c r="F38" i="25"/>
  <c r="F39" i="25"/>
  <c r="F40" i="25"/>
  <c r="F41" i="25"/>
  <c r="F42" i="25"/>
  <c r="F43" i="25"/>
  <c r="G21" i="25" l="1"/>
  <c r="G44" i="25" s="1"/>
  <c r="G45" i="25" s="1"/>
  <c r="G46" i="25" s="1"/>
  <c r="C48" i="25" s="1"/>
  <c r="G4" i="25"/>
  <c r="G9" i="25" s="1"/>
  <c r="G10" i="25" s="1"/>
  <c r="G11" i="25" s="1"/>
  <c r="C13" i="25" s="1"/>
  <c r="D126" i="1" l="1"/>
  <c r="D124" i="1"/>
  <c r="D122" i="1"/>
  <c r="D121" i="1"/>
  <c r="D120" i="1"/>
  <c r="F145" i="10" s="1"/>
  <c r="F146" i="10" s="1"/>
  <c r="F149" i="10"/>
  <c r="F148" i="10"/>
  <c r="F150" i="10" l="1"/>
  <c r="F152" i="10" s="1"/>
  <c r="F153" i="10" s="1"/>
  <c r="F154" i="10" s="1"/>
  <c r="F155" i="10" s="1"/>
  <c r="F23" i="22" s="1"/>
  <c r="F82" i="10" l="1"/>
  <c r="F24" i="10" l="1"/>
  <c r="E128" i="10"/>
  <c r="F128" i="10" s="1"/>
  <c r="E113" i="10"/>
  <c r="F113" i="10" s="1"/>
  <c r="F137" i="10"/>
  <c r="F136" i="10"/>
  <c r="F133" i="10"/>
  <c r="F132" i="10"/>
  <c r="E130" i="10"/>
  <c r="F130" i="10" s="1"/>
  <c r="F121" i="10"/>
  <c r="F120" i="10"/>
  <c r="F117" i="10"/>
  <c r="F116" i="10"/>
  <c r="E115" i="10"/>
  <c r="F115" i="10" s="1"/>
  <c r="E75" i="10"/>
  <c r="F134" i="10" l="1"/>
  <c r="F138" i="10" s="1"/>
  <c r="F118" i="10"/>
  <c r="F122" i="10" s="1"/>
  <c r="F139" i="10" l="1"/>
  <c r="F140" i="10" s="1"/>
  <c r="E22" i="22" s="1"/>
  <c r="F123" i="10"/>
  <c r="F124" i="10" s="1"/>
  <c r="E21" i="22" s="1"/>
  <c r="F101" i="10" l="1"/>
  <c r="E100" i="10"/>
  <c r="F100" i="10" s="1"/>
  <c r="F105" i="10"/>
  <c r="F102" i="10"/>
  <c r="L31" i="24" l="1"/>
  <c r="L28" i="24"/>
  <c r="L25" i="24"/>
  <c r="L22" i="24"/>
  <c r="B14" i="8" l="1"/>
  <c r="D23" i="10" s="1"/>
  <c r="D5" i="22"/>
  <c r="D4" i="22"/>
  <c r="F106" i="10" l="1"/>
  <c r="J3" i="24" l="1"/>
  <c r="D14" i="1"/>
  <c r="E259" i="24"/>
  <c r="E258" i="24"/>
  <c r="E257" i="24"/>
  <c r="A257" i="24"/>
  <c r="A258" i="24" s="1"/>
  <c r="A259" i="24" s="1"/>
  <c r="E256" i="24"/>
  <c r="E255" i="24"/>
  <c r="E254" i="24"/>
  <c r="A254" i="24"/>
  <c r="A255" i="24" s="1"/>
  <c r="E253" i="24"/>
  <c r="E252" i="24"/>
  <c r="E251" i="24"/>
  <c r="E250" i="24"/>
  <c r="E249" i="24"/>
  <c r="E248" i="24"/>
  <c r="E247" i="24"/>
  <c r="A247" i="24"/>
  <c r="A248" i="24" s="1"/>
  <c r="E246" i="24"/>
  <c r="J245" i="24"/>
  <c r="J244" i="24"/>
  <c r="E244" i="24"/>
  <c r="J243" i="24"/>
  <c r="E243" i="24"/>
  <c r="J242" i="24"/>
  <c r="E242" i="24"/>
  <c r="J241" i="24"/>
  <c r="E241" i="24"/>
  <c r="J240" i="24"/>
  <c r="E240" i="24"/>
  <c r="J239" i="24"/>
  <c r="E239" i="24"/>
  <c r="J238" i="24"/>
  <c r="J235" i="24"/>
  <c r="J234" i="24"/>
  <c r="E234" i="24"/>
  <c r="J233" i="24"/>
  <c r="E233" i="24"/>
  <c r="E232" i="24"/>
  <c r="E231" i="24"/>
  <c r="J230" i="24"/>
  <c r="E230" i="24"/>
  <c r="J229" i="24"/>
  <c r="E229" i="24"/>
  <c r="J228" i="24"/>
  <c r="E228" i="24"/>
  <c r="J227" i="24"/>
  <c r="E227" i="24"/>
  <c r="J226" i="24"/>
  <c r="E226" i="24"/>
  <c r="J225" i="24"/>
  <c r="E225" i="24"/>
  <c r="J224" i="24"/>
  <c r="E224" i="24"/>
  <c r="J223" i="24"/>
  <c r="E223" i="24"/>
  <c r="J222" i="24"/>
  <c r="E222" i="24"/>
  <c r="J221" i="24"/>
  <c r="E221" i="24"/>
  <c r="J220" i="24"/>
  <c r="E220" i="24"/>
  <c r="E219" i="24"/>
  <c r="E218" i="24"/>
  <c r="E217" i="24"/>
  <c r="E216" i="24"/>
  <c r="E215" i="24"/>
  <c r="E214" i="24"/>
  <c r="J213" i="24"/>
  <c r="E213" i="24"/>
  <c r="J212" i="24"/>
  <c r="E212" i="24"/>
  <c r="J211" i="24"/>
  <c r="J210" i="24"/>
  <c r="E210" i="24"/>
  <c r="J209" i="24"/>
  <c r="E209" i="24"/>
  <c r="J208" i="24"/>
  <c r="J207" i="24"/>
  <c r="J206" i="24"/>
  <c r="E206" i="24"/>
  <c r="J205" i="24"/>
  <c r="E205" i="24"/>
  <c r="E204" i="24"/>
  <c r="J203" i="24"/>
  <c r="E203" i="24"/>
  <c r="J202" i="24"/>
  <c r="E202" i="24"/>
  <c r="J201" i="24"/>
  <c r="J200" i="24"/>
  <c r="E200" i="24"/>
  <c r="J199" i="24"/>
  <c r="E199" i="24"/>
  <c r="J198" i="24"/>
  <c r="E198" i="24"/>
  <c r="J197" i="24"/>
  <c r="E197" i="24"/>
  <c r="J196" i="24"/>
  <c r="E196" i="24"/>
  <c r="J195" i="24"/>
  <c r="E195" i="24"/>
  <c r="E194" i="24"/>
  <c r="J193" i="24"/>
  <c r="E193" i="24"/>
  <c r="J192" i="24"/>
  <c r="E192" i="24"/>
  <c r="J191" i="24"/>
  <c r="E191" i="24"/>
  <c r="J190" i="24"/>
  <c r="E190" i="24"/>
  <c r="J189" i="24"/>
  <c r="E189" i="24"/>
  <c r="J188" i="24"/>
  <c r="E188" i="24"/>
  <c r="E187" i="24"/>
  <c r="J186" i="24"/>
  <c r="E186" i="24"/>
  <c r="J185" i="24"/>
  <c r="E185" i="24"/>
  <c r="J184" i="24"/>
  <c r="E184" i="24"/>
  <c r="J183" i="24"/>
  <c r="E183" i="24"/>
  <c r="J182" i="24"/>
  <c r="E182" i="24"/>
  <c r="J181" i="24"/>
  <c r="E181" i="24"/>
  <c r="J180" i="24"/>
  <c r="E180" i="24"/>
  <c r="J179" i="24"/>
  <c r="E179" i="24"/>
  <c r="J178" i="24"/>
  <c r="E178" i="24"/>
  <c r="E177" i="24"/>
  <c r="J176" i="24"/>
  <c r="E176" i="24"/>
  <c r="J175" i="24"/>
  <c r="E175" i="24"/>
  <c r="J174" i="24"/>
  <c r="E174" i="24"/>
  <c r="J173" i="24"/>
  <c r="E173" i="24"/>
  <c r="J172" i="24"/>
  <c r="E172" i="24"/>
  <c r="J171" i="24"/>
  <c r="E171" i="24"/>
  <c r="J170" i="24"/>
  <c r="E170" i="24"/>
  <c r="E169" i="24"/>
  <c r="E168" i="24"/>
  <c r="J167" i="24"/>
  <c r="E167" i="24"/>
  <c r="J166" i="24"/>
  <c r="E166" i="24"/>
  <c r="J165" i="24"/>
  <c r="E165" i="24"/>
  <c r="J164" i="24"/>
  <c r="E164" i="24"/>
  <c r="J163" i="24"/>
  <c r="E163" i="24"/>
  <c r="J162" i="24"/>
  <c r="E162" i="24"/>
  <c r="J161" i="24"/>
  <c r="J160" i="24"/>
  <c r="E160" i="24"/>
  <c r="J159" i="24"/>
  <c r="E159" i="24"/>
  <c r="J158" i="24"/>
  <c r="E158" i="24"/>
  <c r="J157" i="24"/>
  <c r="E157" i="24"/>
  <c r="J156" i="24"/>
  <c r="E156" i="24"/>
  <c r="J155" i="24"/>
  <c r="E155" i="24"/>
  <c r="J154" i="24"/>
  <c r="E154" i="24"/>
  <c r="J153" i="24"/>
  <c r="E153" i="24"/>
  <c r="J152" i="24"/>
  <c r="E152" i="24"/>
  <c r="J151" i="24"/>
  <c r="E151" i="24"/>
  <c r="J150" i="24"/>
  <c r="E150" i="24"/>
  <c r="J149" i="24"/>
  <c r="E149" i="24"/>
  <c r="J148" i="24"/>
  <c r="E148" i="24"/>
  <c r="J147" i="24"/>
  <c r="E147" i="24"/>
  <c r="J146" i="24"/>
  <c r="E146" i="24"/>
  <c r="J145" i="24"/>
  <c r="E145" i="24"/>
  <c r="J144" i="24"/>
  <c r="E144" i="24"/>
  <c r="J143" i="24"/>
  <c r="E143" i="24"/>
  <c r="J140" i="24"/>
  <c r="E140" i="24"/>
  <c r="J139" i="24"/>
  <c r="E139" i="24"/>
  <c r="J138" i="24"/>
  <c r="E138" i="24"/>
  <c r="E137" i="24"/>
  <c r="E136" i="24"/>
  <c r="J135" i="24"/>
  <c r="E135" i="24"/>
  <c r="J134" i="24"/>
  <c r="E134" i="24"/>
  <c r="J133" i="24"/>
  <c r="E133" i="24"/>
  <c r="E130" i="24"/>
  <c r="E129" i="24"/>
  <c r="E128" i="24"/>
  <c r="J127" i="24"/>
  <c r="E127" i="24"/>
  <c r="J126" i="24"/>
  <c r="E126" i="24"/>
  <c r="J125" i="24"/>
  <c r="E125" i="24"/>
  <c r="J124" i="24"/>
  <c r="E124" i="24"/>
  <c r="J123" i="24"/>
  <c r="E123" i="24"/>
  <c r="J122" i="24"/>
  <c r="E122" i="24"/>
  <c r="J121" i="24"/>
  <c r="E121" i="24"/>
  <c r="J120" i="24"/>
  <c r="E120" i="24"/>
  <c r="J119" i="24"/>
  <c r="E119" i="24"/>
  <c r="J118" i="24"/>
  <c r="E118" i="24"/>
  <c r="J117" i="24"/>
  <c r="E117" i="24"/>
  <c r="E116" i="24"/>
  <c r="E115" i="24"/>
  <c r="J114" i="24"/>
  <c r="E114" i="24"/>
  <c r="J113" i="24"/>
  <c r="E113" i="24"/>
  <c r="J112" i="24"/>
  <c r="E112" i="24"/>
  <c r="J111" i="24"/>
  <c r="E111" i="24"/>
  <c r="J110" i="24"/>
  <c r="F23" i="10" s="1"/>
  <c r="E110" i="24"/>
  <c r="J109" i="24"/>
  <c r="E109" i="24"/>
  <c r="E108" i="24"/>
  <c r="E107" i="24"/>
  <c r="J106" i="24"/>
  <c r="E106" i="24"/>
  <c r="J105" i="24"/>
  <c r="E105" i="24"/>
  <c r="J104" i="24"/>
  <c r="E104" i="24"/>
  <c r="J103" i="24"/>
  <c r="E103" i="24"/>
  <c r="J102" i="24"/>
  <c r="E102" i="24"/>
  <c r="J101" i="24"/>
  <c r="E101" i="24"/>
  <c r="J100" i="24"/>
  <c r="E99" i="24"/>
  <c r="E98" i="24"/>
  <c r="E97" i="24"/>
  <c r="E96" i="24"/>
  <c r="E95" i="24"/>
  <c r="J94" i="24"/>
  <c r="E94" i="24"/>
  <c r="J93" i="24"/>
  <c r="E93" i="24"/>
  <c r="J92" i="24"/>
  <c r="E92" i="24"/>
  <c r="J91" i="24"/>
  <c r="E89" i="24"/>
  <c r="J88" i="24"/>
  <c r="E88" i="24"/>
  <c r="J87" i="24"/>
  <c r="E87" i="24"/>
  <c r="J86" i="24"/>
  <c r="E86" i="24"/>
  <c r="E85" i="24"/>
  <c r="E84" i="24"/>
  <c r="J83" i="24"/>
  <c r="E83" i="24"/>
  <c r="J82" i="24"/>
  <c r="E82" i="24"/>
  <c r="J81" i="24"/>
  <c r="E81" i="24"/>
  <c r="J80" i="24"/>
  <c r="J79" i="24"/>
  <c r="J78" i="24"/>
  <c r="E78" i="24"/>
  <c r="J77" i="24"/>
  <c r="E77" i="24"/>
  <c r="J76" i="24"/>
  <c r="E76" i="24"/>
  <c r="J75" i="24"/>
  <c r="E75" i="24"/>
  <c r="J74" i="24"/>
  <c r="E74" i="24"/>
  <c r="J73" i="24"/>
  <c r="E73" i="24"/>
  <c r="J72" i="24"/>
  <c r="E72" i="24"/>
  <c r="J71" i="24"/>
  <c r="E71" i="24"/>
  <c r="J70" i="24"/>
  <c r="J69" i="24"/>
  <c r="E69" i="24"/>
  <c r="J68" i="24"/>
  <c r="E68" i="24"/>
  <c r="J67" i="24"/>
  <c r="E67" i="24"/>
  <c r="J66" i="24"/>
  <c r="E66" i="24"/>
  <c r="J65" i="24"/>
  <c r="E65" i="24"/>
  <c r="J64" i="24"/>
  <c r="E64" i="24"/>
  <c r="J63" i="24"/>
  <c r="E63" i="24"/>
  <c r="E62" i="24"/>
  <c r="J61" i="24"/>
  <c r="J60" i="24"/>
  <c r="J59" i="24"/>
  <c r="E59" i="24"/>
  <c r="J58" i="24"/>
  <c r="E58" i="24"/>
  <c r="J57" i="24"/>
  <c r="E57" i="24"/>
  <c r="J56" i="24"/>
  <c r="E56" i="24"/>
  <c r="J55" i="24"/>
  <c r="E55" i="24"/>
  <c r="J54" i="24"/>
  <c r="E54" i="24"/>
  <c r="J53" i="24"/>
  <c r="E53" i="24"/>
  <c r="J52" i="24"/>
  <c r="E52" i="24"/>
  <c r="J51" i="24"/>
  <c r="E51" i="24"/>
  <c r="J50" i="24"/>
  <c r="E50" i="24"/>
  <c r="J49" i="24"/>
  <c r="J48" i="24"/>
  <c r="J47" i="24"/>
  <c r="J46" i="24"/>
  <c r="J45" i="24"/>
  <c r="J44" i="24"/>
  <c r="E44" i="24"/>
  <c r="J43" i="24"/>
  <c r="E43" i="24"/>
  <c r="J42" i="24"/>
  <c r="E42" i="24"/>
  <c r="J41" i="24"/>
  <c r="E41" i="24"/>
  <c r="J40" i="24"/>
  <c r="E40" i="24"/>
  <c r="J39" i="24"/>
  <c r="E39" i="24"/>
  <c r="J38" i="24"/>
  <c r="E38" i="24"/>
  <c r="J37" i="24"/>
  <c r="E37" i="24"/>
  <c r="J36" i="24"/>
  <c r="E36" i="24"/>
  <c r="J35" i="24"/>
  <c r="E35" i="24"/>
  <c r="J34" i="24"/>
  <c r="E34" i="24"/>
  <c r="J33" i="24"/>
  <c r="E33" i="24"/>
  <c r="J32" i="24"/>
  <c r="E32" i="24"/>
  <c r="J31" i="24"/>
  <c r="E31" i="24"/>
  <c r="J30" i="24"/>
  <c r="E30" i="24"/>
  <c r="J29" i="24"/>
  <c r="E29" i="24"/>
  <c r="J28" i="24"/>
  <c r="E28" i="24"/>
  <c r="J27" i="24"/>
  <c r="E27" i="24"/>
  <c r="J26" i="24"/>
  <c r="E26" i="24"/>
  <c r="J25" i="24"/>
  <c r="E25" i="24"/>
  <c r="J24" i="24"/>
  <c r="E24" i="24"/>
  <c r="J23" i="24"/>
  <c r="E23" i="24"/>
  <c r="J22" i="24"/>
  <c r="E22" i="24"/>
  <c r="E20" i="24"/>
  <c r="J19" i="24"/>
  <c r="E19" i="24"/>
  <c r="J18" i="24"/>
  <c r="E18" i="24"/>
  <c r="J17" i="24"/>
  <c r="E17" i="24"/>
  <c r="J16" i="24"/>
  <c r="E16" i="24"/>
  <c r="J15" i="24"/>
  <c r="E15" i="24"/>
  <c r="J14" i="24"/>
  <c r="E14" i="24"/>
  <c r="J13" i="24"/>
  <c r="E13" i="24"/>
  <c r="J12" i="24"/>
  <c r="E12" i="24"/>
  <c r="J11" i="24"/>
  <c r="E11" i="24"/>
  <c r="J10" i="24"/>
  <c r="E10" i="24"/>
  <c r="J9" i="24"/>
  <c r="E9" i="24"/>
  <c r="J8" i="24"/>
  <c r="E8" i="24"/>
  <c r="J7" i="24"/>
  <c r="E7" i="24"/>
  <c r="J6" i="24"/>
  <c r="E6" i="24"/>
  <c r="E4" i="24"/>
  <c r="E3" i="24"/>
  <c r="E46" i="10" s="1"/>
  <c r="E47" i="10" l="1"/>
  <c r="F98" i="10"/>
  <c r="D13" i="1"/>
  <c r="E107" i="1" l="1"/>
  <c r="E38" i="1" l="1"/>
  <c r="B12" i="8" l="1"/>
  <c r="D78" i="1" l="1"/>
  <c r="D53" i="1"/>
  <c r="D59" i="1"/>
  <c r="D56" i="1"/>
  <c r="D54" i="1"/>
  <c r="D42" i="1"/>
  <c r="D105" i="1"/>
  <c r="D104" i="1"/>
  <c r="D102" i="1"/>
  <c r="D101" i="1"/>
  <c r="D96" i="1"/>
  <c r="D71" i="1"/>
  <c r="D58" i="1"/>
  <c r="D57" i="1"/>
  <c r="D49" i="1"/>
  <c r="D48" i="1"/>
  <c r="D47" i="1"/>
  <c r="D45" i="1"/>
  <c r="D46" i="1"/>
  <c r="D44" i="1"/>
  <c r="D37" i="1"/>
  <c r="D36" i="1"/>
  <c r="D34" i="1"/>
  <c r="B11" i="8" l="1"/>
  <c r="D7" i="10" s="1"/>
  <c r="B13" i="8"/>
  <c r="E106" i="1"/>
  <c r="E105" i="1"/>
  <c r="E63" i="1" l="1"/>
  <c r="E14" i="1"/>
  <c r="E15" i="1"/>
  <c r="E16" i="1"/>
  <c r="E17" i="1"/>
  <c r="E18" i="1"/>
  <c r="E19" i="1"/>
  <c r="E20" i="1"/>
  <c r="E21" i="1"/>
  <c r="E22" i="1"/>
  <c r="E23" i="1"/>
  <c r="E24" i="1"/>
  <c r="E25" i="1"/>
  <c r="E26" i="1"/>
  <c r="E28" i="1"/>
  <c r="E29" i="1"/>
  <c r="E30" i="1"/>
  <c r="E31" i="1"/>
  <c r="E32" i="1"/>
  <c r="E33" i="1"/>
  <c r="E34" i="1"/>
  <c r="E35" i="1"/>
  <c r="E37" i="1"/>
  <c r="E39" i="1"/>
  <c r="E40" i="1"/>
  <c r="E41" i="1"/>
  <c r="E42" i="1"/>
  <c r="E43" i="1"/>
  <c r="E44" i="1"/>
  <c r="E45" i="1"/>
  <c r="E46" i="1"/>
  <c r="E47" i="1"/>
  <c r="E48" i="1"/>
  <c r="E78" i="10" s="1"/>
  <c r="E49" i="1"/>
  <c r="E50" i="1"/>
  <c r="E51" i="1"/>
  <c r="E52" i="1"/>
  <c r="E53" i="1"/>
  <c r="E54" i="1"/>
  <c r="E55" i="1"/>
  <c r="E56" i="1"/>
  <c r="E57" i="1"/>
  <c r="E58" i="1"/>
  <c r="E59" i="1"/>
  <c r="E60" i="1"/>
  <c r="E61" i="1"/>
  <c r="E62" i="1"/>
  <c r="E64" i="1"/>
  <c r="E65" i="1"/>
  <c r="E66" i="1"/>
  <c r="E67" i="1"/>
  <c r="E68" i="1"/>
  <c r="E69" i="1"/>
  <c r="E70" i="1"/>
  <c r="E71" i="1"/>
  <c r="E56" i="10" s="1"/>
  <c r="E72" i="1"/>
  <c r="E73" i="1"/>
  <c r="E74" i="1"/>
  <c r="E75" i="1"/>
  <c r="E76" i="1"/>
  <c r="E77" i="1"/>
  <c r="E78" i="1"/>
  <c r="E79" i="1"/>
  <c r="E80" i="1"/>
  <c r="E81" i="1"/>
  <c r="E82" i="1"/>
  <c r="E83" i="1"/>
  <c r="E84" i="1"/>
  <c r="E85" i="1"/>
  <c r="E86" i="1"/>
  <c r="E10" i="10" s="1"/>
  <c r="E87" i="1"/>
  <c r="E88" i="1"/>
  <c r="E89" i="1"/>
  <c r="E90" i="1"/>
  <c r="E91" i="1"/>
  <c r="E92" i="1"/>
  <c r="E93" i="1"/>
  <c r="E94" i="1"/>
  <c r="E96" i="1"/>
  <c r="E97" i="1"/>
  <c r="E98" i="1"/>
  <c r="E99" i="1"/>
  <c r="E100" i="1"/>
  <c r="E101" i="1"/>
  <c r="E102" i="1"/>
  <c r="E103" i="1"/>
  <c r="E104" i="1"/>
  <c r="E13" i="1"/>
  <c r="E9" i="10" l="1"/>
  <c r="E79" i="10"/>
  <c r="E28" i="10"/>
  <c r="E77" i="10"/>
  <c r="F77" i="10" s="1"/>
  <c r="E27" i="10"/>
  <c r="E76" i="10"/>
  <c r="F76" i="10" s="1"/>
  <c r="E84" i="10"/>
  <c r="F84" i="10" s="1"/>
  <c r="F78" i="10"/>
  <c r="F75" i="10"/>
  <c r="F62" i="10"/>
  <c r="F56" i="10"/>
  <c r="F43" i="10"/>
  <c r="F41" i="10"/>
  <c r="F21" i="22" l="1"/>
  <c r="F79" i="10"/>
  <c r="F22" i="22"/>
  <c r="D25" i="10"/>
  <c r="F25" i="10" s="1"/>
  <c r="F14" i="10"/>
  <c r="F81" i="10"/>
  <c r="F44" i="10"/>
  <c r="F13" i="10"/>
  <c r="F7" i="10"/>
  <c r="F63" i="10"/>
  <c r="F9" i="10"/>
  <c r="F10" i="10"/>
  <c r="F103" i="10" l="1"/>
  <c r="F107" i="10" s="1"/>
  <c r="F108" i="10" s="1"/>
  <c r="F109" i="10" s="1"/>
  <c r="E20" i="22" s="1"/>
  <c r="F20" i="22" s="1"/>
  <c r="D8" i="10"/>
  <c r="F8" i="10" s="1"/>
  <c r="F11" i="10" s="1"/>
  <c r="D26" i="10"/>
  <c r="F85" i="10"/>
  <c r="F15" i="10"/>
  <c r="F32" i="10"/>
  <c r="F16" i="10" l="1"/>
  <c r="F17" i="10" s="1"/>
  <c r="F18" i="10" s="1"/>
  <c r="E4" i="22" s="1"/>
  <c r="F26" i="10"/>
  <c r="F31" i="10"/>
  <c r="F33" i="10" s="1"/>
  <c r="F28" i="10"/>
  <c r="F27" i="10"/>
  <c r="F29" i="10" l="1"/>
  <c r="F34" i="10" s="1"/>
  <c r="F35" i="10" l="1"/>
  <c r="F36" i="10" s="1"/>
  <c r="E5" i="22" s="1"/>
  <c r="F5" i="22" l="1"/>
  <c r="F8" i="22" l="1"/>
  <c r="F9" i="22" l="1"/>
  <c r="F4" i="22"/>
  <c r="F11" i="22" l="1"/>
  <c r="F14" i="22" l="1"/>
  <c r="F12" i="22"/>
  <c r="F47" i="10" l="1"/>
  <c r="E66" i="10"/>
  <c r="E65" i="10" l="1"/>
  <c r="F46" i="10"/>
  <c r="F48" i="10" s="1"/>
  <c r="F49" i="10" s="1"/>
  <c r="F50" i="10" s="1"/>
  <c r="F66" i="10"/>
  <c r="E88" i="10"/>
  <c r="F15" i="22" l="1"/>
  <c r="F16" i="22"/>
  <c r="F88" i="10"/>
  <c r="F51" i="10"/>
  <c r="F52" i="10" s="1"/>
  <c r="E17" i="22" s="1"/>
  <c r="F65" i="10"/>
  <c r="F67" i="10" s="1"/>
  <c r="F68" i="10" s="1"/>
  <c r="F69" i="10" s="1"/>
  <c r="F70" i="10" s="1"/>
  <c r="E18" i="22" s="1"/>
  <c r="E87" i="10"/>
  <c r="F87" i="10" l="1"/>
  <c r="F89" i="10" s="1"/>
  <c r="F90" i="10" s="1"/>
  <c r="F91" i="10" s="1"/>
  <c r="F92" i="10" l="1"/>
  <c r="F93" i="10" s="1"/>
  <c r="F94" i="10" s="1"/>
  <c r="E19" i="22" s="1"/>
  <c r="F13" i="22" l="1"/>
  <c r="F17" i="22" l="1"/>
  <c r="F18" i="22" l="1"/>
  <c r="F19" i="22"/>
  <c r="E36" i="1" l="1"/>
  <c r="F7" i="22" l="1"/>
  <c r="F26" i="22" s="1"/>
  <c r="F27" i="22" l="1"/>
  <c r="F28" i="22" s="1"/>
</calcChain>
</file>

<file path=xl/sharedStrings.xml><?xml version="1.0" encoding="utf-8"?>
<sst xmlns="http://schemas.openxmlformats.org/spreadsheetml/2006/main" count="1521" uniqueCount="745">
  <si>
    <t>Skilled</t>
  </si>
  <si>
    <t>m/d</t>
  </si>
  <si>
    <t>Semi Skilled</t>
  </si>
  <si>
    <t>Un Skilled</t>
  </si>
  <si>
    <t>Rate</t>
  </si>
  <si>
    <t>rm</t>
  </si>
  <si>
    <t>2.5 sq. mm copper wire</t>
  </si>
  <si>
    <t xml:space="preserve">4 core x16 sq. mm copper Un. Armoured Cable </t>
  </si>
  <si>
    <t>4 sq. mm copper wire</t>
  </si>
  <si>
    <t>pc</t>
  </si>
  <si>
    <t xml:space="preserve">4 ways PVC Circular Boxes </t>
  </si>
  <si>
    <t xml:space="preserve">6-32 A SP MCB  </t>
  </si>
  <si>
    <t>no</t>
  </si>
  <si>
    <t>set</t>
  </si>
  <si>
    <t>lot</t>
  </si>
  <si>
    <t>Electronic Digital Amp Meter</t>
  </si>
  <si>
    <t xml:space="preserve">Electronic Digital Volt Meter </t>
  </si>
  <si>
    <t xml:space="preserve">Indication LED Light </t>
  </si>
  <si>
    <t>Selector Switch</t>
  </si>
  <si>
    <t>18 SWG Metal Box 1-5 Gang</t>
  </si>
  <si>
    <t>nos</t>
  </si>
  <si>
    <t xml:space="preserve">3 pin 6 A switched socket </t>
  </si>
  <si>
    <t>5/6 pin 16 A switch socket</t>
  </si>
  <si>
    <t>RJ 11 Telephone socket</t>
  </si>
  <si>
    <t>pcs</t>
  </si>
  <si>
    <t>30 Cm x 30 Cm Cast Iron Cover for water pouring into pit</t>
  </si>
  <si>
    <t xml:space="preserve">5/16 nuts &amp; bolt with spring washer cadmium maker </t>
  </si>
  <si>
    <t>Screw, Grips etc. for light fixture installation</t>
  </si>
  <si>
    <t>LS</t>
  </si>
  <si>
    <t>Cement/Sand Mortar for redoing the chiselled area for point wiring</t>
  </si>
  <si>
    <t>Pipe nail, Banding wire for point wiring</t>
  </si>
  <si>
    <t>PVC Tape, Insulating Materials</t>
  </si>
  <si>
    <t>Steel screws</t>
  </si>
  <si>
    <t>S.No.</t>
  </si>
  <si>
    <t>Details</t>
  </si>
  <si>
    <t>Unit</t>
  </si>
  <si>
    <t>Total Rate</t>
  </si>
  <si>
    <t>A. Labour Rate</t>
  </si>
  <si>
    <t>B. Material Rate</t>
  </si>
  <si>
    <t>1. Cables and Wires</t>
  </si>
  <si>
    <t>2. Conduits, Junction, Cable Shoe, End cap and Circular Boxes</t>
  </si>
  <si>
    <t>3. Circuit Breakers</t>
  </si>
  <si>
    <t>4. Panel, DB Boards and accessories</t>
  </si>
  <si>
    <t>5. Switches and Sockets</t>
  </si>
  <si>
    <t>6. Light and Fan Fixtures</t>
  </si>
  <si>
    <t>7. Earthing System</t>
  </si>
  <si>
    <t>9. Accessories</t>
  </si>
  <si>
    <t>10. Diesel Generator set</t>
  </si>
  <si>
    <t>Fire Alarm Control Panel</t>
  </si>
  <si>
    <t>Response Indicator</t>
  </si>
  <si>
    <t>Call Point</t>
  </si>
  <si>
    <t>Heat Sensor</t>
  </si>
  <si>
    <t>Flood Light</t>
  </si>
  <si>
    <t>Source</t>
  </si>
  <si>
    <t>Description of Work</t>
  </si>
  <si>
    <t>Quantity</t>
  </si>
  <si>
    <t>Amount</t>
  </si>
  <si>
    <t>1.Wiring of light/fan &amp; power points:</t>
  </si>
  <si>
    <t>point</t>
  </si>
  <si>
    <t>Total Length of 2.5 sq.mm Cable required:</t>
  </si>
  <si>
    <t>Total Length of 20mm PVC Conduit:</t>
  </si>
  <si>
    <t>Length of 2.5 sqmm cable per point:</t>
  </si>
  <si>
    <t>Length of 4 sqmm cable per point:</t>
  </si>
  <si>
    <t>Length of 20mm PVC conduit per point:</t>
  </si>
  <si>
    <t>Number of Power Sockets Points:</t>
  </si>
  <si>
    <t>Changeover Switch</t>
  </si>
  <si>
    <t>Item No:</t>
  </si>
  <si>
    <t>Description</t>
  </si>
  <si>
    <t>Qty</t>
  </si>
  <si>
    <t>1.1 General Light Points</t>
  </si>
  <si>
    <t>A. Light Point</t>
  </si>
  <si>
    <t>A. Material cost</t>
  </si>
  <si>
    <t>2.5 sq. mm  copper wire</t>
  </si>
  <si>
    <t>mtr</t>
  </si>
  <si>
    <t>Pipe nail, Banding wire</t>
  </si>
  <si>
    <t>A. Total</t>
  </si>
  <si>
    <t>B. Labour Costs</t>
  </si>
  <si>
    <t>Semi-Skilled</t>
  </si>
  <si>
    <t>B. Total</t>
  </si>
  <si>
    <t>C. Total (A+B)</t>
  </si>
  <si>
    <t>D. Overhead &amp; Profit 15% of C</t>
  </si>
  <si>
    <t>E. Total (C+D)</t>
  </si>
  <si>
    <t>/point</t>
  </si>
  <si>
    <t>1.2 General Power Points</t>
  </si>
  <si>
    <t>A. 5/6 pin 6 x 16 A general outlet point</t>
  </si>
  <si>
    <t>/set</t>
  </si>
  <si>
    <t>C. Total</t>
  </si>
  <si>
    <t>D. Overhead &amp; Profit 15% of C Total</t>
  </si>
  <si>
    <t>r mt</t>
  </si>
  <si>
    <t>Cable shoe, PVC Tape</t>
  </si>
  <si>
    <t>6.1 PLATE EARTHING SYSTEM</t>
  </si>
  <si>
    <t>600 x 600 x 3.14 mm copper plate</t>
  </si>
  <si>
    <t>Salt,Coal</t>
  </si>
  <si>
    <t>E. Overhead &amp; Profit 15% of C</t>
  </si>
  <si>
    <t>F. Total (C+D)</t>
  </si>
  <si>
    <t>/job</t>
  </si>
  <si>
    <t xml:space="preserve">Electronic Digital Ammeter </t>
  </si>
  <si>
    <t>Cement/Sand Mortar for Installation with required Brick wall and redoing the chiselled area (Civil works)</t>
  </si>
  <si>
    <t>E. Overhead &amp; Profit 15% of C+D Total</t>
  </si>
  <si>
    <t>F. Total (C+D+E)</t>
  </si>
  <si>
    <t>16 mm PVC pipe</t>
  </si>
  <si>
    <t>20 mm PVC pipe</t>
  </si>
  <si>
    <t>https://www.meroshopping.com/opple-led-downlight-round-6w-cool-mtd006ss-cp</t>
  </si>
  <si>
    <t>https://www.meroshopping.com/opple-led-downlight-round-12w-cool-mtd012sr-cp</t>
  </si>
  <si>
    <t>https://www.meroshopping.com/opple-led-downlight-round-18w-cool-mtd018sr-cp</t>
  </si>
  <si>
    <t>Cat-5 LAN Cable</t>
  </si>
  <si>
    <t>29 mm Diameter GI Pipe of 1.5m length</t>
  </si>
  <si>
    <t>8 SWG bare copper wire</t>
  </si>
  <si>
    <t>Plate Earthing Set of given Specifications</t>
  </si>
  <si>
    <t>Kathmandu District Rate FY:2074/2075</t>
  </si>
  <si>
    <t>Bill of Quantity</t>
  </si>
  <si>
    <t>16-63 A, TP, MCCB</t>
  </si>
  <si>
    <t xml:space="preserve">16-63 A TP MCB </t>
  </si>
  <si>
    <t>60/75/100 Panel Board 12"x36"x48" with copper busbar and hardware</t>
  </si>
  <si>
    <t>60/100 Amp C.T. coil per set 3 Pcs</t>
  </si>
  <si>
    <t>Chitwan Ditrict Rate FY: 2074/2075</t>
  </si>
  <si>
    <t>10Watt LED Panel Type</t>
  </si>
  <si>
    <t>15Watt LED Panel Type</t>
  </si>
  <si>
    <t xml:space="preserve">Complete earthing of building by digging a pit of 5 ft depth and using 3mm copper wire , copper plate (600*600*3.15)mm, coal, salt and other accessories </t>
  </si>
  <si>
    <t>8. LAN, Telephone System</t>
  </si>
  <si>
    <t>Telephone Jack</t>
  </si>
  <si>
    <t>Market Rate</t>
  </si>
  <si>
    <t>Telephone wall socket metal box</t>
  </si>
  <si>
    <t>Cat-5 LAN Jack</t>
  </si>
  <si>
    <t>RJ45 LAN wall socket (Computer Socket)</t>
  </si>
  <si>
    <t>Tentative Estimate because Exact Calculation is not possible</t>
  </si>
  <si>
    <t>16 Port LAN Switch</t>
  </si>
  <si>
    <t>http://www.baleyo.com/products/networking-devices-in-nepal/ethernet-switch/totolink-16-port-10-100mbps-fast-ethernet-switch.html</t>
  </si>
  <si>
    <t>https://www.alibaba.com/product-detail/wholesale-emergency-Resettable-Manual-Call-Point_1336783032.html?spm=a2700.7724857/A.main07.10.37f7493bYye6J4&amp;s=p</t>
  </si>
  <si>
    <t>Photo Electric Smoke Detector</t>
  </si>
  <si>
    <t>20 mm Dia PVC conduit</t>
  </si>
  <si>
    <t>prn</t>
  </si>
  <si>
    <t>Complete Earthing</t>
  </si>
  <si>
    <t>No</t>
  </si>
  <si>
    <t>Telephone Drop Wire 2 pair cable</t>
  </si>
  <si>
    <t>6 A 1 Gang 1 way switch with plate</t>
  </si>
  <si>
    <t>6 A 2 Gang 1 way switch with plate</t>
  </si>
  <si>
    <t>6 A 1 Gang 2 way switch with Plate</t>
  </si>
  <si>
    <t>6" Dome Light</t>
  </si>
  <si>
    <t>https://www.sdfirealarms.co.uk/fire-protection/fire-alarm-systems/fireline-mag4p-4-zone-fire-panel.html</t>
  </si>
  <si>
    <t>Total:</t>
  </si>
  <si>
    <t>Grand Total:</t>
  </si>
  <si>
    <t>VAT(13%):</t>
  </si>
  <si>
    <t>6 Way TPN DB Double Cover</t>
  </si>
  <si>
    <t>Mirror Light/Shaver Light</t>
  </si>
  <si>
    <t>32A SPN Changeover Switch</t>
  </si>
  <si>
    <t>https://www.urjakart.com/havells-32a-dp-load-changeover-switch.html</t>
  </si>
  <si>
    <t>Supply of switches, sockets , 18 SWG GI metal boxes , screw, and other necessary materials with its Installation, Interconnection and commissioning including civil works as per drawing , specification all complete (Brands: Schneider, North-west or equivalent)         b) 6 A 1 Gang 1 way switch</t>
  </si>
  <si>
    <t xml:space="preserve">Supply of switches, sockets , 18 SWG GI metal boxes , screw, and other necessary materials with its Installation, Interconnection and commissioning including civil works as per drawing , specification all complete (Brands: Schneider, North-west or equivalent)            c)6 A 2 Gang 1 way switch </t>
  </si>
  <si>
    <t>Kathmandu District Rate FY:2074/2076</t>
  </si>
  <si>
    <t xml:space="preserve">15% Transportation Charge is added on each items. </t>
  </si>
  <si>
    <t>Kathmandu District Rate FY:2073/2074</t>
  </si>
  <si>
    <t>Kathmandu District Rate FY:2073/2074 assuming 90m coil</t>
  </si>
  <si>
    <t>District Rate of Electrical Items</t>
  </si>
  <si>
    <t>150 A, TP, MCCB</t>
  </si>
  <si>
    <t>3-4 way TPN DB Double Cover</t>
  </si>
  <si>
    <t xml:space="preserve">75 A TP MCCB </t>
  </si>
  <si>
    <t>8Watt LED Panel Type</t>
  </si>
  <si>
    <t>6Watt LED Panel Type</t>
  </si>
  <si>
    <t>60 KVA, 415 Volt, 3 Phase, 50 Hz standby Diesel Generator set</t>
  </si>
  <si>
    <t>https://www.alibaba.com/product-detail/Outdoor-Sport-Court-1000-1500-2000_60605447548.html?spm=a2700.galleryofferlist.normalList.2.32891405FdYYkL</t>
  </si>
  <si>
    <t>6 sq. mm copper wire unarmoured cable</t>
  </si>
  <si>
    <t>https://www.indiamart.com/proddetail/13-meter-tubular-steel-pole-17130985055.html</t>
  </si>
  <si>
    <t>Ms pole 12-15 m for stadium floodlight</t>
  </si>
  <si>
    <t>https://www.nepkart.com/generator/eicher_volvo_62_5_kva_three_phase_generator_ee483tci</t>
  </si>
  <si>
    <t xml:space="preserve">ELECTRICAL RATE ANALYSIS </t>
  </si>
  <si>
    <t>11. Miscallaneous</t>
  </si>
  <si>
    <t>1. Light points calculation:</t>
  </si>
  <si>
    <t>/rm</t>
  </si>
  <si>
    <t>Bideha Municipality</t>
  </si>
  <si>
    <t>Province Number 2 , Nepal</t>
  </si>
  <si>
    <t>Dhanusha District</t>
  </si>
  <si>
    <t>The cost of panel type LED is higher than wall mount LED, considering the asthetics, we have used panel mount lights.</t>
  </si>
  <si>
    <t>Electrical Material District Rate 2075/076</t>
  </si>
  <si>
    <t>S.N</t>
  </si>
  <si>
    <t>Particular</t>
  </si>
  <si>
    <t>Rate WITH 0 TRANS.</t>
  </si>
  <si>
    <t>Rate WITH  TRANS.</t>
  </si>
  <si>
    <t>Skilled Labour</t>
  </si>
  <si>
    <t>Un skilled</t>
  </si>
  <si>
    <t>Labour</t>
  </si>
  <si>
    <t xml:space="preserve"> Lighting accessories</t>
  </si>
  <si>
    <t>2.3 Siemens Or North-West Switch and Socket</t>
  </si>
  <si>
    <t>20 Watt FTL rod</t>
  </si>
  <si>
    <t>1 gang Switch with Plate Set</t>
  </si>
  <si>
    <t>Set</t>
  </si>
  <si>
    <t>8 to 11 watt CFL lamp</t>
  </si>
  <si>
    <t>1gang Two way Plate set</t>
  </si>
  <si>
    <t>13 to22 watt CFL lamp</t>
  </si>
  <si>
    <t>40 Watt FTL rod</t>
  </si>
  <si>
    <t>2gang Switch with Plate Set</t>
  </si>
  <si>
    <t>40 Watt FTL ballast(Chowk)</t>
  </si>
  <si>
    <t>3gang Switch with Plate Set</t>
  </si>
  <si>
    <t>150 Watt SV bulb</t>
  </si>
  <si>
    <t>4 gang Switch with Plate Set</t>
  </si>
  <si>
    <t>250Watt SV bulb</t>
  </si>
  <si>
    <t>5 gang Switch with Plate Set</t>
  </si>
  <si>
    <t>FTL Starter</t>
  </si>
  <si>
    <t>6 gang Switch with Plate Set</t>
  </si>
  <si>
    <t>Alluminium Listy</t>
  </si>
  <si>
    <t>R.m.</t>
  </si>
  <si>
    <t>T.V Socket With Plate</t>
  </si>
  <si>
    <t>PVC Listy 0.5"</t>
  </si>
  <si>
    <t>T.P. Socket With Plate</t>
  </si>
  <si>
    <t xml:space="preserve">PVC Listy 0.75" </t>
  </si>
  <si>
    <t>Bell Push with Plate</t>
  </si>
  <si>
    <t>PVC Listy 1"</t>
  </si>
  <si>
    <t>5 Amp socket with plate</t>
  </si>
  <si>
    <t>PVC Listy 1.5"</t>
  </si>
  <si>
    <t>15 Amp socket with plate</t>
  </si>
  <si>
    <t>PVC Listy 2"</t>
  </si>
  <si>
    <t>13Amp flat socket with plate</t>
  </si>
  <si>
    <t>Acralic Cover 2'x2'</t>
  </si>
  <si>
    <t>3.1  Dyna/CPL Switch &amp; Socket</t>
  </si>
  <si>
    <t>4.2 Switch Gears(ISI) Mark</t>
  </si>
  <si>
    <t xml:space="preserve">1gang one way Switch </t>
  </si>
  <si>
    <t>16 Amp 415 Volt DP Main Switch S rewireable</t>
  </si>
  <si>
    <t xml:space="preserve">1gang Two way Switch </t>
  </si>
  <si>
    <t>1 Bell Push</t>
  </si>
  <si>
    <t xml:space="preserve">32 Amp 415 Volt DP Main Switch S rewireable  </t>
  </si>
  <si>
    <t>2 gang Switch one way</t>
  </si>
  <si>
    <t>63 Amp 415 Volt DP Main Switch S rewireable</t>
  </si>
  <si>
    <t>3 gang Switch</t>
  </si>
  <si>
    <t>100 Amp 415 Volt DP Main Switch rewireable</t>
  </si>
  <si>
    <t>4 gang Switch</t>
  </si>
  <si>
    <t>16 Amp 415 Volt DP Main Switch HRC</t>
  </si>
  <si>
    <t>6 gang Switch</t>
  </si>
  <si>
    <t>32 Amp 415 Volt DP Main Switch HRC</t>
  </si>
  <si>
    <t>8 gang Switch</t>
  </si>
  <si>
    <t>16 Amp Switch Indicator</t>
  </si>
  <si>
    <t>63Amp 415 Volt DP Main Switch HRC</t>
  </si>
  <si>
    <t>6 Amp Uni Socket Switch Combined With S</t>
  </si>
  <si>
    <t>100 Amp 415 Volt DP Main Switch HRC</t>
  </si>
  <si>
    <t>20/25 Amp SP AC motor starter with 6/16 Amp Power socket</t>
  </si>
  <si>
    <t>Dimmer Single 300 Watt</t>
  </si>
  <si>
    <t>200 Amp 415 Volt DP Main Switch HRC</t>
  </si>
  <si>
    <t>Dimmer Single 750 Watt</t>
  </si>
  <si>
    <t>16 Amp 415 Volt TP Main Switch HRC</t>
  </si>
  <si>
    <t>16/6 Amp Combined S/Socket With Shutter</t>
  </si>
  <si>
    <t>32 Amp 415 Volt TP Main Switch HRC</t>
  </si>
  <si>
    <t>16 Amp 3 pin Plug Top</t>
  </si>
  <si>
    <t>DP Switch 16-32 Amp</t>
  </si>
  <si>
    <t>63 Amp 415 Volt TP Main Switch HRC</t>
  </si>
  <si>
    <t>Blanking Plate Single</t>
  </si>
  <si>
    <t>100 Amp 415 Volt TP Main Switch HRC</t>
  </si>
  <si>
    <t>Telephone Socket Single</t>
  </si>
  <si>
    <t>200 Amp 415 Volt TP Switch HRC</t>
  </si>
  <si>
    <t>Angle Holder</t>
  </si>
  <si>
    <t>300 Amp 415 Volt TP Switch HRC</t>
  </si>
  <si>
    <t>Ceiling Rose</t>
  </si>
  <si>
    <t>400 Amp 415 Volt TP Switch HRC</t>
  </si>
  <si>
    <t>Bottom Holder</t>
  </si>
  <si>
    <t>16 Amp 415 Volt Change over Switch</t>
  </si>
  <si>
    <t>Buzzer</t>
  </si>
  <si>
    <t>32 Amp 415 Volt Change over Switch</t>
  </si>
  <si>
    <t>Musical Bell</t>
  </si>
  <si>
    <t>63 Amp 415 Volt Change over Switch</t>
  </si>
  <si>
    <t xml:space="preserve"> </t>
  </si>
  <si>
    <t>100 Amp 415 Volt Change over Switch</t>
  </si>
  <si>
    <t>200 Amp 415 Volt Change over Switch</t>
  </si>
  <si>
    <t>300 Amp 415 Volt Change over Switch</t>
  </si>
  <si>
    <t>63 Amp Bus Bar Chamber</t>
  </si>
  <si>
    <t>100 Amp Bus Bar Chamber</t>
  </si>
  <si>
    <t>60/75/100 AmpPanel Board 9"x36"x48"</t>
  </si>
  <si>
    <t>200 Amp Bus Bar Chamber</t>
  </si>
  <si>
    <t>60/100 Panel Board 12"x36"x48"</t>
  </si>
  <si>
    <t>300 Amp Bus Bar Chamber</t>
  </si>
  <si>
    <t>60/100 Panel Board 9"x48"x60"</t>
  </si>
  <si>
    <t>6 Seimens / North West  Box</t>
  </si>
  <si>
    <t>60/100 Panel Board 12"x48"x60"</t>
  </si>
  <si>
    <t>1 gang box</t>
  </si>
  <si>
    <t>150/200 Panel Board 9"x38"x52"</t>
  </si>
  <si>
    <t>2 gang box</t>
  </si>
  <si>
    <t>150/200 Panel Board 12"x38"x52"</t>
  </si>
  <si>
    <t>3 gang box</t>
  </si>
  <si>
    <t>150/200 Panel Board 9"x42"x56"</t>
  </si>
  <si>
    <t>4 gang box</t>
  </si>
  <si>
    <t>250/300 Panel Board 12"x48"x60"</t>
  </si>
  <si>
    <t>5 gang box</t>
  </si>
  <si>
    <t>400 AmpPanel Board 12"x52"x66"</t>
  </si>
  <si>
    <t>6 gang box</t>
  </si>
  <si>
    <t>250/300 AMP 12"x52"x62"Size Panel Board.</t>
  </si>
  <si>
    <t>TV socket box</t>
  </si>
  <si>
    <t>Telephone socket box</t>
  </si>
  <si>
    <t>7.39  Moulded Case Circuit Breaker (16 /50KA) Siemens/marlingerin/GE or ISI  made</t>
  </si>
  <si>
    <t>5/15 Amp Power socket box</t>
  </si>
  <si>
    <t>18/63 Amp MCCB 16 KA</t>
  </si>
  <si>
    <t>80/100 Amp MCCB 16KA</t>
  </si>
  <si>
    <t>6-32 Amp SP MCB</t>
  </si>
  <si>
    <t>100 Amp MCCB 16 KA</t>
  </si>
  <si>
    <t>6-32 Amp DP MCB</t>
  </si>
  <si>
    <t xml:space="preserve">125 Amp MCCB 16KA </t>
  </si>
  <si>
    <t>6-32 Amp TP MCB</t>
  </si>
  <si>
    <t xml:space="preserve">160Amp MCCB 16KA </t>
  </si>
  <si>
    <t>6-32 Amp TPN MCB</t>
  </si>
  <si>
    <t>200 Amp MCCB 25KA</t>
  </si>
  <si>
    <t>40-60 Amp SP MCB</t>
  </si>
  <si>
    <t>400 Amp MCCB 50KA</t>
  </si>
  <si>
    <t>40-60 Amp DP MCB</t>
  </si>
  <si>
    <t>630 Amps MCCB 50 KA</t>
  </si>
  <si>
    <t>40-60 Amp TP MCB</t>
  </si>
  <si>
    <t>General</t>
  </si>
  <si>
    <t>40-60 Amp TPN MCB</t>
  </si>
  <si>
    <t>Voltmeter ( 0- 500 )</t>
  </si>
  <si>
    <t>4 Way SPN DB Double Cover</t>
  </si>
  <si>
    <t>Amp Meter ( 0-500 )</t>
  </si>
  <si>
    <t>6 Way SPN DB Double Cover</t>
  </si>
  <si>
    <t>Indicator</t>
  </si>
  <si>
    <t>8 Way SPN DB Double Cover</t>
  </si>
  <si>
    <t>12 Way SPN DB Double Cover</t>
  </si>
  <si>
    <t>60/100 Amp C.T.Coil set(3pcs)</t>
  </si>
  <si>
    <t>16 Way SPN DB Double Cover</t>
  </si>
  <si>
    <t>150/200 Amp C.T.Coil set(3pcs)</t>
  </si>
  <si>
    <t>Energy Meter SP</t>
  </si>
  <si>
    <t>3/4 Way TPN DB Double Cover</t>
  </si>
  <si>
    <t>Energy Meter 3 Phase</t>
  </si>
  <si>
    <t>9.4/5 Join Box Metal / PVC</t>
  </si>
  <si>
    <t>8 Way TPN DB Double Cover</t>
  </si>
  <si>
    <t>50 Pair Telephone DB with Crown tag</t>
  </si>
  <si>
    <t>4" x 4" Junction Box Metal</t>
  </si>
  <si>
    <t>1 Pole PVC MCB Box</t>
  </si>
  <si>
    <t>4" x6" Junction Box Metal</t>
  </si>
  <si>
    <t>2Pole PVC MCB Box.</t>
  </si>
  <si>
    <t>6" x 8" Junction Box Metal</t>
  </si>
  <si>
    <t>4 Pole PVC MCB Box</t>
  </si>
  <si>
    <t>8" x 10" Junction Box Metal</t>
  </si>
  <si>
    <t>8" x 12" Junction Box Metal</t>
  </si>
  <si>
    <t>10.19 Steel Tubelar/Wood Pole</t>
  </si>
  <si>
    <t>4" x4" Junction Box PVC</t>
  </si>
  <si>
    <r>
      <t xml:space="preserve">9 Meter Steel Tubelar Pole </t>
    </r>
    <r>
      <rPr>
        <sz val="8"/>
        <rFont val="Arial"/>
        <family val="2"/>
      </rPr>
      <t>( Bottom 134mm dia,3300mm ht,155mm dia 2250mm ht,90mm dia 2250 ht and 76mm dia 1650mm ht with over lapping of 200mm,150mm,100mm respectively)</t>
    </r>
  </si>
  <si>
    <t>4" x6" Junction Box PVC</t>
  </si>
  <si>
    <r>
      <t xml:space="preserve">7 Meter Steel Tubelar Pole </t>
    </r>
    <r>
      <rPr>
        <sz val="8"/>
        <rFont val="Arial"/>
        <family val="2"/>
      </rPr>
      <t>( Bottom 115mm dia,3300mm ht,90mm dia 2400mm ht, and 76mm dia 1650mm ht with over lapping of 200mm,150mm,100mm respectively)</t>
    </r>
  </si>
  <si>
    <t>6" x 8" Junction Box PVC</t>
  </si>
  <si>
    <r>
      <t xml:space="preserve">7 Meter Steel Tubelar Pole </t>
    </r>
    <r>
      <rPr>
        <sz val="8"/>
        <rFont val="Arial"/>
        <family val="2"/>
      </rPr>
      <t>( Bottom 115mm dia,3100mm ht,90mm dia 2300mm ht, and 76mm dia 1600mm ht with</t>
    </r>
    <r>
      <rPr>
        <b/>
        <sz val="8"/>
        <rFont val="Arial"/>
        <family val="2"/>
      </rPr>
      <t xml:space="preserve"> WELDED</t>
    </r>
    <r>
      <rPr>
        <sz val="8"/>
        <rFont val="Arial"/>
        <family val="2"/>
      </rPr>
      <t xml:space="preserve"> joints.</t>
    </r>
  </si>
  <si>
    <t>8" x 10" Junction Box PVC</t>
  </si>
  <si>
    <t>12.18 Roma/Appolo Bell Indicator</t>
  </si>
  <si>
    <r>
      <t xml:space="preserve">11.15  Fan: Almonard, Bajaj, Crompton </t>
    </r>
    <r>
      <rPr>
        <b/>
        <sz val="9"/>
        <color indexed="63"/>
        <rFont val="Arial"/>
        <family val="2"/>
      </rPr>
      <t>Or Equ.</t>
    </r>
  </si>
  <si>
    <t>4 way Indicator With Bell</t>
  </si>
  <si>
    <t>Rm</t>
  </si>
  <si>
    <t>36" Ceiling Fan</t>
  </si>
  <si>
    <t>6 way Indicator With Bell</t>
  </si>
  <si>
    <t>42" Ceiling Fan</t>
  </si>
  <si>
    <t>8 way Indicator With Bell</t>
  </si>
  <si>
    <t>48" Ceiling Fan</t>
  </si>
  <si>
    <t>12 way Indicator With Bell</t>
  </si>
  <si>
    <t>56" Ceiling Fan</t>
  </si>
  <si>
    <t>16" Wall Fan</t>
  </si>
  <si>
    <t>6 " Exhaust fan</t>
  </si>
  <si>
    <t>9" Exhaust Fan</t>
  </si>
  <si>
    <t>12" Exhaust Fan</t>
  </si>
  <si>
    <t>13.23  Cable /Wire Nepal Cable, Prakash Cable or NS</t>
  </si>
  <si>
    <t>14.16  General Fittings.</t>
  </si>
  <si>
    <t xml:space="preserve">1/18 PVC Copper Wire Nepal, Prakash </t>
  </si>
  <si>
    <t>Dome light 6" Decorative</t>
  </si>
  <si>
    <t xml:space="preserve">3/22 PVC Copper Wire Nepal, Prakash </t>
  </si>
  <si>
    <t>Dome light 6" Decorative Brace</t>
  </si>
  <si>
    <t xml:space="preserve">3/20 PVC Copper Wire Nepal, Prakash </t>
  </si>
  <si>
    <t>Dome light 8" Decorative</t>
  </si>
  <si>
    <t xml:space="preserve">7/22 PVC Copper Wire Nepal, Prakash </t>
  </si>
  <si>
    <t>Dome light 8" Decorative Brace</t>
  </si>
  <si>
    <t xml:space="preserve">7/20 PVC Copper Wire Nepal, Prakash </t>
  </si>
  <si>
    <t>1x11/13 W CFL Down Light(Conceal Light)</t>
  </si>
  <si>
    <t xml:space="preserve">7/18 PVC Copper Wire Nepal, Prakash </t>
  </si>
  <si>
    <t>Wall Bracket/Spot Light/Mirror Light ( ordinary)</t>
  </si>
  <si>
    <t xml:space="preserve">7/16 PVC Copper Wire Nepal, Prakash </t>
  </si>
  <si>
    <t>Bulk head Single Direct Ord. Decon</t>
  </si>
  <si>
    <t>Wall Bracket/Spot Light/Mirror Light best quality Homedec,Decon or ISI eqv.</t>
  </si>
  <si>
    <t>Multistrand Flexible Copper wire( 1 coil=90.00Meter)</t>
  </si>
  <si>
    <r>
      <t xml:space="preserve">Dome light 8" </t>
    </r>
    <r>
      <rPr>
        <b/>
        <sz val="10"/>
        <rFont val="Arial"/>
        <family val="2"/>
      </rPr>
      <t>Silver</t>
    </r>
    <r>
      <rPr>
        <sz val="10"/>
        <rFont val="Arial"/>
        <family val="2"/>
      </rPr>
      <t xml:space="preserve"> Cast Milky Base Decorative set Homedec,DECON or ISI Eqv.</t>
    </r>
  </si>
  <si>
    <t>1.0mm2 PVC insulated copper wire</t>
  </si>
  <si>
    <r>
      <t xml:space="preserve">Dome light 8" </t>
    </r>
    <r>
      <rPr>
        <b/>
        <sz val="10"/>
        <rFont val="Arial"/>
        <family val="2"/>
      </rPr>
      <t>Black</t>
    </r>
    <r>
      <rPr>
        <sz val="10"/>
        <rFont val="Arial"/>
        <family val="2"/>
      </rPr>
      <t xml:space="preserve"> Cast Milky Base Decorative set Homedec,DECON or ISI Eqv.</t>
    </r>
  </si>
  <si>
    <t>1.5mm2 PVC insulated copper wire</t>
  </si>
  <si>
    <r>
      <t xml:space="preserve">Bollard Graden light </t>
    </r>
    <r>
      <rPr>
        <b/>
        <sz val="10"/>
        <rFont val="Arial"/>
        <family val="2"/>
      </rPr>
      <t xml:space="preserve">Medium size </t>
    </r>
    <r>
      <rPr>
        <sz val="10"/>
        <rFont val="Arial"/>
        <family val="2"/>
      </rPr>
      <t>Homedec,DECON or ISI eqv.</t>
    </r>
  </si>
  <si>
    <t>2.5mm2 PVC insulated copper wire</t>
  </si>
  <si>
    <r>
      <t xml:space="preserve">Bollard Graden light </t>
    </r>
    <r>
      <rPr>
        <b/>
        <sz val="10"/>
        <rFont val="Arial"/>
        <family val="2"/>
      </rPr>
      <t>Full</t>
    </r>
    <r>
      <rPr>
        <sz val="10"/>
        <rFont val="Arial"/>
        <family val="2"/>
      </rPr>
      <t xml:space="preserve"> </t>
    </r>
    <r>
      <rPr>
        <b/>
        <sz val="10"/>
        <rFont val="Arial"/>
        <family val="2"/>
      </rPr>
      <t xml:space="preserve">size </t>
    </r>
    <r>
      <rPr>
        <sz val="10"/>
        <rFont val="Arial"/>
        <family val="2"/>
      </rPr>
      <t>Homedec,DECON or ISI eqv.</t>
    </r>
  </si>
  <si>
    <t>4.0mm2 PVC insulated copper wire</t>
  </si>
  <si>
    <t>8" Globe type Post top lamp complete set Homedec,DECON or ISI eqv..</t>
  </si>
  <si>
    <t>6.0mm2 PVC insulated copper wire</t>
  </si>
  <si>
    <t>10" Globe type Post top lamp complete set Homedec,DECON or ISI eqv..</t>
  </si>
  <si>
    <t>10.0mm2PVC insulated copper wire</t>
  </si>
  <si>
    <t>Exit Light safty sign</t>
  </si>
  <si>
    <t>Dinning Lamp Decorative Med</t>
  </si>
  <si>
    <r>
      <t xml:space="preserve">15.28  Power Cable Copper Conductor Armored </t>
    </r>
    <r>
      <rPr>
        <b/>
        <sz val="10"/>
        <rFont val="Arial"/>
        <family val="2"/>
      </rPr>
      <t>Nepal Cable, Prakash Cable Or N.S</t>
    </r>
  </si>
  <si>
    <t>Chandlers Lamp 3-5 Lamp Med</t>
  </si>
  <si>
    <r>
      <t>4mm</t>
    </r>
    <r>
      <rPr>
        <vertAlign val="superscript"/>
        <sz val="10"/>
        <rFont val="Arial"/>
        <family val="2"/>
      </rPr>
      <t>2</t>
    </r>
    <r>
      <rPr>
        <sz val="10"/>
        <rFont val="Arial"/>
        <family val="2"/>
      </rPr>
      <t xml:space="preserve"> 4 core Nepal ,Prakash Or NS</t>
    </r>
  </si>
  <si>
    <t>R.m</t>
  </si>
  <si>
    <t>Chandlers Lamp 6-8 Lamp Med</t>
  </si>
  <si>
    <r>
      <t>6mm</t>
    </r>
    <r>
      <rPr>
        <vertAlign val="superscript"/>
        <sz val="10"/>
        <rFont val="Arial"/>
        <family val="2"/>
      </rPr>
      <t>2</t>
    </r>
    <r>
      <rPr>
        <sz val="10"/>
        <rFont val="Arial"/>
        <family val="2"/>
      </rPr>
      <t xml:space="preserve"> 4 core Nepal ,Prakash Or NS</t>
    </r>
  </si>
  <si>
    <t>IS: 3043 Copper Plate 80x80x3.15(18kg)</t>
  </si>
  <si>
    <r>
      <t>10mm</t>
    </r>
    <r>
      <rPr>
        <vertAlign val="superscript"/>
        <sz val="10"/>
        <rFont val="Arial"/>
        <family val="2"/>
      </rPr>
      <t>2</t>
    </r>
    <r>
      <rPr>
        <sz val="10"/>
        <rFont val="Arial"/>
        <family val="2"/>
      </rPr>
      <t xml:space="preserve"> 4 core Nepal ,Prakash Or NS</t>
    </r>
  </si>
  <si>
    <t>IS: 3043 Copper Plate 65x65x3.15(11.88 Kg)</t>
  </si>
  <si>
    <t xml:space="preserve"> S.W.G.No.8 Bare Copper  Wire.</t>
  </si>
  <si>
    <r>
      <t>25mm</t>
    </r>
    <r>
      <rPr>
        <vertAlign val="superscript"/>
        <sz val="10"/>
        <rFont val="Arial"/>
        <family val="2"/>
      </rPr>
      <t>2</t>
    </r>
    <r>
      <rPr>
        <sz val="10"/>
        <rFont val="Arial"/>
        <family val="2"/>
      </rPr>
      <t xml:space="preserve"> 4 core Nepal ,Prakash Or NS</t>
    </r>
  </si>
  <si>
    <t>100 Watt Bulb(ISI)</t>
  </si>
  <si>
    <r>
      <t>35mm</t>
    </r>
    <r>
      <rPr>
        <vertAlign val="superscript"/>
        <sz val="10"/>
        <rFont val="Arial"/>
        <family val="2"/>
      </rPr>
      <t>2</t>
    </r>
    <r>
      <rPr>
        <sz val="10"/>
        <rFont val="Arial"/>
        <family val="2"/>
      </rPr>
      <t xml:space="preserve"> 4 core Nepal ,Prakash Or NS</t>
    </r>
  </si>
  <si>
    <t>25*3 mm Copper Strip( 60"=1kg appox)</t>
  </si>
  <si>
    <t>Kg</t>
  </si>
  <si>
    <r>
      <t>50mm</t>
    </r>
    <r>
      <rPr>
        <vertAlign val="superscript"/>
        <sz val="10"/>
        <rFont val="Arial"/>
        <family val="2"/>
      </rPr>
      <t>2</t>
    </r>
    <r>
      <rPr>
        <sz val="10"/>
        <rFont val="Arial"/>
        <family val="2"/>
      </rPr>
      <t xml:space="preserve"> 4 core Nepal ,Prakash Or NS</t>
    </r>
  </si>
  <si>
    <t>20*3 mm Copper Strip( 65"=1kg appox)</t>
  </si>
  <si>
    <r>
      <t>4mm</t>
    </r>
    <r>
      <rPr>
        <vertAlign val="superscript"/>
        <sz val="10"/>
        <rFont val="Arial"/>
        <family val="2"/>
      </rPr>
      <t>2</t>
    </r>
    <r>
      <rPr>
        <sz val="10"/>
        <rFont val="Arial"/>
        <family val="2"/>
      </rPr>
      <t xml:space="preserve"> 2 core Nepal ,Prakash Or NS</t>
    </r>
  </si>
  <si>
    <t>12*3 mm Copper Strip( 118"=1kg appox)</t>
  </si>
  <si>
    <r>
      <t>6mm</t>
    </r>
    <r>
      <rPr>
        <vertAlign val="superscript"/>
        <sz val="10"/>
        <rFont val="Arial"/>
        <family val="2"/>
      </rPr>
      <t>2</t>
    </r>
    <r>
      <rPr>
        <sz val="10"/>
        <rFont val="Arial"/>
        <family val="2"/>
      </rPr>
      <t xml:space="preserve"> 2 core Nepal ,Prakash Or NS</t>
    </r>
  </si>
  <si>
    <t>Lightining Rod copper conductor Air Termination Set</t>
  </si>
  <si>
    <r>
      <t>10mm</t>
    </r>
    <r>
      <rPr>
        <vertAlign val="superscript"/>
        <sz val="10"/>
        <rFont val="Arial"/>
        <family val="2"/>
      </rPr>
      <t>2</t>
    </r>
    <r>
      <rPr>
        <sz val="10"/>
        <rFont val="Arial"/>
        <family val="2"/>
      </rPr>
      <t xml:space="preserve"> 2 core Nepal ,Prakash Or NS</t>
    </r>
  </si>
  <si>
    <t>29mm dia GI pipe of 1m length</t>
  </si>
  <si>
    <r>
      <t>16mm</t>
    </r>
    <r>
      <rPr>
        <vertAlign val="superscript"/>
        <sz val="10"/>
        <rFont val="Arial"/>
        <family val="2"/>
      </rPr>
      <t>2</t>
    </r>
    <r>
      <rPr>
        <sz val="10"/>
        <rFont val="Arial"/>
        <family val="2"/>
      </rPr>
      <t xml:space="preserve"> 2 core Nepal ,Prakash Or NS</t>
    </r>
  </si>
  <si>
    <t>30cm*30cm Cast iron cover for water pouring into pit</t>
  </si>
  <si>
    <t>charcol</t>
  </si>
  <si>
    <t>bag</t>
  </si>
  <si>
    <t>Salt</t>
  </si>
  <si>
    <r>
      <t xml:space="preserve">19.29  Power Cable Copper Conductor Un- Armored </t>
    </r>
    <r>
      <rPr>
        <b/>
        <sz val="9"/>
        <color indexed="63"/>
        <rFont val="Arial"/>
        <family val="2"/>
      </rPr>
      <t>Nepal Cable,  Prakash,Or NS</t>
    </r>
  </si>
  <si>
    <t>16.25 Cable Shoe</t>
  </si>
  <si>
    <r>
      <t>4mm</t>
    </r>
    <r>
      <rPr>
        <vertAlign val="superscript"/>
        <sz val="10"/>
        <color indexed="63"/>
        <rFont val="Arial"/>
        <family val="2"/>
      </rPr>
      <t>2</t>
    </r>
    <r>
      <rPr>
        <sz val="10"/>
        <color indexed="63"/>
        <rFont val="Arial"/>
        <family val="2"/>
      </rPr>
      <t xml:space="preserve"> 4 core Nepal ,Prakash Or NS</t>
    </r>
  </si>
  <si>
    <t>16 sq mm Cable Shoe</t>
  </si>
  <si>
    <r>
      <t>6mm</t>
    </r>
    <r>
      <rPr>
        <vertAlign val="superscript"/>
        <sz val="10"/>
        <color indexed="63"/>
        <rFont val="Arial"/>
        <family val="2"/>
      </rPr>
      <t>2</t>
    </r>
    <r>
      <rPr>
        <sz val="10"/>
        <color indexed="63"/>
        <rFont val="Arial"/>
        <family val="2"/>
      </rPr>
      <t xml:space="preserve"> 4 core Nepal ,Prakash Or NS</t>
    </r>
  </si>
  <si>
    <t>25 sq mm Cable Shoe</t>
  </si>
  <si>
    <r>
      <t>10mm</t>
    </r>
    <r>
      <rPr>
        <vertAlign val="superscript"/>
        <sz val="10"/>
        <color indexed="63"/>
        <rFont val="Arial"/>
        <family val="2"/>
      </rPr>
      <t>2</t>
    </r>
    <r>
      <rPr>
        <sz val="10"/>
        <color indexed="63"/>
        <rFont val="Arial"/>
        <family val="2"/>
      </rPr>
      <t xml:space="preserve"> 4 core Nepal ,Prakash Or NS</t>
    </r>
  </si>
  <si>
    <t>95 sq mm Cable Shoe</t>
  </si>
  <si>
    <r>
      <t>16mm</t>
    </r>
    <r>
      <rPr>
        <vertAlign val="superscript"/>
        <sz val="10"/>
        <color indexed="63"/>
        <rFont val="Arial"/>
        <family val="2"/>
      </rPr>
      <t>2</t>
    </r>
    <r>
      <rPr>
        <sz val="10"/>
        <color indexed="63"/>
        <rFont val="Arial"/>
        <family val="2"/>
      </rPr>
      <t xml:space="preserve"> 4 core Nepal ,Prakash Or NS</t>
    </r>
  </si>
  <si>
    <t>150 Sq mm Cable Shoe</t>
  </si>
  <si>
    <r>
      <t>25mm</t>
    </r>
    <r>
      <rPr>
        <vertAlign val="superscript"/>
        <sz val="10"/>
        <color indexed="63"/>
        <rFont val="Arial"/>
        <family val="2"/>
      </rPr>
      <t>2</t>
    </r>
    <r>
      <rPr>
        <sz val="10"/>
        <color indexed="63"/>
        <rFont val="Arial"/>
        <family val="2"/>
      </rPr>
      <t xml:space="preserve"> 4 core Nepal ,Prakash Or NS</t>
    </r>
  </si>
  <si>
    <t>17.20 Decorative Wall Brackets</t>
  </si>
  <si>
    <r>
      <t>35mm</t>
    </r>
    <r>
      <rPr>
        <vertAlign val="superscript"/>
        <sz val="10"/>
        <color indexed="63"/>
        <rFont val="Arial"/>
        <family val="2"/>
      </rPr>
      <t>2</t>
    </r>
    <r>
      <rPr>
        <sz val="10"/>
        <color indexed="63"/>
        <rFont val="Arial"/>
        <family val="2"/>
      </rPr>
      <t xml:space="preserve"> 4 core Nepal ,Prakash Or NS</t>
    </r>
  </si>
  <si>
    <t>Decorative Wall Bracke SL Fancy Type</t>
  </si>
  <si>
    <r>
      <t>50mm</t>
    </r>
    <r>
      <rPr>
        <vertAlign val="superscript"/>
        <sz val="10"/>
        <color indexed="63"/>
        <rFont val="Arial"/>
        <family val="2"/>
      </rPr>
      <t>2</t>
    </r>
    <r>
      <rPr>
        <sz val="10"/>
        <color indexed="63"/>
        <rFont val="Arial"/>
        <family val="2"/>
      </rPr>
      <t xml:space="preserve"> 4 core Nepal ,Prakash Or NS</t>
    </r>
  </si>
  <si>
    <t>Decorative Wall Bracke Sigle Wallite</t>
  </si>
  <si>
    <r>
      <t>95mm</t>
    </r>
    <r>
      <rPr>
        <vertAlign val="superscript"/>
        <sz val="10"/>
        <color indexed="63"/>
        <rFont val="Arial"/>
        <family val="2"/>
      </rPr>
      <t>2</t>
    </r>
    <r>
      <rPr>
        <sz val="10"/>
        <color indexed="63"/>
        <rFont val="Arial"/>
        <family val="2"/>
      </rPr>
      <t xml:space="preserve"> 4 core Nepal ,Prakash Or NS</t>
    </r>
  </si>
  <si>
    <t>Decorative Wall Bracke Single Vertile</t>
  </si>
  <si>
    <t xml:space="preserve">                      20.22 Transformer (11/0.4KV or 0.4/11 KV 3 phase,50 Hz,) And Accessories</t>
  </si>
  <si>
    <t>18.20  FTL Patti Wipro, G.E.etc.</t>
  </si>
  <si>
    <t>100 KVA  Oil cooling 3phase Transformer</t>
  </si>
  <si>
    <t>1x20 FTL Patti</t>
  </si>
  <si>
    <t>150 KVA  Oil cooling 3Phase Transformer</t>
  </si>
  <si>
    <t>1x40 FTL Patti</t>
  </si>
  <si>
    <t>200 KVA  Oil cooling 3PhaseTransformer</t>
  </si>
  <si>
    <t xml:space="preserve">1x20 FTL Mirrolta </t>
  </si>
  <si>
    <t>250 KVA  Oil cooling 3Phase Transformer</t>
  </si>
  <si>
    <t xml:space="preserve">1x40 FTL Mirrolta </t>
  </si>
  <si>
    <t>300 KVA Transformer</t>
  </si>
  <si>
    <t>2*18 watt CFL recessed / surface mounting mirror optic</t>
  </si>
  <si>
    <t>400 KVA Transformer</t>
  </si>
  <si>
    <t>1*11 watt CFL mirror optic</t>
  </si>
  <si>
    <t>25  KVA Transformer</t>
  </si>
  <si>
    <t>50 KVA Transformer</t>
  </si>
  <si>
    <t xml:space="preserve">1x40 FTL Box Fitting </t>
  </si>
  <si>
    <t>Out Door Type Cable Head</t>
  </si>
  <si>
    <t xml:space="preserve">2x40 FTL Box Fitting </t>
  </si>
  <si>
    <t>11 KVA Drop out Fuse</t>
  </si>
  <si>
    <t xml:space="preserve">1x40 FTLIndustrial Channel With Stove </t>
  </si>
  <si>
    <t>Lighting Arrester</t>
  </si>
  <si>
    <t xml:space="preserve"> Enammellled</t>
  </si>
  <si>
    <t xml:space="preserve">Earthing Set  </t>
  </si>
  <si>
    <t xml:space="preserve">2x40 FTL Industrial Channel With Stove  </t>
  </si>
  <si>
    <t>Pin Insulator</t>
  </si>
  <si>
    <t xml:space="preserve">Enammelled </t>
  </si>
  <si>
    <r>
      <t>35mm</t>
    </r>
    <r>
      <rPr>
        <vertAlign val="superscript"/>
        <sz val="10"/>
        <color indexed="63"/>
        <rFont val="Arial"/>
        <family val="2"/>
      </rPr>
      <t xml:space="preserve">2 </t>
    </r>
    <r>
      <rPr>
        <sz val="10"/>
        <color indexed="63"/>
        <rFont val="Arial"/>
        <family val="2"/>
      </rPr>
      <t xml:space="preserve">Cable Socket </t>
    </r>
  </si>
  <si>
    <t xml:space="preserve">1x40 FTL Opalite With Opal Acrylic  </t>
  </si>
  <si>
    <t>Transfermer Tower  Set With Clamp Nut Bolts</t>
  </si>
  <si>
    <t xml:space="preserve">Diffuser </t>
  </si>
  <si>
    <t>H.T.Tape</t>
  </si>
  <si>
    <t xml:space="preserve">2x40 FTL Opalite With Opal Acrylic  </t>
  </si>
  <si>
    <t>3core AL/XL Cable 35 sq.mm</t>
  </si>
  <si>
    <t>Diffuser</t>
  </si>
  <si>
    <t>Chain</t>
  </si>
  <si>
    <t xml:space="preserve">4x18/20 FTL With Dished Opal Acrylic </t>
  </si>
  <si>
    <t>22.00 ORANT SWITCHES European Technology</t>
  </si>
  <si>
    <t xml:space="preserve">Cover </t>
  </si>
  <si>
    <t>One gang one way switch.</t>
  </si>
  <si>
    <t>1x40 FTL Mirror Optic Slim Flat light</t>
  </si>
  <si>
    <t>One gang two way switch.</t>
  </si>
  <si>
    <t>2x40 FTL Mirror Optic Slim Flat light</t>
  </si>
  <si>
    <t>Two gang one way switch.</t>
  </si>
  <si>
    <t>300/500 Halogen Light Set</t>
  </si>
  <si>
    <t>Three gang one way switch.</t>
  </si>
  <si>
    <t>1000 Halogen Light Set</t>
  </si>
  <si>
    <t>Four gang one way switch.</t>
  </si>
  <si>
    <t>150 Watt HPSV Lamp</t>
  </si>
  <si>
    <t>Six gang one way switch.</t>
  </si>
  <si>
    <t>250 Watt HPSV Lamp</t>
  </si>
  <si>
    <t>13 Amp Round Flat Switch Socket.</t>
  </si>
  <si>
    <t>Two Switch + Socket.</t>
  </si>
  <si>
    <t>21.24 Telephone Drop Wire / Pair Cable</t>
  </si>
  <si>
    <t>TV Socket Single.</t>
  </si>
  <si>
    <t>2/20 Tel wire</t>
  </si>
  <si>
    <t>Coil</t>
  </si>
  <si>
    <t>2/22 Tel wire</t>
  </si>
  <si>
    <t>RJ 45 Computer socket</t>
  </si>
  <si>
    <t>2Pair Tel (2x2x0.45) mm</t>
  </si>
  <si>
    <t>20 Amp heavy load switch with indicator</t>
  </si>
  <si>
    <t>3Pair Tel (3x2x0.45) mm</t>
  </si>
  <si>
    <t>16 Amp big button switch Socket.</t>
  </si>
  <si>
    <t>5Pair Tel (5x2x0.45) mm</t>
  </si>
  <si>
    <t>Bell push 6 Amp( Net West)</t>
  </si>
  <si>
    <t>10Pair Tel (10x2x0.45) mm</t>
  </si>
  <si>
    <t>Socket 16 A &amp; 6 A- 6 pin(shutter- Net West)</t>
  </si>
  <si>
    <t>15Pair Tel (15x2x0.45) mm</t>
  </si>
  <si>
    <t>One gang module plate</t>
  </si>
  <si>
    <t>8.12/13  MCB 10KA simens,MarlinGerlin,GE or ISI  eqv.</t>
  </si>
  <si>
    <t>Two gang module plate</t>
  </si>
  <si>
    <t>Three gang module plate</t>
  </si>
  <si>
    <t>Four gang module plate</t>
  </si>
  <si>
    <t xml:space="preserve">Dimmer 300 /500 watt. </t>
  </si>
  <si>
    <t>4 Way single phaseDB double door.</t>
  </si>
  <si>
    <t>40Amp DP MCB</t>
  </si>
  <si>
    <t>4 Way single phase DB Single door.</t>
  </si>
  <si>
    <t>63 Amp DP MCB</t>
  </si>
  <si>
    <t>12 Way single phase DB Double Door.</t>
  </si>
  <si>
    <t>40Amp TP MCB</t>
  </si>
  <si>
    <t>12 Way single phase DB Single Door.</t>
  </si>
  <si>
    <t>50 Amp TP MCB</t>
  </si>
  <si>
    <t>4 WayThree phaseDB double door.</t>
  </si>
  <si>
    <t>63 Amp TP MCB</t>
  </si>
  <si>
    <t>4 WayThree phaseDBSingle door.</t>
  </si>
  <si>
    <t xml:space="preserve"> Distribution Board 3 Phase double door system with neutral and earth connector two coat of red oxide paint with two coat of enamel paint.</t>
  </si>
  <si>
    <t>6 WayThree phaseDB Double door.</t>
  </si>
  <si>
    <t>4 wayTPN DB 14"x16"x5"</t>
  </si>
  <si>
    <t>6 WayThree phaseDB Single door.</t>
  </si>
  <si>
    <t>6 wayTPN DB 16"x18"x5"</t>
  </si>
  <si>
    <t>1x40 Box Type Tube Light. Orant lighting</t>
  </si>
  <si>
    <t>8 wayTPN DB 18"x20"x5"</t>
  </si>
  <si>
    <t>2x40 Box Type Tube Light. Orant lighting</t>
  </si>
  <si>
    <t>10 wayTPN DB 20"x22"x5"</t>
  </si>
  <si>
    <t>1x40 Mirror Optic Tube Light. Orant lighting</t>
  </si>
  <si>
    <t>12 wayTPN DB 22"x24"x5"</t>
  </si>
  <si>
    <t>2x40 Mirror Optic Tube Light. Orant lighting</t>
  </si>
  <si>
    <t>14-16 wayTPN DB 24"x26"x5"</t>
  </si>
  <si>
    <t>3x36 CFL concil/surface.Orant Light</t>
  </si>
  <si>
    <t>Air conditioning system, Daikin,Toshiba,Fujistu,Stulz or eqv Japanees co.</t>
  </si>
  <si>
    <t>250 Watt MHL set.Orant Light</t>
  </si>
  <si>
    <t>0.75 TR capcity wall mounted spilt type Air Conditioning System</t>
  </si>
  <si>
    <t>3 Watt to 13 Watt PL Orant Tube</t>
  </si>
  <si>
    <t>1.00 TR capcity wall mounted spilt type Air Conditioning System</t>
  </si>
  <si>
    <t xml:space="preserve">60 Amp MCCB Tengen </t>
  </si>
  <si>
    <t>1.50 TR capcity wall mounted spilt type Air Conditioning System</t>
  </si>
  <si>
    <t xml:space="preserve">100 Amp MCCB Tengen </t>
  </si>
  <si>
    <t>2.00 TR capcity wall mounted spilt type Air Conditioning System</t>
  </si>
  <si>
    <t xml:space="preserve">200 Amp MCCB Tengen </t>
  </si>
  <si>
    <t>1.00 TR capcityceilling cassette spilt type Air Conditioning System</t>
  </si>
  <si>
    <t xml:space="preserve">300 Amp MCCB Tengen </t>
  </si>
  <si>
    <t>1.50 TR capcityceilling cassette spilt type Air Conditioning System</t>
  </si>
  <si>
    <t>General Lighting,Bajaj,Anchor,C/G eqv.</t>
  </si>
  <si>
    <t>2.00 TR capcityceilling cassette spilt type Air Conditioning System</t>
  </si>
  <si>
    <t>1x40 Watt FTL Patti Fitting</t>
  </si>
  <si>
    <t>2.50 TR capcityceilling cassette spilt type Air Conditioning System</t>
  </si>
  <si>
    <t>1x20 Watt FTL Patti Fitting</t>
  </si>
  <si>
    <t>4.00 TR capcityceilling cassette spilt type Air Conditioning System</t>
  </si>
  <si>
    <t>1x40 Watt FTL Box Fitting</t>
  </si>
  <si>
    <t>Air conditioning system, McQuay,Midea,Fujiaire,Malaysian or Eqv Co. co.</t>
  </si>
  <si>
    <t>1x20 Watt FTL Box Fitting</t>
  </si>
  <si>
    <t>9/11 Watt mini mirror light with electronic Blast suitable for PL Lamp</t>
  </si>
  <si>
    <t>CCTV System</t>
  </si>
  <si>
    <t>outdoor high speed Dome integrated CAMERA multi protocal,480 TVL,128 preset points, Automatic surveillance,360 degrees horizontal rotation,AC 240V power supply, integrated heating system,highest angle speed 360 degree/sec, Weather resistance.</t>
  </si>
  <si>
    <t>i</t>
  </si>
  <si>
    <t>CANON Integrated camera chip,normal colour,23 times optical Zoom, 10 times digital Zoom</t>
  </si>
  <si>
    <t>4.00 TR capcity wall mounted spilt type Air Conditioning System</t>
  </si>
  <si>
    <t>ii</t>
  </si>
  <si>
    <t>CANON Integrated camera chip,Day &amp; Night,23 times optical Zoom, 10 times digital Zoom</t>
  </si>
  <si>
    <t>Indoor high speed Dome integrated CEMERA</t>
  </si>
  <si>
    <t>3.00 TR capcityceilling cassette spilt type Air Conditioning System</t>
  </si>
  <si>
    <t>VISTA BOX CAMERA with adoptor,IR view distance 25mm Mirror shutter,with mirror image switchable,white balance,auto, Horizontal resolution,480 TV line,System signal,NTSC/PAL Blacklight copression : ON/OFF (Switchable) ,AGC, ON/OFF Integrated camera chip,normal colour,23 times optical Zoom, 10 times digital Zoom</t>
  </si>
  <si>
    <t>7" sphirical shilded with bracket included chip Excluded Camera</t>
  </si>
  <si>
    <t>8 Channel DVR MJPEG compression type 8 channel input 2 channel output USB 2.0 interface, Hard Disc&gt;200 G, Multi Record, Motion Detector Function Remote control</t>
  </si>
  <si>
    <t>16 Channel alaram input 16 channel record 8 channel alaram output internate explore,MPG-4 Record</t>
  </si>
  <si>
    <t>17" LCD monitor Samsung or Koreean EQV</t>
  </si>
  <si>
    <t>Switch,Socket Outlet,Plate Serieswith suitable box size,ORANGE,CLIPSAL,ABB or Eqv.</t>
  </si>
  <si>
    <t>10A 1 gang 1 way switch.</t>
  </si>
  <si>
    <t>3*36 W CFL 4 Pin low glare fixture complete set.</t>
  </si>
  <si>
    <t>10A 2 gang1 way switch.</t>
  </si>
  <si>
    <t>250 Amp MCCB 40 KA Siemens/GE</t>
  </si>
  <si>
    <t>10A 3 gang 1 way switch.</t>
  </si>
  <si>
    <t>300 Amp MCCB 40 KA Siemens/GE</t>
  </si>
  <si>
    <t>10A4 gang 1 way switch.</t>
  </si>
  <si>
    <t>35 Sq.mm Cable Shoe.</t>
  </si>
  <si>
    <t>10A5 gang 1 way switch.</t>
  </si>
  <si>
    <t>50 Sq.mm Cable Shoe.</t>
  </si>
  <si>
    <t>10A6 gang 1 way switch.</t>
  </si>
  <si>
    <t>70 Sq.mm Cable Shoe.</t>
  </si>
  <si>
    <t>10A 1 gang 2 way switch.</t>
  </si>
  <si>
    <t>4 Core 70 Sq.mm Copper Un armoured Cable.</t>
  </si>
  <si>
    <t>10A 2 gang2 way switch.</t>
  </si>
  <si>
    <t>20 Pair Telephone cable(20*2*0.45)mm Heavy.</t>
  </si>
  <si>
    <t>10A 3 gang 2 way switch.</t>
  </si>
  <si>
    <t>Stay Set.</t>
  </si>
  <si>
    <t>10A 4 gang 2 way switch.</t>
  </si>
  <si>
    <t>Stay Wire.</t>
  </si>
  <si>
    <t>kg</t>
  </si>
  <si>
    <t>TV Socket.</t>
  </si>
  <si>
    <t>Disc Insulator</t>
  </si>
  <si>
    <t>Telephone Socket.</t>
  </si>
  <si>
    <t>13A Socket.</t>
  </si>
  <si>
    <t xml:space="preserve"> ABC Cable</t>
  </si>
  <si>
    <t>15A Switched Socket.</t>
  </si>
  <si>
    <t>25 Sq mm 4 core aluminium ABC Cable.</t>
  </si>
  <si>
    <t>5A Socket.</t>
  </si>
  <si>
    <t>50 Sq mm 4 core aluminium ABC Cable.</t>
  </si>
  <si>
    <t>95 Sq mm 4 core aluminium ABC Cable.</t>
  </si>
  <si>
    <t xml:space="preserve"> Philips Lights(074/075)Rate</t>
  </si>
  <si>
    <t xml:space="preserve"> FDL004SMD7W(120*90) Taiwan chip.</t>
  </si>
  <si>
    <t xml:space="preserve"> FDL004SMD15W(175*90) Taiwan chip.</t>
  </si>
  <si>
    <t xml:space="preserve"> FDL004SMD30W(200mm) Taiwan chip.</t>
  </si>
  <si>
    <t xml:space="preserve">1x20 FTL Mirrolta TMS205/120 LPF </t>
  </si>
  <si>
    <t xml:space="preserve"> FDL012COB15W(140mm) Taiwan chip.</t>
  </si>
  <si>
    <t xml:space="preserve">1x40 FTL Mirrolta TMS205/140 LPF </t>
  </si>
  <si>
    <t xml:space="preserve"> FDL012COB25W(175mm) Taiwan chip.</t>
  </si>
  <si>
    <t>2*18 watt FTL recessed / surface mounting mirror optic</t>
  </si>
  <si>
    <t xml:space="preserve"> FDL012COB30W(200mm) Taiwan chip.</t>
  </si>
  <si>
    <t xml:space="preserve"> FDL007SMD24W(195*175) Taiwan chip.</t>
  </si>
  <si>
    <t xml:space="preserve"> FDL005SMD12W(165mm) Taiwan chip.</t>
  </si>
  <si>
    <t>1x40 FTL Box Fitting WIF 14140</t>
  </si>
  <si>
    <t>2x40 FTL Box Fitting WIF 14240</t>
  </si>
  <si>
    <t>1x40 FTL Industrial Channel With Stove Enammellled TKC 203/136 HPF</t>
  </si>
  <si>
    <t>2x40 FTL Industrial Channel With Stove  Enammelled TKC202/236</t>
  </si>
  <si>
    <t>1x40 FTL Opalite With Opal Acrylic Diffuser WCF51140</t>
  </si>
  <si>
    <t>2x40 FTL Opalite With Opal Acrylic Diffuser WCF51240</t>
  </si>
  <si>
    <t>4x20 FTL mirror optic  surface/recessed mounting WCF93418</t>
  </si>
  <si>
    <t>1x40 FTL Mirror Optic  with electronic choke, surface/recessed mounting WCF82136</t>
  </si>
  <si>
    <t>2x40 FTL Mirror Optic  with electronic choke, surface/recessed mounting WVP40236</t>
  </si>
  <si>
    <t>3x36 CFL Paralite P 5-FBS 300/336 HPF</t>
  </si>
  <si>
    <t>B. Armoured and Un.Armoured copper cable</t>
  </si>
  <si>
    <t>2. Electrical Main Panel &amp; Distribution Boards</t>
  </si>
  <si>
    <t>Length of 1.5 sq. mm cable per point:</t>
  </si>
  <si>
    <t>1.5 sq. mm  copper wire (earth wire)</t>
  </si>
  <si>
    <t>ls</t>
  </si>
  <si>
    <t>https://pricemandu.com/products/10-gang-1-way-switch-premium-switches-ab09832669c2c9df022e67728f3e6531/</t>
  </si>
  <si>
    <t xml:space="preserve">10 gang 1 way s/w </t>
  </si>
  <si>
    <t>16A SP MCB</t>
  </si>
  <si>
    <t>6A SP MCB</t>
  </si>
  <si>
    <t>https://www.alibaba.com/product-detail/12w-new-desgin-high-quality-adjustable_62332246193.html?spm=a2700.7735675.normalList.43.74cf7dc6cBkUlA&amp;s=p</t>
  </si>
  <si>
    <t>Spot light</t>
  </si>
  <si>
    <t>Décor Light</t>
  </si>
  <si>
    <t>https://www.alibaba.com/product-detail/Modern-indoor-design-decorative-round-kitchen_60836688066.html?spm=a2700.galleryofferlist.0.0.300e69f6gmSd1o&amp;s=p</t>
  </si>
  <si>
    <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t>
  </si>
  <si>
    <t>Exhaust Fan</t>
  </si>
  <si>
    <t xml:space="preserve">Supply of switches, sockets , screw, and other necessary materials with its Installation, Interconnection and commissioning including civil works as per drawing , specification all complete (Brands: Schneider, North-west or equivalent)                  d) 6 A 6 Gang 1 way switch </t>
  </si>
  <si>
    <t xml:space="preserve">Supply of switches, sockets screw, and other necessary materials with its Installation, Interconnection and commissioning including civil works as per drawing , specification all complete (Brands: Schneider, North-west or equivalent)                  d) 6 A 8 Gang 1 way switch </t>
  </si>
  <si>
    <t>https://www.alibaba.com/product-detail/Best-price-water-cooled-250kva-electric_60792701767.html?spm=a2700.7724857.normalList.113.669a57d3ROSFkr</t>
  </si>
  <si>
    <t>250KVA Diesel Gen</t>
  </si>
  <si>
    <t>http://www.smclights.com/wp-content/uploads/2018/03/HAVELLS-LED-Price-July-2017-15-17.pdf</t>
  </si>
  <si>
    <t>https://www.indiamart.com/proddetail/lsde-15-cdl-led-downlight-quartz-20837055312.html</t>
  </si>
  <si>
    <t>https://www.indiamart.com/proddetail/lsde-06-cdl-led-downlight-quartz-20837026373.html</t>
  </si>
  <si>
    <r>
      <t>16mm</t>
    </r>
    <r>
      <rPr>
        <vertAlign val="superscript"/>
        <sz val="10"/>
        <color theme="1"/>
        <rFont val="Arial"/>
        <family val="2"/>
      </rPr>
      <t>2</t>
    </r>
    <r>
      <rPr>
        <sz val="10"/>
        <color theme="1"/>
        <rFont val="Arial"/>
        <family val="2"/>
      </rPr>
      <t xml:space="preserve"> 4 core Nepal ,Prakash Or NS</t>
    </r>
  </si>
  <si>
    <t xml:space="preserve">Supply of switches, sockets  , screw, and other necessary materials with its Installation, Interconnection and commissioning including civil works as per drawing , specification all complete (Brands: Schneider, North-west or equivalent)                  d) 6 A 3 Gang 1 way switch </t>
  </si>
  <si>
    <t>https://www.alibaba.com/product-detail/Small-volume-factory-directly-sale-35kva_60773298166.html?spm=a2700.7724857.normalList.20.320f4fdeYs84Rs&amp;s=p</t>
  </si>
  <si>
    <t>35kva</t>
  </si>
  <si>
    <t xml:space="preserve">Supply of switches, sockets  , screw, and other necessary materials with its Installation, Interconnection and commissioning including civil works as per drawing , specification all complete (Brands: Schneider, North-west or equivalent)                  d) 6 A 4 Gang 1 way switch </t>
  </si>
  <si>
    <t>UPS - Nepal - Kathmandu - High Frequency Online UPS - Low frequency online UPS - energyNP.com</t>
  </si>
  <si>
    <t xml:space="preserve">UPS 20KVA </t>
  </si>
  <si>
    <t>UPS 10 KVA</t>
  </si>
  <si>
    <t>Kirloskar AC Three Phase Diesel Generator Set, Power: 150 kVA, Rs 375000 /unit | ID: 18626581855 (indiamart.com)</t>
  </si>
  <si>
    <t>150 KVA Generator</t>
  </si>
  <si>
    <t>supply of light fixtures, fixing, interconnection, testing and commissioning complete with Holders, CFL, FTL, GLS, electronic ballast, capacitor with all required mounting and fixing accessories as per drawing (Brands: PHILIPS, WIPRO, HOMDEC, FIAM, LEGERO, HIMSTAR or Equivalent)                         a) 1 x 20W Square Panel Surfaced 1' x 2'</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</si>
  <si>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Square Panel Surfaced 1' x 1'</t>
  </si>
  <si>
    <t>A. Main Panel Board (MPB)</t>
  </si>
  <si>
    <t>20A TP MCCB</t>
  </si>
  <si>
    <t>G. SDB 1</t>
  </si>
  <si>
    <t>H. SDB 2</t>
  </si>
  <si>
    <t>I. SDB 3</t>
  </si>
  <si>
    <t xml:space="preserve">3 Way TPN DB Double Cover  with distinguisable Light and Power MCB </t>
  </si>
  <si>
    <t>3 Way TPN DB Double Cover  with distinguisable Light and Power MCB</t>
  </si>
  <si>
    <t>PHILIPS LED underground uplite uplight light BBP330 9xLED-HP WW/NW/GR/AM 100-240V, View PHILIPS LED underground, PHILIPS Product Details from Wenzhou Honnex Trading Co., Ltd. on Alibaba.com</t>
  </si>
  <si>
    <t xml:space="preserve">Uplite </t>
  </si>
  <si>
    <t>3. Generator</t>
  </si>
  <si>
    <t>Diesel Generator for Backup Power Supply</t>
  </si>
  <si>
    <t>B. Labor Costs</t>
  </si>
  <si>
    <t>Fully Enclosed type 100 KVA, 415 Volt, 3 Phase, 50 Hz standby Diesel Generator with ATS</t>
  </si>
  <si>
    <t>Greaves Power 100 KVA Silent Diesel Generator at Rs 546840/piece | Silent Generators | ID: 12624699212 (indiamart.com)</t>
  </si>
  <si>
    <t>6 Meter Single-Arm Mild Steel Street Light Pole, Rs 3500 /piece Octagonal Poles And Engineering Private Limited | ID: 21982129048 (indiamart.com)</t>
  </si>
  <si>
    <t>6m Pole</t>
  </si>
  <si>
    <t>Galaxy Pure White 40 Watt LED Street Light, Model Name/Number: 40WSL, 90 To 280 V, Rs 600 /unit | ID: 9520399212 (indiamart.com)</t>
  </si>
  <si>
    <t>40 W Street Lamp</t>
  </si>
  <si>
    <t>Rajat High Power LED Flood Light, 200w, Rs 3900 /piece Lucky Lighting | ID: 20979441288 (indiamart.com)</t>
  </si>
  <si>
    <t>200W Flood Light</t>
  </si>
  <si>
    <t>6 Ton 3 Star Carrier Cassette Air Conditioner, Rs 80000 /unit Reliance Refrigeration &amp; Electricals | ID: 22194203673 (indiamart.com)</t>
  </si>
  <si>
    <t>,6 Ton Cassette Air Conditioner</t>
  </si>
  <si>
    <t>Rate Per set Rs</t>
  </si>
  <si>
    <t>Total RS</t>
  </si>
  <si>
    <t>15% Contractor Overhead</t>
  </si>
  <si>
    <t>Actual Rate</t>
  </si>
  <si>
    <t>Nos</t>
  </si>
  <si>
    <t>Pole mounted Panel Board 12"x52"x62</t>
  </si>
  <si>
    <t>8-STTP 12PCS</t>
  </si>
  <si>
    <t>M16x350 Bolt with 2-M16 Nut, 2-M16 Washer</t>
  </si>
  <si>
    <t>M16x250 Bolt with 2-M16 Nut, 2-M16 Washer</t>
  </si>
  <si>
    <t>M16x50 Bolt with 2-M16 Nut, 2-M16 Washer</t>
  </si>
  <si>
    <t>Bracing Band(TR6 or TR6P)with 2-M16,2-M16X50 Bolt, 8-M16 Nut, 8-M16 Washer</t>
  </si>
  <si>
    <t>Bracing Angle(TR5) 50x50x50x1 mm</t>
  </si>
  <si>
    <t>Platform Channel;(TR4)ISMC 100 1200mm</t>
  </si>
  <si>
    <t>Platform Channel;(TR3)ISMC 100 2500mm</t>
  </si>
  <si>
    <t>Platform Channel;(TR2)ISMC 100 1200mm</t>
  </si>
  <si>
    <t>Platform Channel;(TR1)ISMC 100 2500mm</t>
  </si>
  <si>
    <t>Flat cross arm V channel</t>
  </si>
  <si>
    <t>Pole Clamp with Nuts,Bolts and Washers(PC2)</t>
  </si>
  <si>
    <t>Steel Cross arm Channel(500x100x6,4x1200)mm</t>
  </si>
  <si>
    <t>Pole Clamp with Nuts,Bolts and Washers(PC1)</t>
  </si>
  <si>
    <t>Steel cross Arm channel(500x100x6, 4X300)mm</t>
  </si>
  <si>
    <t>Channel for DO fuse and lighting arrestor ISLC2348mm</t>
  </si>
  <si>
    <t>roll</t>
  </si>
  <si>
    <t>HT Tape</t>
  </si>
  <si>
    <t>D-Iron Set with shakle insulator</t>
  </si>
  <si>
    <t>11kv Dropout Fuse</t>
  </si>
  <si>
    <t>11kv Pin Insulator with pins&amp;nuts/washer</t>
  </si>
  <si>
    <t>11kv Disc Insulator with grapher(3 bolt)</t>
  </si>
  <si>
    <t>11 m Galvanied steel tubuler pole as per IS 2713,410sp-53 with nut bolt and washer(178 kg)</t>
  </si>
  <si>
    <t>Materials</t>
  </si>
  <si>
    <t>Total Cost</t>
  </si>
  <si>
    <t>Cost</t>
  </si>
  <si>
    <t>Rate/Unit</t>
  </si>
  <si>
    <t>Qty.</t>
  </si>
  <si>
    <t>Level</t>
  </si>
  <si>
    <t>Installation of Transformer &amp; electric poles</t>
  </si>
  <si>
    <t>c.Nut Bolt 5", 6", 8"</t>
  </si>
  <si>
    <t>100 kVA Distribution Transformer at Rs 90000/piece | VKI Area | Jaipur| ID: 11278987962 (indiamart.com)</t>
  </si>
  <si>
    <t>100KVA Transformer</t>
  </si>
  <si>
    <t>Supply, Installation, testing, commissioning and erection of Fully Enclosed type  100 KVA, 400 Volt, 3 Phase, 50 Hz standby Diesel Generator set of approved make with all ancillary equipments [base frame coupling, coupling guard, AMF, Control panel, exhaust pipe with arrangements, Piping system, Day tank, canopy, battery its charger RCC Pad &amp; dampers etc.] for the DG set with ATS</t>
  </si>
  <si>
    <t>Supply, Installation, testing, commissioning and erection of Copper Wound Distribution Outdoor Transformer with First Filing of Oil Ex-Factory Price 11/0.4/.100KVA 3 phase , 50 Hz Transformer Manufactured by NS and ISO certified Holders as per IEC specifications</t>
  </si>
  <si>
    <t>Number of Light Points:</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</si>
  <si>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12W LED square Panel Surface</t>
  </si>
  <si>
    <t>1.3 Power Cable</t>
  </si>
  <si>
    <t>160 A TPN MCCB</t>
  </si>
  <si>
    <t>a. Copper Wound Distribution Outdoor Transformer with First Filing of Oil Ex-Factory Price 11/0.4/.100KVA 3 phase , 50 Hz Transformer Manufactured by NS and ISO certified Holders as per IEC specifications</t>
  </si>
  <si>
    <t>Supply, Installation, testing, commissioning and erection of 11 m Galvanied steel tubuler pole as per IS 2713,11kv Disc Insulator with grapher(3 bolt),11kv Dropout Fuse,Channel for DO fuse and lighting arrestor ISLC2348mm,Pole mounted Panel Board 12"x52"x62,160 A MCCB and all accesories complete.</t>
  </si>
  <si>
    <t xml:space="preserve">9 Way TPN DB Double Cover  with distinguisable Light and Power MCB </t>
  </si>
  <si>
    <t xml:space="preserve">200 A TPN Busbar </t>
  </si>
  <si>
    <t>3 phase  socket outlet point with 3x4+1x2.5 sq. mm / equivalent cu cable, bends,  PVC Conduit, circular &amp; Junction Boxes</t>
  </si>
  <si>
    <t>4 core 95 sq.mm.copper cable armoured</t>
  </si>
  <si>
    <t>1.5 sq. mm  copper wire</t>
  </si>
  <si>
    <t>Total Length of 1.5 sq.mm (Earthing) Cable required:</t>
  </si>
  <si>
    <t>Total Length of 4 sq.mm Cable required:</t>
  </si>
  <si>
    <t>4 core 25 sq. mm. Armoured</t>
  </si>
  <si>
    <t>40A TP MCCB</t>
  </si>
  <si>
    <t>63A TP Busbar, Neutral Link and Earth Link</t>
  </si>
  <si>
    <t>40A TP MCB</t>
  </si>
  <si>
    <t>16A TP MCB</t>
  </si>
  <si>
    <t>160 A MCCB &amp;TOD Box</t>
  </si>
  <si>
    <r>
      <rPr>
        <b/>
        <sz val="8"/>
        <rFont val="Arial"/>
        <family val="2"/>
      </rPr>
      <t>Main Panel Board (MPB ):</t>
    </r>
    <r>
      <rPr>
        <sz val="8"/>
        <rFont val="Arial"/>
        <family val="2"/>
      </rPr>
      <t xml:space="preserve"> Supply, Delivery, installation and Commissioning of the 60/75/100 AmpPanel Board 9"x36"x48" with Cupper busabr and hardware ,  Incoming: 160A TPN MCCB-1,Outgoing 40A TP MCCB-3,20A TP MCCB-1 set, Electronic Digital Voltmeter, Electronic Digital Load Meter  and CTs-3 Set, Indication LED Light copper Busbar with all required 400 Volt Grade Bus insulator, Colour Bus Sleeve, Power and Control Cable Lugs/Socket, Terminal Block, Panel Wiring materials etc. all Complete</t>
    </r>
  </si>
  <si>
    <r>
      <rPr>
        <b/>
        <sz val="8"/>
        <rFont val="Arial"/>
        <family val="2"/>
      </rPr>
      <t>SDB 1</t>
    </r>
    <r>
      <rPr>
        <sz val="8"/>
        <rFont val="Arial"/>
        <family val="2"/>
      </rPr>
      <t xml:space="preserve"> : Design, fabrication, supply, delivery, installation, testing and commissioning of fully enclosed single cover, flush mounting following types of Final Distribution Boards F(DBs)  fabricated out of 1.6 mm steel sheet having separate compartments for Incoming and  Outgoing systems  including all fixing and connecting materials as per drawings specification and instructions. Incoming: 40A TP MCB,-1 set, Outgoing:   6A SP MCB 17-set.,16A SP MCB 19-set, 16A TP MCB 2-set Copper Phase Bar, Neutral and Earth bars</t>
    </r>
  </si>
  <si>
    <r>
      <rPr>
        <b/>
        <sz val="8"/>
        <rFont val="Arial"/>
        <family val="2"/>
      </rPr>
      <t>SDB 2</t>
    </r>
    <r>
      <rPr>
        <sz val="8"/>
        <rFont val="Arial"/>
        <family val="2"/>
      </rPr>
      <t xml:space="preserve"> : Design, fabrication, supply, delivery, installation, testing and commissioning of fully enclosed single cover, flush mounting following types of Final Distribution Boards F(DBs)  fabricated out of 1.6 mm steel sheet having separate compartments for Incoming and  Outgoing systems  including all fixing and connecting materials as per drawings specification and instructions. Incoming: 40A TP MCB,-1 set, Outgoing:   6A SP MCB 12-set.,16A SP MCB 14-set, Copper Phase Bar, Neutral and Earth bars</t>
    </r>
  </si>
  <si>
    <r>
      <rPr>
        <b/>
        <sz val="8"/>
        <rFont val="Arial"/>
        <family val="2"/>
      </rPr>
      <t>SDB 3</t>
    </r>
    <r>
      <rPr>
        <sz val="8"/>
        <rFont val="Arial"/>
        <family val="2"/>
      </rPr>
      <t xml:space="preserve"> : Design, fabrication, supply, delivery, installation, testing and commissioning of fully enclosed single cover, flush mounting following types of Final Distribution Boards F(DBs)  fabricated out of 1.6 mm steel sheet having separate compartments for Incoming and  Outgoing systems  including all fixing and connecting materials as per drawings specification and instructions. Incoming: 40A TP MCB,-1 set, Outgoing:   6A SP MCB 11-set.,16A SP MCB 17-set, 16A TP MCB 2-set, Copper Phase Bar, Neutral and Earth bars</t>
    </r>
  </si>
  <si>
    <t>Supply, delivery, laying and connecting of the  Armoured/unarmoured power cable including cable sockets, pull boxes and necessary materials                    a)4 core 95sq mm ,25 sq. mm.</t>
  </si>
  <si>
    <t>Light and Fan point with 2x2.5 Sq. mm/equivalent cu cable, bends, PVC Conduit, circular &amp; Junction boxes</t>
  </si>
  <si>
    <t>6 pin 16 A general outlet point with 2x4+1x1.5 sq. mm / equivalent cu cable, bends,  PVC Conduit, circular &amp; Junction Boxes, Socket with plate</t>
  </si>
  <si>
    <t>supply of fan fixtures, fixing, interconnection, testing and commissioning complete with Holders capacitor with all required mounting and fixing accessories as per drawing Fan: Almonard, Bajaj, Crompton Or Equ.                        c) 50W 36" Ceiling Fan</t>
  </si>
  <si>
    <t>F. 48" Ceiling Fan</t>
  </si>
  <si>
    <t>50W 48"  Celing Fan</t>
  </si>
  <si>
    <t>Screw, Grips and related accessories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</si>
</sst>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0.0"/>
    <numFmt numFmtId="165" formatCode="0.000"/>
  </numFmts>
  <fonts count="67" x14ac:knownFonts="1">
    <font>
      <sz val="11"/>
      <color theme="1"/>
      <name val="Calibri"/>
      <family val="2"/>
      <scheme val="minor"/>
    </font>
    <font>
      <b/>
      <sz val="10"/>
      <name val="Arial"/>
      <family val="2"/>
    </font>
    <font>
      <b/>
      <u/>
      <sz val="11"/>
      <name val="Arial"/>
      <family val="2"/>
    </font>
    <font>
      <sz val="9"/>
      <name val="Arial"/>
      <family val="2"/>
    </font>
    <font>
      <sz val="10"/>
      <name val="Arial"/>
      <family val="2"/>
    </font>
    <font>
      <b/>
      <sz val="12"/>
      <name val="Arial"/>
      <family val="2"/>
    </font>
    <font>
      <sz val="8"/>
      <name val="Arial"/>
      <family val="2"/>
    </font>
    <font>
      <b/>
      <sz val="12"/>
      <color theme="1"/>
      <name val="Calibri"/>
      <family val="2"/>
      <scheme val="minor"/>
    </font>
    <font>
      <b/>
      <sz val="11"/>
      <color theme="1"/>
      <name val="Calibri"/>
      <family val="2"/>
      <scheme val="minor"/>
    </font>
    <font>
      <u/>
      <sz val="11"/>
      <color theme="10"/>
      <name val="Calibri"/>
      <family val="2"/>
      <scheme val="minor"/>
    </font>
    <font>
      <sz val="10"/>
      <name val="Times New Roman"/>
      <family val="1"/>
    </font>
    <font>
      <b/>
      <sz val="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Arial"/>
      <family val="2"/>
    </font>
    <font>
      <sz val="11"/>
      <color theme="1"/>
      <name val="Calibri"/>
      <family val="2"/>
      <scheme val="minor"/>
    </font>
    <font>
      <b/>
      <sz val="8"/>
      <name val="Arial"/>
      <family val="2"/>
    </font>
    <font>
      <b/>
      <u/>
      <sz val="11"/>
      <name val="Calibri"/>
      <family val="2"/>
      <scheme val="minor"/>
    </font>
    <font>
      <sz val="11"/>
      <name val="Calibri"/>
      <family val="2"/>
      <scheme val="minor"/>
    </font>
    <font>
      <b/>
      <sz val="11"/>
      <name val="Calibri"/>
      <family val="2"/>
      <scheme val="minor"/>
    </font>
    <font>
      <sz val="11"/>
      <color indexed="63"/>
      <name val="Calibri"/>
      <family val="2"/>
      <scheme val="minor"/>
    </font>
    <font>
      <b/>
      <sz val="11"/>
      <color theme="1"/>
      <name val="Times New Roman"/>
      <family val="1"/>
    </font>
    <font>
      <sz val="11"/>
      <color theme="1"/>
      <name val="Times New Roman"/>
      <family val="1"/>
    </font>
    <font>
      <b/>
      <sz val="13"/>
      <color indexed="63"/>
      <name val="Arial"/>
      <family val="2"/>
    </font>
    <font>
      <sz val="10"/>
      <color indexed="63"/>
      <name val="Arial"/>
      <family val="2"/>
    </font>
    <font>
      <sz val="8"/>
      <color indexed="63"/>
      <name val="Arial"/>
      <family val="2"/>
    </font>
    <font>
      <b/>
      <u/>
      <sz val="10"/>
      <color indexed="63"/>
      <name val="Arial"/>
      <family val="2"/>
    </font>
    <font>
      <b/>
      <u/>
      <sz val="10"/>
      <color rgb="FFFF0000"/>
      <name val="Arial"/>
      <family val="2"/>
    </font>
    <font>
      <sz val="9"/>
      <color indexed="63"/>
      <name val="Arial"/>
      <family val="2"/>
    </font>
    <font>
      <b/>
      <u/>
      <sz val="11"/>
      <color indexed="63"/>
      <name val="Arial"/>
      <family val="2"/>
    </font>
    <font>
      <b/>
      <u/>
      <sz val="9"/>
      <color indexed="63"/>
      <name val="Arial"/>
      <family val="2"/>
    </font>
    <font>
      <b/>
      <sz val="10"/>
      <color indexed="63"/>
      <name val="Arial"/>
      <family val="2"/>
    </font>
    <font>
      <b/>
      <sz val="9"/>
      <color indexed="63"/>
      <name val="Arial"/>
      <family val="2"/>
    </font>
    <font>
      <b/>
      <sz val="11"/>
      <color indexed="63"/>
      <name val="Arial"/>
      <family val="2"/>
    </font>
    <font>
      <sz val="10"/>
      <color rgb="FFFF0000"/>
      <name val="Arial"/>
      <family val="2"/>
    </font>
    <font>
      <b/>
      <u/>
      <sz val="10"/>
      <name val="Arial"/>
      <family val="2"/>
    </font>
    <font>
      <vertAlign val="superscript"/>
      <sz val="10"/>
      <name val="Arial"/>
      <family val="2"/>
    </font>
    <font>
      <vertAlign val="superscript"/>
      <sz val="10"/>
      <color indexed="63"/>
      <name val="Arial"/>
      <family val="2"/>
    </font>
    <font>
      <b/>
      <u/>
      <sz val="9"/>
      <color indexed="10"/>
      <name val="Arial"/>
      <family val="2"/>
    </font>
    <font>
      <sz val="10"/>
      <color indexed="10"/>
      <name val="Arial"/>
      <family val="2"/>
    </font>
    <font>
      <sz val="10"/>
      <color indexed="48"/>
      <name val="Arial"/>
      <family val="2"/>
    </font>
    <font>
      <b/>
      <u/>
      <sz val="9"/>
      <name val="Arial"/>
      <family val="2"/>
    </font>
    <font>
      <sz val="12"/>
      <name val="Arial"/>
      <family val="2"/>
    </font>
    <font>
      <sz val="10"/>
      <color theme="1"/>
      <name val="Arial"/>
      <family val="2"/>
    </font>
    <font>
      <b/>
      <sz val="9"/>
      <color theme="1"/>
      <name val="Arial"/>
      <family val="2"/>
    </font>
    <font>
      <sz val="8"/>
      <color theme="1"/>
      <name val="Arial"/>
      <family val="2"/>
    </font>
    <font>
      <vertAlign val="superscript"/>
      <sz val="10"/>
      <color theme="1"/>
      <name val="Arial"/>
      <family val="2"/>
    </font>
    <font>
      <b/>
      <sz val="9"/>
      <name val="Times New Roman"/>
      <family val="1"/>
    </font>
    <font>
      <sz val="8"/>
      <name val="Times New Roman"/>
      <family val="1"/>
    </font>
    <font>
      <sz val="9"/>
      <name val="Times New Roman"/>
      <family val="1"/>
    </font>
    <font>
      <sz val="11"/>
      <color theme="10"/>
      <name val="Times New Roman"/>
      <family val="1"/>
    </font>
    <font>
      <b/>
      <sz val="10"/>
      <name val="Times New Roman"/>
      <family val="1"/>
    </font>
  </fonts>
  <fills count="31">
    <fill>
      <patternFill patternType="none"/>
    </fill>
    <fill>
      <patternFill patternType="gray125"/>
    </fill>
    <fill>
      <patternFill patternType="solid">
        <fgColor theme="0"/>
        <bgColor indexed="64"/>
      </patternFill>
    </fill>
    <fill>
      <patternFill patternType="gray125">
        <bgColor indexed="1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3">
    <xf numFmtId="0" fontId="0" fillId="0" borderId="0"/>
    <xf numFmtId="0" fontId="4" fillId="0" borderId="0"/>
    <xf numFmtId="0" fontId="9" fillId="0" borderId="0" applyNumberFormat="0" applyFill="0" applyBorder="0" applyAlignment="0" applyProtection="0"/>
    <xf numFmtId="0" fontId="4" fillId="0" borderId="0"/>
    <xf numFmtId="1" fontId="10" fillId="3" borderId="5" applyFill="0" applyBorder="0">
      <alignment horizontal="center" vertical="top"/>
    </xf>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7"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17" fillId="5" borderId="0" applyNumberFormat="0" applyBorder="0" applyAlignment="0" applyProtection="0"/>
    <xf numFmtId="0" fontId="21" fillId="22" borderId="16" applyNumberFormat="0" applyAlignment="0" applyProtection="0"/>
    <xf numFmtId="0" fontId="23" fillId="23" borderId="1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5" fillId="0" borderId="0" applyNumberFormat="0" applyFill="0" applyBorder="0" applyAlignment="0" applyProtection="0"/>
    <xf numFmtId="0" fontId="16" fillId="6" borderId="0" applyNumberFormat="0" applyBorder="0" applyAlignment="0" applyProtection="0"/>
    <xf numFmtId="0" fontId="13" fillId="0" borderId="18" applyNumberFormat="0" applyFill="0" applyAlignment="0" applyProtection="0"/>
    <xf numFmtId="0" fontId="14" fillId="0" borderId="19" applyNumberFormat="0" applyFill="0" applyAlignment="0" applyProtection="0"/>
    <xf numFmtId="0" fontId="15" fillId="0" borderId="20" applyNumberFormat="0" applyFill="0" applyAlignment="0" applyProtection="0"/>
    <xf numFmtId="0" fontId="15" fillId="0" borderId="0" applyNumberFormat="0" applyFill="0" applyBorder="0" applyAlignment="0" applyProtection="0"/>
    <xf numFmtId="0" fontId="19" fillId="9" borderId="16" applyNumberFormat="0" applyAlignment="0" applyProtection="0"/>
    <xf numFmtId="0" fontId="22" fillId="0" borderId="21" applyNumberFormat="0" applyFill="0" applyAlignment="0" applyProtection="0"/>
    <xf numFmtId="0" fontId="18" fillId="24" borderId="0" applyNumberFormat="0" applyBorder="0" applyAlignment="0" applyProtection="0"/>
    <xf numFmtId="0" fontId="4" fillId="25" borderId="22" applyNumberFormat="0" applyFont="0" applyAlignment="0" applyProtection="0"/>
    <xf numFmtId="0" fontId="20" fillId="22" borderId="23" applyNumberFormat="0" applyAlignment="0" applyProtection="0"/>
    <xf numFmtId="0" fontId="12" fillId="0" borderId="0" applyNumberFormat="0" applyFill="0" applyBorder="0" applyAlignment="0" applyProtection="0"/>
    <xf numFmtId="0" fontId="26" fillId="0" borderId="24" applyNumberFormat="0" applyFill="0" applyAlignment="0" applyProtection="0"/>
    <xf numFmtId="0" fontId="24" fillId="0" borderId="0" applyNumberFormat="0" applyFill="0" applyBorder="0" applyAlignment="0" applyProtection="0"/>
    <xf numFmtId="0" fontId="29" fillId="0" borderId="0"/>
    <xf numFmtId="43" fontId="29" fillId="0" borderId="0" applyFont="0" applyFill="0" applyBorder="0" applyAlignment="0" applyProtection="0"/>
    <xf numFmtId="43" fontId="30" fillId="0" borderId="0" applyFont="0" applyFill="0" applyBorder="0" applyAlignment="0" applyProtection="0"/>
    <xf numFmtId="0" fontId="4" fillId="0" borderId="0"/>
    <xf numFmtId="0" fontId="4" fillId="0" borderId="0"/>
  </cellStyleXfs>
  <cellXfs count="506">
    <xf numFmtId="0" fontId="0" fillId="0" borderId="0" xfId="0"/>
    <xf numFmtId="0" fontId="3" fillId="0" borderId="1" xfId="0" applyFont="1" applyFill="1" applyBorder="1" applyAlignment="1">
      <alignment vertical="top" wrapText="1"/>
    </xf>
    <xf numFmtId="0" fontId="3" fillId="0" borderId="1" xfId="0" applyFont="1" applyFill="1" applyBorder="1" applyAlignment="1">
      <alignment horizontal="center"/>
    </xf>
    <xf numFmtId="0" fontId="4" fillId="0" borderId="0" xfId="0" applyFont="1" applyFill="1" applyBorder="1"/>
    <xf numFmtId="0" fontId="3" fillId="0" borderId="1" xfId="0" applyFont="1" applyFill="1" applyBorder="1"/>
    <xf numFmtId="0" fontId="4" fillId="0" borderId="1" xfId="0" applyFont="1" applyFill="1" applyBorder="1"/>
    <xf numFmtId="0" fontId="0" fillId="0" borderId="0" xfId="0" applyBorder="1"/>
    <xf numFmtId="0" fontId="8" fillId="0" borderId="0" xfId="0" applyFont="1"/>
    <xf numFmtId="0" fontId="6" fillId="0" borderId="1" xfId="0" applyFont="1" applyFill="1" applyBorder="1" applyAlignment="1">
      <alignment horizontal="center"/>
    </xf>
    <xf numFmtId="4" fontId="6" fillId="0" borderId="1" xfId="0" applyNumberFormat="1" applyFont="1" applyFill="1" applyBorder="1" applyAlignment="1">
      <alignment horizontal="right"/>
    </xf>
    <xf numFmtId="0" fontId="6" fillId="0" borderId="1" xfId="0" applyFont="1" applyFill="1" applyBorder="1" applyAlignment="1">
      <alignment vertical="justify"/>
    </xf>
    <xf numFmtId="0" fontId="6" fillId="0"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Fill="1" applyBorder="1" applyAlignment="1">
      <alignment horizontal="center" vertical="center" wrapText="1"/>
    </xf>
    <xf numFmtId="4" fontId="6" fillId="0" borderId="1" xfId="0" applyNumberFormat="1" applyFont="1" applyFill="1" applyBorder="1" applyAlignment="1">
      <alignment horizontal="right" vertical="center" wrapText="1"/>
    </xf>
    <xf numFmtId="0" fontId="6" fillId="0" borderId="1" xfId="0" applyFont="1" applyFill="1" applyBorder="1" applyAlignment="1">
      <alignment horizontal="center" vertical="center"/>
    </xf>
    <xf numFmtId="4" fontId="6" fillId="0" borderId="1" xfId="0" applyNumberFormat="1" applyFont="1" applyFill="1" applyBorder="1" applyAlignment="1">
      <alignment horizontal="right" vertical="center"/>
    </xf>
    <xf numFmtId="0" fontId="6" fillId="0" borderId="1" xfId="0" applyFont="1" applyFill="1" applyBorder="1"/>
    <xf numFmtId="0" fontId="11" fillId="0" borderId="1" xfId="0" applyFont="1" applyFill="1" applyBorder="1" applyAlignment="1">
      <alignment vertical="top" wrapText="1"/>
    </xf>
    <xf numFmtId="0" fontId="11" fillId="0" borderId="1" xfId="0" applyFont="1" applyFill="1" applyBorder="1" applyAlignment="1">
      <alignment horizontal="center" vertical="top"/>
    </xf>
    <xf numFmtId="0" fontId="11" fillId="0" borderId="8" xfId="0" applyFont="1" applyFill="1" applyBorder="1"/>
    <xf numFmtId="0" fontId="11" fillId="0" borderId="2" xfId="0" applyFont="1" applyFill="1" applyBorder="1" applyAlignment="1"/>
    <xf numFmtId="0" fontId="11" fillId="0" borderId="3" xfId="0" applyFont="1" applyFill="1" applyBorder="1" applyAlignment="1">
      <alignment vertical="top"/>
    </xf>
    <xf numFmtId="0" fontId="3" fillId="0" borderId="3" xfId="0" applyFont="1" applyFill="1" applyBorder="1" applyAlignment="1">
      <alignment horizontal="center"/>
    </xf>
    <xf numFmtId="0" fontId="3" fillId="0" borderId="8" xfId="0" applyFont="1" applyFill="1" applyBorder="1" applyAlignment="1"/>
    <xf numFmtId="0" fontId="1" fillId="0" borderId="9" xfId="0" applyFont="1" applyFill="1" applyBorder="1"/>
    <xf numFmtId="0" fontId="11" fillId="0" borderId="7" xfId="0" applyFont="1" applyFill="1" applyBorder="1" applyAlignment="1">
      <alignment vertical="top"/>
    </xf>
    <xf numFmtId="0" fontId="11" fillId="0" borderId="0"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center"/>
    </xf>
    <xf numFmtId="2" fontId="11" fillId="0" borderId="10" xfId="0" applyNumberFormat="1" applyFont="1" applyFill="1" applyBorder="1" applyAlignment="1">
      <alignment horizontal="center"/>
    </xf>
    <xf numFmtId="0" fontId="11" fillId="0" borderId="1" xfId="0" applyFont="1" applyFill="1" applyBorder="1" applyAlignment="1">
      <alignment horizontal="left"/>
    </xf>
    <xf numFmtId="0" fontId="11" fillId="0" borderId="5" xfId="0" applyFont="1" applyFill="1" applyBorder="1" applyAlignment="1">
      <alignment horizontal="center"/>
    </xf>
    <xf numFmtId="0" fontId="3" fillId="0" borderId="5" xfId="0" applyFont="1" applyFill="1" applyBorder="1" applyAlignment="1">
      <alignment horizontal="center"/>
    </xf>
    <xf numFmtId="0" fontId="11" fillId="0" borderId="9" xfId="0" applyFont="1" applyFill="1" applyBorder="1"/>
    <xf numFmtId="0" fontId="11" fillId="0" borderId="1" xfId="0" applyFont="1" applyFill="1" applyBorder="1"/>
    <xf numFmtId="0" fontId="3" fillId="0" borderId="5" xfId="0" applyFont="1" applyFill="1" applyBorder="1" applyAlignment="1">
      <alignment horizontal="right"/>
    </xf>
    <xf numFmtId="0" fontId="3" fillId="0" borderId="5" xfId="0" applyFont="1" applyFill="1" applyBorder="1"/>
    <xf numFmtId="0" fontId="3" fillId="0" borderId="7" xfId="0" applyFont="1" applyFill="1" applyBorder="1" applyAlignment="1">
      <alignment horizontal="center"/>
    </xf>
    <xf numFmtId="2" fontId="3" fillId="0" borderId="7" xfId="0" applyNumberFormat="1" applyFont="1" applyFill="1" applyBorder="1" applyAlignment="1">
      <alignment horizontal="right"/>
    </xf>
    <xf numFmtId="0" fontId="3" fillId="0" borderId="7" xfId="0" applyFont="1" applyFill="1" applyBorder="1"/>
    <xf numFmtId="2" fontId="3" fillId="0" borderId="7" xfId="0" applyNumberFormat="1" applyFont="1" applyFill="1" applyBorder="1" applyAlignment="1"/>
    <xf numFmtId="0" fontId="11" fillId="0" borderId="6" xfId="0" applyFont="1" applyFill="1" applyBorder="1" applyAlignment="1">
      <alignment horizontal="right"/>
    </xf>
    <xf numFmtId="0" fontId="3" fillId="0" borderId="7" xfId="0" applyFont="1" applyFill="1" applyBorder="1" applyAlignment="1"/>
    <xf numFmtId="2" fontId="11" fillId="0" borderId="7" xfId="0" applyNumberFormat="1" applyFont="1" applyFill="1" applyBorder="1" applyAlignment="1"/>
    <xf numFmtId="0" fontId="11" fillId="0" borderId="7" xfId="0" applyFont="1" applyFill="1" applyBorder="1" applyAlignment="1">
      <alignment horizontal="right"/>
    </xf>
    <xf numFmtId="0" fontId="3" fillId="0" borderId="6" xfId="0" applyFont="1" applyFill="1" applyBorder="1"/>
    <xf numFmtId="0" fontId="3" fillId="0" borderId="6" xfId="0" applyFont="1" applyFill="1" applyBorder="1" applyAlignment="1">
      <alignment horizontal="center"/>
    </xf>
    <xf numFmtId="2" fontId="11" fillId="0" borderId="6" xfId="0" applyNumberFormat="1" applyFont="1" applyFill="1" applyBorder="1" applyAlignment="1"/>
    <xf numFmtId="0" fontId="11" fillId="0" borderId="11" xfId="0" quotePrefix="1" applyFont="1" applyFill="1" applyBorder="1"/>
    <xf numFmtId="0" fontId="11" fillId="0" borderId="0" xfId="0" applyFont="1" applyFill="1" applyBorder="1" applyAlignment="1">
      <alignment horizontal="left"/>
    </xf>
    <xf numFmtId="0" fontId="3" fillId="0" borderId="0" xfId="0" applyFont="1" applyFill="1" applyBorder="1"/>
    <xf numFmtId="0" fontId="11" fillId="0" borderId="9" xfId="0" quotePrefix="1" applyFont="1" applyFill="1" applyBorder="1"/>
    <xf numFmtId="0" fontId="11" fillId="0" borderId="3" xfId="0" applyFont="1" applyFill="1" applyBorder="1" applyAlignment="1">
      <alignment horizontal="center"/>
    </xf>
    <xf numFmtId="0" fontId="3" fillId="0" borderId="8" xfId="0" applyFont="1" applyFill="1" applyBorder="1" applyAlignment="1">
      <alignment horizontal="center"/>
    </xf>
    <xf numFmtId="0" fontId="11" fillId="0" borderId="7" xfId="0" applyFont="1" applyFill="1" applyBorder="1"/>
    <xf numFmtId="0" fontId="11" fillId="0" borderId="6" xfId="0" quotePrefix="1" applyFont="1" applyFill="1" applyBorder="1"/>
    <xf numFmtId="0" fontId="11" fillId="0" borderId="1" xfId="0" applyFont="1" applyFill="1" applyBorder="1" applyAlignment="1">
      <alignment horizontal="center"/>
    </xf>
    <xf numFmtId="0" fontId="11" fillId="0" borderId="12" xfId="0" applyFont="1" applyFill="1" applyBorder="1"/>
    <xf numFmtId="0" fontId="11" fillId="0" borderId="10" xfId="0" applyFont="1" applyFill="1" applyBorder="1" applyAlignment="1"/>
    <xf numFmtId="0" fontId="4" fillId="0" borderId="10" xfId="0" applyFont="1" applyFill="1" applyBorder="1" applyAlignment="1"/>
    <xf numFmtId="0" fontId="11" fillId="0" borderId="15"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1" fillId="0" borderId="12" xfId="0" applyFont="1" applyFill="1" applyBorder="1"/>
    <xf numFmtId="0" fontId="11" fillId="0" borderId="6" xfId="0" applyFont="1" applyFill="1" applyBorder="1"/>
    <xf numFmtId="0" fontId="3" fillId="0" borderId="7" xfId="0" applyFont="1" applyFill="1" applyBorder="1" applyAlignment="1">
      <alignment horizontal="right"/>
    </xf>
    <xf numFmtId="0" fontId="11" fillId="0" borderId="11" xfId="0" applyFont="1" applyFill="1" applyBorder="1"/>
    <xf numFmtId="0" fontId="11" fillId="0" borderId="7" xfId="0" applyFont="1" applyFill="1" applyBorder="1" applyAlignment="1">
      <alignment vertical="justify"/>
    </xf>
    <xf numFmtId="0" fontId="11" fillId="0" borderId="7" xfId="0" applyFont="1" applyFill="1" applyBorder="1" applyAlignment="1">
      <alignment horizontal="center"/>
    </xf>
    <xf numFmtId="0" fontId="3" fillId="0" borderId="13" xfId="0" applyFont="1" applyFill="1" applyBorder="1" applyAlignment="1">
      <alignment horizontal="center"/>
    </xf>
    <xf numFmtId="2" fontId="3" fillId="0" borderId="9" xfId="0" applyNumberFormat="1" applyFont="1" applyFill="1" applyBorder="1" applyAlignment="1"/>
    <xf numFmtId="0" fontId="3" fillId="0" borderId="7" xfId="0" applyFont="1" applyFill="1" applyBorder="1" applyAlignment="1">
      <alignment vertical="justify"/>
    </xf>
    <xf numFmtId="0" fontId="3" fillId="0" borderId="7" xfId="0" applyFont="1" applyFill="1" applyBorder="1" applyAlignment="1">
      <alignment vertical="justify" wrapText="1"/>
    </xf>
    <xf numFmtId="0" fontId="3" fillId="0" borderId="7" xfId="0" applyFont="1" applyFill="1" applyBorder="1" applyAlignment="1">
      <alignment vertical="top" wrapText="1"/>
    </xf>
    <xf numFmtId="0" fontId="3" fillId="0" borderId="10" xfId="0" applyFont="1" applyFill="1" applyBorder="1" applyAlignment="1">
      <alignment horizontal="center"/>
    </xf>
    <xf numFmtId="0" fontId="11" fillId="0" borderId="7" xfId="0" applyFont="1" applyFill="1" applyBorder="1" applyAlignment="1"/>
    <xf numFmtId="0" fontId="3" fillId="0" borderId="14" xfId="0" applyFont="1" applyFill="1" applyBorder="1" applyAlignment="1">
      <alignment horizontal="center"/>
    </xf>
    <xf numFmtId="2" fontId="11" fillId="0" borderId="0" xfId="0" applyNumberFormat="1" applyFont="1" applyFill="1" applyBorder="1" applyAlignment="1"/>
    <xf numFmtId="0" fontId="1" fillId="0" borderId="2" xfId="0" applyFont="1" applyFill="1" applyBorder="1"/>
    <xf numFmtId="0" fontId="11" fillId="0" borderId="5" xfId="0" applyFont="1" applyFill="1" applyBorder="1"/>
    <xf numFmtId="0" fontId="3" fillId="0" borderId="9" xfId="0" applyFont="1" applyFill="1" applyBorder="1" applyAlignment="1"/>
    <xf numFmtId="0" fontId="3" fillId="0" borderId="6" xfId="0" quotePrefix="1" applyFont="1" applyFill="1" applyBorder="1"/>
    <xf numFmtId="0" fontId="3" fillId="0" borderId="7" xfId="0" applyFont="1" applyFill="1" applyBorder="1" applyAlignment="1">
      <alignment horizontal="left" vertical="top" wrapText="1"/>
    </xf>
    <xf numFmtId="0" fontId="8" fillId="0" borderId="0" xfId="0" applyFont="1" applyBorder="1" applyAlignment="1">
      <alignment horizontal="center" vertical="center"/>
    </xf>
    <xf numFmtId="0" fontId="8" fillId="0" borderId="0" xfId="0" applyFont="1" applyBorder="1" applyAlignment="1">
      <alignment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2" fontId="3" fillId="0" borderId="7" xfId="0" applyNumberFormat="1" applyFont="1" applyFill="1" applyBorder="1" applyAlignment="1">
      <alignment horizontal="right" vertical="center"/>
    </xf>
    <xf numFmtId="2" fontId="3" fillId="0" borderId="7" xfId="0" applyNumberFormat="1" applyFont="1" applyFill="1" applyBorder="1" applyAlignment="1">
      <alignment vertical="center"/>
    </xf>
    <xf numFmtId="4" fontId="6" fillId="0" borderId="1" xfId="0" applyNumberFormat="1" applyFont="1" applyFill="1" applyBorder="1" applyAlignment="1">
      <alignment horizontal="center"/>
    </xf>
    <xf numFmtId="4" fontId="8" fillId="0" borderId="0" xfId="0" applyNumberFormat="1" applyFont="1"/>
    <xf numFmtId="0" fontId="6" fillId="0" borderId="1" xfId="0" applyFont="1" applyFill="1" applyBorder="1" applyAlignment="1">
      <alignment wrapText="1"/>
    </xf>
    <xf numFmtId="4" fontId="6" fillId="2" borderId="1" xfId="0" applyNumberFormat="1" applyFont="1" applyFill="1" applyBorder="1" applyAlignment="1">
      <alignment horizontal="center"/>
    </xf>
    <xf numFmtId="0" fontId="0" fillId="0" borderId="0" xfId="0" applyAlignment="1">
      <alignment horizontal="right"/>
    </xf>
    <xf numFmtId="4" fontId="6" fillId="0" borderId="0" xfId="0" applyNumberFormat="1" applyFont="1" applyFill="1" applyBorder="1" applyAlignment="1">
      <alignment horizontal="right"/>
    </xf>
    <xf numFmtId="0" fontId="7" fillId="0" borderId="0" xfId="0" applyFont="1" applyAlignment="1">
      <alignment horizontal="right"/>
    </xf>
    <xf numFmtId="4" fontId="5" fillId="0" borderId="0" xfId="0" applyNumberFormat="1" applyFont="1" applyFill="1" applyBorder="1" applyAlignment="1">
      <alignment horizontal="right"/>
    </xf>
    <xf numFmtId="1" fontId="4" fillId="2" borderId="7" xfId="0" applyNumberFormat="1" applyFont="1" applyFill="1" applyBorder="1" applyAlignment="1">
      <alignment horizontal="center"/>
    </xf>
    <xf numFmtId="4" fontId="6" fillId="0" borderId="7" xfId="0" applyNumberFormat="1" applyFont="1" applyFill="1" applyBorder="1" applyAlignment="1">
      <alignment horizontal="center"/>
    </xf>
    <xf numFmtId="0" fontId="34" fillId="0" borderId="0" xfId="0" applyFont="1" applyFill="1" applyBorder="1" applyAlignment="1">
      <alignment vertical="center" wrapText="1"/>
    </xf>
    <xf numFmtId="0" fontId="33" fillId="0" borderId="1" xfId="0" applyFont="1" applyFill="1" applyBorder="1" applyAlignment="1">
      <alignment horizontal="center" vertical="center" wrapText="1"/>
    </xf>
    <xf numFmtId="2" fontId="33" fillId="0" borderId="1" xfId="0" applyNumberFormat="1" applyFont="1" applyFill="1" applyBorder="1" applyAlignment="1">
      <alignment vertical="center"/>
    </xf>
    <xf numFmtId="2" fontId="33" fillId="0" borderId="1" xfId="0" applyNumberFormat="1" applyFont="1" applyFill="1" applyBorder="1" applyAlignment="1">
      <alignment horizontal="right" vertical="center" wrapText="1"/>
    </xf>
    <xf numFmtId="0" fontId="33" fillId="0" borderId="0" xfId="0" applyFont="1" applyFill="1" applyBorder="1" applyAlignment="1">
      <alignment vertical="center" wrapText="1"/>
    </xf>
    <xf numFmtId="2" fontId="33" fillId="0" borderId="0" xfId="0" applyNumberFormat="1" applyFont="1" applyFill="1" applyBorder="1" applyAlignment="1">
      <alignment horizontal="right" vertical="center" wrapText="1"/>
    </xf>
    <xf numFmtId="0" fontId="0" fillId="0" borderId="0" xfId="0" applyFont="1" applyAlignment="1">
      <alignment vertical="center"/>
    </xf>
    <xf numFmtId="0" fontId="34" fillId="0" borderId="25" xfId="0" applyFont="1" applyFill="1" applyBorder="1" applyAlignment="1">
      <alignment horizontal="center" vertical="center" wrapText="1"/>
    </xf>
    <xf numFmtId="0" fontId="34" fillId="0" borderId="26"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2" fillId="0" borderId="0" xfId="0" applyFont="1" applyFill="1" applyBorder="1" applyAlignment="1">
      <alignment vertical="center"/>
    </xf>
    <xf numFmtId="0" fontId="33" fillId="0" borderId="0" xfId="0" applyFont="1" applyFill="1" applyBorder="1" applyAlignment="1">
      <alignment horizontal="center" vertical="center"/>
    </xf>
    <xf numFmtId="0" fontId="33" fillId="0" borderId="1" xfId="0" applyFont="1" applyFill="1" applyBorder="1" applyAlignment="1">
      <alignment vertical="center"/>
    </xf>
    <xf numFmtId="0" fontId="33" fillId="0" borderId="1" xfId="0" applyFont="1" applyFill="1" applyBorder="1" applyAlignment="1">
      <alignment horizontal="center" vertical="center"/>
    </xf>
    <xf numFmtId="2" fontId="33" fillId="0" borderId="1" xfId="0" applyNumberFormat="1" applyFont="1" applyFill="1" applyBorder="1" applyAlignment="1">
      <alignment horizontal="right" vertical="center"/>
    </xf>
    <xf numFmtId="0" fontId="0" fillId="0" borderId="2" xfId="0" applyFont="1" applyBorder="1" applyAlignment="1">
      <alignment vertical="center"/>
    </xf>
    <xf numFmtId="0" fontId="33" fillId="0" borderId="0" xfId="0" applyFont="1" applyFill="1" applyBorder="1" applyAlignment="1">
      <alignment vertical="center"/>
    </xf>
    <xf numFmtId="0" fontId="33" fillId="0" borderId="0" xfId="0" applyFont="1" applyFill="1" applyBorder="1" applyAlignment="1">
      <alignment horizontal="right" vertical="center"/>
    </xf>
    <xf numFmtId="0" fontId="0" fillId="0" borderId="0" xfId="0" applyFont="1" applyBorder="1" applyAlignment="1">
      <alignment vertical="center"/>
    </xf>
    <xf numFmtId="0" fontId="0" fillId="2" borderId="0" xfId="0" applyFont="1" applyFill="1" applyBorder="1" applyAlignment="1">
      <alignment horizontal="center" vertical="center"/>
    </xf>
    <xf numFmtId="0" fontId="0" fillId="0" borderId="0" xfId="0" applyFont="1" applyFill="1" applyAlignment="1">
      <alignment vertical="center"/>
    </xf>
    <xf numFmtId="0" fontId="33" fillId="0" borderId="0" xfId="0" applyFont="1" applyFill="1" applyAlignment="1">
      <alignment horizontal="center" vertical="center"/>
    </xf>
    <xf numFmtId="0" fontId="0" fillId="2" borderId="0" xfId="0" applyFont="1" applyFill="1" applyBorder="1" applyAlignment="1">
      <alignment vertical="center"/>
    </xf>
    <xf numFmtId="0" fontId="34" fillId="0" borderId="0" xfId="0" applyFont="1" applyFill="1" applyAlignment="1">
      <alignment vertical="center"/>
    </xf>
    <xf numFmtId="0" fontId="0" fillId="0" borderId="0" xfId="0" applyFont="1" applyFill="1" applyBorder="1" applyAlignment="1">
      <alignment vertical="center"/>
    </xf>
    <xf numFmtId="0" fontId="33" fillId="0" borderId="1" xfId="0" applyFont="1" applyFill="1" applyBorder="1" applyAlignment="1">
      <alignment vertical="center" wrapText="1"/>
    </xf>
    <xf numFmtId="0" fontId="0" fillId="0" borderId="1" xfId="0" applyFont="1" applyBorder="1" applyAlignment="1">
      <alignment vertical="center"/>
    </xf>
    <xf numFmtId="2" fontId="33" fillId="0" borderId="5" xfId="0" applyNumberFormat="1" applyFont="1" applyFill="1" applyBorder="1" applyAlignment="1">
      <alignment vertical="center"/>
    </xf>
    <xf numFmtId="0" fontId="33" fillId="0" borderId="5" xfId="0" applyFont="1" applyFill="1" applyBorder="1" applyAlignment="1">
      <alignment vertical="center" wrapText="1"/>
    </xf>
    <xf numFmtId="0" fontId="33" fillId="0" borderId="5" xfId="0" applyFont="1" applyFill="1" applyBorder="1" applyAlignment="1">
      <alignment horizontal="center" vertical="center"/>
    </xf>
    <xf numFmtId="2" fontId="33" fillId="0" borderId="5" xfId="0" applyNumberFormat="1" applyFont="1" applyFill="1" applyBorder="1" applyAlignment="1">
      <alignment horizontal="right" vertical="center"/>
    </xf>
    <xf numFmtId="0" fontId="0" fillId="0" borderId="13" xfId="0" applyFont="1" applyBorder="1" applyAlignment="1">
      <alignment vertical="center"/>
    </xf>
    <xf numFmtId="2" fontId="33" fillId="0" borderId="6" xfId="0" applyNumberFormat="1" applyFont="1" applyFill="1" applyBorder="1" applyAlignment="1">
      <alignment horizontal="right" vertical="center"/>
    </xf>
    <xf numFmtId="0" fontId="34" fillId="0" borderId="0" xfId="0" applyFont="1" applyFill="1" applyBorder="1" applyAlignment="1">
      <alignment vertical="center"/>
    </xf>
    <xf numFmtId="2" fontId="33" fillId="0" borderId="0" xfId="0" applyNumberFormat="1" applyFont="1" applyFill="1" applyBorder="1" applyAlignment="1">
      <alignment vertical="center"/>
    </xf>
    <xf numFmtId="0" fontId="33" fillId="0" borderId="0" xfId="0" applyFont="1" applyFill="1" applyBorder="1" applyAlignment="1">
      <alignment horizontal="justify" vertical="center"/>
    </xf>
    <xf numFmtId="0" fontId="35" fillId="0" borderId="1" xfId="0" applyFont="1" applyBorder="1" applyAlignment="1">
      <alignment vertical="center"/>
    </xf>
    <xf numFmtId="0" fontId="35" fillId="0" borderId="1" xfId="0" applyFont="1" applyBorder="1" applyAlignment="1">
      <alignment horizontal="center" vertical="center"/>
    </xf>
    <xf numFmtId="2" fontId="35" fillId="0" borderId="1" xfId="0" applyNumberFormat="1" applyFont="1" applyBorder="1" applyAlignment="1">
      <alignment vertical="center"/>
    </xf>
    <xf numFmtId="0" fontId="33" fillId="0" borderId="3" xfId="0" applyFont="1" applyFill="1" applyBorder="1" applyAlignment="1">
      <alignment vertical="center" wrapText="1"/>
    </xf>
    <xf numFmtId="0" fontId="35" fillId="0" borderId="0" xfId="0" applyFont="1" applyBorder="1" applyAlignment="1">
      <alignment vertical="center" wrapText="1"/>
    </xf>
    <xf numFmtId="0" fontId="35" fillId="0" borderId="0" xfId="0" applyFont="1" applyBorder="1" applyAlignment="1">
      <alignment horizontal="center" vertical="center"/>
    </xf>
    <xf numFmtId="0" fontId="35" fillId="0" borderId="0" xfId="0" applyFont="1" applyBorder="1" applyAlignment="1">
      <alignment vertical="center"/>
    </xf>
    <xf numFmtId="0" fontId="33" fillId="0" borderId="0" xfId="0" applyFont="1" applyFill="1" applyBorder="1" applyAlignment="1">
      <alignment horizontal="left" vertical="center"/>
    </xf>
    <xf numFmtId="0" fontId="33" fillId="0" borderId="0" xfId="0" applyFont="1" applyFill="1" applyAlignment="1">
      <alignment vertical="center"/>
    </xf>
    <xf numFmtId="0" fontId="33" fillId="0" borderId="1" xfId="0" applyFont="1" applyFill="1" applyBorder="1" applyAlignment="1">
      <alignment horizontal="left" vertical="center" wrapText="1"/>
    </xf>
    <xf numFmtId="0" fontId="8" fillId="0" borderId="0" xfId="0" applyFont="1" applyAlignment="1">
      <alignment vertical="center"/>
    </xf>
    <xf numFmtId="2" fontId="0" fillId="0" borderId="1" xfId="0" applyNumberFormat="1" applyFont="1" applyBorder="1" applyAlignment="1">
      <alignment vertical="center"/>
    </xf>
    <xf numFmtId="0" fontId="0" fillId="0" borderId="1" xfId="0" applyFont="1" applyFill="1" applyBorder="1" applyAlignment="1">
      <alignment vertical="center"/>
    </xf>
    <xf numFmtId="2" fontId="0" fillId="0" borderId="5" xfId="0" applyNumberFormat="1" applyFont="1" applyBorder="1" applyAlignment="1">
      <alignment vertical="center"/>
    </xf>
    <xf numFmtId="0" fontId="0" fillId="0" borderId="5" xfId="0" applyFont="1" applyFill="1" applyBorder="1" applyAlignment="1">
      <alignment vertical="center"/>
    </xf>
    <xf numFmtId="0" fontId="0" fillId="0" borderId="5" xfId="0" applyFont="1" applyBorder="1" applyAlignment="1">
      <alignment vertical="center"/>
    </xf>
    <xf numFmtId="2" fontId="0" fillId="0" borderId="0" xfId="0" applyNumberFormat="1" applyFont="1" applyBorder="1" applyAlignment="1">
      <alignment vertical="center"/>
    </xf>
    <xf numFmtId="0" fontId="0" fillId="0" borderId="7" xfId="0" applyFont="1" applyFill="1" applyBorder="1" applyAlignment="1">
      <alignment vertical="center"/>
    </xf>
    <xf numFmtId="2" fontId="33" fillId="0" borderId="0" xfId="0" applyNumberFormat="1" applyFont="1" applyFill="1" applyBorder="1" applyAlignment="1">
      <alignment horizontal="right" vertical="center"/>
    </xf>
    <xf numFmtId="0" fontId="7" fillId="0" borderId="1" xfId="0" applyFont="1" applyFill="1" applyBorder="1" applyAlignment="1">
      <alignment vertical="center"/>
    </xf>
    <xf numFmtId="2" fontId="35" fillId="0" borderId="0" xfId="0" applyNumberFormat="1" applyFont="1" applyBorder="1" applyAlignment="1">
      <alignment horizontal="right" vertical="center"/>
    </xf>
    <xf numFmtId="0" fontId="35" fillId="0" borderId="0" xfId="1" applyFont="1" applyBorder="1" applyAlignment="1">
      <alignment vertical="center"/>
    </xf>
    <xf numFmtId="0" fontId="33" fillId="0" borderId="0" xfId="0" applyFont="1" applyFill="1" applyBorder="1" applyAlignment="1">
      <alignment horizontal="center" vertical="center" wrapText="1"/>
    </xf>
    <xf numFmtId="0" fontId="33" fillId="0" borderId="0" xfId="0" applyFont="1" applyFill="1" applyBorder="1" applyAlignment="1">
      <alignment horizontal="left" vertical="center" wrapText="1"/>
    </xf>
    <xf numFmtId="2" fontId="0" fillId="0" borderId="0" xfId="0" applyNumberFormat="1" applyFont="1" applyFill="1" applyBorder="1" applyAlignment="1">
      <alignment vertical="center"/>
    </xf>
    <xf numFmtId="4" fontId="33" fillId="0" borderId="0" xfId="48" applyNumberFormat="1" applyFont="1" applyFill="1" applyBorder="1" applyAlignment="1">
      <alignment horizontal="right" vertical="center"/>
    </xf>
    <xf numFmtId="0" fontId="9" fillId="0" borderId="0" xfId="2" applyFont="1" applyBorder="1" applyAlignment="1">
      <alignment vertical="center"/>
    </xf>
    <xf numFmtId="43" fontId="0" fillId="0" borderId="0" xfId="50" applyFont="1" applyBorder="1" applyAlignment="1">
      <alignment vertical="center"/>
    </xf>
    <xf numFmtId="0" fontId="8" fillId="0" borderId="0" xfId="0" applyFont="1" applyFill="1" applyBorder="1" applyAlignment="1">
      <alignment vertical="center"/>
    </xf>
    <xf numFmtId="0" fontId="34" fillId="0" borderId="27" xfId="0" applyFont="1" applyFill="1" applyBorder="1" applyAlignment="1">
      <alignment horizontal="left" vertical="center" wrapText="1"/>
    </xf>
    <xf numFmtId="0" fontId="34" fillId="0" borderId="28" xfId="0" applyFont="1" applyFill="1" applyBorder="1" applyAlignment="1">
      <alignment horizontal="center" vertical="center" wrapText="1"/>
    </xf>
    <xf numFmtId="0" fontId="0" fillId="0" borderId="26" xfId="0" applyFont="1" applyBorder="1" applyAlignment="1">
      <alignment vertical="center"/>
    </xf>
    <xf numFmtId="0" fontId="8" fillId="0" borderId="1" xfId="0" applyFont="1" applyBorder="1" applyAlignment="1">
      <alignment vertical="center"/>
    </xf>
    <xf numFmtId="0" fontId="36" fillId="0" borderId="0" xfId="0" applyFont="1"/>
    <xf numFmtId="0" fontId="37" fillId="0" borderId="0" xfId="0" applyFont="1"/>
    <xf numFmtId="0" fontId="37" fillId="0" borderId="1" xfId="0" applyFont="1" applyBorder="1"/>
    <xf numFmtId="0" fontId="37" fillId="0" borderId="0" xfId="0" applyFont="1" applyBorder="1"/>
    <xf numFmtId="0" fontId="39" fillId="26" borderId="1" xfId="0" applyFont="1" applyFill="1" applyBorder="1" applyAlignment="1">
      <alignment vertical="center" wrapText="1"/>
    </xf>
    <xf numFmtId="0" fontId="39" fillId="26" borderId="2" xfId="0" applyFont="1" applyFill="1" applyBorder="1" applyAlignment="1">
      <alignment horizontal="center" vertical="center" wrapText="1"/>
    </xf>
    <xf numFmtId="0" fontId="39" fillId="26" borderId="1" xfId="0" applyFont="1" applyFill="1" applyBorder="1" applyAlignment="1">
      <alignment horizontal="center" vertical="center" wrapText="1"/>
    </xf>
    <xf numFmtId="0" fontId="40" fillId="26" borderId="1" xfId="0" applyFont="1" applyFill="1" applyBorder="1" applyAlignment="1">
      <alignment horizontal="center" vertical="center" wrapText="1"/>
    </xf>
    <xf numFmtId="0" fontId="39" fillId="0" borderId="1" xfId="0" applyFont="1" applyBorder="1"/>
    <xf numFmtId="0" fontId="39" fillId="0" borderId="2" xfId="0" applyFont="1" applyBorder="1"/>
    <xf numFmtId="0" fontId="39" fillId="0" borderId="1" xfId="0" applyFont="1" applyBorder="1" applyAlignment="1">
      <alignment horizontal="center"/>
    </xf>
    <xf numFmtId="2" fontId="39" fillId="27" borderId="1" xfId="0" applyNumberFormat="1" applyFont="1" applyFill="1" applyBorder="1" applyAlignment="1">
      <alignment horizontal="right"/>
    </xf>
    <xf numFmtId="0" fontId="39" fillId="0" borderId="3" xfId="0" applyFont="1" applyBorder="1"/>
    <xf numFmtId="0" fontId="39" fillId="0" borderId="3" xfId="0" applyFont="1" applyBorder="1" applyAlignment="1">
      <alignment horizontal="center"/>
    </xf>
    <xf numFmtId="2" fontId="39" fillId="0" borderId="8" xfId="0" applyNumberFormat="1" applyFont="1" applyBorder="1" applyAlignment="1">
      <alignment horizontal="right"/>
    </xf>
    <xf numFmtId="0" fontId="39" fillId="0" borderId="2" xfId="0" applyFont="1" applyBorder="1" applyAlignment="1">
      <alignment horizontal="left"/>
    </xf>
    <xf numFmtId="2" fontId="39" fillId="0" borderId="1" xfId="0" applyNumberFormat="1" applyFont="1" applyBorder="1"/>
    <xf numFmtId="2" fontId="39" fillId="0" borderId="1" xfId="0" applyNumberFormat="1" applyFont="1" applyBorder="1" applyAlignment="1">
      <alignment horizontal="right"/>
    </xf>
    <xf numFmtId="0" fontId="39" fillId="0" borderId="2" xfId="0" applyFont="1" applyFill="1" applyBorder="1"/>
    <xf numFmtId="2" fontId="39" fillId="27" borderId="1" xfId="0" applyNumberFormat="1" applyFont="1" applyFill="1" applyBorder="1"/>
    <xf numFmtId="2" fontId="39" fillId="0" borderId="1" xfId="0" applyNumberFormat="1" applyFont="1" applyFill="1" applyBorder="1"/>
    <xf numFmtId="2" fontId="39" fillId="2" borderId="1" xfId="0" applyNumberFormat="1" applyFont="1" applyFill="1" applyBorder="1"/>
    <xf numFmtId="2" fontId="4" fillId="0" borderId="1" xfId="0" applyNumberFormat="1" applyFont="1" applyFill="1" applyBorder="1"/>
    <xf numFmtId="0" fontId="39" fillId="0" borderId="3" xfId="0" applyFont="1" applyBorder="1" applyAlignment="1">
      <alignment horizontal="left"/>
    </xf>
    <xf numFmtId="2" fontId="39" fillId="0" borderId="8" xfId="0" applyNumberFormat="1" applyFont="1" applyBorder="1"/>
    <xf numFmtId="0" fontId="39" fillId="0" borderId="1" xfId="0" applyFont="1" applyFill="1" applyBorder="1"/>
    <xf numFmtId="0" fontId="39" fillId="0" borderId="1" xfId="0" applyFont="1" applyFill="1" applyBorder="1" applyAlignment="1">
      <alignment horizontal="center"/>
    </xf>
    <xf numFmtId="0" fontId="43" fillId="0" borderId="2" xfId="0" applyFont="1" applyBorder="1" applyAlignment="1">
      <alignment horizontal="left"/>
    </xf>
    <xf numFmtId="0" fontId="39" fillId="0" borderId="2" xfId="0" applyFont="1" applyFill="1" applyBorder="1" applyAlignment="1">
      <alignment horizontal="left"/>
    </xf>
    <xf numFmtId="0" fontId="4" fillId="0" borderId="0" xfId="0" applyFont="1" applyAlignment="1">
      <alignment horizontal="left" wrapText="1"/>
    </xf>
    <xf numFmtId="2" fontId="39" fillId="0" borderId="1" xfId="0" applyNumberFormat="1" applyFont="1" applyFill="1" applyBorder="1" applyAlignment="1">
      <alignment horizontal="right"/>
    </xf>
    <xf numFmtId="0" fontId="39" fillId="28" borderId="1" xfId="0" applyFont="1" applyFill="1" applyBorder="1"/>
    <xf numFmtId="2" fontId="39" fillId="2" borderId="1" xfId="0" applyNumberFormat="1" applyFont="1" applyFill="1" applyBorder="1" applyAlignment="1">
      <alignment horizontal="right"/>
    </xf>
    <xf numFmtId="0" fontId="40" fillId="0" borderId="2" xfId="0" applyFont="1" applyBorder="1"/>
    <xf numFmtId="0" fontId="44" fillId="0" borderId="3" xfId="0" applyFont="1" applyBorder="1" applyAlignment="1">
      <alignment horizontal="center"/>
    </xf>
    <xf numFmtId="0" fontId="45" fillId="0" borderId="3" xfId="0" applyFont="1" applyBorder="1" applyAlignment="1">
      <alignment horizontal="center"/>
    </xf>
    <xf numFmtId="0" fontId="40" fillId="0" borderId="0" xfId="0" applyFont="1"/>
    <xf numFmtId="0" fontId="40" fillId="0" borderId="0" xfId="0" applyFont="1" applyAlignment="1">
      <alignment horizontal="center"/>
    </xf>
    <xf numFmtId="0" fontId="46" fillId="0" borderId="2" xfId="0" applyFont="1" applyBorder="1"/>
    <xf numFmtId="0" fontId="4" fillId="0" borderId="2" xfId="0" applyFont="1" applyBorder="1"/>
    <xf numFmtId="2" fontId="39" fillId="28" borderId="1" xfId="0" applyNumberFormat="1" applyFont="1" applyFill="1" applyBorder="1"/>
    <xf numFmtId="0" fontId="41" fillId="0" borderId="2" xfId="0" applyFont="1" applyBorder="1" applyAlignment="1">
      <alignment horizontal="center"/>
    </xf>
    <xf numFmtId="0" fontId="41" fillId="0" borderId="3" xfId="0" applyFont="1" applyBorder="1" applyAlignment="1">
      <alignment horizontal="center"/>
    </xf>
    <xf numFmtId="0" fontId="41" fillId="0" borderId="8" xfId="0" applyFont="1" applyBorder="1" applyAlignment="1">
      <alignment horizontal="center"/>
    </xf>
    <xf numFmtId="0" fontId="4" fillId="0" borderId="0" xfId="0" applyFont="1" applyAlignment="1"/>
    <xf numFmtId="0" fontId="40" fillId="0" borderId="1" xfId="0" applyFont="1" applyBorder="1"/>
    <xf numFmtId="2" fontId="4" fillId="27" borderId="1" xfId="0" applyNumberFormat="1" applyFont="1" applyFill="1" applyBorder="1"/>
    <xf numFmtId="0" fontId="4" fillId="0" borderId="1" xfId="0" applyFont="1" applyBorder="1"/>
    <xf numFmtId="0" fontId="4" fillId="0" borderId="3" xfId="0" applyFont="1" applyFill="1" applyBorder="1" applyAlignment="1">
      <alignment wrapText="1"/>
    </xf>
    <xf numFmtId="0" fontId="4" fillId="0" borderId="1" xfId="0" applyFont="1" applyBorder="1" applyAlignment="1">
      <alignment horizontal="center"/>
    </xf>
    <xf numFmtId="2" fontId="4" fillId="0" borderId="1" xfId="0" applyNumberFormat="1" applyFont="1" applyBorder="1"/>
    <xf numFmtId="0" fontId="39" fillId="28" borderId="1" xfId="0" applyFont="1" applyFill="1" applyBorder="1" applyAlignment="1">
      <alignment horizontal="center"/>
    </xf>
    <xf numFmtId="0" fontId="39" fillId="0" borderId="3" xfId="0" applyFont="1" applyFill="1" applyBorder="1"/>
    <xf numFmtId="0" fontId="40" fillId="28" borderId="0" xfId="0" applyFont="1" applyFill="1"/>
    <xf numFmtId="0" fontId="40" fillId="0" borderId="1" xfId="0" applyFont="1" applyBorder="1" applyAlignment="1">
      <alignment horizontal="center"/>
    </xf>
    <xf numFmtId="0" fontId="4" fillId="0" borderId="3" xfId="0" applyFont="1" applyBorder="1"/>
    <xf numFmtId="0" fontId="39" fillId="0" borderId="0" xfId="0" applyFont="1" applyFill="1" applyBorder="1"/>
    <xf numFmtId="0" fontId="39" fillId="0" borderId="0" xfId="0" applyFont="1" applyBorder="1"/>
    <xf numFmtId="0" fontId="39" fillId="0" borderId="0" xfId="0" applyFont="1" applyBorder="1" applyAlignment="1">
      <alignment horizontal="center"/>
    </xf>
    <xf numFmtId="0" fontId="39" fillId="0" borderId="8" xfId="0" applyFont="1" applyBorder="1"/>
    <xf numFmtId="0" fontId="40" fillId="0" borderId="8" xfId="0" applyFont="1" applyBorder="1"/>
    <xf numFmtId="0" fontId="39" fillId="0" borderId="3" xfId="0" applyFont="1" applyBorder="1" applyAlignment="1">
      <alignment wrapText="1"/>
    </xf>
    <xf numFmtId="0" fontId="4" fillId="0" borderId="3" xfId="0" applyFont="1" applyFill="1" applyBorder="1"/>
    <xf numFmtId="0" fontId="39" fillId="0" borderId="3" xfId="0" applyFont="1" applyFill="1" applyBorder="1" applyAlignment="1">
      <alignment wrapText="1"/>
    </xf>
    <xf numFmtId="0" fontId="4" fillId="0" borderId="1" xfId="0" applyFont="1" applyFill="1" applyBorder="1" applyAlignment="1">
      <alignment horizontal="center" vertical="top"/>
    </xf>
    <xf numFmtId="0" fontId="39" fillId="0" borderId="4" xfId="0" applyFont="1" applyBorder="1" applyAlignment="1">
      <alignment wrapText="1"/>
    </xf>
    <xf numFmtId="0" fontId="39" fillId="0" borderId="6" xfId="0" applyFont="1" applyFill="1" applyBorder="1" applyAlignment="1">
      <alignment horizontal="center"/>
    </xf>
    <xf numFmtId="2" fontId="39" fillId="0" borderId="6" xfId="0" applyNumberFormat="1" applyFont="1" applyBorder="1"/>
    <xf numFmtId="0" fontId="39" fillId="0" borderId="5" xfId="0" applyFont="1" applyFill="1" applyBorder="1" applyAlignment="1">
      <alignment vertical="top" wrapText="1"/>
    </xf>
    <xf numFmtId="0" fontId="40" fillId="0" borderId="5" xfId="0" applyFont="1" applyBorder="1" applyAlignment="1">
      <alignment horizontal="center"/>
    </xf>
    <xf numFmtId="0" fontId="48" fillId="0" borderId="2" xfId="0" applyFont="1" applyBorder="1" applyAlignment="1"/>
    <xf numFmtId="0" fontId="48" fillId="0" borderId="3" xfId="0" applyFont="1" applyBorder="1" applyAlignment="1"/>
    <xf numFmtId="0" fontId="4" fillId="0" borderId="3" xfId="0" applyFont="1" applyBorder="1" applyAlignment="1">
      <alignment vertical="top" wrapText="1"/>
    </xf>
    <xf numFmtId="0" fontId="4" fillId="0" borderId="1" xfId="0" applyFont="1" applyFill="1" applyBorder="1" applyAlignment="1">
      <alignment horizontal="center"/>
    </xf>
    <xf numFmtId="2" fontId="4" fillId="0" borderId="1" xfId="0" applyNumberFormat="1" applyFont="1" applyBorder="1" applyAlignment="1"/>
    <xf numFmtId="0" fontId="39" fillId="0" borderId="1" xfId="0" applyFont="1" applyBorder="1" applyAlignment="1"/>
    <xf numFmtId="0" fontId="4" fillId="0" borderId="1" xfId="0" applyFont="1" applyBorder="1" applyAlignment="1">
      <alignment wrapText="1"/>
    </xf>
    <xf numFmtId="0" fontId="49" fillId="0" borderId="1" xfId="0" applyFont="1" applyBorder="1"/>
    <xf numFmtId="0" fontId="4" fillId="0" borderId="13" xfId="0" applyFont="1" applyBorder="1"/>
    <xf numFmtId="0" fontId="4" fillId="0" borderId="15" xfId="0" applyFont="1" applyFill="1" applyBorder="1"/>
    <xf numFmtId="0" fontId="4" fillId="0" borderId="15" xfId="0" applyFont="1" applyBorder="1" applyAlignment="1">
      <alignment horizontal="center"/>
    </xf>
    <xf numFmtId="2" fontId="4" fillId="0" borderId="15" xfId="0" applyNumberFormat="1" applyFont="1" applyFill="1" applyBorder="1"/>
    <xf numFmtId="2" fontId="4" fillId="0" borderId="12" xfId="0" applyNumberFormat="1" applyFont="1" applyFill="1" applyBorder="1"/>
    <xf numFmtId="0" fontId="39" fillId="0" borderId="3" xfId="0" applyFont="1" applyFill="1" applyBorder="1" applyAlignment="1">
      <alignment vertical="top" wrapText="1"/>
    </xf>
    <xf numFmtId="0" fontId="39" fillId="0" borderId="1" xfId="0" applyFont="1" applyBorder="1" applyAlignment="1">
      <alignment vertical="top"/>
    </xf>
    <xf numFmtId="0" fontId="39" fillId="0" borderId="1" xfId="0" applyFont="1" applyBorder="1" applyAlignment="1">
      <alignment wrapText="1"/>
    </xf>
    <xf numFmtId="0" fontId="4" fillId="28" borderId="1" xfId="0" applyFont="1" applyFill="1" applyBorder="1"/>
    <xf numFmtId="2" fontId="4" fillId="0" borderId="1" xfId="0" applyNumberFormat="1" applyFont="1" applyBorder="1" applyAlignment="1">
      <alignment horizontal="right"/>
    </xf>
    <xf numFmtId="0" fontId="4" fillId="0" borderId="0" xfId="0" applyFont="1" applyBorder="1"/>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right"/>
    </xf>
    <xf numFmtId="0" fontId="45" fillId="0" borderId="3" xfId="0" applyFont="1" applyBorder="1" applyAlignment="1">
      <alignment vertical="center" wrapText="1"/>
    </xf>
    <xf numFmtId="0" fontId="6" fillId="0" borderId="0" xfId="0" applyFont="1"/>
    <xf numFmtId="0" fontId="39" fillId="0" borderId="2" xfId="0" applyFont="1" applyBorder="1" applyAlignment="1">
      <alignment wrapText="1"/>
    </xf>
    <xf numFmtId="0" fontId="54" fillId="0" borderId="2" xfId="0" applyFont="1" applyBorder="1"/>
    <xf numFmtId="0" fontId="54" fillId="0" borderId="1" xfId="0" applyFont="1" applyBorder="1" applyAlignment="1">
      <alignment horizontal="center"/>
    </xf>
    <xf numFmtId="2" fontId="54" fillId="0" borderId="1" xfId="0" applyNumberFormat="1" applyFont="1" applyBorder="1"/>
    <xf numFmtId="2" fontId="54" fillId="0" borderId="1" xfId="0" applyNumberFormat="1" applyFont="1" applyBorder="1" applyAlignment="1">
      <alignment horizontal="right"/>
    </xf>
    <xf numFmtId="0" fontId="40" fillId="0" borderId="5" xfId="0" applyFont="1" applyBorder="1"/>
    <xf numFmtId="0" fontId="41" fillId="0" borderId="5" xfId="0" applyFont="1" applyBorder="1" applyAlignment="1">
      <alignment horizontal="center" vertical="center"/>
    </xf>
    <xf numFmtId="0" fontId="41" fillId="0" borderId="15" xfId="0" applyFont="1" applyBorder="1" applyAlignment="1">
      <alignment horizontal="center" vertical="center"/>
    </xf>
    <xf numFmtId="0" fontId="55" fillId="0" borderId="1" xfId="0" applyFont="1" applyBorder="1"/>
    <xf numFmtId="0" fontId="55" fillId="0" borderId="2" xfId="0" applyFont="1" applyBorder="1"/>
    <xf numFmtId="0" fontId="55" fillId="0" borderId="1" xfId="0" applyFont="1" applyBorder="1" applyAlignment="1">
      <alignment horizontal="center"/>
    </xf>
    <xf numFmtId="2" fontId="55" fillId="0" borderId="1" xfId="0" applyNumberFormat="1" applyFont="1" applyBorder="1"/>
    <xf numFmtId="0" fontId="40" fillId="0" borderId="6" xfId="0" applyFont="1" applyBorder="1"/>
    <xf numFmtId="0" fontId="41" fillId="0" borderId="6" xfId="0" applyFont="1" applyBorder="1" applyAlignment="1">
      <alignment horizontal="center" vertical="center"/>
    </xf>
    <xf numFmtId="0" fontId="41" fillId="0" borderId="4" xfId="0" applyFont="1" applyBorder="1" applyAlignment="1">
      <alignment horizontal="center" vertical="center"/>
    </xf>
    <xf numFmtId="2" fontId="49" fillId="0" borderId="1" xfId="0" applyNumberFormat="1" applyFont="1" applyBorder="1" applyAlignment="1">
      <alignment horizontal="right"/>
    </xf>
    <xf numFmtId="0" fontId="39" fillId="0" borderId="13" xfId="0" applyFont="1" applyFill="1" applyBorder="1"/>
    <xf numFmtId="0" fontId="39" fillId="0" borderId="5" xfId="0" applyFont="1" applyBorder="1" applyAlignment="1">
      <alignment horizontal="center"/>
    </xf>
    <xf numFmtId="2" fontId="39" fillId="0" borderId="5" xfId="0" applyNumberFormat="1" applyFont="1" applyBorder="1"/>
    <xf numFmtId="0" fontId="39" fillId="0" borderId="5" xfId="0" applyFont="1" applyBorder="1"/>
    <xf numFmtId="0" fontId="39" fillId="0" borderId="13" xfId="0" applyFont="1" applyBorder="1"/>
    <xf numFmtId="2" fontId="39" fillId="0" borderId="13" xfId="0" applyNumberFormat="1" applyFont="1" applyBorder="1"/>
    <xf numFmtId="0" fontId="39" fillId="0" borderId="0" xfId="0" applyFont="1"/>
    <xf numFmtId="0" fontId="39" fillId="0" borderId="6" xfId="0" applyFont="1" applyBorder="1" applyAlignment="1">
      <alignment horizontal="center"/>
    </xf>
    <xf numFmtId="2" fontId="39" fillId="0" borderId="7" xfId="0" applyNumberFormat="1" applyFont="1" applyBorder="1"/>
    <xf numFmtId="0" fontId="39" fillId="0" borderId="6" xfId="0" applyFont="1" applyBorder="1"/>
    <xf numFmtId="0" fontId="39" fillId="0" borderId="13" xfId="0" applyFont="1" applyBorder="1" applyAlignment="1">
      <alignment horizontal="center"/>
    </xf>
    <xf numFmtId="2" fontId="39" fillId="0" borderId="29" xfId="0" applyNumberFormat="1" applyFont="1" applyBorder="1"/>
    <xf numFmtId="0" fontId="39" fillId="0" borderId="14" xfId="0" applyFont="1" applyBorder="1"/>
    <xf numFmtId="0" fontId="39" fillId="0" borderId="14" xfId="0" applyFont="1" applyBorder="1" applyAlignment="1">
      <alignment horizontal="center"/>
    </xf>
    <xf numFmtId="2" fontId="39" fillId="0" borderId="30" xfId="0" applyNumberFormat="1" applyFont="1" applyBorder="1"/>
    <xf numFmtId="0" fontId="4" fillId="0" borderId="2" xfId="0" applyFont="1" applyFill="1" applyBorder="1"/>
    <xf numFmtId="2" fontId="39" fillId="2" borderId="4" xfId="0" applyNumberFormat="1" applyFont="1" applyFill="1" applyBorder="1"/>
    <xf numFmtId="0" fontId="6" fillId="0" borderId="1" xfId="0" applyFont="1" applyBorder="1"/>
    <xf numFmtId="0" fontId="4" fillId="0" borderId="1" xfId="0" applyFont="1" applyBorder="1" applyAlignment="1">
      <alignment vertical="top"/>
    </xf>
    <xf numFmtId="0" fontId="4" fillId="0" borderId="1" xfId="0" applyFont="1" applyBorder="1" applyAlignment="1">
      <alignment vertical="top" wrapText="1"/>
    </xf>
    <xf numFmtId="0" fontId="4" fillId="0" borderId="4" xfId="0" applyFont="1" applyBorder="1" applyAlignment="1">
      <alignment wrapText="1"/>
    </xf>
    <xf numFmtId="0" fontId="44" fillId="2" borderId="3" xfId="0" applyFont="1" applyFill="1" applyBorder="1" applyAlignment="1">
      <alignment horizontal="center"/>
    </xf>
    <xf numFmtId="0" fontId="44" fillId="0" borderId="8" xfId="0" applyFont="1" applyBorder="1" applyAlignment="1">
      <alignment horizontal="center"/>
    </xf>
    <xf numFmtId="0" fontId="39" fillId="27" borderId="2" xfId="0" applyFont="1" applyFill="1" applyBorder="1" applyAlignment="1">
      <alignment wrapText="1"/>
    </xf>
    <xf numFmtId="0" fontId="39" fillId="27" borderId="13" xfId="0" applyFont="1" applyFill="1" applyBorder="1" applyAlignment="1">
      <alignment wrapText="1"/>
    </xf>
    <xf numFmtId="0" fontId="39" fillId="0" borderId="2" xfId="0" applyFont="1" applyBorder="1" applyAlignment="1">
      <alignment horizontal="center"/>
    </xf>
    <xf numFmtId="2" fontId="39" fillId="27" borderId="5" xfId="0" applyNumberFormat="1" applyFont="1" applyFill="1" applyBorder="1"/>
    <xf numFmtId="2" fontId="39" fillId="29" borderId="1" xfId="0" applyNumberFormat="1" applyFont="1" applyFill="1" applyBorder="1" applyAlignment="1">
      <alignment horizontal="right"/>
    </xf>
    <xf numFmtId="0" fontId="39" fillId="29" borderId="1" xfId="0" applyFont="1" applyFill="1" applyBorder="1" applyAlignment="1"/>
    <xf numFmtId="0" fontId="39" fillId="0" borderId="1" xfId="0" applyFont="1" applyFill="1" applyBorder="1" applyAlignment="1"/>
    <xf numFmtId="2" fontId="4" fillId="29" borderId="1" xfId="0" applyNumberFormat="1" applyFont="1" applyFill="1" applyBorder="1" applyAlignment="1"/>
    <xf numFmtId="0" fontId="1" fillId="0" borderId="0" xfId="0" applyFont="1" applyFill="1" applyBorder="1"/>
    <xf numFmtId="0" fontId="11" fillId="0" borderId="0" xfId="0" quotePrefix="1" applyFont="1" applyFill="1" applyBorder="1"/>
    <xf numFmtId="0" fontId="39" fillId="29" borderId="2" xfId="0" applyFont="1" applyFill="1" applyBorder="1" applyAlignment="1">
      <alignment horizontal="left"/>
    </xf>
    <xf numFmtId="0" fontId="39" fillId="29" borderId="1" xfId="0" applyFont="1" applyFill="1" applyBorder="1" applyAlignment="1">
      <alignment horizontal="center"/>
    </xf>
    <xf numFmtId="0" fontId="4" fillId="29" borderId="1" xfId="0" applyFont="1" applyFill="1" applyBorder="1" applyAlignment="1">
      <alignment horizontal="center"/>
    </xf>
    <xf numFmtId="0" fontId="58" fillId="29" borderId="2" xfId="0" applyFont="1" applyFill="1" applyBorder="1" applyAlignment="1">
      <alignment horizontal="left"/>
    </xf>
    <xf numFmtId="0" fontId="58" fillId="29" borderId="1" xfId="0" applyFont="1" applyFill="1" applyBorder="1" applyAlignment="1">
      <alignment horizontal="center"/>
    </xf>
    <xf numFmtId="2" fontId="58" fillId="29" borderId="1" xfId="0" applyNumberFormat="1" applyFont="1" applyFill="1" applyBorder="1" applyAlignment="1">
      <alignment horizontal="right"/>
    </xf>
    <xf numFmtId="2" fontId="39" fillId="29" borderId="1" xfId="0" applyNumberFormat="1" applyFont="1" applyFill="1" applyBorder="1"/>
    <xf numFmtId="0" fontId="58" fillId="29" borderId="2" xfId="0" applyFont="1" applyFill="1" applyBorder="1"/>
    <xf numFmtId="2" fontId="58" fillId="29" borderId="1" xfId="0" applyNumberFormat="1" applyFont="1" applyFill="1" applyBorder="1"/>
    <xf numFmtId="2" fontId="11" fillId="0" borderId="7" xfId="0" applyNumberFormat="1" applyFont="1" applyFill="1" applyBorder="1" applyAlignment="1">
      <alignment horizontal="center"/>
    </xf>
    <xf numFmtId="0" fontId="3" fillId="0" borderId="9" xfId="0" quotePrefix="1" applyFont="1" applyFill="1" applyBorder="1"/>
    <xf numFmtId="0" fontId="3" fillId="0" borderId="14" xfId="0" applyFont="1" applyFill="1" applyBorder="1"/>
    <xf numFmtId="0" fontId="4" fillId="29" borderId="3" xfId="0" applyFont="1" applyFill="1" applyBorder="1"/>
    <xf numFmtId="2" fontId="4" fillId="29" borderId="1" xfId="0" applyNumberFormat="1" applyFont="1" applyFill="1" applyBorder="1"/>
    <xf numFmtId="0" fontId="39" fillId="29" borderId="1" xfId="0" applyFont="1" applyFill="1" applyBorder="1"/>
    <xf numFmtId="0" fontId="39" fillId="29" borderId="2" xfId="0" applyFont="1" applyFill="1" applyBorder="1" applyAlignment="1">
      <alignment wrapText="1"/>
    </xf>
    <xf numFmtId="0" fontId="39" fillId="29" borderId="2" xfId="0" applyFont="1" applyFill="1" applyBorder="1"/>
    <xf numFmtId="0" fontId="43" fillId="29" borderId="2" xfId="0" applyFont="1" applyFill="1" applyBorder="1" applyAlignment="1">
      <alignment horizontal="left" vertical="top" wrapText="1"/>
    </xf>
    <xf numFmtId="0" fontId="59" fillId="0" borderId="0" xfId="0" applyFont="1"/>
    <xf numFmtId="0" fontId="9" fillId="0" borderId="1" xfId="2" applyBorder="1" applyAlignment="1">
      <alignment vertical="center"/>
    </xf>
    <xf numFmtId="0" fontId="9" fillId="0" borderId="0" xfId="2"/>
    <xf numFmtId="0" fontId="11" fillId="0" borderId="10" xfId="0" applyFont="1" applyFill="1" applyBorder="1" applyAlignment="1">
      <alignment vertical="top"/>
    </xf>
    <xf numFmtId="0" fontId="11" fillId="0" borderId="4" xfId="0" applyFont="1" applyFill="1" applyBorder="1" applyAlignment="1">
      <alignment horizontal="center"/>
    </xf>
    <xf numFmtId="0" fontId="11" fillId="0" borderId="11" xfId="0" applyFont="1" applyFill="1" applyBorder="1" applyAlignment="1">
      <alignment horizontal="center"/>
    </xf>
    <xf numFmtId="0" fontId="0" fillId="0" borderId="15" xfId="0" applyBorder="1"/>
    <xf numFmtId="0" fontId="3" fillId="0" borderId="4" xfId="0" applyFont="1" applyFill="1" applyBorder="1" applyAlignment="1">
      <alignment horizontal="center"/>
    </xf>
    <xf numFmtId="2" fontId="11" fillId="0" borderId="11" xfId="0" applyNumberFormat="1" applyFont="1" applyFill="1" applyBorder="1" applyAlignment="1"/>
    <xf numFmtId="0" fontId="58" fillId="29" borderId="3" xfId="0" applyFont="1" applyFill="1" applyBorder="1"/>
    <xf numFmtId="6" fontId="0" fillId="0" borderId="0" xfId="0" applyNumberFormat="1"/>
    <xf numFmtId="0" fontId="58" fillId="30" borderId="1" xfId="0" applyFont="1" applyFill="1" applyBorder="1"/>
    <xf numFmtId="0" fontId="58" fillId="30" borderId="2" xfId="0" applyFont="1" applyFill="1" applyBorder="1"/>
    <xf numFmtId="0" fontId="58" fillId="30" borderId="1" xfId="0" applyFont="1" applyFill="1" applyBorder="1" applyAlignment="1">
      <alignment horizontal="center"/>
    </xf>
    <xf numFmtId="2" fontId="58" fillId="30" borderId="1" xfId="0" applyNumberFormat="1" applyFont="1" applyFill="1" applyBorder="1"/>
    <xf numFmtId="2" fontId="58" fillId="30" borderId="1" xfId="0" applyNumberFormat="1" applyFont="1" applyFill="1" applyBorder="1" applyAlignment="1">
      <alignment horizontal="right"/>
    </xf>
    <xf numFmtId="0" fontId="39" fillId="30" borderId="1" xfId="0" applyFont="1" applyFill="1" applyBorder="1"/>
    <xf numFmtId="0" fontId="39" fillId="30" borderId="2" xfId="0" applyFont="1" applyFill="1" applyBorder="1"/>
    <xf numFmtId="0" fontId="39" fillId="30" borderId="1" xfId="0" applyFont="1" applyFill="1" applyBorder="1" applyAlignment="1">
      <alignment horizontal="center"/>
    </xf>
    <xf numFmtId="2" fontId="39" fillId="30" borderId="1" xfId="0" applyNumberFormat="1" applyFont="1" applyFill="1" applyBorder="1"/>
    <xf numFmtId="2" fontId="39" fillId="30" borderId="1" xfId="0" applyNumberFormat="1" applyFont="1" applyFill="1" applyBorder="1" applyAlignment="1">
      <alignment horizontal="right"/>
    </xf>
    <xf numFmtId="0" fontId="39" fillId="30" borderId="2" xfId="0" applyFont="1" applyFill="1" applyBorder="1" applyAlignment="1">
      <alignment wrapText="1"/>
    </xf>
    <xf numFmtId="2" fontId="39" fillId="30" borderId="8" xfId="0" applyNumberFormat="1" applyFont="1" applyFill="1" applyBorder="1"/>
    <xf numFmtId="0" fontId="36" fillId="0" borderId="0" xfId="0" applyFont="1" applyBorder="1"/>
    <xf numFmtId="0" fontId="39" fillId="27" borderId="2" xfId="0" applyFont="1" applyFill="1" applyBorder="1" applyAlignment="1">
      <alignment horizontal="left"/>
    </xf>
    <xf numFmtId="0" fontId="39" fillId="27" borderId="1" xfId="0" applyFont="1" applyFill="1" applyBorder="1" applyAlignment="1">
      <alignment horizontal="center"/>
    </xf>
    <xf numFmtId="0" fontId="6" fillId="0" borderId="1" xfId="0" applyFont="1" applyFill="1" applyBorder="1" applyAlignment="1">
      <alignment horizontal="left" vertical="top" wrapText="1"/>
    </xf>
    <xf numFmtId="0" fontId="0" fillId="0" borderId="15" xfId="0" applyBorder="1" applyAlignment="1">
      <alignment horizontal="right"/>
    </xf>
    <xf numFmtId="0" fontId="62" fillId="0" borderId="2" xfId="0" applyFont="1" applyFill="1" applyBorder="1" applyAlignment="1">
      <alignment horizontal="left"/>
    </xf>
    <xf numFmtId="0" fontId="62" fillId="0" borderId="3" xfId="0" applyFont="1" applyFill="1" applyBorder="1" applyAlignment="1">
      <alignment horizontal="left" vertical="top"/>
    </xf>
    <xf numFmtId="0" fontId="63" fillId="0" borderId="3" xfId="0" applyFont="1" applyFill="1" applyBorder="1" applyAlignment="1">
      <alignment horizontal="center"/>
    </xf>
    <xf numFmtId="1" fontId="63" fillId="0" borderId="3" xfId="0" applyNumberFormat="1" applyFont="1" applyFill="1" applyBorder="1" applyAlignment="1">
      <alignment horizontal="center"/>
    </xf>
    <xf numFmtId="2" fontId="63" fillId="0" borderId="8" xfId="0" applyNumberFormat="1" applyFont="1" applyFill="1" applyBorder="1" applyAlignment="1"/>
    <xf numFmtId="0" fontId="62" fillId="0" borderId="9" xfId="0" applyFont="1" applyFill="1" applyBorder="1"/>
    <xf numFmtId="0" fontId="62" fillId="0" borderId="1" xfId="0" applyFont="1" applyFill="1" applyBorder="1"/>
    <xf numFmtId="0" fontId="64" fillId="0" borderId="5" xfId="0" applyFont="1" applyFill="1" applyBorder="1" applyAlignment="1">
      <alignment horizontal="center"/>
    </xf>
    <xf numFmtId="0" fontId="64" fillId="0" borderId="5" xfId="0" applyFont="1" applyFill="1" applyBorder="1" applyAlignment="1">
      <alignment horizontal="right"/>
    </xf>
    <xf numFmtId="0" fontId="64" fillId="0" borderId="7" xfId="0" applyFont="1" applyFill="1" applyBorder="1" applyAlignment="1">
      <alignment horizontal="left" vertical="top" wrapText="1"/>
    </xf>
    <xf numFmtId="0" fontId="64" fillId="0" borderId="9" xfId="0" applyFont="1" applyFill="1" applyBorder="1" applyAlignment="1">
      <alignment horizontal="center"/>
    </xf>
    <xf numFmtId="0" fontId="64" fillId="0" borderId="10" xfId="0" applyFont="1" applyFill="1" applyBorder="1" applyAlignment="1">
      <alignment horizontal="center"/>
    </xf>
    <xf numFmtId="2" fontId="64" fillId="0" borderId="7" xfId="0" applyNumberFormat="1" applyFont="1" applyFill="1" applyBorder="1" applyAlignment="1">
      <alignment horizontal="right"/>
    </xf>
    <xf numFmtId="2" fontId="64" fillId="0" borderId="9" xfId="0" applyNumberFormat="1" applyFont="1" applyFill="1" applyBorder="1" applyAlignment="1">
      <alignment horizontal="right"/>
    </xf>
    <xf numFmtId="0" fontId="65" fillId="0" borderId="0" xfId="2" applyFont="1"/>
    <xf numFmtId="0" fontId="62" fillId="0" borderId="7" xfId="0" applyFont="1" applyFill="1" applyBorder="1" applyAlignment="1">
      <alignment horizontal="right"/>
    </xf>
    <xf numFmtId="0" fontId="64" fillId="0" borderId="7" xfId="0" applyFont="1" applyFill="1" applyBorder="1" applyAlignment="1">
      <alignment horizontal="center"/>
    </xf>
    <xf numFmtId="0" fontId="64" fillId="0" borderId="7" xfId="0" applyFont="1" applyFill="1" applyBorder="1" applyAlignment="1"/>
    <xf numFmtId="2" fontId="62" fillId="0" borderId="7" xfId="0" applyNumberFormat="1" applyFont="1" applyFill="1" applyBorder="1" applyAlignment="1"/>
    <xf numFmtId="0" fontId="62" fillId="0" borderId="1" xfId="0" applyFont="1" applyFill="1" applyBorder="1" applyAlignment="1">
      <alignment horizontal="left"/>
    </xf>
    <xf numFmtId="2" fontId="64" fillId="0" borderId="7" xfId="0" applyNumberFormat="1" applyFont="1" applyFill="1" applyBorder="1" applyAlignment="1"/>
    <xf numFmtId="0" fontId="64" fillId="0" borderId="7" xfId="0" applyFont="1" applyFill="1" applyBorder="1"/>
    <xf numFmtId="0" fontId="62" fillId="0" borderId="11" xfId="0" quotePrefix="1" applyFont="1" applyFill="1" applyBorder="1"/>
    <xf numFmtId="0" fontId="64" fillId="0" borderId="6" xfId="0" applyFont="1" applyFill="1" applyBorder="1"/>
    <xf numFmtId="0" fontId="64" fillId="0" borderId="6" xfId="0" applyFont="1" applyFill="1" applyBorder="1" applyAlignment="1">
      <alignment horizontal="center"/>
    </xf>
    <xf numFmtId="2" fontId="62" fillId="0" borderId="6" xfId="0" applyNumberFormat="1" applyFont="1" applyFill="1" applyBorder="1" applyAlignment="1"/>
    <xf numFmtId="0" fontId="10" fillId="0" borderId="0" xfId="52" applyFont="1"/>
    <xf numFmtId="2" fontId="66" fillId="0" borderId="0" xfId="52" applyNumberFormat="1" applyFont="1" applyFill="1" applyBorder="1"/>
    <xf numFmtId="0" fontId="10" fillId="0" borderId="0" xfId="52" applyFont="1" applyBorder="1" applyAlignment="1">
      <alignment horizontal="center" vertical="center"/>
    </xf>
    <xf numFmtId="2" fontId="66" fillId="0" borderId="0" xfId="52" applyNumberFormat="1" applyFont="1" applyAlignment="1">
      <alignment horizontal="center" vertical="center"/>
    </xf>
    <xf numFmtId="0" fontId="66" fillId="0" borderId="0" xfId="52" applyFont="1"/>
    <xf numFmtId="0" fontId="66" fillId="0" borderId="0" xfId="52" applyFont="1" applyBorder="1" applyAlignment="1">
      <alignment horizontal="left" vertical="center"/>
    </xf>
    <xf numFmtId="2" fontId="66" fillId="27" borderId="1" xfId="52" applyNumberFormat="1" applyFont="1" applyFill="1" applyBorder="1"/>
    <xf numFmtId="2" fontId="10" fillId="0" borderId="1" xfId="52" applyNumberFormat="1" applyFont="1" applyBorder="1"/>
    <xf numFmtId="0" fontId="10" fillId="0" borderId="0" xfId="52" applyFont="1" applyBorder="1"/>
    <xf numFmtId="2" fontId="10" fillId="0" borderId="1" xfId="52" applyNumberFormat="1" applyFont="1" applyBorder="1" applyAlignment="1">
      <alignment horizontal="center"/>
    </xf>
    <xf numFmtId="0" fontId="10" fillId="0" borderId="1" xfId="52" applyFont="1" applyBorder="1" applyAlignment="1">
      <alignment horizontal="center"/>
    </xf>
    <xf numFmtId="164" fontId="10" fillId="0" borderId="1" xfId="52" applyNumberFormat="1" applyFont="1" applyBorder="1" applyAlignment="1">
      <alignment horizontal="center" vertical="center"/>
    </xf>
    <xf numFmtId="0" fontId="64" fillId="0" borderId="1" xfId="0" applyFont="1" applyFill="1" applyBorder="1" applyAlignment="1">
      <alignment wrapText="1"/>
    </xf>
    <xf numFmtId="0" fontId="64" fillId="2" borderId="1" xfId="0" applyFont="1" applyFill="1" applyBorder="1" applyAlignment="1">
      <alignment wrapText="1"/>
    </xf>
    <xf numFmtId="0" fontId="10" fillId="0" borderId="5" xfId="52" applyFont="1" applyBorder="1" applyAlignment="1">
      <alignment horizontal="center" vertical="center"/>
    </xf>
    <xf numFmtId="165" fontId="10" fillId="0" borderId="1" xfId="52" applyNumberFormat="1" applyFont="1" applyBorder="1" applyAlignment="1">
      <alignment horizontal="center"/>
    </xf>
    <xf numFmtId="0" fontId="10" fillId="0" borderId="1" xfId="52" applyFont="1" applyBorder="1" applyAlignment="1">
      <alignment horizontal="center" vertical="center"/>
    </xf>
    <xf numFmtId="0" fontId="10" fillId="0" borderId="1" xfId="52" applyFont="1" applyBorder="1"/>
    <xf numFmtId="0" fontId="10" fillId="0" borderId="0" xfId="52" applyFont="1" applyAlignment="1">
      <alignment horizontal="center"/>
    </xf>
    <xf numFmtId="0" fontId="10" fillId="0" borderId="0" xfId="52" applyFont="1" applyAlignment="1">
      <alignment horizontal="center" vertical="center"/>
    </xf>
    <xf numFmtId="2" fontId="66" fillId="2" borderId="0" xfId="52" applyNumberFormat="1" applyFont="1" applyFill="1" applyBorder="1"/>
    <xf numFmtId="2" fontId="10" fillId="0" borderId="7" xfId="52" applyNumberFormat="1" applyFont="1" applyBorder="1" applyAlignment="1">
      <alignment horizontal="center" vertical="center"/>
    </xf>
    <xf numFmtId="2" fontId="10" fillId="0" borderId="8" xfId="52" applyNumberFormat="1" applyFont="1" applyBorder="1" applyAlignment="1">
      <alignment horizontal="center"/>
    </xf>
    <xf numFmtId="2" fontId="10" fillId="0" borderId="1" xfId="52" quotePrefix="1" applyNumberFormat="1" applyFont="1" applyBorder="1" applyAlignment="1">
      <alignment horizontal="center"/>
    </xf>
    <xf numFmtId="2" fontId="10" fillId="0" borderId="5" xfId="52" applyNumberFormat="1" applyFont="1" applyBorder="1" applyAlignment="1">
      <alignment horizontal="center" vertical="center"/>
    </xf>
    <xf numFmtId="2" fontId="3" fillId="27" borderId="7" xfId="0" applyNumberFormat="1" applyFont="1" applyFill="1" applyBorder="1" applyAlignment="1">
      <alignment horizontal="right"/>
    </xf>
    <xf numFmtId="4" fontId="6" fillId="27" borderId="1" xfId="0" applyNumberFormat="1" applyFont="1" applyFill="1" applyBorder="1" applyAlignment="1">
      <alignment horizontal="right"/>
    </xf>
    <xf numFmtId="4" fontId="37" fillId="0" borderId="1" xfId="0" applyNumberFormat="1" applyFont="1" applyFill="1" applyBorder="1"/>
    <xf numFmtId="0" fontId="37" fillId="0" borderId="1" xfId="0" applyFont="1" applyFill="1" applyBorder="1"/>
    <xf numFmtId="2" fontId="60" fillId="27" borderId="0" xfId="0" applyNumberFormat="1" applyFont="1" applyFill="1"/>
    <xf numFmtId="2" fontId="3" fillId="27" borderId="9" xfId="0" applyNumberFormat="1" applyFont="1" applyFill="1" applyBorder="1" applyAlignment="1"/>
    <xf numFmtId="0" fontId="6" fillId="0" borderId="1" xfId="0" applyFont="1" applyFill="1" applyBorder="1" applyAlignment="1">
      <alignment horizontal="left" vertical="justify"/>
    </xf>
    <xf numFmtId="2" fontId="3" fillId="0" borderId="9" xfId="0" applyNumberFormat="1" applyFont="1" applyFill="1" applyBorder="1" applyAlignment="1">
      <alignment horizontal="right"/>
    </xf>
    <xf numFmtId="4" fontId="6" fillId="30" borderId="1" xfId="0" applyNumberFormat="1" applyFont="1" applyFill="1" applyBorder="1" applyAlignment="1">
      <alignment horizontal="right"/>
    </xf>
    <xf numFmtId="4" fontId="6" fillId="30" borderId="1" xfId="0" applyNumberFormat="1" applyFont="1" applyFill="1" applyBorder="1" applyAlignment="1">
      <alignment horizontal="right" vertical="center" wrapText="1"/>
    </xf>
    <xf numFmtId="0" fontId="37" fillId="29" borderId="1" xfId="0" applyFont="1" applyFill="1" applyBorder="1"/>
    <xf numFmtId="0" fontId="2" fillId="0" borderId="4" xfId="0" applyFont="1" applyFill="1" applyBorder="1" applyAlignment="1">
      <alignment horizontal="center" vertical="center"/>
    </xf>
    <xf numFmtId="0" fontId="0" fillId="0" borderId="0" xfId="0" applyAlignment="1">
      <alignment horizontal="center"/>
    </xf>
    <xf numFmtId="2" fontId="11" fillId="0" borderId="5" xfId="0" applyNumberFormat="1" applyFont="1" applyFill="1" applyBorder="1" applyAlignment="1">
      <alignment horizontal="center" vertical="center"/>
    </xf>
    <xf numFmtId="2" fontId="11" fillId="0" borderId="7" xfId="0" applyNumberFormat="1" applyFont="1" applyFill="1" applyBorder="1" applyAlignment="1">
      <alignment horizontal="center" vertical="center"/>
    </xf>
    <xf numFmtId="0" fontId="11" fillId="0" borderId="5" xfId="0" applyFont="1" applyFill="1" applyBorder="1" applyAlignment="1">
      <alignment horizontal="center" vertical="center"/>
    </xf>
    <xf numFmtId="0" fontId="11" fillId="0" borderId="7" xfId="0" applyFont="1" applyFill="1" applyBorder="1" applyAlignment="1">
      <alignment horizontal="center" vertical="center"/>
    </xf>
    <xf numFmtId="0" fontId="1" fillId="0" borderId="4" xfId="0" applyFont="1" applyBorder="1" applyAlignment="1">
      <alignment horizontal="center"/>
    </xf>
    <xf numFmtId="0" fontId="66" fillId="0" borderId="0" xfId="52" applyFont="1" applyBorder="1" applyAlignment="1">
      <alignment horizontal="left" vertical="center"/>
    </xf>
    <xf numFmtId="0" fontId="66" fillId="0" borderId="9" xfId="52" applyFont="1" applyBorder="1" applyAlignment="1">
      <alignment horizontal="left" vertical="center"/>
    </xf>
    <xf numFmtId="0" fontId="10" fillId="0" borderId="2" xfId="52" applyFont="1" applyBorder="1" applyAlignment="1">
      <alignment horizontal="center" vertical="center"/>
    </xf>
    <xf numFmtId="0" fontId="10" fillId="0" borderId="3" xfId="52" applyFont="1" applyBorder="1" applyAlignment="1">
      <alignment horizontal="center" vertical="center"/>
    </xf>
    <xf numFmtId="0" fontId="10" fillId="0" borderId="8" xfId="52" applyFont="1" applyBorder="1" applyAlignment="1">
      <alignment horizontal="center" vertical="center"/>
    </xf>
    <xf numFmtId="0" fontId="66" fillId="0" borderId="0" xfId="52" applyFont="1" applyFill="1" applyBorder="1" applyAlignment="1">
      <alignment horizontal="center" vertical="center" wrapText="1"/>
    </xf>
    <xf numFmtId="0" fontId="10" fillId="0" borderId="5" xfId="52" applyFont="1" applyBorder="1" applyAlignment="1">
      <alignment horizontal="center" vertical="center"/>
    </xf>
    <xf numFmtId="0" fontId="10" fillId="0" borderId="7" xfId="52" applyFont="1" applyBorder="1" applyAlignment="1">
      <alignment horizontal="center" vertical="center"/>
    </xf>
    <xf numFmtId="0" fontId="10" fillId="0" borderId="6" xfId="52" applyFont="1" applyBorder="1" applyAlignment="1">
      <alignment horizontal="center" vertical="center"/>
    </xf>
    <xf numFmtId="2" fontId="10" fillId="0" borderId="5" xfId="52" applyNumberFormat="1" applyFont="1" applyBorder="1" applyAlignment="1">
      <alignment horizontal="center"/>
    </xf>
    <xf numFmtId="2" fontId="10" fillId="0" borderId="7" xfId="52" applyNumberFormat="1" applyFont="1" applyBorder="1" applyAlignment="1">
      <alignment horizontal="center"/>
    </xf>
    <xf numFmtId="2" fontId="10" fillId="0" borderId="6" xfId="52" applyNumberFormat="1" applyFont="1" applyBorder="1" applyAlignment="1">
      <alignment horizontal="center"/>
    </xf>
    <xf numFmtId="0" fontId="10" fillId="0" borderId="2" xfId="52" applyFont="1" applyBorder="1" applyAlignment="1">
      <alignment horizontal="center"/>
    </xf>
    <xf numFmtId="0" fontId="10" fillId="0" borderId="3" xfId="52" applyFont="1" applyBorder="1" applyAlignment="1">
      <alignment horizontal="center"/>
    </xf>
    <xf numFmtId="0" fontId="10" fillId="0" borderId="8" xfId="52" applyFont="1" applyBorder="1" applyAlignment="1">
      <alignment horizontal="center"/>
    </xf>
    <xf numFmtId="0" fontId="66" fillId="0" borderId="0" xfId="52" applyFont="1" applyFill="1" applyBorder="1" applyAlignment="1">
      <alignment horizontal="center" vertical="center"/>
    </xf>
    <xf numFmtId="2" fontId="10" fillId="0" borderId="5" xfId="52" applyNumberFormat="1" applyFont="1" applyBorder="1" applyAlignment="1">
      <alignment horizontal="center" vertical="center"/>
    </xf>
    <xf numFmtId="2" fontId="10" fillId="0" borderId="7" xfId="52" applyNumberFormat="1" applyFont="1" applyBorder="1" applyAlignment="1">
      <alignment horizontal="center" vertical="center"/>
    </xf>
    <xf numFmtId="0" fontId="34" fillId="0" borderId="0" xfId="0" applyFont="1" applyFill="1" applyBorder="1" applyAlignment="1">
      <alignment horizontal="center" vertical="center" wrapText="1"/>
    </xf>
    <xf numFmtId="0" fontId="8" fillId="0" borderId="0" xfId="0" applyFont="1" applyAlignment="1">
      <alignment horizontal="center" vertical="center"/>
    </xf>
    <xf numFmtId="0" fontId="0" fillId="0" borderId="0" xfId="0" applyFont="1" applyAlignment="1">
      <alignment horizontal="center" vertical="center"/>
    </xf>
    <xf numFmtId="0" fontId="56" fillId="0" borderId="3" xfId="0" applyFont="1" applyBorder="1" applyAlignment="1">
      <alignment horizontal="center" wrapText="1"/>
    </xf>
    <xf numFmtId="0" fontId="56" fillId="0" borderId="8" xfId="0" applyFont="1" applyBorder="1" applyAlignment="1">
      <alignment horizontal="center" wrapText="1"/>
    </xf>
    <xf numFmtId="0" fontId="45" fillId="0" borderId="3" xfId="0" applyFont="1" applyBorder="1" applyAlignment="1">
      <alignment horizontal="center" wrapText="1"/>
    </xf>
    <xf numFmtId="0" fontId="45" fillId="0" borderId="8" xfId="0" applyFont="1" applyBorder="1" applyAlignment="1">
      <alignment horizont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8" xfId="0" applyFont="1" applyBorder="1" applyAlignment="1">
      <alignment horizontal="left" vertical="top" wrapText="1"/>
    </xf>
    <xf numFmtId="0" fontId="57" fillId="0" borderId="2" xfId="0" applyFont="1" applyBorder="1" applyAlignment="1">
      <alignment horizontal="left" vertical="top"/>
    </xf>
    <xf numFmtId="0" fontId="57" fillId="0" borderId="3" xfId="0" applyFont="1" applyBorder="1" applyAlignment="1">
      <alignment horizontal="left" vertical="top"/>
    </xf>
    <xf numFmtId="0" fontId="57" fillId="0" borderId="8" xfId="0" applyFont="1" applyBorder="1" applyAlignment="1">
      <alignment horizontal="left" vertical="top"/>
    </xf>
    <xf numFmtId="0" fontId="45" fillId="27" borderId="3" xfId="0" applyFont="1" applyFill="1" applyBorder="1" applyAlignment="1">
      <alignment horizontal="center" wrapText="1"/>
    </xf>
    <xf numFmtId="0" fontId="45" fillId="27" borderId="8" xfId="0" applyFont="1" applyFill="1" applyBorder="1" applyAlignment="1">
      <alignment horizontal="center" wrapText="1"/>
    </xf>
    <xf numFmtId="0" fontId="41" fillId="0" borderId="3" xfId="0" applyFont="1" applyFill="1" applyBorder="1" applyAlignment="1">
      <alignment horizontal="center"/>
    </xf>
    <xf numFmtId="0" fontId="41" fillId="0" borderId="8" xfId="0" applyFont="1" applyFill="1" applyBorder="1" applyAlignment="1">
      <alignment horizontal="center"/>
    </xf>
    <xf numFmtId="0" fontId="41" fillId="0" borderId="3" xfId="0" applyFont="1" applyBorder="1" applyAlignment="1">
      <alignment horizontal="center"/>
    </xf>
    <xf numFmtId="0" fontId="41" fillId="0" borderId="8" xfId="0" applyFont="1" applyBorder="1" applyAlignment="1">
      <alignment horizontal="center"/>
    </xf>
    <xf numFmtId="0" fontId="50" fillId="0" borderId="2" xfId="0" applyFont="1" applyBorder="1" applyAlignment="1">
      <alignment horizontal="center" vertical="center" wrapText="1"/>
    </xf>
    <xf numFmtId="0" fontId="50" fillId="0" borderId="3" xfId="0" applyFont="1" applyBorder="1" applyAlignment="1">
      <alignment horizontal="center" vertical="center" wrapText="1"/>
    </xf>
    <xf numFmtId="0" fontId="50" fillId="0" borderId="8" xfId="0" applyFont="1" applyBorder="1" applyAlignment="1">
      <alignment horizontal="center" vertical="center" wrapText="1"/>
    </xf>
    <xf numFmtId="0" fontId="41" fillId="0" borderId="1" xfId="0" applyFont="1" applyFill="1" applyBorder="1" applyAlignment="1">
      <alignment horizontal="center"/>
    </xf>
    <xf numFmtId="0" fontId="50" fillId="0" borderId="3" xfId="0" applyFont="1" applyBorder="1" applyAlignment="1">
      <alignment horizontal="center"/>
    </xf>
    <xf numFmtId="0" fontId="50" fillId="0" borderId="8" xfId="0" applyFont="1" applyBorder="1" applyAlignment="1">
      <alignment horizontal="center"/>
    </xf>
    <xf numFmtId="0" fontId="53" fillId="0" borderId="3" xfId="0" applyFont="1" applyBorder="1" applyAlignment="1">
      <alignment horizontal="center"/>
    </xf>
    <xf numFmtId="0" fontId="53" fillId="0" borderId="8" xfId="0" applyFont="1" applyBorder="1" applyAlignment="1">
      <alignment horizontal="center"/>
    </xf>
    <xf numFmtId="0" fontId="41" fillId="0" borderId="2" xfId="0" applyFont="1" applyBorder="1" applyAlignment="1">
      <alignment horizontal="center" vertical="center" wrapText="1"/>
    </xf>
    <xf numFmtId="0" fontId="41" fillId="0" borderId="3" xfId="0" applyFont="1" applyBorder="1" applyAlignment="1">
      <alignment horizontal="center" vertical="center" wrapText="1"/>
    </xf>
    <xf numFmtId="0" fontId="41" fillId="0" borderId="8" xfId="0" applyFont="1" applyBorder="1" applyAlignment="1">
      <alignment horizontal="center" vertical="center" wrapText="1"/>
    </xf>
    <xf numFmtId="0" fontId="45" fillId="0" borderId="3" xfId="0" applyFont="1" applyFill="1" applyBorder="1" applyAlignment="1">
      <alignment horizontal="center"/>
    </xf>
    <xf numFmtId="0" fontId="45" fillId="0" borderId="8" xfId="0" applyFont="1" applyFill="1" applyBorder="1" applyAlignment="1">
      <alignment horizontal="center"/>
    </xf>
    <xf numFmtId="0" fontId="45" fillId="0" borderId="2" xfId="0" applyFont="1" applyBorder="1" applyAlignment="1">
      <alignment horizontal="center"/>
    </xf>
    <xf numFmtId="0" fontId="45" fillId="0" borderId="3" xfId="0" applyFont="1" applyBorder="1" applyAlignment="1">
      <alignment horizontal="center"/>
    </xf>
    <xf numFmtId="0" fontId="45" fillId="0" borderId="8" xfId="0" applyFont="1" applyBorder="1" applyAlignment="1">
      <alignment horizontal="center"/>
    </xf>
    <xf numFmtId="0" fontId="38" fillId="0" borderId="4" xfId="0" applyFont="1" applyBorder="1" applyAlignment="1">
      <alignment horizontal="center" vertical="center" wrapText="1"/>
    </xf>
    <xf numFmtId="0" fontId="41" fillId="0" borderId="2" xfId="0" applyFont="1" applyBorder="1" applyAlignment="1">
      <alignment horizontal="center"/>
    </xf>
    <xf numFmtId="0" fontId="41" fillId="27" borderId="2" xfId="0" applyFont="1" applyFill="1" applyBorder="1" applyAlignment="1">
      <alignment horizontal="center"/>
    </xf>
    <xf numFmtId="0" fontId="41" fillId="27" borderId="3" xfId="0" applyFont="1" applyFill="1" applyBorder="1" applyAlignment="1">
      <alignment horizontal="center"/>
    </xf>
    <xf numFmtId="0" fontId="41" fillId="27" borderId="8" xfId="0" applyFont="1" applyFill="1" applyBorder="1" applyAlignment="1">
      <alignment horizontal="center"/>
    </xf>
    <xf numFmtId="0" fontId="42" fillId="0" borderId="2" xfId="0" applyFont="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41" fillId="0" borderId="13" xfId="0" applyFont="1" applyFill="1" applyBorder="1" applyAlignment="1">
      <alignment horizontal="center" vertical="center" wrapText="1"/>
    </xf>
    <xf numFmtId="0" fontId="41" fillId="0" borderId="15" xfId="0" applyFont="1" applyFill="1" applyBorder="1" applyAlignment="1">
      <alignment horizontal="center" vertical="center" wrapText="1"/>
    </xf>
    <xf numFmtId="0" fontId="41" fillId="0" borderId="12" xfId="0" applyFont="1" applyFill="1" applyBorder="1" applyAlignment="1">
      <alignment horizontal="center" vertical="center" wrapText="1"/>
    </xf>
    <xf numFmtId="0" fontId="41" fillId="0" borderId="1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1" fillId="0" borderId="9" xfId="0" applyFont="1" applyFill="1" applyBorder="1" applyAlignment="1">
      <alignment horizontal="center" vertical="center" wrapText="1"/>
    </xf>
    <xf numFmtId="0" fontId="41" fillId="0" borderId="14" xfId="0" applyFont="1" applyFill="1" applyBorder="1" applyAlignment="1">
      <alignment horizontal="center" vertical="center" wrapText="1"/>
    </xf>
    <xf numFmtId="0" fontId="41" fillId="0" borderId="4" xfId="0" applyFont="1" applyFill="1" applyBorder="1" applyAlignment="1">
      <alignment horizontal="center" vertical="center" wrapText="1"/>
    </xf>
    <xf numFmtId="0" fontId="41" fillId="0" borderId="11" xfId="0" applyFont="1" applyFill="1" applyBorder="1" applyAlignment="1">
      <alignment horizontal="center" vertical="center" wrapText="1"/>
    </xf>
    <xf numFmtId="0" fontId="41" fillId="0" borderId="3" xfId="0" applyFont="1" applyBorder="1" applyAlignment="1">
      <alignment horizontal="left" vertical="top" wrapText="1"/>
    </xf>
    <xf numFmtId="0" fontId="41" fillId="0" borderId="8" xfId="0" applyFont="1" applyBorder="1" applyAlignment="1">
      <alignment horizontal="left" vertical="top" wrapText="1"/>
    </xf>
    <xf numFmtId="2" fontId="60" fillId="0" borderId="0" xfId="0" applyNumberFormat="1" applyFont="1"/>
    <xf numFmtId="0" fontId="3" fillId="0" borderId="13" xfId="0" applyFont="1" applyFill="1" applyBorder="1"/>
    <xf numFmtId="2" fontId="3" fillId="0" borderId="10" xfId="0" applyNumberFormat="1" applyFont="1" applyFill="1" applyBorder="1" applyAlignment="1">
      <alignment horizontal="right"/>
    </xf>
    <xf numFmtId="0" fontId="3" fillId="0" borderId="10" xfId="0" applyFont="1" applyFill="1" applyBorder="1"/>
    <xf numFmtId="2" fontId="3" fillId="0" borderId="10" xfId="0" applyNumberFormat="1" applyFont="1" applyFill="1" applyBorder="1"/>
    <xf numFmtId="2" fontId="11" fillId="0" borderId="0" xfId="0" applyNumberFormat="1" applyFont="1" applyFill="1" applyBorder="1" applyAlignment="1">
      <alignment horizontal="center"/>
    </xf>
    <xf numFmtId="0" fontId="11" fillId="0" borderId="2" xfId="0" applyFont="1" applyFill="1" applyBorder="1" applyAlignment="1">
      <alignment horizontal="left"/>
    </xf>
  </cellXfs>
  <cellStyles count="53">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Comma" xfId="50" builtinId="3"/>
    <cellStyle name="Comma 2" xfId="33"/>
    <cellStyle name="Comma 3" xfId="32"/>
    <cellStyle name="Comma 4" xfId="49"/>
    <cellStyle name="Explanatory Text 2" xfId="34"/>
    <cellStyle name="Good 2" xfId="35"/>
    <cellStyle name="Heading 1 2" xfId="36"/>
    <cellStyle name="Heading 2 2" xfId="37"/>
    <cellStyle name="Heading 3 2" xfId="38"/>
    <cellStyle name="Heading 4 2" xfId="39"/>
    <cellStyle name="Hyperlink" xfId="2" builtinId="8"/>
    <cellStyle name="Input 2" xfId="40"/>
    <cellStyle name="Item" xfId="4"/>
    <cellStyle name="Linked Cell 2" xfId="41"/>
    <cellStyle name="Neutral 2" xfId="42"/>
    <cellStyle name="Normal" xfId="0" builtinId="0"/>
    <cellStyle name="Normal 2" xfId="1"/>
    <cellStyle name="Normal 2 2" xfId="52"/>
    <cellStyle name="Normal 2 3" xfId="51"/>
    <cellStyle name="Normal 3" xfId="48"/>
    <cellStyle name="Normal 5" xfId="3"/>
    <cellStyle name="Note 2" xfId="43"/>
    <cellStyle name="Output 2" xfId="44"/>
    <cellStyle name="Title 2" xfId="45"/>
    <cellStyle name="Total 2" xfId="46"/>
    <cellStyle name="Warning Text 2" xfId="4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ectrical%20Drawing/Hospital%204/Latest/COST-and-ESTIMATION_Hospital_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hotel%20tara\Format_Reinforcement%20work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ser\Desktop\Sulav\Rupandehi%20Building%20Final%20Draft%20Electrical%20Estim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lectrical%20Drawing/Hospital%203/LATEST/COST%20and%20ESTIMATION_HospitalSindhuli_La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
      <sheetName val="Bill of Quantity"/>
      <sheetName val="Analysis"/>
      <sheetName val="CCTV"/>
      <sheetName val="Electrical District Rate"/>
      <sheetName val="Base Rate"/>
      <sheetName val="Darrate"/>
      <sheetName val="Transformer and Pole"/>
    </sheetNames>
    <sheetDataSet>
      <sheetData sheetId="0">
        <row r="5">
          <cell r="B5">
            <v>600</v>
          </cell>
        </row>
      </sheetData>
      <sheetData sheetId="1"/>
      <sheetData sheetId="2"/>
      <sheetData sheetId="3"/>
      <sheetData sheetId="4"/>
      <sheetData sheetId="5">
        <row r="13">
          <cell r="D13">
            <v>900</v>
          </cell>
        </row>
        <row r="14">
          <cell r="D14">
            <v>675</v>
          </cell>
        </row>
        <row r="15">
          <cell r="D15">
            <v>635</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bar"/>
      <sheetName val="Link"/>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GF"/>
      <sheetName val="FF"/>
      <sheetName val="SF"/>
      <sheetName val="TF"/>
      <sheetName val="Quantity Summary"/>
      <sheetName val="Base Rate"/>
      <sheetName val="List of Materials"/>
      <sheetName val="Calculation Sheet"/>
      <sheetName val="Summary of 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3">
          <cell r="E13">
            <v>0</v>
          </cell>
        </row>
        <row r="94">
          <cell r="D94">
            <v>25.75</v>
          </cell>
        </row>
      </sheetData>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
      <sheetName val="Bill of Quantity"/>
      <sheetName val="Analysis"/>
      <sheetName val="Electrical District Rate"/>
      <sheetName val="Base Rate"/>
    </sheetNames>
    <sheetDataSet>
      <sheetData sheetId="0" refreshError="1"/>
      <sheetData sheetId="1" refreshError="1"/>
      <sheetData sheetId="2"/>
      <sheetData sheetId="3">
        <row r="3">
          <cell r="E3">
            <v>900</v>
          </cell>
          <cell r="J3">
            <v>750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indiamart.com/proddetail/carrier-cassette-air-conditioner-22194203673.html" TargetMode="External"/><Relationship Id="rId3" Type="http://schemas.openxmlformats.org/officeDocument/2006/relationships/hyperlink" Target="https://www.indiamart.com/proddetail/150-kva-diesel-generator-set-18626581855.html" TargetMode="External"/><Relationship Id="rId7" Type="http://schemas.openxmlformats.org/officeDocument/2006/relationships/hyperlink" Target="https://www.indiamart.com/proddetail/40-watt-led-street-light-9520399212.html" TargetMode="External"/><Relationship Id="rId2" Type="http://schemas.openxmlformats.org/officeDocument/2006/relationships/hyperlink" Target="http://www.energynp.com/prod/7-UPS.asp" TargetMode="External"/><Relationship Id="rId1" Type="http://schemas.openxmlformats.org/officeDocument/2006/relationships/hyperlink" Target="https://www.nepkart.com/generator/eicher_volvo_62_5_kva_three_phase_generator_ee483tci" TargetMode="External"/><Relationship Id="rId6" Type="http://schemas.openxmlformats.org/officeDocument/2006/relationships/hyperlink" Target="https://www.indiamart.com/proddetail/mild-steel-street-light-pole-21982129048.html" TargetMode="External"/><Relationship Id="rId5" Type="http://schemas.openxmlformats.org/officeDocument/2006/relationships/hyperlink" Target="https://www.indiamart.com/proddetail/greaves-power-100-kva-silent-diesel-generator-12624699212.html" TargetMode="External"/><Relationship Id="rId10" Type="http://schemas.openxmlformats.org/officeDocument/2006/relationships/printerSettings" Target="../printerSettings/printerSettings4.bin"/><Relationship Id="rId4" Type="http://schemas.openxmlformats.org/officeDocument/2006/relationships/hyperlink" Target="https://honnex.en.alibaba.com/product/60798818715-804630820/PHILIPS_LED_underground_uplite_uplight_light_BBP330_9xLED_HP_WW_NW_GR_AM_100_240V.html" TargetMode="External"/><Relationship Id="rId9" Type="http://schemas.openxmlformats.org/officeDocument/2006/relationships/hyperlink" Target="https://www.indiamart.com/proddetail/100-kva-distribution-transformer-11278987962.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indiamart.com/proddetail/lsde-06-cdl-led-downlight-quartz-20837026373.html" TargetMode="External"/><Relationship Id="rId3" Type="http://schemas.openxmlformats.org/officeDocument/2006/relationships/hyperlink" Target="https://www.alibaba.com/product-detail/Modern-indoor-design-decorative-round-kitchen_60836688066.html?spm=a2700.galleryofferlist.0.0.300e69f6gmSd1o&amp;s=p" TargetMode="External"/><Relationship Id="rId7" Type="http://schemas.openxmlformats.org/officeDocument/2006/relationships/hyperlink" Target="https://www.indiamart.com/proddetail/lsde-15-cdl-led-downlight-quartz-20837055312.html" TargetMode="External"/><Relationship Id="rId2" Type="http://schemas.openxmlformats.org/officeDocument/2006/relationships/hyperlink" Target="https://www.alibaba.com/product-detail/12w-new-desgin-high-quality-adjustable_62332246193.html?spm=a2700.7735675.normalList.43.74cf7dc6cBkUlA&amp;s=p" TargetMode="External"/><Relationship Id="rId1" Type="http://schemas.openxmlformats.org/officeDocument/2006/relationships/hyperlink" Target="https://pricemandu.com/products/10-gang-1-way-switch-premium-switches-ab09832669c2c9df022e67728f3e6531/" TargetMode="External"/><Relationship Id="rId6" Type="http://schemas.openxmlformats.org/officeDocument/2006/relationships/hyperlink" Target="http://www.smclights.com/wp-content/uploads/2018/03/HAVELLS-LED-Price-July-2017-15-17.pdf" TargetMode="External"/><Relationship Id="rId5" Type="http://schemas.openxmlformats.org/officeDocument/2006/relationships/hyperlink" Target="https://www.alibaba.com/product-detail/Best-price-water-cooled-250kva-electric_60792701767.html?spm=a2700.7724857.normalList.113.669a57d3ROSFkr" TargetMode="External"/><Relationship Id="rId10" Type="http://schemas.openxmlformats.org/officeDocument/2006/relationships/printerSettings" Target="../printerSettings/printerSettings5.bin"/><Relationship Id="rId4" Type="http://schemas.openxmlformats.org/officeDocument/2006/relationships/hyperlink" Targe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TargetMode="External"/><Relationship Id="rId9" Type="http://schemas.openxmlformats.org/officeDocument/2006/relationships/hyperlink" Target="https://www.alibaba.com/product-detail/Small-volume-factory-directly-sale-35kva_60773298166.html?spm=a2700.7724857.normalList.20.320f4fdeYs84Rs&amp;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2:L33"/>
  <sheetViews>
    <sheetView zoomScaleNormal="100" workbookViewId="0">
      <selection activeCell="B6" sqref="B6"/>
    </sheetView>
  </sheetViews>
  <sheetFormatPr defaultRowHeight="15" x14ac:dyDescent="0.25"/>
  <cols>
    <col min="1" max="1" width="44.28515625" customWidth="1"/>
    <col min="2" max="2" width="12" bestFit="1" customWidth="1"/>
  </cols>
  <sheetData>
    <row r="2" spans="1:12" x14ac:dyDescent="0.25">
      <c r="A2" s="169" t="s">
        <v>167</v>
      </c>
      <c r="B2" s="170"/>
    </row>
    <row r="3" spans="1:12" x14ac:dyDescent="0.25">
      <c r="A3" s="169"/>
      <c r="B3" s="170"/>
    </row>
    <row r="4" spans="1:12" x14ac:dyDescent="0.25">
      <c r="A4" s="171" t="s">
        <v>715</v>
      </c>
      <c r="B4" s="411">
        <v>272</v>
      </c>
      <c r="E4">
        <f>885*E5</f>
        <v>0</v>
      </c>
    </row>
    <row r="5" spans="1:12" x14ac:dyDescent="0.25">
      <c r="A5" s="171" t="s">
        <v>64</v>
      </c>
      <c r="B5" s="411">
        <v>125</v>
      </c>
    </row>
    <row r="6" spans="1:12" x14ac:dyDescent="0.25">
      <c r="A6" s="171" t="s">
        <v>59</v>
      </c>
      <c r="B6" s="412">
        <f>1972*3</f>
        <v>5916</v>
      </c>
    </row>
    <row r="7" spans="1:12" x14ac:dyDescent="0.25">
      <c r="A7" s="171" t="s">
        <v>726</v>
      </c>
      <c r="B7" s="419">
        <v>1042</v>
      </c>
    </row>
    <row r="8" spans="1:12" x14ac:dyDescent="0.25">
      <c r="A8" s="171" t="s">
        <v>727</v>
      </c>
      <c r="B8" s="419">
        <f>1042*2</f>
        <v>2084</v>
      </c>
    </row>
    <row r="9" spans="1:12" x14ac:dyDescent="0.25">
      <c r="A9" s="171" t="s">
        <v>60</v>
      </c>
      <c r="B9" s="171">
        <f>1972+1042</f>
        <v>3014</v>
      </c>
      <c r="F9">
        <f>327+283+283+22+313+208+208</f>
        <v>1644</v>
      </c>
      <c r="G9">
        <f>1.2*F9</f>
        <v>1972.8</v>
      </c>
      <c r="I9">
        <f>121+121+121</f>
        <v>363</v>
      </c>
      <c r="K9">
        <f>I9+I11</f>
        <v>948</v>
      </c>
      <c r="L9">
        <f>K9*1.1</f>
        <v>1042.8000000000002</v>
      </c>
    </row>
    <row r="10" spans="1:12" x14ac:dyDescent="0.25">
      <c r="A10" s="170"/>
      <c r="B10" s="170"/>
      <c r="F10">
        <f>(26+8.8)/2</f>
        <v>17.399999999999999</v>
      </c>
      <c r="G10">
        <f>F10*18</f>
        <v>313.2</v>
      </c>
    </row>
    <row r="11" spans="1:12" x14ac:dyDescent="0.25">
      <c r="A11" s="171" t="s">
        <v>61</v>
      </c>
      <c r="B11" s="171">
        <f>B6/B4</f>
        <v>21.75</v>
      </c>
      <c r="G11">
        <f>F10*12</f>
        <v>208.79999999999998</v>
      </c>
      <c r="I11">
        <f>15*13*3</f>
        <v>585</v>
      </c>
    </row>
    <row r="12" spans="1:12" x14ac:dyDescent="0.25">
      <c r="A12" s="171" t="s">
        <v>62</v>
      </c>
      <c r="B12" s="171">
        <f>B8/B5</f>
        <v>16.672000000000001</v>
      </c>
    </row>
    <row r="13" spans="1:12" x14ac:dyDescent="0.25">
      <c r="A13" s="171" t="s">
        <v>63</v>
      </c>
      <c r="B13" s="171">
        <f>(B9)/(B4+B5)</f>
        <v>7.5919395465994963</v>
      </c>
    </row>
    <row r="14" spans="1:12" x14ac:dyDescent="0.25">
      <c r="A14" s="171" t="s">
        <v>620</v>
      </c>
      <c r="B14" s="171">
        <f>B7/Number_of_Power_Sockets_Points</f>
        <v>8.3360000000000003</v>
      </c>
    </row>
    <row r="15" spans="1:12" x14ac:dyDescent="0.25">
      <c r="A15" s="172"/>
      <c r="B15" s="172"/>
    </row>
    <row r="16" spans="1:12" ht="24" customHeight="1" x14ac:dyDescent="0.25">
      <c r="A16" s="169"/>
      <c r="B16" s="170"/>
    </row>
    <row r="17" spans="1:3" x14ac:dyDescent="0.25">
      <c r="A17" s="353"/>
      <c r="B17" s="172"/>
    </row>
    <row r="18" spans="1:3" x14ac:dyDescent="0.25">
      <c r="A18" s="353"/>
      <c r="B18" s="172"/>
    </row>
    <row r="19" spans="1:3" x14ac:dyDescent="0.25">
      <c r="A19" s="172"/>
      <c r="B19" s="172"/>
    </row>
    <row r="20" spans="1:3" x14ac:dyDescent="0.25">
      <c r="A20" s="172"/>
      <c r="B20" s="172"/>
    </row>
    <row r="21" spans="1:3" x14ac:dyDescent="0.25">
      <c r="A21" s="172"/>
      <c r="B21" s="172"/>
    </row>
    <row r="22" spans="1:3" x14ac:dyDescent="0.25">
      <c r="A22" s="172"/>
      <c r="B22" s="172"/>
    </row>
    <row r="23" spans="1:3" x14ac:dyDescent="0.25">
      <c r="A23" s="172"/>
      <c r="B23" s="172"/>
    </row>
    <row r="24" spans="1:3" x14ac:dyDescent="0.25">
      <c r="A24" s="172"/>
      <c r="B24" s="172"/>
    </row>
    <row r="25" spans="1:3" x14ac:dyDescent="0.25">
      <c r="A25" s="6"/>
      <c r="B25" s="6"/>
    </row>
    <row r="30" spans="1:3" x14ac:dyDescent="0.25">
      <c r="C30" s="6"/>
    </row>
    <row r="31" spans="1:3" x14ac:dyDescent="0.25">
      <c r="C31" s="6"/>
    </row>
    <row r="32" spans="1:3" x14ac:dyDescent="0.25">
      <c r="C32" s="6"/>
    </row>
    <row r="33" spans="1:2" s="6" customFormat="1" x14ac:dyDescent="0.25">
      <c r="A33"/>
      <c r="B3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8"/>
  <sheetViews>
    <sheetView tabSelected="1" topLeftCell="A4" zoomScaleNormal="100" zoomScaleSheetLayoutView="130" workbookViewId="0">
      <selection activeCell="E10" sqref="E10"/>
    </sheetView>
  </sheetViews>
  <sheetFormatPr defaultRowHeight="15" x14ac:dyDescent="0.25"/>
  <cols>
    <col min="1" max="1" width="5.7109375" bestFit="1" customWidth="1"/>
    <col min="2" max="2" width="60.5703125" customWidth="1"/>
    <col min="3" max="3" width="4.7109375" bestFit="1" customWidth="1"/>
    <col min="4" max="4" width="8.7109375" bestFit="1" customWidth="1"/>
    <col min="5" max="5" width="10" bestFit="1" customWidth="1"/>
    <col min="6" max="6" width="19.140625" customWidth="1"/>
  </cols>
  <sheetData>
    <row r="1" spans="1:6" x14ac:dyDescent="0.25">
      <c r="A1" s="421"/>
      <c r="B1" s="421"/>
      <c r="C1" s="421"/>
      <c r="D1" s="421"/>
      <c r="E1" s="421"/>
      <c r="F1" s="421"/>
    </row>
    <row r="2" spans="1:6" x14ac:dyDescent="0.25">
      <c r="A2" s="420" t="s">
        <v>110</v>
      </c>
      <c r="B2" s="420"/>
      <c r="C2" s="420"/>
      <c r="D2" s="420"/>
      <c r="E2" s="420"/>
      <c r="F2" s="420"/>
    </row>
    <row r="3" spans="1:6" x14ac:dyDescent="0.25">
      <c r="A3" s="7" t="s">
        <v>33</v>
      </c>
      <c r="B3" s="7" t="s">
        <v>54</v>
      </c>
      <c r="C3" s="7" t="s">
        <v>35</v>
      </c>
      <c r="D3" s="7" t="s">
        <v>55</v>
      </c>
      <c r="E3" s="7" t="s">
        <v>4</v>
      </c>
      <c r="F3" s="7" t="s">
        <v>56</v>
      </c>
    </row>
    <row r="4" spans="1:6" ht="25.5" customHeight="1" x14ac:dyDescent="0.25">
      <c r="A4" s="10">
        <v>1</v>
      </c>
      <c r="B4" s="11" t="s">
        <v>739</v>
      </c>
      <c r="C4" s="8" t="s">
        <v>58</v>
      </c>
      <c r="D4" s="93">
        <f>'Calculation Sheet'!$B$4</f>
        <v>272</v>
      </c>
      <c r="E4" s="417">
        <f>Analysis!F18</f>
        <v>1232.7977376574306</v>
      </c>
      <c r="F4" s="9">
        <f>D4*E4</f>
        <v>335320.98464282113</v>
      </c>
    </row>
    <row r="5" spans="1:6" ht="30" customHeight="1" x14ac:dyDescent="0.25">
      <c r="A5" s="10">
        <v>3</v>
      </c>
      <c r="B5" s="11" t="s">
        <v>740</v>
      </c>
      <c r="C5" s="8" t="s">
        <v>58</v>
      </c>
      <c r="D5" s="90">
        <f>'Calculation Sheet'!$B$5</f>
        <v>125</v>
      </c>
      <c r="E5" s="417">
        <f>Analysis!F36</f>
        <v>2099.7476650494309</v>
      </c>
      <c r="F5" s="9">
        <f>D5*E5</f>
        <v>262468.45813117886</v>
      </c>
    </row>
    <row r="6" spans="1:6" ht="30" customHeight="1" x14ac:dyDescent="0.25">
      <c r="A6" s="10">
        <v>3</v>
      </c>
      <c r="B6" s="11" t="s">
        <v>723</v>
      </c>
      <c r="C6" s="8" t="s">
        <v>58</v>
      </c>
      <c r="D6" s="90">
        <v>2</v>
      </c>
      <c r="E6" s="417">
        <v>3350</v>
      </c>
      <c r="F6" s="9">
        <f>D6*E6</f>
        <v>6700</v>
      </c>
    </row>
    <row r="7" spans="1:6" ht="57.75" customHeight="1" x14ac:dyDescent="0.25">
      <c r="A7" s="10">
        <v>6</v>
      </c>
      <c r="B7" s="11" t="s">
        <v>650</v>
      </c>
      <c r="C7" s="12" t="s">
        <v>13</v>
      </c>
      <c r="D7" s="90">
        <v>48</v>
      </c>
      <c r="E7" s="410">
        <f>1250+0.15*1250</f>
        <v>1437.5</v>
      </c>
      <c r="F7" s="9">
        <f t="shared" ref="F7:F12" si="0">E7*D7</f>
        <v>69000</v>
      </c>
    </row>
    <row r="8" spans="1:6" ht="48" customHeight="1" x14ac:dyDescent="0.25">
      <c r="A8" s="10">
        <v>7</v>
      </c>
      <c r="B8" s="11" t="s">
        <v>651</v>
      </c>
      <c r="C8" s="12" t="s">
        <v>13</v>
      </c>
      <c r="D8" s="90">
        <v>115</v>
      </c>
      <c r="E8" s="410">
        <f>700+0.15*700</f>
        <v>805</v>
      </c>
      <c r="F8" s="9">
        <f t="shared" si="0"/>
        <v>92575</v>
      </c>
    </row>
    <row r="9" spans="1:6" ht="56.25" customHeight="1" x14ac:dyDescent="0.25">
      <c r="A9" s="10">
        <v>8</v>
      </c>
      <c r="B9" s="11" t="s">
        <v>716</v>
      </c>
      <c r="C9" s="12" t="s">
        <v>13</v>
      </c>
      <c r="D9" s="99">
        <v>27</v>
      </c>
      <c r="E9" s="413">
        <f>450+0.15*450</f>
        <v>517.5</v>
      </c>
      <c r="F9" s="9">
        <f t="shared" si="0"/>
        <v>13972.5</v>
      </c>
    </row>
    <row r="10" spans="1:6" ht="47.25" customHeight="1" x14ac:dyDescent="0.25">
      <c r="A10" s="10">
        <v>12</v>
      </c>
      <c r="B10" s="11" t="s">
        <v>741</v>
      </c>
      <c r="C10" s="12" t="s">
        <v>13</v>
      </c>
      <c r="D10" s="99">
        <v>20</v>
      </c>
      <c r="E10" s="499">
        <f>Analysis!F169</f>
        <v>2595.3544999999999</v>
      </c>
      <c r="F10" s="9">
        <f t="shared" si="0"/>
        <v>51907.09</v>
      </c>
    </row>
    <row r="11" spans="1:6" ht="45" customHeight="1" x14ac:dyDescent="0.25">
      <c r="A11" s="10">
        <v>13</v>
      </c>
      <c r="B11" s="11" t="s">
        <v>147</v>
      </c>
      <c r="C11" s="8" t="s">
        <v>13</v>
      </c>
      <c r="D11" s="90">
        <v>32</v>
      </c>
      <c r="E11" s="417">
        <v>215</v>
      </c>
      <c r="F11" s="9">
        <f t="shared" si="0"/>
        <v>6880</v>
      </c>
    </row>
    <row r="12" spans="1:6" ht="47.25" customHeight="1" x14ac:dyDescent="0.25">
      <c r="A12" s="10">
        <v>14</v>
      </c>
      <c r="B12" s="11" t="s">
        <v>148</v>
      </c>
      <c r="C12" s="8" t="s">
        <v>13</v>
      </c>
      <c r="D12" s="90">
        <v>6</v>
      </c>
      <c r="E12" s="417">
        <v>468</v>
      </c>
      <c r="F12" s="9">
        <f t="shared" si="0"/>
        <v>2808</v>
      </c>
    </row>
    <row r="13" spans="1:6" ht="45.75" customHeight="1" x14ac:dyDescent="0.25">
      <c r="A13" s="10">
        <v>15</v>
      </c>
      <c r="B13" s="11" t="s">
        <v>641</v>
      </c>
      <c r="C13" s="13" t="s">
        <v>13</v>
      </c>
      <c r="D13" s="90">
        <v>13</v>
      </c>
      <c r="E13" s="418">
        <v>602</v>
      </c>
      <c r="F13" s="14">
        <f t="shared" ref="F13:F17" si="1">D13*E13</f>
        <v>7826</v>
      </c>
    </row>
    <row r="14" spans="1:6" ht="45.75" customHeight="1" x14ac:dyDescent="0.25">
      <c r="A14" s="10">
        <v>16</v>
      </c>
      <c r="B14" s="11" t="s">
        <v>644</v>
      </c>
      <c r="C14" s="13" t="s">
        <v>13</v>
      </c>
      <c r="D14" s="90">
        <v>19</v>
      </c>
      <c r="E14" s="418">
        <v>602</v>
      </c>
      <c r="F14" s="14">
        <f>D14*E14</f>
        <v>11438</v>
      </c>
    </row>
    <row r="15" spans="1:6" ht="47.25" customHeight="1" x14ac:dyDescent="0.25">
      <c r="A15" s="10">
        <v>17</v>
      </c>
      <c r="B15" s="11" t="s">
        <v>633</v>
      </c>
      <c r="C15" s="13" t="s">
        <v>13</v>
      </c>
      <c r="D15" s="90">
        <v>10</v>
      </c>
      <c r="E15" s="418">
        <v>886</v>
      </c>
      <c r="F15" s="14">
        <f t="shared" si="1"/>
        <v>8860</v>
      </c>
    </row>
    <row r="16" spans="1:6" ht="45.75" customHeight="1" x14ac:dyDescent="0.25">
      <c r="A16" s="10">
        <v>18</v>
      </c>
      <c r="B16" s="11" t="s">
        <v>634</v>
      </c>
      <c r="C16" s="13" t="s">
        <v>13</v>
      </c>
      <c r="D16" s="90">
        <v>7</v>
      </c>
      <c r="E16" s="418">
        <v>1176</v>
      </c>
      <c r="F16" s="14">
        <f t="shared" si="1"/>
        <v>8232</v>
      </c>
    </row>
    <row r="17" spans="1:6" ht="33.75" x14ac:dyDescent="0.25">
      <c r="A17" s="10">
        <v>20</v>
      </c>
      <c r="B17" s="11" t="s">
        <v>738</v>
      </c>
      <c r="C17" s="13" t="s">
        <v>622</v>
      </c>
      <c r="D17" s="90">
        <v>1</v>
      </c>
      <c r="E17" s="14">
        <f>Analysis!F52</f>
        <v>86046.45</v>
      </c>
      <c r="F17" s="14">
        <f t="shared" si="1"/>
        <v>86046.45</v>
      </c>
    </row>
    <row r="18" spans="1:6" x14ac:dyDescent="0.25">
      <c r="A18" s="10">
        <v>21</v>
      </c>
      <c r="B18" s="17" t="s">
        <v>108</v>
      </c>
      <c r="C18" s="15" t="s">
        <v>13</v>
      </c>
      <c r="D18" s="90">
        <v>4</v>
      </c>
      <c r="E18" s="16">
        <f>Analysis!F70</f>
        <v>21353.200000000001</v>
      </c>
      <c r="F18" s="16">
        <f t="shared" ref="F18:F22" si="2">E18*D18</f>
        <v>85412.800000000003</v>
      </c>
    </row>
    <row r="19" spans="1:6" ht="81.75" customHeight="1" x14ac:dyDescent="0.25">
      <c r="A19" s="10">
        <v>22</v>
      </c>
      <c r="B19" s="415" t="s">
        <v>734</v>
      </c>
      <c r="C19" s="8" t="s">
        <v>13</v>
      </c>
      <c r="D19" s="90">
        <v>1</v>
      </c>
      <c r="E19" s="417">
        <f>Analysis!F94</f>
        <v>98263.475000000006</v>
      </c>
      <c r="F19" s="9">
        <f t="shared" si="2"/>
        <v>98263.475000000006</v>
      </c>
    </row>
    <row r="20" spans="1:6" ht="79.5" customHeight="1" x14ac:dyDescent="0.25">
      <c r="A20" s="10">
        <v>28</v>
      </c>
      <c r="B20" s="92" t="s">
        <v>735</v>
      </c>
      <c r="C20" s="8" t="s">
        <v>13</v>
      </c>
      <c r="D20" s="93">
        <v>1</v>
      </c>
      <c r="E20" s="417">
        <f>Analysis!F109</f>
        <v>24433</v>
      </c>
      <c r="F20" s="9">
        <f t="shared" ref="F20" si="3">E20*D20</f>
        <v>24433</v>
      </c>
    </row>
    <row r="21" spans="1:6" ht="75" customHeight="1" x14ac:dyDescent="0.25">
      <c r="A21" s="10">
        <v>29</v>
      </c>
      <c r="B21" s="92" t="s">
        <v>736</v>
      </c>
      <c r="C21" s="8" t="s">
        <v>13</v>
      </c>
      <c r="D21" s="93">
        <v>1</v>
      </c>
      <c r="E21" s="417">
        <f>Analysis!F124</f>
        <v>22548</v>
      </c>
      <c r="F21" s="9">
        <f t="shared" si="2"/>
        <v>22548</v>
      </c>
    </row>
    <row r="22" spans="1:6" ht="81.75" customHeight="1" x14ac:dyDescent="0.25">
      <c r="A22" s="10">
        <v>30</v>
      </c>
      <c r="B22" s="92" t="s">
        <v>737</v>
      </c>
      <c r="C22" s="8" t="s">
        <v>13</v>
      </c>
      <c r="D22" s="93">
        <v>1</v>
      </c>
      <c r="E22" s="417">
        <f>Analysis!F140</f>
        <v>26138.6</v>
      </c>
      <c r="F22" s="9">
        <f t="shared" si="2"/>
        <v>26138.6</v>
      </c>
    </row>
    <row r="23" spans="1:6" ht="46.5" customHeight="1" x14ac:dyDescent="0.25">
      <c r="A23" s="10">
        <v>52</v>
      </c>
      <c r="B23" s="356" t="s">
        <v>713</v>
      </c>
      <c r="C23" s="8" t="s">
        <v>13</v>
      </c>
      <c r="D23" s="90">
        <v>1</v>
      </c>
      <c r="E23" s="9">
        <f>Analysis!F155</f>
        <v>1529730</v>
      </c>
      <c r="F23" s="9">
        <f t="shared" ref="F23:F25" si="4">E23*D23</f>
        <v>1529730</v>
      </c>
    </row>
    <row r="24" spans="1:6" ht="36" customHeight="1" x14ac:dyDescent="0.25">
      <c r="A24" s="10">
        <v>54</v>
      </c>
      <c r="B24" s="356" t="s">
        <v>720</v>
      </c>
      <c r="C24" s="8" t="s">
        <v>13</v>
      </c>
      <c r="D24" s="90">
        <v>1</v>
      </c>
      <c r="E24" s="9">
        <f>'Transformer and Pole'!G46</f>
        <v>238488.15</v>
      </c>
      <c r="F24" s="9">
        <f t="shared" si="4"/>
        <v>238488.15</v>
      </c>
    </row>
    <row r="25" spans="1:6" ht="36.75" customHeight="1" x14ac:dyDescent="0.25">
      <c r="A25" s="10">
        <v>54</v>
      </c>
      <c r="B25" s="356" t="s">
        <v>714</v>
      </c>
      <c r="C25" s="8" t="s">
        <v>13</v>
      </c>
      <c r="D25" s="90">
        <v>1</v>
      </c>
      <c r="E25" s="9">
        <f>'Transformer and Pole'!G11</f>
        <v>547204.5</v>
      </c>
      <c r="F25" s="9">
        <f t="shared" si="4"/>
        <v>547204.5</v>
      </c>
    </row>
    <row r="26" spans="1:6" x14ac:dyDescent="0.25">
      <c r="E26" s="357" t="s">
        <v>140</v>
      </c>
      <c r="F26" s="91">
        <f>SUM(F4:F25)</f>
        <v>3536253.0077740001</v>
      </c>
    </row>
    <row r="27" spans="1:6" x14ac:dyDescent="0.25">
      <c r="E27" s="94" t="s">
        <v>142</v>
      </c>
      <c r="F27" s="95">
        <f>0.13*F26</f>
        <v>459712.89101062005</v>
      </c>
    </row>
    <row r="28" spans="1:6" ht="15.75" x14ac:dyDescent="0.25">
      <c r="E28" s="96" t="s">
        <v>141</v>
      </c>
      <c r="F28" s="97">
        <f>SUM(F26:F27)</f>
        <v>3995965.8987846202</v>
      </c>
    </row>
  </sheetData>
  <mergeCells count="2">
    <mergeCell ref="A2:F2"/>
    <mergeCell ref="A1:F1"/>
  </mergeCells>
  <pageMargins left="0.7" right="0.7" top="0.75" bottom="0.75" header="0.3" footer="0.3"/>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85"/>
  <sheetViews>
    <sheetView topLeftCell="A146" zoomScale="85" zoomScaleNormal="85" zoomScaleSheetLayoutView="130" workbookViewId="0">
      <selection activeCell="F169" sqref="F169"/>
    </sheetView>
  </sheetViews>
  <sheetFormatPr defaultRowHeight="15" x14ac:dyDescent="0.25"/>
  <cols>
    <col min="1" max="1" width="33.85546875" customWidth="1"/>
    <col min="2" max="2" width="59.5703125" customWidth="1"/>
    <col min="5" max="5" width="12.85546875" customWidth="1"/>
    <col min="6" max="6" width="12.5703125" customWidth="1"/>
    <col min="7" max="7" width="4.140625" customWidth="1"/>
  </cols>
  <sheetData>
    <row r="1" spans="1:7" ht="34.5" customHeight="1" x14ac:dyDescent="0.25">
      <c r="A1" s="426" t="s">
        <v>165</v>
      </c>
      <c r="B1" s="426"/>
      <c r="C1" s="426"/>
      <c r="D1" s="426"/>
      <c r="E1" s="426"/>
      <c r="F1" s="426"/>
      <c r="G1" s="426"/>
    </row>
    <row r="2" spans="1:7" x14ac:dyDescent="0.25">
      <c r="A2" s="18" t="s">
        <v>66</v>
      </c>
      <c r="B2" s="19" t="s">
        <v>67</v>
      </c>
      <c r="C2" s="19" t="s">
        <v>35</v>
      </c>
      <c r="D2" s="19" t="s">
        <v>68</v>
      </c>
      <c r="E2" s="19" t="s">
        <v>4</v>
      </c>
      <c r="F2" s="19" t="s">
        <v>56</v>
      </c>
      <c r="G2" s="20"/>
    </row>
    <row r="3" spans="1:7" x14ac:dyDescent="0.25">
      <c r="A3" s="21" t="s">
        <v>57</v>
      </c>
      <c r="B3" s="22"/>
      <c r="C3" s="23"/>
      <c r="D3" s="23"/>
      <c r="E3" s="23"/>
      <c r="F3" s="24"/>
      <c r="G3" s="25"/>
    </row>
    <row r="4" spans="1:7" x14ac:dyDescent="0.25">
      <c r="A4" s="26" t="s">
        <v>69</v>
      </c>
      <c r="B4" s="3"/>
      <c r="C4" s="27"/>
      <c r="D4" s="28"/>
      <c r="E4" s="28"/>
      <c r="F4" s="29"/>
      <c r="G4" s="25"/>
    </row>
    <row r="5" spans="1:7" x14ac:dyDescent="0.25">
      <c r="A5" s="30"/>
      <c r="B5" s="31" t="s">
        <v>70</v>
      </c>
      <c r="C5" s="32"/>
      <c r="D5" s="33"/>
      <c r="E5" s="33"/>
      <c r="F5" s="33"/>
      <c r="G5" s="34"/>
    </row>
    <row r="6" spans="1:7" x14ac:dyDescent="0.25">
      <c r="A6" s="30"/>
      <c r="B6" s="35" t="s">
        <v>71</v>
      </c>
      <c r="C6" s="33"/>
      <c r="D6" s="33"/>
      <c r="E6" s="36"/>
      <c r="F6" s="36"/>
      <c r="G6" s="34"/>
    </row>
    <row r="7" spans="1:7" x14ac:dyDescent="0.25">
      <c r="A7" s="30"/>
      <c r="B7" s="37" t="s">
        <v>725</v>
      </c>
      <c r="C7" s="29" t="s">
        <v>73</v>
      </c>
      <c r="D7" s="38">
        <f>'Calculation Sheet'!B11</f>
        <v>21.75</v>
      </c>
      <c r="E7" s="409">
        <v>24.324000000000002</v>
      </c>
      <c r="F7" s="39">
        <f>D7*E7</f>
        <v>529.04700000000003</v>
      </c>
      <c r="G7" s="34"/>
    </row>
    <row r="8" spans="1:7" x14ac:dyDescent="0.25">
      <c r="A8" s="30"/>
      <c r="B8" s="40" t="s">
        <v>130</v>
      </c>
      <c r="C8" s="29" t="s">
        <v>73</v>
      </c>
      <c r="D8" s="38">
        <f>'Calculation Sheet'!B13</f>
        <v>7.5919395465994963</v>
      </c>
      <c r="E8" s="39">
        <v>16</v>
      </c>
      <c r="F8" s="39">
        <f>D8*E8</f>
        <v>121.47103274559194</v>
      </c>
      <c r="G8" s="34"/>
    </row>
    <row r="9" spans="1:7" x14ac:dyDescent="0.25">
      <c r="A9" s="30"/>
      <c r="B9" s="40" t="s">
        <v>74</v>
      </c>
      <c r="C9" s="29" t="s">
        <v>28</v>
      </c>
      <c r="D9" s="38">
        <v>1</v>
      </c>
      <c r="E9" s="39">
        <f>'Base Rate'!E83</f>
        <v>11.33</v>
      </c>
      <c r="F9" s="39">
        <f>E9*D9</f>
        <v>11.33</v>
      </c>
      <c r="G9" s="34"/>
    </row>
    <row r="10" spans="1:7" x14ac:dyDescent="0.25">
      <c r="A10" s="30"/>
      <c r="B10" s="40" t="s">
        <v>31</v>
      </c>
      <c r="C10" s="29" t="s">
        <v>28</v>
      </c>
      <c r="D10" s="38">
        <v>1</v>
      </c>
      <c r="E10" s="39">
        <f>'Base Rate'!E86</f>
        <v>5.15</v>
      </c>
      <c r="F10" s="41">
        <f>E10*D10</f>
        <v>5.15</v>
      </c>
      <c r="G10" s="34"/>
    </row>
    <row r="11" spans="1:7" x14ac:dyDescent="0.25">
      <c r="A11" s="30"/>
      <c r="B11" s="42" t="s">
        <v>75</v>
      </c>
      <c r="C11" s="29"/>
      <c r="D11" s="38"/>
      <c r="E11" s="43"/>
      <c r="F11" s="44">
        <f>SUM(F7:F10)</f>
        <v>666.99803274559201</v>
      </c>
      <c r="G11" s="34"/>
    </row>
    <row r="12" spans="1:7" x14ac:dyDescent="0.25">
      <c r="A12" s="30"/>
      <c r="B12" s="31" t="s">
        <v>76</v>
      </c>
      <c r="C12" s="38"/>
      <c r="D12" s="38"/>
      <c r="E12" s="41"/>
      <c r="F12" s="41"/>
      <c r="G12" s="34"/>
    </row>
    <row r="13" spans="1:7" x14ac:dyDescent="0.25">
      <c r="A13" s="30"/>
      <c r="B13" s="40" t="s">
        <v>0</v>
      </c>
      <c r="C13" s="38" t="s">
        <v>131</v>
      </c>
      <c r="D13" s="38">
        <v>0.2</v>
      </c>
      <c r="E13" s="41">
        <v>900</v>
      </c>
      <c r="F13" s="41">
        <f>E13*D13</f>
        <v>180</v>
      </c>
      <c r="G13" s="34"/>
    </row>
    <row r="14" spans="1:7" x14ac:dyDescent="0.25">
      <c r="A14" s="30"/>
      <c r="B14" s="40" t="s">
        <v>77</v>
      </c>
      <c r="C14" s="38" t="s">
        <v>131</v>
      </c>
      <c r="D14" s="38">
        <v>0.3</v>
      </c>
      <c r="E14" s="41">
        <v>750</v>
      </c>
      <c r="F14" s="41">
        <f>E14*D14</f>
        <v>225</v>
      </c>
      <c r="G14" s="34"/>
    </row>
    <row r="15" spans="1:7" x14ac:dyDescent="0.25">
      <c r="A15" s="30"/>
      <c r="B15" s="45" t="s">
        <v>78</v>
      </c>
      <c r="C15" s="38"/>
      <c r="D15" s="38"/>
      <c r="E15" s="41"/>
      <c r="F15" s="44">
        <f>SUM(F13:F14)</f>
        <v>405</v>
      </c>
      <c r="G15" s="34"/>
    </row>
    <row r="16" spans="1:7" x14ac:dyDescent="0.25">
      <c r="A16" s="30"/>
      <c r="B16" s="40" t="s">
        <v>79</v>
      </c>
      <c r="C16" s="38"/>
      <c r="D16" s="38"/>
      <c r="E16" s="38"/>
      <c r="F16" s="41">
        <f>F11+F15</f>
        <v>1071.9980327455919</v>
      </c>
      <c r="G16" s="34"/>
    </row>
    <row r="17" spans="1:8" x14ac:dyDescent="0.25">
      <c r="A17" s="30"/>
      <c r="B17" s="40" t="s">
        <v>80</v>
      </c>
      <c r="C17" s="38"/>
      <c r="D17" s="38"/>
      <c r="E17" s="38"/>
      <c r="F17" s="43">
        <f>0.15*F16</f>
        <v>160.79970491183877</v>
      </c>
      <c r="G17" s="34"/>
    </row>
    <row r="18" spans="1:8" x14ac:dyDescent="0.25">
      <c r="A18" s="30"/>
      <c r="B18" s="46" t="s">
        <v>81</v>
      </c>
      <c r="C18" s="47"/>
      <c r="D18" s="47"/>
      <c r="E18" s="47"/>
      <c r="F18" s="48">
        <f>F16+F17</f>
        <v>1232.7977376574306</v>
      </c>
      <c r="G18" s="49" t="s">
        <v>82</v>
      </c>
    </row>
    <row r="19" spans="1:8" x14ac:dyDescent="0.25">
      <c r="A19" s="30"/>
      <c r="B19" s="50"/>
      <c r="C19" s="27"/>
      <c r="D19" s="28"/>
      <c r="E19" s="28"/>
      <c r="F19" s="28"/>
      <c r="G19" s="310"/>
      <c r="H19" s="6"/>
    </row>
    <row r="20" spans="1:8" x14ac:dyDescent="0.25">
      <c r="A20" s="333" t="s">
        <v>83</v>
      </c>
      <c r="B20" s="334"/>
      <c r="C20" s="27"/>
      <c r="D20" s="28"/>
      <c r="E20" s="28"/>
      <c r="F20" s="28"/>
      <c r="G20" s="310"/>
      <c r="H20" s="6"/>
    </row>
    <row r="21" spans="1:8" x14ac:dyDescent="0.25">
      <c r="A21" s="30"/>
      <c r="B21" s="31" t="s">
        <v>84</v>
      </c>
      <c r="C21" s="32"/>
      <c r="D21" s="33"/>
      <c r="E21" s="33"/>
      <c r="F21" s="33"/>
      <c r="G21" s="80"/>
    </row>
    <row r="22" spans="1:8" x14ac:dyDescent="0.25">
      <c r="A22" s="30"/>
      <c r="B22" s="35" t="s">
        <v>71</v>
      </c>
      <c r="C22" s="33"/>
      <c r="D22" s="33"/>
      <c r="E22" s="36"/>
      <c r="F22" s="36"/>
      <c r="G22" s="34"/>
    </row>
    <row r="23" spans="1:8" x14ac:dyDescent="0.25">
      <c r="A23" s="30"/>
      <c r="B23" s="40" t="s">
        <v>621</v>
      </c>
      <c r="C23" s="29" t="s">
        <v>73</v>
      </c>
      <c r="D23" s="38">
        <f>'Calculation Sheet'!$B$14</f>
        <v>8.3360000000000003</v>
      </c>
      <c r="E23" s="409">
        <v>24.324000000000002</v>
      </c>
      <c r="F23" s="66">
        <f>D23*E23</f>
        <v>202.76486400000002</v>
      </c>
      <c r="G23" s="34"/>
    </row>
    <row r="24" spans="1:8" x14ac:dyDescent="0.25">
      <c r="A24" s="30"/>
      <c r="B24" s="40" t="s">
        <v>209</v>
      </c>
      <c r="C24" s="29" t="s">
        <v>9</v>
      </c>
      <c r="D24" s="38">
        <v>1</v>
      </c>
      <c r="E24" s="409">
        <v>650</v>
      </c>
      <c r="F24" s="39">
        <f>'Electrical District Rate'!$J$18</f>
        <v>392</v>
      </c>
      <c r="G24" s="34"/>
    </row>
    <row r="25" spans="1:8" x14ac:dyDescent="0.25">
      <c r="A25" s="30"/>
      <c r="B25" s="40" t="s">
        <v>72</v>
      </c>
      <c r="C25" s="29" t="s">
        <v>73</v>
      </c>
      <c r="D25" s="38">
        <f>'Calculation Sheet'!B12</f>
        <v>16.672000000000001</v>
      </c>
      <c r="E25" s="409">
        <v>41.275889999999997</v>
      </c>
      <c r="F25" s="39">
        <f>D25*E25</f>
        <v>688.15163808</v>
      </c>
      <c r="G25" s="34"/>
    </row>
    <row r="26" spans="1:8" x14ac:dyDescent="0.25">
      <c r="A26" s="30"/>
      <c r="B26" s="40" t="s">
        <v>130</v>
      </c>
      <c r="C26" s="29" t="s">
        <v>73</v>
      </c>
      <c r="D26" s="38">
        <f>'Calculation Sheet'!B13</f>
        <v>7.5919395465994963</v>
      </c>
      <c r="E26" s="39">
        <f>E8</f>
        <v>16</v>
      </c>
      <c r="F26" s="39">
        <f>D26*E26</f>
        <v>121.47103274559194</v>
      </c>
      <c r="G26" s="34"/>
    </row>
    <row r="27" spans="1:8" x14ac:dyDescent="0.25">
      <c r="A27" s="30"/>
      <c r="B27" s="40" t="s">
        <v>74</v>
      </c>
      <c r="C27" s="29" t="s">
        <v>28</v>
      </c>
      <c r="D27" s="38">
        <v>1</v>
      </c>
      <c r="E27" s="39">
        <f>'Base Rate'!E83</f>
        <v>11.33</v>
      </c>
      <c r="F27" s="39">
        <f>E27*D27</f>
        <v>11.33</v>
      </c>
      <c r="G27" s="34"/>
    </row>
    <row r="28" spans="1:8" x14ac:dyDescent="0.25">
      <c r="A28" s="30"/>
      <c r="B28" s="40" t="s">
        <v>31</v>
      </c>
      <c r="C28" s="29" t="s">
        <v>28</v>
      </c>
      <c r="D28" s="38">
        <v>1</v>
      </c>
      <c r="E28" s="39">
        <f>'Base Rate'!E86</f>
        <v>5.15</v>
      </c>
      <c r="F28" s="41">
        <f>E28*D28</f>
        <v>5.15</v>
      </c>
      <c r="G28" s="34"/>
    </row>
    <row r="29" spans="1:8" x14ac:dyDescent="0.25">
      <c r="A29" s="30"/>
      <c r="B29" s="42" t="s">
        <v>75</v>
      </c>
      <c r="C29" s="29"/>
      <c r="D29" s="38"/>
      <c r="E29" s="43"/>
      <c r="F29" s="44">
        <f>SUM(F23:F28)</f>
        <v>1420.867534825592</v>
      </c>
      <c r="G29" s="34"/>
    </row>
    <row r="30" spans="1:8" x14ac:dyDescent="0.25">
      <c r="A30" s="30"/>
      <c r="B30" s="31" t="s">
        <v>76</v>
      </c>
      <c r="C30" s="38"/>
      <c r="D30" s="38"/>
      <c r="E30" s="41"/>
      <c r="F30" s="41"/>
      <c r="G30" s="34"/>
    </row>
    <row r="31" spans="1:8" x14ac:dyDescent="0.25">
      <c r="A31" s="30"/>
      <c r="B31" s="40" t="s">
        <v>0</v>
      </c>
      <c r="C31" s="38" t="s">
        <v>131</v>
      </c>
      <c r="D31" s="38">
        <v>0.2</v>
      </c>
      <c r="E31" s="41">
        <v>900</v>
      </c>
      <c r="F31" s="41">
        <f>E31*D31</f>
        <v>180</v>
      </c>
      <c r="G31" s="34"/>
    </row>
    <row r="32" spans="1:8" x14ac:dyDescent="0.25">
      <c r="A32" s="30"/>
      <c r="B32" s="40" t="s">
        <v>77</v>
      </c>
      <c r="C32" s="38" t="s">
        <v>131</v>
      </c>
      <c r="D32" s="38">
        <v>0.3</v>
      </c>
      <c r="E32" s="41">
        <v>750</v>
      </c>
      <c r="F32" s="41">
        <f>E32*D32</f>
        <v>225</v>
      </c>
      <c r="G32" s="34"/>
    </row>
    <row r="33" spans="1:8" x14ac:dyDescent="0.25">
      <c r="A33" s="30"/>
      <c r="B33" s="45" t="s">
        <v>78</v>
      </c>
      <c r="C33" s="38"/>
      <c r="D33" s="38"/>
      <c r="E33" s="41"/>
      <c r="F33" s="44">
        <f>SUM(F31:F32)</f>
        <v>405</v>
      </c>
      <c r="G33" s="34"/>
    </row>
    <row r="34" spans="1:8" x14ac:dyDescent="0.25">
      <c r="A34" s="30"/>
      <c r="B34" s="40" t="s">
        <v>79</v>
      </c>
      <c r="C34" s="38"/>
      <c r="D34" s="38"/>
      <c r="E34" s="38"/>
      <c r="F34" s="41">
        <f>F29+F33</f>
        <v>1825.867534825592</v>
      </c>
      <c r="G34" s="34"/>
    </row>
    <row r="35" spans="1:8" x14ac:dyDescent="0.25">
      <c r="A35" s="30"/>
      <c r="B35" s="40" t="s">
        <v>80</v>
      </c>
      <c r="C35" s="38"/>
      <c r="D35" s="38"/>
      <c r="E35" s="38"/>
      <c r="F35" s="43">
        <f>0.15*F34</f>
        <v>273.88013022383876</v>
      </c>
      <c r="G35" s="34"/>
    </row>
    <row r="36" spans="1:8" x14ac:dyDescent="0.25">
      <c r="A36" s="30"/>
      <c r="B36" s="46" t="s">
        <v>81</v>
      </c>
      <c r="C36" s="47"/>
      <c r="D36" s="47"/>
      <c r="E36" s="47"/>
      <c r="F36" s="48">
        <f>F34+F35</f>
        <v>2099.7476650494309</v>
      </c>
      <c r="G36" s="49" t="s">
        <v>82</v>
      </c>
    </row>
    <row r="37" spans="1:8" x14ac:dyDescent="0.25">
      <c r="A37" s="30"/>
      <c r="B37" s="51"/>
      <c r="C37" s="28"/>
      <c r="D37" s="28"/>
      <c r="E37" s="28"/>
      <c r="F37" s="78"/>
      <c r="G37" s="311"/>
      <c r="H37" s="6"/>
    </row>
    <row r="38" spans="1:8" x14ac:dyDescent="0.25">
      <c r="B38" s="51"/>
      <c r="C38" s="28"/>
      <c r="D38" s="28"/>
      <c r="E38" s="28"/>
      <c r="F38" s="78"/>
      <c r="G38" s="311"/>
      <c r="H38" s="6"/>
    </row>
    <row r="39" spans="1:8" x14ac:dyDescent="0.25">
      <c r="A39" s="330" t="s">
        <v>717</v>
      </c>
      <c r="B39" s="35" t="s">
        <v>618</v>
      </c>
      <c r="C39" s="53"/>
      <c r="D39" s="23"/>
      <c r="E39" s="23"/>
      <c r="F39" s="54"/>
      <c r="G39" s="64"/>
    </row>
    <row r="40" spans="1:8" x14ac:dyDescent="0.25">
      <c r="A40" s="30"/>
      <c r="B40" s="65" t="s">
        <v>71</v>
      </c>
      <c r="C40" s="38"/>
      <c r="D40" s="38"/>
      <c r="E40" s="66"/>
      <c r="F40" s="66"/>
      <c r="G40" s="25"/>
    </row>
    <row r="41" spans="1:8" x14ac:dyDescent="0.25">
      <c r="A41" s="30"/>
      <c r="B41" s="40" t="s">
        <v>724</v>
      </c>
      <c r="C41" s="29" t="s">
        <v>88</v>
      </c>
      <c r="D41" s="38">
        <v>10</v>
      </c>
      <c r="E41" s="409">
        <f>'Electrical District Rate'!D140</f>
        <v>4687</v>
      </c>
      <c r="F41" s="39">
        <f t="shared" ref="F41:F43" si="0">E41*D41</f>
        <v>46870</v>
      </c>
      <c r="G41" s="34"/>
    </row>
    <row r="42" spans="1:8" x14ac:dyDescent="0.25">
      <c r="A42" s="30"/>
      <c r="B42" s="40" t="s">
        <v>728</v>
      </c>
      <c r="C42" s="29" t="s">
        <v>88</v>
      </c>
      <c r="D42" s="38">
        <v>20</v>
      </c>
      <c r="E42" s="409">
        <f>'Electrical District Rate'!J121</f>
        <v>1339</v>
      </c>
      <c r="F42" s="39">
        <f t="shared" ref="F42" si="1">E42*D42</f>
        <v>26780</v>
      </c>
      <c r="G42" s="34"/>
    </row>
    <row r="43" spans="1:8" x14ac:dyDescent="0.25">
      <c r="A43" s="30"/>
      <c r="B43" s="40" t="s">
        <v>89</v>
      </c>
      <c r="C43" s="29" t="s">
        <v>28</v>
      </c>
      <c r="D43" s="38">
        <v>6</v>
      </c>
      <c r="E43" s="39">
        <f>'Electrical District Rate'!I135</f>
        <v>143</v>
      </c>
      <c r="F43" s="39">
        <f t="shared" si="0"/>
        <v>858</v>
      </c>
      <c r="G43" s="34"/>
    </row>
    <row r="44" spans="1:8" x14ac:dyDescent="0.25">
      <c r="A44" s="30"/>
      <c r="B44" s="45" t="s">
        <v>75</v>
      </c>
      <c r="C44" s="38"/>
      <c r="D44" s="38"/>
      <c r="E44" s="43"/>
      <c r="F44" s="44">
        <f>SUM(F41:F43)</f>
        <v>74508</v>
      </c>
      <c r="G44" s="34"/>
    </row>
    <row r="45" spans="1:8" x14ac:dyDescent="0.25">
      <c r="A45" s="30"/>
      <c r="B45" s="31" t="s">
        <v>76</v>
      </c>
      <c r="C45" s="38"/>
      <c r="D45" s="38"/>
      <c r="E45" s="41"/>
      <c r="F45" s="41"/>
      <c r="G45" s="34"/>
    </row>
    <row r="46" spans="1:8" x14ac:dyDescent="0.25">
      <c r="B46" s="40" t="s">
        <v>0</v>
      </c>
      <c r="C46" s="38" t="s">
        <v>1</v>
      </c>
      <c r="D46" s="38">
        <v>0.1</v>
      </c>
      <c r="E46" s="41">
        <f>E31</f>
        <v>900</v>
      </c>
      <c r="F46" s="41">
        <f>E46*D46</f>
        <v>90</v>
      </c>
      <c r="G46" s="34"/>
    </row>
    <row r="47" spans="1:8" x14ac:dyDescent="0.25">
      <c r="B47" s="40" t="s">
        <v>77</v>
      </c>
      <c r="C47" s="38" t="s">
        <v>1</v>
      </c>
      <c r="D47" s="38">
        <v>0.3</v>
      </c>
      <c r="E47" s="41">
        <f>E32</f>
        <v>750</v>
      </c>
      <c r="F47" s="41">
        <f>E47*D47</f>
        <v>225</v>
      </c>
      <c r="G47" s="34"/>
    </row>
    <row r="48" spans="1:8" x14ac:dyDescent="0.25">
      <c r="B48" s="45" t="s">
        <v>78</v>
      </c>
      <c r="C48" s="38"/>
      <c r="D48" s="38"/>
      <c r="E48" s="41"/>
      <c r="F48" s="44">
        <f>SUM(F46:F47)</f>
        <v>315</v>
      </c>
      <c r="G48" s="34"/>
    </row>
    <row r="49" spans="2:7" x14ac:dyDescent="0.25">
      <c r="B49" s="40" t="s">
        <v>79</v>
      </c>
      <c r="C49" s="38"/>
      <c r="D49" s="38"/>
      <c r="E49" s="38"/>
      <c r="F49" s="41">
        <f>F44+F48</f>
        <v>74823</v>
      </c>
      <c r="G49" s="34"/>
    </row>
    <row r="50" spans="2:7" x14ac:dyDescent="0.25">
      <c r="B50" s="45" t="s">
        <v>86</v>
      </c>
      <c r="C50" s="38"/>
      <c r="D50" s="38"/>
      <c r="E50" s="38"/>
      <c r="F50" s="44">
        <f>SUM(F49:F49)</f>
        <v>74823</v>
      </c>
      <c r="G50" s="34"/>
    </row>
    <row r="51" spans="2:7" x14ac:dyDescent="0.25">
      <c r="B51" s="40" t="s">
        <v>87</v>
      </c>
      <c r="C51" s="38"/>
      <c r="D51" s="38"/>
      <c r="E51" s="38"/>
      <c r="F51" s="43">
        <f>0.15*F50</f>
        <v>11223.449999999999</v>
      </c>
      <c r="G51" s="34"/>
    </row>
    <row r="52" spans="2:7" x14ac:dyDescent="0.25">
      <c r="B52" s="46" t="s">
        <v>81</v>
      </c>
      <c r="C52" s="47"/>
      <c r="D52" s="47"/>
      <c r="E52" s="47"/>
      <c r="F52" s="48">
        <f>F50+F51</f>
        <v>86046.45</v>
      </c>
      <c r="G52" s="67" t="s">
        <v>168</v>
      </c>
    </row>
    <row r="54" spans="2:7" x14ac:dyDescent="0.25">
      <c r="B54" s="31" t="s">
        <v>90</v>
      </c>
      <c r="C54" s="57"/>
      <c r="D54" s="2"/>
      <c r="E54" s="2"/>
      <c r="F54" s="2"/>
      <c r="G54" s="58"/>
    </row>
    <row r="55" spans="2:7" x14ac:dyDescent="0.25">
      <c r="B55" s="35" t="s">
        <v>71</v>
      </c>
      <c r="C55" s="33"/>
      <c r="D55" s="33"/>
      <c r="E55" s="36"/>
      <c r="F55" s="36"/>
      <c r="G55" s="34"/>
    </row>
    <row r="56" spans="2:7" x14ac:dyDescent="0.25">
      <c r="B56" s="80" t="s">
        <v>132</v>
      </c>
      <c r="C56" s="57" t="s">
        <v>133</v>
      </c>
      <c r="D56" s="57">
        <v>1</v>
      </c>
      <c r="E56" s="422">
        <f>'Base Rate'!E71</f>
        <v>15524.999999999998</v>
      </c>
      <c r="F56" s="424">
        <f>E56*D56</f>
        <v>15524.999999999998</v>
      </c>
      <c r="G56" s="34"/>
    </row>
    <row r="57" spans="2:7" x14ac:dyDescent="0.25">
      <c r="B57" s="37" t="s">
        <v>91</v>
      </c>
      <c r="C57" s="29" t="s">
        <v>12</v>
      </c>
      <c r="D57" s="38">
        <v>1</v>
      </c>
      <c r="E57" s="423"/>
      <c r="F57" s="425"/>
      <c r="G57" s="34"/>
    </row>
    <row r="58" spans="2:7" x14ac:dyDescent="0.25">
      <c r="B58" s="40" t="s">
        <v>107</v>
      </c>
      <c r="C58" s="29" t="s">
        <v>5</v>
      </c>
      <c r="D58" s="38">
        <v>4</v>
      </c>
      <c r="E58" s="423"/>
      <c r="F58" s="425"/>
      <c r="G58" s="34"/>
    </row>
    <row r="59" spans="2:7" x14ac:dyDescent="0.25">
      <c r="B59" s="83" t="s">
        <v>106</v>
      </c>
      <c r="C59" s="29" t="s">
        <v>13</v>
      </c>
      <c r="D59" s="38">
        <v>1</v>
      </c>
      <c r="E59" s="423"/>
      <c r="F59" s="425"/>
      <c r="G59" s="34"/>
    </row>
    <row r="60" spans="2:7" x14ac:dyDescent="0.25">
      <c r="B60" s="83" t="s">
        <v>25</v>
      </c>
      <c r="C60" s="29" t="s">
        <v>13</v>
      </c>
      <c r="D60" s="38">
        <v>1</v>
      </c>
      <c r="E60" s="423"/>
      <c r="F60" s="425"/>
      <c r="G60" s="34"/>
    </row>
    <row r="61" spans="2:7" x14ac:dyDescent="0.25">
      <c r="B61" s="83" t="s">
        <v>26</v>
      </c>
      <c r="C61" s="29" t="s">
        <v>13</v>
      </c>
      <c r="D61" s="38">
        <v>1</v>
      </c>
      <c r="E61" s="423"/>
      <c r="F61" s="425"/>
      <c r="G61" s="34"/>
    </row>
    <row r="62" spans="2:7" x14ac:dyDescent="0.25">
      <c r="B62" s="40" t="s">
        <v>92</v>
      </c>
      <c r="C62" s="29" t="s">
        <v>28</v>
      </c>
      <c r="D62" s="38">
        <v>1</v>
      </c>
      <c r="E62" s="39">
        <v>1738</v>
      </c>
      <c r="F62" s="66">
        <f>E62*D62</f>
        <v>1738</v>
      </c>
      <c r="G62" s="34"/>
    </row>
    <row r="63" spans="2:7" x14ac:dyDescent="0.25">
      <c r="B63" s="42" t="s">
        <v>75</v>
      </c>
      <c r="C63" s="29"/>
      <c r="D63" s="38"/>
      <c r="E63" s="43"/>
      <c r="F63" s="44">
        <f>SUM(F56:F62)</f>
        <v>17263</v>
      </c>
      <c r="G63" s="34"/>
    </row>
    <row r="64" spans="2:7" x14ac:dyDescent="0.25">
      <c r="B64" s="31" t="s">
        <v>76</v>
      </c>
      <c r="C64" s="38"/>
      <c r="D64" s="38"/>
      <c r="E64" s="41"/>
      <c r="F64" s="41"/>
      <c r="G64" s="34"/>
    </row>
    <row r="65" spans="1:7" x14ac:dyDescent="0.25">
      <c r="B65" s="40" t="s">
        <v>0</v>
      </c>
      <c r="C65" s="38" t="s">
        <v>1</v>
      </c>
      <c r="D65" s="38">
        <v>0.2</v>
      </c>
      <c r="E65" s="41">
        <f>E46</f>
        <v>900</v>
      </c>
      <c r="F65" s="41">
        <f>E65*D65</f>
        <v>180</v>
      </c>
      <c r="G65" s="34"/>
    </row>
    <row r="66" spans="1:7" x14ac:dyDescent="0.25">
      <c r="B66" s="40" t="s">
        <v>77</v>
      </c>
      <c r="C66" s="38" t="s">
        <v>1</v>
      </c>
      <c r="D66" s="38">
        <v>1.5</v>
      </c>
      <c r="E66" s="41">
        <f>E47</f>
        <v>750</v>
      </c>
      <c r="F66" s="41">
        <f>E66*D66</f>
        <v>1125</v>
      </c>
      <c r="G66" s="34"/>
    </row>
    <row r="67" spans="1:7" x14ac:dyDescent="0.25">
      <c r="B67" s="45" t="s">
        <v>78</v>
      </c>
      <c r="C67" s="38"/>
      <c r="D67" s="38"/>
      <c r="E67" s="41"/>
      <c r="F67" s="44">
        <f>SUM(F65:F66)</f>
        <v>1305</v>
      </c>
      <c r="G67" s="34"/>
    </row>
    <row r="68" spans="1:7" x14ac:dyDescent="0.25">
      <c r="B68" s="40" t="s">
        <v>79</v>
      </c>
      <c r="C68" s="38"/>
      <c r="D68" s="38"/>
      <c r="E68" s="38"/>
      <c r="F68" s="41">
        <f>F67+F63</f>
        <v>18568</v>
      </c>
      <c r="G68" s="34"/>
    </row>
    <row r="69" spans="1:7" x14ac:dyDescent="0.25">
      <c r="B69" s="40" t="s">
        <v>93</v>
      </c>
      <c r="C69" s="38"/>
      <c r="D69" s="38"/>
      <c r="E69" s="38"/>
      <c r="F69" s="43">
        <f>0.15*F68</f>
        <v>2785.2</v>
      </c>
      <c r="G69" s="34"/>
    </row>
    <row r="70" spans="1:7" x14ac:dyDescent="0.25">
      <c r="B70" s="46" t="s">
        <v>94</v>
      </c>
      <c r="C70" s="47"/>
      <c r="D70" s="47"/>
      <c r="E70" s="47"/>
      <c r="F70" s="48">
        <f>F69+F68</f>
        <v>21353.200000000001</v>
      </c>
      <c r="G70" s="49" t="s">
        <v>95</v>
      </c>
    </row>
    <row r="71" spans="1:7" x14ac:dyDescent="0.25">
      <c r="A71" s="6"/>
      <c r="C71" s="336"/>
      <c r="D71" s="336"/>
    </row>
    <row r="72" spans="1:7" x14ac:dyDescent="0.25">
      <c r="B72" s="334"/>
      <c r="C72" s="334"/>
      <c r="D72" s="337"/>
      <c r="E72" s="337"/>
      <c r="F72" s="337"/>
      <c r="G72" s="335"/>
    </row>
    <row r="73" spans="1:7" x14ac:dyDescent="0.25">
      <c r="A73" s="59" t="s">
        <v>619</v>
      </c>
      <c r="B73" s="68" t="s">
        <v>652</v>
      </c>
      <c r="C73" s="61"/>
      <c r="D73" s="62"/>
      <c r="E73" s="62"/>
      <c r="F73" s="62"/>
      <c r="G73" s="32"/>
    </row>
    <row r="74" spans="1:7" x14ac:dyDescent="0.25">
      <c r="B74" s="35" t="s">
        <v>71</v>
      </c>
      <c r="C74" s="70"/>
      <c r="D74" s="33"/>
      <c r="E74" s="36"/>
      <c r="F74" s="36"/>
      <c r="G74" s="69"/>
    </row>
    <row r="75" spans="1:7" x14ac:dyDescent="0.25">
      <c r="B75" s="4" t="s">
        <v>263</v>
      </c>
      <c r="C75" s="28" t="s">
        <v>13</v>
      </c>
      <c r="D75" s="38">
        <v>1</v>
      </c>
      <c r="E75" s="71">
        <f>'Electrical District Rate'!$E$50</f>
        <v>21414</v>
      </c>
      <c r="F75" s="41">
        <f>E75*D75</f>
        <v>21414</v>
      </c>
      <c r="G75" s="69"/>
    </row>
    <row r="76" spans="1:7" x14ac:dyDescent="0.25">
      <c r="B76" s="73" t="s">
        <v>16</v>
      </c>
      <c r="C76" s="38" t="s">
        <v>24</v>
      </c>
      <c r="D76" s="38">
        <v>1</v>
      </c>
      <c r="E76" s="39">
        <f>'Base Rate'!E46</f>
        <v>1176.4499999999998</v>
      </c>
      <c r="F76" s="41">
        <f t="shared" ref="F76:F84" si="2">E76*D76</f>
        <v>1176.4499999999998</v>
      </c>
      <c r="G76" s="69"/>
    </row>
    <row r="77" spans="1:7" x14ac:dyDescent="0.25">
      <c r="B77" s="73" t="s">
        <v>96</v>
      </c>
      <c r="C77" s="38" t="s">
        <v>24</v>
      </c>
      <c r="D77" s="38">
        <v>1</v>
      </c>
      <c r="E77" s="39">
        <f>'Base Rate'!E45</f>
        <v>1125.8499999999999</v>
      </c>
      <c r="F77" s="41">
        <f t="shared" si="2"/>
        <v>1125.8499999999999</v>
      </c>
      <c r="G77" s="69"/>
    </row>
    <row r="78" spans="1:7" x14ac:dyDescent="0.25">
      <c r="B78" s="1" t="s">
        <v>114</v>
      </c>
      <c r="C78" s="28" t="s">
        <v>13</v>
      </c>
      <c r="D78" s="38">
        <v>1</v>
      </c>
      <c r="E78" s="39">
        <f>'Base Rate'!E48</f>
        <v>1646.8</v>
      </c>
      <c r="F78" s="41">
        <f t="shared" si="2"/>
        <v>1646.8</v>
      </c>
      <c r="G78" s="69"/>
    </row>
    <row r="79" spans="1:7" x14ac:dyDescent="0.25">
      <c r="B79" s="73" t="s">
        <v>17</v>
      </c>
      <c r="C79" s="28" t="s">
        <v>24</v>
      </c>
      <c r="D79" s="38">
        <v>3</v>
      </c>
      <c r="E79" s="39">
        <f>'Base Rate'!E47</f>
        <v>272.54999999999995</v>
      </c>
      <c r="F79" s="41">
        <f t="shared" si="2"/>
        <v>817.64999999999986</v>
      </c>
      <c r="G79" s="69"/>
    </row>
    <row r="80" spans="1:7" x14ac:dyDescent="0.25">
      <c r="B80" s="73" t="s">
        <v>722</v>
      </c>
      <c r="C80" s="28" t="s">
        <v>13</v>
      </c>
      <c r="D80" s="38">
        <v>3</v>
      </c>
      <c r="E80" s="416">
        <f>'Electrical District Rate'!J50</f>
        <v>5160</v>
      </c>
      <c r="F80" s="41">
        <f t="shared" si="2"/>
        <v>15480</v>
      </c>
      <c r="G80" s="69"/>
    </row>
    <row r="81" spans="1:7" x14ac:dyDescent="0.25">
      <c r="B81" s="72" t="s">
        <v>718</v>
      </c>
      <c r="C81" s="28" t="s">
        <v>9</v>
      </c>
      <c r="D81" s="98">
        <v>1</v>
      </c>
      <c r="E81" s="71">
        <f>'Electrical District Rate'!E66</f>
        <v>9785</v>
      </c>
      <c r="F81" s="41">
        <f t="shared" si="2"/>
        <v>9785</v>
      </c>
      <c r="G81" s="69"/>
    </row>
    <row r="82" spans="1:7" x14ac:dyDescent="0.25">
      <c r="A82" s="60"/>
      <c r="B82" s="72" t="s">
        <v>729</v>
      </c>
      <c r="C82" s="28" t="s">
        <v>9</v>
      </c>
      <c r="D82" s="98">
        <v>5</v>
      </c>
      <c r="E82" s="414">
        <f>'Electrical District Rate'!E62</f>
        <v>5665</v>
      </c>
      <c r="F82" s="41">
        <f t="shared" ref="F82:F83" si="3">E82*D82</f>
        <v>28325</v>
      </c>
      <c r="G82" s="69"/>
    </row>
    <row r="83" spans="1:7" x14ac:dyDescent="0.25">
      <c r="A83" s="60"/>
      <c r="B83" s="72" t="s">
        <v>653</v>
      </c>
      <c r="C83" s="28" t="s">
        <v>9</v>
      </c>
      <c r="D83" s="98">
        <v>1</v>
      </c>
      <c r="E83" s="414">
        <v>3250</v>
      </c>
      <c r="F83" s="41">
        <f t="shared" si="3"/>
        <v>3250</v>
      </c>
      <c r="G83" s="69"/>
    </row>
    <row r="84" spans="1:7" ht="24" x14ac:dyDescent="0.25">
      <c r="B84" s="74" t="s">
        <v>97</v>
      </c>
      <c r="C84" s="86" t="s">
        <v>14</v>
      </c>
      <c r="D84" s="87">
        <v>1</v>
      </c>
      <c r="E84" s="88">
        <f>'[3]Base Rate'!D94</f>
        <v>25.75</v>
      </c>
      <c r="F84" s="89">
        <f t="shared" si="2"/>
        <v>25.75</v>
      </c>
      <c r="G84" s="69"/>
    </row>
    <row r="85" spans="1:7" x14ac:dyDescent="0.25">
      <c r="A85" s="60"/>
      <c r="B85" s="45" t="s">
        <v>75</v>
      </c>
      <c r="C85" s="75"/>
      <c r="D85" s="38"/>
      <c r="E85" s="43"/>
      <c r="F85" s="44">
        <f>SUM(F75:F84)</f>
        <v>83046.5</v>
      </c>
      <c r="G85" s="55"/>
    </row>
    <row r="86" spans="1:7" x14ac:dyDescent="0.25">
      <c r="A86" s="60"/>
      <c r="B86" s="31" t="s">
        <v>76</v>
      </c>
      <c r="C86" s="75"/>
      <c r="D86" s="38"/>
      <c r="E86" s="41"/>
      <c r="F86" s="41"/>
      <c r="G86" s="55"/>
    </row>
    <row r="87" spans="1:7" x14ac:dyDescent="0.25">
      <c r="A87" s="60"/>
      <c r="B87" s="40" t="s">
        <v>0</v>
      </c>
      <c r="C87" s="75" t="s">
        <v>1</v>
      </c>
      <c r="D87" s="38">
        <v>1</v>
      </c>
      <c r="E87" s="41">
        <f>E65</f>
        <v>900</v>
      </c>
      <c r="F87" s="41">
        <f>E87*D87</f>
        <v>900</v>
      </c>
      <c r="G87" s="55"/>
    </row>
    <row r="88" spans="1:7" x14ac:dyDescent="0.25">
      <c r="A88" s="60"/>
      <c r="B88" s="40" t="s">
        <v>77</v>
      </c>
      <c r="C88" s="75" t="s">
        <v>1</v>
      </c>
      <c r="D88" s="38">
        <v>2</v>
      </c>
      <c r="E88" s="41">
        <f>E66</f>
        <v>750</v>
      </c>
      <c r="F88" s="41">
        <f>E88*D88</f>
        <v>1500</v>
      </c>
      <c r="G88" s="55"/>
    </row>
    <row r="89" spans="1:7" x14ac:dyDescent="0.25">
      <c r="A89" s="60"/>
      <c r="B89" s="45" t="s">
        <v>78</v>
      </c>
      <c r="C89" s="75"/>
      <c r="D89" s="38"/>
      <c r="E89" s="41"/>
      <c r="F89" s="44">
        <f>SUM(F87:F88)</f>
        <v>2400</v>
      </c>
      <c r="G89" s="55"/>
    </row>
    <row r="90" spans="1:7" x14ac:dyDescent="0.25">
      <c r="A90" s="60"/>
      <c r="B90" s="40" t="s">
        <v>79</v>
      </c>
      <c r="C90" s="75"/>
      <c r="D90" s="38"/>
      <c r="E90" s="38"/>
      <c r="F90" s="41">
        <f>F85+F89</f>
        <v>85446.5</v>
      </c>
      <c r="G90" s="55"/>
    </row>
    <row r="91" spans="1:7" x14ac:dyDescent="0.25">
      <c r="A91" s="60"/>
      <c r="B91" s="45"/>
      <c r="C91" s="75"/>
      <c r="D91" s="38"/>
      <c r="E91" s="38"/>
      <c r="F91" s="44">
        <f>SUM(F90:F90)</f>
        <v>85446.5</v>
      </c>
      <c r="G91" s="55"/>
    </row>
    <row r="92" spans="1:7" x14ac:dyDescent="0.25">
      <c r="A92" s="60"/>
      <c r="B92" s="45" t="s">
        <v>86</v>
      </c>
      <c r="C92" s="75"/>
      <c r="D92" s="38"/>
      <c r="E92" s="38"/>
      <c r="F92" s="44">
        <f>SUM(F91:F91)</f>
        <v>85446.5</v>
      </c>
      <c r="G92" s="55"/>
    </row>
    <row r="93" spans="1:7" x14ac:dyDescent="0.25">
      <c r="A93" s="60"/>
      <c r="B93" s="40" t="s">
        <v>87</v>
      </c>
      <c r="C93" s="75"/>
      <c r="D93" s="38"/>
      <c r="E93" s="38"/>
      <c r="F93" s="43">
        <f>0.15*F92</f>
        <v>12816.975</v>
      </c>
      <c r="G93" s="55"/>
    </row>
    <row r="94" spans="1:7" x14ac:dyDescent="0.25">
      <c r="A94" s="60"/>
      <c r="B94" s="46" t="s">
        <v>81</v>
      </c>
      <c r="C94" s="77"/>
      <c r="D94" s="47"/>
      <c r="E94" s="47"/>
      <c r="F94" s="48">
        <f>F91+F93</f>
        <v>98263.475000000006</v>
      </c>
      <c r="G94" s="56" t="s">
        <v>85</v>
      </c>
    </row>
    <row r="95" spans="1:7" x14ac:dyDescent="0.25">
      <c r="A95" s="60"/>
      <c r="B95" s="51"/>
      <c r="C95" s="28"/>
      <c r="D95" s="28"/>
      <c r="E95" s="28"/>
      <c r="F95" s="78"/>
      <c r="G95" s="52"/>
    </row>
    <row r="96" spans="1:7" x14ac:dyDescent="0.25">
      <c r="A96" s="59"/>
      <c r="B96" s="79" t="s">
        <v>654</v>
      </c>
      <c r="C96" s="53"/>
      <c r="D96" s="23"/>
      <c r="E96" s="23"/>
      <c r="F96" s="54"/>
      <c r="G96" s="63"/>
    </row>
    <row r="97" spans="1:7" x14ac:dyDescent="0.25">
      <c r="A97" s="59"/>
      <c r="B97" s="55" t="s">
        <v>71</v>
      </c>
      <c r="C97" s="75"/>
      <c r="D97" s="38"/>
      <c r="E97" s="66"/>
      <c r="F97" s="66"/>
      <c r="G97" s="38"/>
    </row>
    <row r="98" spans="1:7" x14ac:dyDescent="0.25">
      <c r="A98" s="76"/>
      <c r="B98" s="4" t="s">
        <v>721</v>
      </c>
      <c r="C98" s="28" t="s">
        <v>13</v>
      </c>
      <c r="D98" s="38">
        <v>1</v>
      </c>
      <c r="E98" s="71">
        <f>'Electrical District Rate'!$I$77</f>
        <v>2668</v>
      </c>
      <c r="F98" s="41">
        <f t="shared" ref="F98:F102" si="4">E98*D98</f>
        <v>2668</v>
      </c>
      <c r="G98" s="38"/>
    </row>
    <row r="99" spans="1:7" x14ac:dyDescent="0.25">
      <c r="A99" s="76"/>
      <c r="B99" s="40" t="s">
        <v>730</v>
      </c>
      <c r="C99" s="28" t="s">
        <v>13</v>
      </c>
      <c r="D99" s="38">
        <v>3</v>
      </c>
      <c r="E99" s="71">
        <f>'Electrical District Rate'!J48</f>
        <v>2737</v>
      </c>
      <c r="F99" s="41">
        <f t="shared" si="4"/>
        <v>8211</v>
      </c>
      <c r="G99" s="38"/>
    </row>
    <row r="100" spans="1:7" x14ac:dyDescent="0.25">
      <c r="A100" s="41"/>
      <c r="B100" s="72" t="s">
        <v>731</v>
      </c>
      <c r="C100" s="28" t="s">
        <v>9</v>
      </c>
      <c r="D100" s="38">
        <v>1</v>
      </c>
      <c r="E100" s="71">
        <f>'Electrical District Rate'!$I$65</f>
        <v>1236</v>
      </c>
      <c r="F100" s="41">
        <f t="shared" si="4"/>
        <v>1236</v>
      </c>
      <c r="G100" s="38"/>
    </row>
    <row r="101" spans="1:7" x14ac:dyDescent="0.25">
      <c r="A101" s="40"/>
      <c r="B101" s="72" t="s">
        <v>626</v>
      </c>
      <c r="C101" s="28" t="s">
        <v>9</v>
      </c>
      <c r="D101" s="38">
        <v>17</v>
      </c>
      <c r="E101" s="414">
        <v>145</v>
      </c>
      <c r="F101" s="41">
        <f t="shared" si="4"/>
        <v>2465</v>
      </c>
      <c r="G101" s="38"/>
    </row>
    <row r="102" spans="1:7" x14ac:dyDescent="0.25">
      <c r="A102" s="40"/>
      <c r="B102" s="72" t="s">
        <v>625</v>
      </c>
      <c r="C102" s="28" t="s">
        <v>9</v>
      </c>
      <c r="D102" s="38">
        <v>19</v>
      </c>
      <c r="E102" s="414">
        <v>145</v>
      </c>
      <c r="F102" s="41">
        <f t="shared" si="4"/>
        <v>2755</v>
      </c>
      <c r="G102" s="38"/>
    </row>
    <row r="103" spans="1:7" x14ac:dyDescent="0.25">
      <c r="A103" s="40"/>
      <c r="B103" s="45"/>
      <c r="C103" s="75"/>
      <c r="D103" s="38"/>
      <c r="E103" s="81"/>
      <c r="F103" s="44">
        <f>SUM(F98:F102)</f>
        <v>17335</v>
      </c>
      <c r="G103" s="40"/>
    </row>
    <row r="104" spans="1:7" x14ac:dyDescent="0.25">
      <c r="A104" s="40"/>
      <c r="B104" s="31" t="s">
        <v>76</v>
      </c>
      <c r="C104" s="75"/>
      <c r="D104" s="38"/>
      <c r="E104" s="41"/>
      <c r="F104" s="41"/>
      <c r="G104" s="40"/>
    </row>
    <row r="105" spans="1:7" x14ac:dyDescent="0.25">
      <c r="A105" s="321"/>
      <c r="B105" s="40" t="s">
        <v>0</v>
      </c>
      <c r="C105" s="75" t="s">
        <v>1</v>
      </c>
      <c r="D105" s="38">
        <v>1</v>
      </c>
      <c r="E105" s="41">
        <v>900</v>
      </c>
      <c r="F105" s="41">
        <f>E105*D105</f>
        <v>900</v>
      </c>
      <c r="G105" s="40"/>
    </row>
    <row r="106" spans="1:7" x14ac:dyDescent="0.25">
      <c r="A106" s="76"/>
      <c r="B106" s="40" t="s">
        <v>77</v>
      </c>
      <c r="C106" s="75" t="s">
        <v>1</v>
      </c>
      <c r="D106" s="38">
        <v>1</v>
      </c>
      <c r="E106" s="41">
        <v>750</v>
      </c>
      <c r="F106" s="41">
        <f>E106*D106</f>
        <v>750</v>
      </c>
      <c r="G106" s="40"/>
    </row>
    <row r="107" spans="1:7" x14ac:dyDescent="0.25">
      <c r="A107" s="59"/>
      <c r="B107" s="45" t="s">
        <v>78</v>
      </c>
      <c r="C107" s="75"/>
      <c r="D107" s="38"/>
      <c r="E107" s="41"/>
      <c r="F107" s="44">
        <f>F106+F105+F103</f>
        <v>18985</v>
      </c>
      <c r="G107" s="40"/>
    </row>
    <row r="108" spans="1:7" x14ac:dyDescent="0.25">
      <c r="A108" s="59"/>
      <c r="B108" s="40" t="s">
        <v>98</v>
      </c>
      <c r="C108" s="75"/>
      <c r="D108" s="38"/>
      <c r="E108" s="38"/>
      <c r="F108" s="43">
        <f>0.15*(F107+F103)</f>
        <v>5448</v>
      </c>
      <c r="G108" s="40"/>
    </row>
    <row r="109" spans="1:7" x14ac:dyDescent="0.25">
      <c r="A109" s="59"/>
      <c r="B109" s="46" t="s">
        <v>99</v>
      </c>
      <c r="C109" s="77"/>
      <c r="D109" s="47"/>
      <c r="E109" s="47"/>
      <c r="F109" s="48">
        <f>F107+F108</f>
        <v>24433</v>
      </c>
      <c r="G109" s="82" t="s">
        <v>85</v>
      </c>
    </row>
    <row r="110" spans="1:7" x14ac:dyDescent="0.25">
      <c r="A110" s="59"/>
      <c r="B110" s="323"/>
      <c r="C110" s="337"/>
      <c r="D110" s="337"/>
      <c r="E110" s="337"/>
      <c r="F110" s="338"/>
      <c r="G110" s="322"/>
    </row>
    <row r="111" spans="1:7" x14ac:dyDescent="0.25">
      <c r="A111" s="59"/>
      <c r="B111" s="79" t="s">
        <v>655</v>
      </c>
      <c r="C111" s="53"/>
      <c r="D111" s="23"/>
      <c r="E111" s="23"/>
      <c r="F111" s="54"/>
      <c r="G111" s="63"/>
    </row>
    <row r="112" spans="1:7" x14ac:dyDescent="0.25">
      <c r="A112" s="41"/>
      <c r="B112" s="55" t="s">
        <v>71</v>
      </c>
      <c r="C112" s="75"/>
      <c r="D112" s="38"/>
      <c r="E112" s="66"/>
      <c r="F112" s="66"/>
      <c r="G112" s="38"/>
    </row>
    <row r="113" spans="1:7" x14ac:dyDescent="0.25">
      <c r="A113" s="41"/>
      <c r="B113" s="4" t="s">
        <v>657</v>
      </c>
      <c r="C113" s="28" t="s">
        <v>13</v>
      </c>
      <c r="D113" s="38">
        <v>1</v>
      </c>
      <c r="E113" s="71">
        <f>'Electrical District Rate'!$I$77</f>
        <v>2668</v>
      </c>
      <c r="F113" s="41">
        <f t="shared" ref="F113:F117" si="5">E113*D113</f>
        <v>2668</v>
      </c>
      <c r="G113" s="38"/>
    </row>
    <row r="114" spans="1:7" x14ac:dyDescent="0.25">
      <c r="A114" s="76"/>
      <c r="B114" s="40" t="s">
        <v>730</v>
      </c>
      <c r="C114" s="28" t="s">
        <v>13</v>
      </c>
      <c r="D114" s="38">
        <v>3</v>
      </c>
      <c r="E114" s="71">
        <f>E99</f>
        <v>2737</v>
      </c>
      <c r="F114" s="41">
        <f t="shared" si="5"/>
        <v>8211</v>
      </c>
      <c r="G114" s="38"/>
    </row>
    <row r="115" spans="1:7" x14ac:dyDescent="0.25">
      <c r="A115" s="41"/>
      <c r="B115" s="72" t="s">
        <v>731</v>
      </c>
      <c r="C115" s="28" t="s">
        <v>9</v>
      </c>
      <c r="D115" s="38">
        <v>1</v>
      </c>
      <c r="E115" s="71">
        <f>'Electrical District Rate'!$I$65</f>
        <v>1236</v>
      </c>
      <c r="F115" s="41">
        <f t="shared" si="5"/>
        <v>1236</v>
      </c>
      <c r="G115" s="38"/>
    </row>
    <row r="116" spans="1:7" x14ac:dyDescent="0.25">
      <c r="A116" s="40"/>
      <c r="B116" s="72" t="s">
        <v>626</v>
      </c>
      <c r="C116" s="28" t="s">
        <v>9</v>
      </c>
      <c r="D116" s="38">
        <v>12</v>
      </c>
      <c r="E116" s="71">
        <v>145</v>
      </c>
      <c r="F116" s="41">
        <f t="shared" si="5"/>
        <v>1740</v>
      </c>
      <c r="G116" s="38"/>
    </row>
    <row r="117" spans="1:7" x14ac:dyDescent="0.25">
      <c r="A117" s="40"/>
      <c r="B117" s="72" t="s">
        <v>625</v>
      </c>
      <c r="C117" s="28" t="s">
        <v>9</v>
      </c>
      <c r="D117" s="38">
        <v>14</v>
      </c>
      <c r="E117" s="71">
        <v>145</v>
      </c>
      <c r="F117" s="41">
        <f t="shared" si="5"/>
        <v>2030</v>
      </c>
      <c r="G117" s="38"/>
    </row>
    <row r="118" spans="1:7" x14ac:dyDescent="0.25">
      <c r="A118" s="40"/>
      <c r="B118" s="45"/>
      <c r="C118" s="75"/>
      <c r="D118" s="38"/>
      <c r="E118" s="81"/>
      <c r="F118" s="44">
        <f>SUM(F113:F117)</f>
        <v>15885</v>
      </c>
      <c r="G118" s="40"/>
    </row>
    <row r="119" spans="1:7" x14ac:dyDescent="0.25">
      <c r="A119" s="40"/>
      <c r="B119" s="31" t="s">
        <v>76</v>
      </c>
      <c r="C119" s="75"/>
      <c r="D119" s="38"/>
      <c r="E119" s="41"/>
      <c r="F119" s="41"/>
      <c r="G119" s="40"/>
    </row>
    <row r="120" spans="1:7" x14ac:dyDescent="0.25">
      <c r="A120" s="321"/>
      <c r="B120" s="40" t="s">
        <v>0</v>
      </c>
      <c r="C120" s="75" t="s">
        <v>1</v>
      </c>
      <c r="D120" s="38">
        <v>1</v>
      </c>
      <c r="E120" s="41">
        <v>900</v>
      </c>
      <c r="F120" s="41">
        <f>E120*D120</f>
        <v>900</v>
      </c>
      <c r="G120" s="40"/>
    </row>
    <row r="121" spans="1:7" x14ac:dyDescent="0.25">
      <c r="A121" s="76"/>
      <c r="B121" s="40" t="s">
        <v>77</v>
      </c>
      <c r="C121" s="75" t="s">
        <v>1</v>
      </c>
      <c r="D121" s="38">
        <v>1</v>
      </c>
      <c r="E121" s="41">
        <v>750</v>
      </c>
      <c r="F121" s="41">
        <f>E121*D121</f>
        <v>750</v>
      </c>
      <c r="G121" s="40"/>
    </row>
    <row r="122" spans="1:7" x14ac:dyDescent="0.25">
      <c r="A122" s="59"/>
      <c r="B122" s="45" t="s">
        <v>78</v>
      </c>
      <c r="C122" s="75"/>
      <c r="D122" s="38"/>
      <c r="E122" s="41"/>
      <c r="F122" s="44">
        <f>F121+F120+F118</f>
        <v>17535</v>
      </c>
      <c r="G122" s="40"/>
    </row>
    <row r="123" spans="1:7" x14ac:dyDescent="0.25">
      <c r="A123" s="59"/>
      <c r="B123" s="40" t="s">
        <v>98</v>
      </c>
      <c r="C123" s="75"/>
      <c r="D123" s="38"/>
      <c r="E123" s="38"/>
      <c r="F123" s="43">
        <f>0.15*(F122+F118)</f>
        <v>5013</v>
      </c>
      <c r="G123" s="40"/>
    </row>
    <row r="124" spans="1:7" x14ac:dyDescent="0.25">
      <c r="A124" s="59"/>
      <c r="B124" s="46" t="s">
        <v>99</v>
      </c>
      <c r="C124" s="77"/>
      <c r="D124" s="47"/>
      <c r="E124" s="47"/>
      <c r="F124" s="48">
        <f>F122+F123</f>
        <v>22548</v>
      </c>
      <c r="G124" s="82" t="s">
        <v>85</v>
      </c>
    </row>
    <row r="125" spans="1:7" x14ac:dyDescent="0.25">
      <c r="A125" s="59"/>
      <c r="B125" s="323"/>
      <c r="C125" s="337"/>
      <c r="D125" s="337"/>
      <c r="E125" s="337"/>
      <c r="F125" s="338"/>
      <c r="G125" s="322"/>
    </row>
    <row r="126" spans="1:7" x14ac:dyDescent="0.25">
      <c r="A126" s="59"/>
      <c r="B126" s="79" t="s">
        <v>656</v>
      </c>
      <c r="C126" s="53"/>
      <c r="D126" s="23"/>
      <c r="E126" s="23"/>
      <c r="F126" s="54"/>
      <c r="G126" s="63"/>
    </row>
    <row r="127" spans="1:7" x14ac:dyDescent="0.25">
      <c r="A127" s="41"/>
      <c r="B127" s="55" t="s">
        <v>71</v>
      </c>
      <c r="C127" s="75"/>
      <c r="D127" s="38"/>
      <c r="E127" s="66"/>
      <c r="F127" s="66"/>
      <c r="G127" s="38"/>
    </row>
    <row r="128" spans="1:7" x14ac:dyDescent="0.25">
      <c r="A128" s="41"/>
      <c r="B128" s="4" t="s">
        <v>658</v>
      </c>
      <c r="C128" s="28" t="s">
        <v>13</v>
      </c>
      <c r="D128" s="38">
        <v>1</v>
      </c>
      <c r="E128" s="71">
        <f>'Electrical District Rate'!$I$77</f>
        <v>2668</v>
      </c>
      <c r="F128" s="41">
        <f t="shared" ref="F128:F133" si="6">E128*D128</f>
        <v>2668</v>
      </c>
      <c r="G128" s="38"/>
    </row>
    <row r="129" spans="1:8" x14ac:dyDescent="0.25">
      <c r="A129" s="76"/>
      <c r="B129" s="40" t="s">
        <v>730</v>
      </c>
      <c r="C129" s="28" t="s">
        <v>13</v>
      </c>
      <c r="D129" s="38">
        <v>3</v>
      </c>
      <c r="E129" s="71">
        <f>E114</f>
        <v>2737</v>
      </c>
      <c r="F129" s="41">
        <f t="shared" si="6"/>
        <v>8211</v>
      </c>
      <c r="G129" s="38"/>
    </row>
    <row r="130" spans="1:8" x14ac:dyDescent="0.25">
      <c r="A130" s="41"/>
      <c r="B130" s="72" t="s">
        <v>731</v>
      </c>
      <c r="C130" s="28" t="s">
        <v>9</v>
      </c>
      <c r="D130" s="38">
        <v>1</v>
      </c>
      <c r="E130" s="71">
        <f>'Electrical District Rate'!$I$65</f>
        <v>1236</v>
      </c>
      <c r="F130" s="41">
        <f t="shared" si="6"/>
        <v>1236</v>
      </c>
      <c r="G130" s="38"/>
    </row>
    <row r="131" spans="1:8" x14ac:dyDescent="0.25">
      <c r="A131" s="41"/>
      <c r="B131" s="72" t="s">
        <v>732</v>
      </c>
      <c r="C131" s="28" t="s">
        <v>9</v>
      </c>
      <c r="D131" s="38">
        <v>2</v>
      </c>
      <c r="E131" s="71">
        <f>'Electrical District Rate'!$I$65</f>
        <v>1236</v>
      </c>
      <c r="F131" s="41">
        <f t="shared" ref="F131" si="7">E131*D131</f>
        <v>2472</v>
      </c>
      <c r="G131" s="38"/>
    </row>
    <row r="132" spans="1:8" x14ac:dyDescent="0.25">
      <c r="A132" s="40"/>
      <c r="B132" s="72" t="s">
        <v>626</v>
      </c>
      <c r="C132" s="28" t="s">
        <v>9</v>
      </c>
      <c r="D132" s="38">
        <v>11</v>
      </c>
      <c r="E132" s="71">
        <v>145</v>
      </c>
      <c r="F132" s="41">
        <f t="shared" si="6"/>
        <v>1595</v>
      </c>
      <c r="G132" s="38"/>
    </row>
    <row r="133" spans="1:8" x14ac:dyDescent="0.25">
      <c r="A133" s="40"/>
      <c r="B133" s="72" t="s">
        <v>625</v>
      </c>
      <c r="C133" s="28" t="s">
        <v>9</v>
      </c>
      <c r="D133" s="38">
        <v>17</v>
      </c>
      <c r="E133" s="71">
        <v>145</v>
      </c>
      <c r="F133" s="41">
        <f t="shared" si="6"/>
        <v>2465</v>
      </c>
      <c r="G133" s="38"/>
    </row>
    <row r="134" spans="1:8" x14ac:dyDescent="0.25">
      <c r="A134" s="40"/>
      <c r="B134" s="45"/>
      <c r="C134" s="75"/>
      <c r="D134" s="38"/>
      <c r="E134" s="81"/>
      <c r="F134" s="44">
        <f>SUM(F128:F133)</f>
        <v>18647</v>
      </c>
      <c r="G134" s="40"/>
    </row>
    <row r="135" spans="1:8" x14ac:dyDescent="0.25">
      <c r="A135" s="40"/>
      <c r="B135" s="31" t="s">
        <v>76</v>
      </c>
      <c r="C135" s="75"/>
      <c r="D135" s="38"/>
      <c r="E135" s="41"/>
      <c r="F135" s="41"/>
      <c r="G135" s="40"/>
    </row>
    <row r="136" spans="1:8" x14ac:dyDescent="0.25">
      <c r="A136" s="321"/>
      <c r="B136" s="40" t="s">
        <v>0</v>
      </c>
      <c r="C136" s="75" t="s">
        <v>1</v>
      </c>
      <c r="D136" s="38">
        <v>1</v>
      </c>
      <c r="E136" s="41">
        <v>900</v>
      </c>
      <c r="F136" s="41">
        <f>E136*D136</f>
        <v>900</v>
      </c>
      <c r="G136" s="40"/>
    </row>
    <row r="137" spans="1:8" x14ac:dyDescent="0.25">
      <c r="A137" s="76"/>
      <c r="B137" s="40" t="s">
        <v>77</v>
      </c>
      <c r="C137" s="75" t="s">
        <v>1</v>
      </c>
      <c r="D137" s="38">
        <v>1</v>
      </c>
      <c r="E137" s="41">
        <v>750</v>
      </c>
      <c r="F137" s="41">
        <f>E137*D137</f>
        <v>750</v>
      </c>
      <c r="G137" s="40"/>
    </row>
    <row r="138" spans="1:8" x14ac:dyDescent="0.25">
      <c r="A138" s="59"/>
      <c r="B138" s="45" t="s">
        <v>78</v>
      </c>
      <c r="C138" s="75"/>
      <c r="D138" s="38"/>
      <c r="E138" s="41"/>
      <c r="F138" s="44">
        <f>F137+F136+F134</f>
        <v>20297</v>
      </c>
      <c r="G138" s="40"/>
    </row>
    <row r="139" spans="1:8" x14ac:dyDescent="0.25">
      <c r="A139" s="59"/>
      <c r="B139" s="40" t="s">
        <v>98</v>
      </c>
      <c r="C139" s="75"/>
      <c r="D139" s="38"/>
      <c r="E139" s="38"/>
      <c r="F139" s="43">
        <f>0.15*(F138+F134)</f>
        <v>5841.5999999999995</v>
      </c>
      <c r="G139" s="40"/>
    </row>
    <row r="140" spans="1:8" x14ac:dyDescent="0.25">
      <c r="A140" s="59"/>
      <c r="B140" s="46" t="s">
        <v>99</v>
      </c>
      <c r="C140" s="77"/>
      <c r="D140" s="47"/>
      <c r="E140" s="47"/>
      <c r="F140" s="48">
        <f>F138+F139</f>
        <v>26138.6</v>
      </c>
      <c r="G140" s="82" t="s">
        <v>85</v>
      </c>
    </row>
    <row r="141" spans="1:8" x14ac:dyDescent="0.25">
      <c r="A141" s="59"/>
      <c r="B141" s="323"/>
      <c r="C141" s="337"/>
      <c r="D141" s="337"/>
      <c r="E141" s="337"/>
      <c r="F141" s="338"/>
      <c r="G141" s="322"/>
    </row>
    <row r="142" spans="1:8" x14ac:dyDescent="0.25">
      <c r="A142" s="59"/>
    </row>
    <row r="143" spans="1:8" x14ac:dyDescent="0.25">
      <c r="A143" s="358" t="s">
        <v>661</v>
      </c>
      <c r="B143" s="359" t="s">
        <v>662</v>
      </c>
      <c r="C143" s="360"/>
      <c r="D143" s="360"/>
      <c r="E143" s="361"/>
      <c r="F143" s="362"/>
      <c r="G143" s="363"/>
      <c r="H143" s="170"/>
    </row>
    <row r="144" spans="1:8" x14ac:dyDescent="0.25">
      <c r="A144" s="41"/>
      <c r="B144" s="364" t="s">
        <v>71</v>
      </c>
      <c r="C144" s="365"/>
      <c r="D144" s="365"/>
      <c r="E144" s="366"/>
      <c r="F144" s="366"/>
      <c r="G144" s="363"/>
      <c r="H144" s="170"/>
    </row>
    <row r="145" spans="1:8" ht="24" x14ac:dyDescent="0.25">
      <c r="A145" s="41"/>
      <c r="B145" s="367" t="s">
        <v>664</v>
      </c>
      <c r="C145" s="368" t="s">
        <v>13</v>
      </c>
      <c r="D145" s="369">
        <v>1</v>
      </c>
      <c r="E145" s="370">
        <f>1563000*0.85</f>
        <v>1328550</v>
      </c>
      <c r="F145" s="371">
        <f>E145*D145</f>
        <v>1328550</v>
      </c>
      <c r="G145" s="363"/>
      <c r="H145" s="372"/>
    </row>
    <row r="146" spans="1:8" x14ac:dyDescent="0.25">
      <c r="A146" s="40"/>
      <c r="B146" s="373" t="s">
        <v>75</v>
      </c>
      <c r="C146" s="374"/>
      <c r="D146" s="374"/>
      <c r="E146" s="375"/>
      <c r="F146" s="376">
        <f>SUM(F145:F145)</f>
        <v>1328550</v>
      </c>
      <c r="G146" s="363"/>
      <c r="H146" s="372"/>
    </row>
    <row r="147" spans="1:8" x14ac:dyDescent="0.25">
      <c r="A147" s="40"/>
      <c r="B147" s="377" t="s">
        <v>663</v>
      </c>
      <c r="C147" s="374"/>
      <c r="D147" s="374"/>
      <c r="E147" s="378"/>
      <c r="F147" s="378"/>
      <c r="G147" s="363"/>
      <c r="H147" s="170"/>
    </row>
    <row r="148" spans="1:8" x14ac:dyDescent="0.25">
      <c r="A148" s="40"/>
      <c r="B148" s="379" t="s">
        <v>0</v>
      </c>
      <c r="C148" s="374" t="s">
        <v>131</v>
      </c>
      <c r="D148" s="374">
        <v>1</v>
      </c>
      <c r="E148" s="378">
        <v>900</v>
      </c>
      <c r="F148" s="378">
        <f>E148*D148</f>
        <v>900</v>
      </c>
      <c r="G148" s="363"/>
      <c r="H148" s="170"/>
    </row>
    <row r="149" spans="1:8" x14ac:dyDescent="0.25">
      <c r="A149" s="40"/>
      <c r="B149" s="379" t="s">
        <v>77</v>
      </c>
      <c r="C149" s="374" t="s">
        <v>131</v>
      </c>
      <c r="D149" s="374">
        <v>1</v>
      </c>
      <c r="E149" s="378">
        <v>750</v>
      </c>
      <c r="F149" s="378">
        <f>E149*D149</f>
        <v>750</v>
      </c>
      <c r="G149" s="363"/>
      <c r="H149" s="170"/>
    </row>
    <row r="150" spans="1:8" x14ac:dyDescent="0.25">
      <c r="A150" s="321"/>
      <c r="B150" s="373" t="s">
        <v>78</v>
      </c>
      <c r="C150" s="374"/>
      <c r="D150" s="374"/>
      <c r="E150" s="378"/>
      <c r="F150" s="376">
        <f>SUM(F148:F149)</f>
        <v>1650</v>
      </c>
      <c r="G150" s="363"/>
      <c r="H150" s="170"/>
    </row>
    <row r="151" spans="1:8" x14ac:dyDescent="0.25">
      <c r="A151" s="76"/>
      <c r="B151" s="379"/>
      <c r="C151" s="374"/>
      <c r="D151" s="374"/>
      <c r="E151" s="375"/>
      <c r="F151" s="375"/>
      <c r="G151" s="363"/>
      <c r="H151" s="170"/>
    </row>
    <row r="152" spans="1:8" x14ac:dyDescent="0.25">
      <c r="A152" s="59"/>
      <c r="B152" s="379" t="s">
        <v>79</v>
      </c>
      <c r="C152" s="374"/>
      <c r="D152" s="374"/>
      <c r="E152" s="374"/>
      <c r="F152" s="378">
        <f>F146+F150</f>
        <v>1330200</v>
      </c>
      <c r="G152" s="380" t="s">
        <v>85</v>
      </c>
      <c r="H152" s="170"/>
    </row>
    <row r="153" spans="1:8" x14ac:dyDescent="0.25">
      <c r="A153" s="59"/>
      <c r="B153" s="373" t="s">
        <v>86</v>
      </c>
      <c r="C153" s="374"/>
      <c r="D153" s="374"/>
      <c r="E153" s="374"/>
      <c r="F153" s="376">
        <f>SUM(F152:F152)</f>
        <v>1330200</v>
      </c>
      <c r="G153" s="170"/>
      <c r="H153" s="170"/>
    </row>
    <row r="154" spans="1:8" x14ac:dyDescent="0.25">
      <c r="B154" s="379" t="s">
        <v>87</v>
      </c>
      <c r="C154" s="374"/>
      <c r="D154" s="374"/>
      <c r="E154" s="374"/>
      <c r="F154" s="375">
        <f>0.15*F153</f>
        <v>199530</v>
      </c>
      <c r="G154" s="170"/>
      <c r="H154" s="170"/>
    </row>
    <row r="155" spans="1:8" s="170" customFormat="1" x14ac:dyDescent="0.25">
      <c r="B155" s="381" t="s">
        <v>81</v>
      </c>
      <c r="C155" s="382"/>
      <c r="D155" s="382"/>
      <c r="E155" s="382"/>
      <c r="F155" s="383">
        <f>F153+F154</f>
        <v>1529730</v>
      </c>
    </row>
    <row r="156" spans="1:8" s="170" customFormat="1" x14ac:dyDescent="0.25">
      <c r="B156"/>
      <c r="C156"/>
      <c r="D156"/>
      <c r="E156"/>
      <c r="F156"/>
      <c r="G156"/>
      <c r="H156"/>
    </row>
    <row r="157" spans="1:8" s="170" customFormat="1" x14ac:dyDescent="0.25">
      <c r="B157"/>
      <c r="C157"/>
      <c r="D157"/>
      <c r="E157"/>
      <c r="F157"/>
      <c r="G157"/>
      <c r="H157"/>
    </row>
    <row r="158" spans="1:8" x14ac:dyDescent="0.25">
      <c r="A158" s="40"/>
      <c r="B158" s="31" t="s">
        <v>742</v>
      </c>
      <c r="C158" s="57"/>
      <c r="D158" s="2"/>
      <c r="E158" s="2"/>
      <c r="F158" s="2"/>
      <c r="G158" s="34"/>
    </row>
    <row r="159" spans="1:8" x14ac:dyDescent="0.25">
      <c r="A159" s="60"/>
      <c r="B159" s="35" t="s">
        <v>71</v>
      </c>
      <c r="C159" s="33"/>
      <c r="D159" s="33"/>
      <c r="E159" s="36"/>
      <c r="F159" s="36"/>
      <c r="G159" s="34"/>
    </row>
    <row r="160" spans="1:8" x14ac:dyDescent="0.25">
      <c r="A160" s="60"/>
      <c r="B160" s="500" t="s">
        <v>743</v>
      </c>
      <c r="C160" s="38" t="s">
        <v>13</v>
      </c>
      <c r="D160" s="38">
        <v>1</v>
      </c>
      <c r="E160" s="501">
        <f>'Electrical District Rate'!E92</f>
        <v>2163</v>
      </c>
      <c r="F160" s="39">
        <f>D160*E160</f>
        <v>2163</v>
      </c>
      <c r="G160" s="34"/>
    </row>
    <row r="161" spans="1:8" x14ac:dyDescent="0.25">
      <c r="A161" s="60"/>
      <c r="B161" s="502" t="s">
        <v>744</v>
      </c>
      <c r="C161" s="38" t="s">
        <v>28</v>
      </c>
      <c r="D161" s="38">
        <v>1</v>
      </c>
      <c r="E161" s="503">
        <f>E9</f>
        <v>11.33</v>
      </c>
      <c r="F161" s="39">
        <f>D161*E161</f>
        <v>11.33</v>
      </c>
      <c r="G161" s="34"/>
    </row>
    <row r="162" spans="1:8" x14ac:dyDescent="0.25">
      <c r="A162" s="504"/>
      <c r="B162" s="42" t="s">
        <v>75</v>
      </c>
      <c r="C162" s="38"/>
      <c r="D162" s="38"/>
      <c r="E162" s="43"/>
      <c r="F162" s="44">
        <f>SUM(F160:F161)</f>
        <v>2174.33</v>
      </c>
      <c r="G162" s="34"/>
    </row>
    <row r="163" spans="1:8" x14ac:dyDescent="0.25">
      <c r="A163" s="76"/>
      <c r="B163" s="505" t="s">
        <v>76</v>
      </c>
      <c r="C163" s="38"/>
      <c r="D163" s="38"/>
      <c r="E163" s="41"/>
      <c r="F163" s="41"/>
      <c r="G163" s="34"/>
    </row>
    <row r="164" spans="1:8" x14ac:dyDescent="0.25">
      <c r="A164" s="59"/>
      <c r="B164" s="40" t="s">
        <v>0</v>
      </c>
      <c r="C164" s="38" t="s">
        <v>131</v>
      </c>
      <c r="D164" s="38">
        <f>1/20</f>
        <v>0.05</v>
      </c>
      <c r="E164" s="41">
        <f>'[4]Electrical District Rate'!$E$3</f>
        <v>900</v>
      </c>
      <c r="F164" s="41">
        <f>E164*D164</f>
        <v>45</v>
      </c>
      <c r="G164" s="34"/>
    </row>
    <row r="165" spans="1:8" x14ac:dyDescent="0.25">
      <c r="A165" s="59"/>
      <c r="B165" s="40" t="s">
        <v>77</v>
      </c>
      <c r="C165" s="38" t="s">
        <v>131</v>
      </c>
      <c r="D165" s="38">
        <f>1/20</f>
        <v>0.05</v>
      </c>
      <c r="E165" s="41">
        <f>'[4]Electrical District Rate'!$J$3</f>
        <v>750</v>
      </c>
      <c r="F165" s="41">
        <f>E165*D165</f>
        <v>37.5</v>
      </c>
      <c r="G165" s="34"/>
    </row>
    <row r="166" spans="1:8" x14ac:dyDescent="0.25">
      <c r="A166" s="59"/>
      <c r="B166" s="45" t="s">
        <v>78</v>
      </c>
      <c r="C166" s="38"/>
      <c r="D166" s="38"/>
      <c r="E166" s="41"/>
      <c r="F166" s="44">
        <f>SUM(F164:F165)</f>
        <v>82.5</v>
      </c>
      <c r="G166" s="34"/>
    </row>
    <row r="167" spans="1:8" x14ac:dyDescent="0.25">
      <c r="A167" s="59"/>
      <c r="B167" s="40" t="s">
        <v>79</v>
      </c>
      <c r="C167" s="38"/>
      <c r="D167" s="38"/>
      <c r="E167" s="38"/>
      <c r="F167" s="41">
        <f>F162+F166</f>
        <v>2256.83</v>
      </c>
      <c r="G167" s="34"/>
    </row>
    <row r="168" spans="1:8" x14ac:dyDescent="0.25">
      <c r="A168" s="59"/>
      <c r="B168" s="40" t="s">
        <v>80</v>
      </c>
      <c r="C168" s="38"/>
      <c r="D168" s="38"/>
      <c r="E168" s="38"/>
      <c r="F168" s="43">
        <f>0.15*F167</f>
        <v>338.52449999999999</v>
      </c>
      <c r="G168" s="34"/>
    </row>
    <row r="169" spans="1:8" x14ac:dyDescent="0.25">
      <c r="A169" s="59"/>
      <c r="B169" s="46" t="s">
        <v>81</v>
      </c>
      <c r="C169" s="47"/>
      <c r="D169" s="47"/>
      <c r="E169" s="47"/>
      <c r="F169" s="48">
        <f>F167+F168</f>
        <v>2595.3544999999999</v>
      </c>
      <c r="G169" s="49" t="s">
        <v>85</v>
      </c>
    </row>
    <row r="170" spans="1:8" s="170" customFormat="1" x14ac:dyDescent="0.25">
      <c r="B170"/>
      <c r="C170"/>
      <c r="D170"/>
      <c r="E170"/>
      <c r="F170"/>
      <c r="G170"/>
      <c r="H170"/>
    </row>
    <row r="171" spans="1:8" s="170" customFormat="1" x14ac:dyDescent="0.25">
      <c r="B171"/>
      <c r="C171"/>
      <c r="D171"/>
      <c r="E171"/>
      <c r="F171"/>
      <c r="G171"/>
      <c r="H171"/>
    </row>
    <row r="172" spans="1:8" s="170" customFormat="1" x14ac:dyDescent="0.25">
      <c r="B172"/>
      <c r="C172"/>
      <c r="D172"/>
      <c r="E172"/>
      <c r="F172"/>
      <c r="G172"/>
      <c r="H172"/>
    </row>
    <row r="173" spans="1:8" s="170" customFormat="1" x14ac:dyDescent="0.25">
      <c r="B173"/>
      <c r="C173"/>
      <c r="D173"/>
      <c r="E173"/>
      <c r="F173"/>
      <c r="G173"/>
      <c r="H173"/>
    </row>
    <row r="174" spans="1:8" s="170" customFormat="1" x14ac:dyDescent="0.25">
      <c r="B174"/>
      <c r="C174"/>
      <c r="D174"/>
      <c r="E174"/>
      <c r="F174"/>
      <c r="G174"/>
      <c r="H174"/>
    </row>
    <row r="175" spans="1:8" s="170" customFormat="1" x14ac:dyDescent="0.25">
      <c r="B175"/>
      <c r="C175"/>
      <c r="D175"/>
      <c r="E175"/>
      <c r="F175"/>
      <c r="G175"/>
      <c r="H175"/>
    </row>
    <row r="176" spans="1:8" s="170" customFormat="1" x14ac:dyDescent="0.25">
      <c r="B176"/>
      <c r="C176"/>
      <c r="D176"/>
      <c r="E176"/>
      <c r="F176"/>
      <c r="G176"/>
      <c r="H176"/>
    </row>
    <row r="177" spans="1:8" s="170" customFormat="1" x14ac:dyDescent="0.25">
      <c r="B177"/>
      <c r="C177"/>
      <c r="D177"/>
      <c r="E177"/>
      <c r="F177"/>
      <c r="G177"/>
      <c r="H177"/>
    </row>
    <row r="178" spans="1:8" s="170" customFormat="1" x14ac:dyDescent="0.25">
      <c r="B178"/>
      <c r="C178"/>
      <c r="D178"/>
      <c r="E178"/>
      <c r="F178"/>
      <c r="G178"/>
      <c r="H178"/>
    </row>
    <row r="179" spans="1:8" s="170" customFormat="1" x14ac:dyDescent="0.25">
      <c r="B179"/>
      <c r="C179"/>
      <c r="D179"/>
      <c r="E179"/>
      <c r="F179"/>
      <c r="G179"/>
      <c r="H179"/>
    </row>
    <row r="184" spans="1:8" x14ac:dyDescent="0.25">
      <c r="A184" s="30"/>
    </row>
    <row r="185" spans="1:8" x14ac:dyDescent="0.25">
      <c r="A185" s="6"/>
    </row>
  </sheetData>
  <mergeCells count="3">
    <mergeCell ref="E56:E61"/>
    <mergeCell ref="F56:F61"/>
    <mergeCell ref="A1:G1"/>
  </mergeCells>
  <pageMargins left="0.7" right="0.7" top="0.75" bottom="0.75" header="0.3" footer="0.3"/>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topLeftCell="A25" workbookViewId="0">
      <selection activeCell="E43" sqref="E43"/>
    </sheetView>
  </sheetViews>
  <sheetFormatPr defaultRowHeight="15" x14ac:dyDescent="0.25"/>
  <cols>
    <col min="2" max="2" width="43.28515625" customWidth="1"/>
    <col min="3" max="3" width="12" customWidth="1"/>
    <col min="7" max="7" width="15.85546875" customWidth="1"/>
  </cols>
  <sheetData>
    <row r="1" spans="1:256" s="170" customFormat="1" x14ac:dyDescent="0.25">
      <c r="A1" s="432" t="s">
        <v>440</v>
      </c>
      <c r="B1" s="432"/>
      <c r="C1" s="432"/>
      <c r="D1" s="432"/>
      <c r="E1" s="432"/>
      <c r="F1" s="432"/>
      <c r="G1" s="432"/>
      <c r="H1" s="384"/>
      <c r="I1" s="384"/>
      <c r="J1" s="384"/>
      <c r="K1" s="384"/>
      <c r="L1" s="384"/>
      <c r="M1" s="384"/>
      <c r="N1" s="384"/>
      <c r="O1" s="384"/>
      <c r="P1" s="384"/>
      <c r="Q1" s="384"/>
      <c r="R1" s="384"/>
      <c r="S1" s="384"/>
      <c r="T1" s="384"/>
      <c r="U1" s="384"/>
      <c r="V1" s="384"/>
      <c r="W1" s="384"/>
      <c r="X1" s="384"/>
      <c r="Y1" s="384"/>
      <c r="Z1" s="384"/>
      <c r="AA1" s="384"/>
      <c r="AB1" s="384"/>
      <c r="AC1" s="384"/>
      <c r="AD1" s="384"/>
      <c r="AE1" s="384"/>
      <c r="AF1" s="384"/>
      <c r="AG1" s="384"/>
      <c r="AH1" s="384"/>
      <c r="AI1" s="384"/>
      <c r="AJ1" s="384"/>
      <c r="AK1" s="384"/>
      <c r="AL1" s="384"/>
      <c r="AM1" s="384"/>
      <c r="AN1" s="384"/>
      <c r="AO1" s="384"/>
      <c r="AP1" s="384"/>
      <c r="AQ1" s="384"/>
      <c r="AR1" s="384"/>
      <c r="AS1" s="384"/>
      <c r="AT1" s="384"/>
      <c r="AU1" s="384"/>
      <c r="AV1" s="384"/>
      <c r="AW1" s="384"/>
      <c r="AX1" s="384"/>
      <c r="AY1" s="384"/>
      <c r="AZ1" s="384"/>
      <c r="BA1" s="384"/>
      <c r="BB1" s="384"/>
      <c r="BC1" s="384"/>
      <c r="BD1" s="384"/>
      <c r="BE1" s="384"/>
      <c r="BF1" s="384"/>
      <c r="BG1" s="384"/>
      <c r="BH1" s="384"/>
      <c r="BI1" s="384"/>
      <c r="BJ1" s="384"/>
      <c r="BK1" s="384"/>
      <c r="BL1" s="384"/>
      <c r="BM1" s="384"/>
      <c r="BN1" s="384"/>
      <c r="BO1" s="384"/>
      <c r="BP1" s="384"/>
      <c r="BQ1" s="384"/>
      <c r="BR1" s="384"/>
      <c r="BS1" s="384"/>
      <c r="BT1" s="384"/>
      <c r="BU1" s="384"/>
      <c r="BV1" s="384"/>
      <c r="BW1" s="384"/>
      <c r="BX1" s="384"/>
      <c r="BY1" s="384"/>
      <c r="BZ1" s="384"/>
      <c r="CA1" s="384"/>
      <c r="CB1" s="384"/>
      <c r="CC1" s="384"/>
      <c r="CD1" s="384"/>
      <c r="CE1" s="384"/>
      <c r="CF1" s="384"/>
      <c r="CG1" s="384"/>
      <c r="CH1" s="384"/>
      <c r="CI1" s="384"/>
      <c r="CJ1" s="384"/>
      <c r="CK1" s="384"/>
      <c r="CL1" s="384"/>
      <c r="CM1" s="384"/>
      <c r="CN1" s="384"/>
      <c r="CO1" s="384"/>
      <c r="CP1" s="384"/>
      <c r="CQ1" s="384"/>
      <c r="CR1" s="384"/>
      <c r="CS1" s="384"/>
      <c r="CT1" s="384"/>
      <c r="CU1" s="384"/>
      <c r="CV1" s="384"/>
      <c r="CW1" s="384"/>
      <c r="CX1" s="384"/>
      <c r="CY1" s="384"/>
      <c r="CZ1" s="384"/>
      <c r="DA1" s="384"/>
      <c r="DB1" s="384"/>
      <c r="DC1" s="384"/>
      <c r="DD1" s="384"/>
      <c r="DE1" s="384"/>
      <c r="DF1" s="384"/>
      <c r="DG1" s="384"/>
      <c r="DH1" s="384"/>
      <c r="DI1" s="384"/>
      <c r="DJ1" s="384"/>
      <c r="DK1" s="384"/>
      <c r="DL1" s="384"/>
      <c r="DM1" s="384"/>
      <c r="DN1" s="384"/>
      <c r="DO1" s="384"/>
      <c r="DP1" s="384"/>
      <c r="DQ1" s="384"/>
      <c r="DR1" s="384"/>
      <c r="DS1" s="384"/>
      <c r="DT1" s="384"/>
      <c r="DU1" s="384"/>
      <c r="DV1" s="384"/>
      <c r="DW1" s="384"/>
      <c r="DX1" s="384"/>
      <c r="DY1" s="384"/>
      <c r="DZ1" s="384"/>
      <c r="EA1" s="384"/>
      <c r="EB1" s="384"/>
      <c r="EC1" s="384"/>
      <c r="ED1" s="384"/>
      <c r="EE1" s="384"/>
      <c r="EF1" s="384"/>
      <c r="EG1" s="384"/>
      <c r="EH1" s="384"/>
      <c r="EI1" s="384"/>
      <c r="EJ1" s="384"/>
      <c r="EK1" s="384"/>
      <c r="EL1" s="384"/>
      <c r="EM1" s="384"/>
      <c r="EN1" s="384"/>
      <c r="EO1" s="384"/>
      <c r="EP1" s="384"/>
      <c r="EQ1" s="384"/>
      <c r="ER1" s="384"/>
      <c r="ES1" s="384"/>
      <c r="ET1" s="384"/>
      <c r="EU1" s="384"/>
      <c r="EV1" s="384"/>
      <c r="EW1" s="384"/>
      <c r="EX1" s="384"/>
      <c r="EY1" s="384"/>
      <c r="EZ1" s="384"/>
      <c r="FA1" s="384"/>
      <c r="FB1" s="384"/>
      <c r="FC1" s="384"/>
      <c r="FD1" s="384"/>
      <c r="FE1" s="384"/>
      <c r="FF1" s="384"/>
      <c r="FG1" s="384"/>
      <c r="FH1" s="384"/>
      <c r="FI1" s="384"/>
      <c r="FJ1" s="384"/>
      <c r="FK1" s="384"/>
      <c r="FL1" s="384"/>
      <c r="FM1" s="384"/>
      <c r="FN1" s="384"/>
      <c r="FO1" s="384"/>
      <c r="FP1" s="384"/>
      <c r="FQ1" s="384"/>
      <c r="FR1" s="384"/>
      <c r="FS1" s="384"/>
      <c r="FT1" s="384"/>
      <c r="FU1" s="384"/>
      <c r="FV1" s="384"/>
      <c r="FW1" s="384"/>
      <c r="FX1" s="384"/>
      <c r="FY1" s="384"/>
      <c r="FZ1" s="384"/>
      <c r="GA1" s="384"/>
      <c r="GB1" s="384"/>
      <c r="GC1" s="384"/>
      <c r="GD1" s="384"/>
      <c r="GE1" s="384"/>
      <c r="GF1" s="384"/>
      <c r="GG1" s="384"/>
      <c r="GH1" s="384"/>
      <c r="GI1" s="384"/>
      <c r="GJ1" s="384"/>
      <c r="GK1" s="384"/>
      <c r="GL1" s="384"/>
      <c r="GM1" s="384"/>
      <c r="GN1" s="384"/>
      <c r="GO1" s="384"/>
      <c r="GP1" s="384"/>
      <c r="GQ1" s="384"/>
      <c r="GR1" s="384"/>
      <c r="GS1" s="384"/>
      <c r="GT1" s="384"/>
      <c r="GU1" s="384"/>
      <c r="GV1" s="384"/>
      <c r="GW1" s="384"/>
      <c r="GX1" s="384"/>
      <c r="GY1" s="384"/>
      <c r="GZ1" s="384"/>
      <c r="HA1" s="384"/>
      <c r="HB1" s="384"/>
      <c r="HC1" s="384"/>
      <c r="HD1" s="384"/>
      <c r="HE1" s="384"/>
      <c r="HF1" s="384"/>
      <c r="HG1" s="384"/>
      <c r="HH1" s="384"/>
      <c r="HI1" s="384"/>
      <c r="HJ1" s="384"/>
      <c r="HK1" s="384"/>
      <c r="HL1" s="384"/>
      <c r="HM1" s="384"/>
      <c r="HN1" s="384"/>
      <c r="HO1" s="384"/>
      <c r="HP1" s="384"/>
      <c r="HQ1" s="384"/>
      <c r="HR1" s="384"/>
      <c r="HS1" s="384"/>
      <c r="HT1" s="384"/>
      <c r="HU1" s="384"/>
      <c r="HV1" s="384"/>
      <c r="HW1" s="384"/>
      <c r="HX1" s="384"/>
      <c r="HY1" s="384"/>
      <c r="HZ1" s="384"/>
      <c r="IA1" s="384"/>
      <c r="IB1" s="384"/>
      <c r="IC1" s="384"/>
      <c r="ID1" s="384"/>
      <c r="IE1" s="384"/>
      <c r="IF1" s="384"/>
      <c r="IG1" s="384"/>
      <c r="IH1" s="384"/>
      <c r="II1" s="384"/>
      <c r="IJ1" s="384"/>
      <c r="IK1" s="384"/>
      <c r="IL1" s="384"/>
      <c r="IM1" s="384"/>
      <c r="IN1" s="384"/>
      <c r="IO1" s="384"/>
      <c r="IP1" s="384"/>
      <c r="IQ1" s="384"/>
      <c r="IR1" s="384"/>
      <c r="IS1" s="384"/>
      <c r="IT1" s="384"/>
      <c r="IU1" s="384"/>
      <c r="IV1" s="384"/>
    </row>
    <row r="2" spans="1:256" s="170" customFormat="1" x14ac:dyDescent="0.25">
      <c r="A2" s="403"/>
      <c r="B2" s="384"/>
      <c r="C2" s="403"/>
      <c r="D2" s="402"/>
      <c r="E2" s="402"/>
      <c r="F2" s="402"/>
      <c r="G2" s="384"/>
      <c r="H2" s="384"/>
      <c r="I2" s="384"/>
      <c r="J2" s="384"/>
      <c r="K2" s="384"/>
      <c r="L2" s="384"/>
      <c r="M2" s="384"/>
      <c r="N2" s="384"/>
      <c r="O2" s="384"/>
      <c r="P2" s="384"/>
      <c r="Q2" s="384"/>
      <c r="R2" s="384"/>
      <c r="S2" s="384"/>
      <c r="T2" s="384"/>
      <c r="U2" s="384"/>
      <c r="V2" s="384"/>
      <c r="W2" s="384"/>
      <c r="X2" s="384"/>
      <c r="Y2" s="384"/>
      <c r="Z2" s="384"/>
      <c r="AA2" s="384"/>
      <c r="AB2" s="384"/>
      <c r="AC2" s="384"/>
      <c r="AD2" s="384"/>
      <c r="AE2" s="384"/>
      <c r="AF2" s="384"/>
      <c r="AG2" s="384"/>
      <c r="AH2" s="384"/>
      <c r="AI2" s="384"/>
      <c r="AJ2" s="384"/>
      <c r="AK2" s="384"/>
      <c r="AL2" s="384"/>
      <c r="AM2" s="384"/>
      <c r="AN2" s="384"/>
      <c r="AO2" s="384"/>
      <c r="AP2" s="384"/>
      <c r="AQ2" s="384"/>
      <c r="AR2" s="384"/>
      <c r="AS2" s="384"/>
      <c r="AT2" s="384"/>
      <c r="AU2" s="384"/>
      <c r="AV2" s="384"/>
      <c r="AW2" s="384"/>
      <c r="AX2" s="384"/>
      <c r="AY2" s="384"/>
      <c r="AZ2" s="384"/>
      <c r="BA2" s="384"/>
      <c r="BB2" s="384"/>
      <c r="BC2" s="384"/>
      <c r="BD2" s="384"/>
      <c r="BE2" s="384"/>
      <c r="BF2" s="384"/>
      <c r="BG2" s="384"/>
      <c r="BH2" s="384"/>
      <c r="BI2" s="384"/>
      <c r="BJ2" s="384"/>
      <c r="BK2" s="384"/>
      <c r="BL2" s="384"/>
      <c r="BM2" s="384"/>
      <c r="BN2" s="384"/>
      <c r="BO2" s="384"/>
      <c r="BP2" s="384"/>
      <c r="BQ2" s="384"/>
      <c r="BR2" s="384"/>
      <c r="BS2" s="384"/>
      <c r="BT2" s="384"/>
      <c r="BU2" s="384"/>
      <c r="BV2" s="384"/>
      <c r="BW2" s="384"/>
      <c r="BX2" s="384"/>
      <c r="BY2" s="384"/>
      <c r="BZ2" s="384"/>
      <c r="CA2" s="384"/>
      <c r="CB2" s="384"/>
      <c r="CC2" s="384"/>
      <c r="CD2" s="384"/>
      <c r="CE2" s="384"/>
      <c r="CF2" s="384"/>
      <c r="CG2" s="384"/>
      <c r="CH2" s="384"/>
      <c r="CI2" s="384"/>
      <c r="CJ2" s="384"/>
      <c r="CK2" s="384"/>
      <c r="CL2" s="384"/>
      <c r="CM2" s="384"/>
      <c r="CN2" s="384"/>
      <c r="CO2" s="384"/>
      <c r="CP2" s="384"/>
      <c r="CQ2" s="384"/>
      <c r="CR2" s="384"/>
      <c r="CS2" s="384"/>
      <c r="CT2" s="384"/>
      <c r="CU2" s="384"/>
      <c r="CV2" s="384"/>
      <c r="CW2" s="384"/>
      <c r="CX2" s="384"/>
      <c r="CY2" s="384"/>
      <c r="CZ2" s="384"/>
      <c r="DA2" s="384"/>
      <c r="DB2" s="384"/>
      <c r="DC2" s="384"/>
      <c r="DD2" s="384"/>
      <c r="DE2" s="384"/>
      <c r="DF2" s="384"/>
      <c r="DG2" s="384"/>
      <c r="DH2" s="384"/>
      <c r="DI2" s="384"/>
      <c r="DJ2" s="384"/>
      <c r="DK2" s="384"/>
      <c r="DL2" s="384"/>
      <c r="DM2" s="384"/>
      <c r="DN2" s="384"/>
      <c r="DO2" s="384"/>
      <c r="DP2" s="384"/>
      <c r="DQ2" s="384"/>
      <c r="DR2" s="384"/>
      <c r="DS2" s="384"/>
      <c r="DT2" s="384"/>
      <c r="DU2" s="384"/>
      <c r="DV2" s="384"/>
      <c r="DW2" s="384"/>
      <c r="DX2" s="384"/>
      <c r="DY2" s="384"/>
      <c r="DZ2" s="384"/>
      <c r="EA2" s="384"/>
      <c r="EB2" s="384"/>
      <c r="EC2" s="384"/>
      <c r="ED2" s="384"/>
      <c r="EE2" s="384"/>
      <c r="EF2" s="384"/>
      <c r="EG2" s="384"/>
      <c r="EH2" s="384"/>
      <c r="EI2" s="384"/>
      <c r="EJ2" s="384"/>
      <c r="EK2" s="384"/>
      <c r="EL2" s="384"/>
      <c r="EM2" s="384"/>
      <c r="EN2" s="384"/>
      <c r="EO2" s="384"/>
      <c r="EP2" s="384"/>
      <c r="EQ2" s="384"/>
      <c r="ER2" s="384"/>
      <c r="ES2" s="384"/>
      <c r="ET2" s="384"/>
      <c r="EU2" s="384"/>
      <c r="EV2" s="384"/>
      <c r="EW2" s="384"/>
      <c r="EX2" s="384"/>
      <c r="EY2" s="384"/>
      <c r="EZ2" s="384"/>
      <c r="FA2" s="384"/>
      <c r="FB2" s="384"/>
      <c r="FC2" s="384"/>
      <c r="FD2" s="384"/>
      <c r="FE2" s="384"/>
      <c r="FF2" s="384"/>
      <c r="FG2" s="384"/>
      <c r="FH2" s="384"/>
      <c r="FI2" s="384"/>
      <c r="FJ2" s="384"/>
      <c r="FK2" s="384"/>
      <c r="FL2" s="384"/>
      <c r="FM2" s="384"/>
      <c r="FN2" s="384"/>
      <c r="FO2" s="384"/>
      <c r="FP2" s="384"/>
      <c r="FQ2" s="384"/>
      <c r="FR2" s="384"/>
      <c r="FS2" s="384"/>
      <c r="FT2" s="384"/>
      <c r="FU2" s="384"/>
      <c r="FV2" s="384"/>
      <c r="FW2" s="384"/>
      <c r="FX2" s="384"/>
      <c r="FY2" s="384"/>
      <c r="FZ2" s="384"/>
      <c r="GA2" s="384"/>
      <c r="GB2" s="384"/>
      <c r="GC2" s="384"/>
      <c r="GD2" s="384"/>
      <c r="GE2" s="384"/>
      <c r="GF2" s="384"/>
      <c r="GG2" s="384"/>
      <c r="GH2" s="384"/>
      <c r="GI2" s="384"/>
      <c r="GJ2" s="384"/>
      <c r="GK2" s="384"/>
      <c r="GL2" s="384"/>
      <c r="GM2" s="384"/>
      <c r="GN2" s="384"/>
      <c r="GO2" s="384"/>
      <c r="GP2" s="384"/>
      <c r="GQ2" s="384"/>
      <c r="GR2" s="384"/>
      <c r="GS2" s="384"/>
      <c r="GT2" s="384"/>
      <c r="GU2" s="384"/>
      <c r="GV2" s="384"/>
      <c r="GW2" s="384"/>
      <c r="GX2" s="384"/>
      <c r="GY2" s="384"/>
      <c r="GZ2" s="384"/>
      <c r="HA2" s="384"/>
      <c r="HB2" s="384"/>
      <c r="HC2" s="384"/>
      <c r="HD2" s="384"/>
      <c r="HE2" s="384"/>
      <c r="HF2" s="384"/>
      <c r="HG2" s="384"/>
      <c r="HH2" s="384"/>
      <c r="HI2" s="384"/>
      <c r="HJ2" s="384"/>
      <c r="HK2" s="384"/>
      <c r="HL2" s="384"/>
      <c r="HM2" s="384"/>
      <c r="HN2" s="384"/>
      <c r="HO2" s="384"/>
      <c r="HP2" s="384"/>
      <c r="HQ2" s="384"/>
      <c r="HR2" s="384"/>
      <c r="HS2" s="384"/>
      <c r="HT2" s="384"/>
      <c r="HU2" s="384"/>
      <c r="HV2" s="384"/>
      <c r="HW2" s="384"/>
      <c r="HX2" s="384"/>
      <c r="HY2" s="384"/>
      <c r="HZ2" s="384"/>
      <c r="IA2" s="384"/>
      <c r="IB2" s="384"/>
      <c r="IC2" s="384"/>
      <c r="ID2" s="384"/>
      <c r="IE2" s="384"/>
      <c r="IF2" s="384"/>
      <c r="IG2" s="384"/>
      <c r="IH2" s="384"/>
      <c r="II2" s="384"/>
      <c r="IJ2" s="384"/>
      <c r="IK2" s="384"/>
      <c r="IL2" s="384"/>
      <c r="IM2" s="384"/>
      <c r="IN2" s="384"/>
      <c r="IO2" s="384"/>
      <c r="IP2" s="384"/>
      <c r="IQ2" s="384"/>
      <c r="IR2" s="384"/>
      <c r="IS2" s="384"/>
      <c r="IT2" s="384"/>
      <c r="IU2" s="384"/>
      <c r="IV2" s="384"/>
    </row>
    <row r="3" spans="1:256" s="170" customFormat="1" x14ac:dyDescent="0.25">
      <c r="A3" s="400" t="s">
        <v>53</v>
      </c>
      <c r="B3" s="394" t="s">
        <v>708</v>
      </c>
      <c r="C3" s="400" t="s">
        <v>707</v>
      </c>
      <c r="D3" s="394" t="s">
        <v>35</v>
      </c>
      <c r="E3" s="394" t="s">
        <v>706</v>
      </c>
      <c r="F3" s="394" t="s">
        <v>705</v>
      </c>
      <c r="G3" s="401" t="s">
        <v>704</v>
      </c>
      <c r="H3" s="384"/>
      <c r="I3" s="384"/>
      <c r="J3" s="384"/>
      <c r="K3" s="384"/>
      <c r="L3" s="384"/>
      <c r="M3" s="384"/>
      <c r="N3" s="384"/>
      <c r="O3" s="384"/>
      <c r="P3" s="384"/>
      <c r="Q3" s="384"/>
      <c r="R3" s="384"/>
      <c r="S3" s="384"/>
      <c r="T3" s="384"/>
      <c r="U3" s="384"/>
      <c r="V3" s="384"/>
      <c r="W3" s="384"/>
      <c r="X3" s="384"/>
      <c r="Y3" s="384"/>
      <c r="Z3" s="384"/>
      <c r="AA3" s="384"/>
      <c r="AB3" s="384"/>
      <c r="AC3" s="384"/>
      <c r="AD3" s="384"/>
      <c r="AE3" s="384"/>
      <c r="AF3" s="384"/>
      <c r="AG3" s="384"/>
      <c r="AH3" s="384"/>
      <c r="AI3" s="384"/>
      <c r="AJ3" s="384"/>
      <c r="AK3" s="384"/>
      <c r="AL3" s="384"/>
      <c r="AM3" s="384"/>
      <c r="AN3" s="384"/>
      <c r="AO3" s="384"/>
      <c r="AP3" s="384"/>
      <c r="AQ3" s="384"/>
      <c r="AR3" s="384"/>
      <c r="AS3" s="384"/>
      <c r="AT3" s="384"/>
      <c r="AU3" s="384"/>
      <c r="AV3" s="384"/>
      <c r="AW3" s="384"/>
      <c r="AX3" s="384"/>
      <c r="AY3" s="384"/>
      <c r="AZ3" s="384"/>
      <c r="BA3" s="384"/>
      <c r="BB3" s="384"/>
      <c r="BC3" s="384"/>
      <c r="BD3" s="384"/>
      <c r="BE3" s="384"/>
      <c r="BF3" s="384"/>
      <c r="BG3" s="384"/>
      <c r="BH3" s="384"/>
      <c r="BI3" s="384"/>
      <c r="BJ3" s="384"/>
      <c r="BK3" s="384"/>
      <c r="BL3" s="384"/>
      <c r="BM3" s="384"/>
      <c r="BN3" s="384"/>
      <c r="BO3" s="384"/>
      <c r="BP3" s="384"/>
      <c r="BQ3" s="384"/>
      <c r="BR3" s="384"/>
      <c r="BS3" s="384"/>
      <c r="BT3" s="384"/>
      <c r="BU3" s="384"/>
      <c r="BV3" s="384"/>
      <c r="BW3" s="384"/>
      <c r="BX3" s="384"/>
      <c r="BY3" s="384"/>
      <c r="BZ3" s="384"/>
      <c r="CA3" s="384"/>
      <c r="CB3" s="384"/>
      <c r="CC3" s="384"/>
      <c r="CD3" s="384"/>
      <c r="CE3" s="384"/>
      <c r="CF3" s="384"/>
      <c r="CG3" s="384"/>
      <c r="CH3" s="384"/>
      <c r="CI3" s="384"/>
      <c r="CJ3" s="384"/>
      <c r="CK3" s="384"/>
      <c r="CL3" s="384"/>
      <c r="CM3" s="384"/>
      <c r="CN3" s="384"/>
      <c r="CO3" s="384"/>
      <c r="CP3" s="384"/>
      <c r="CQ3" s="384"/>
      <c r="CR3" s="384"/>
      <c r="CS3" s="384"/>
      <c r="CT3" s="384"/>
      <c r="CU3" s="384"/>
      <c r="CV3" s="384"/>
      <c r="CW3" s="384"/>
      <c r="CX3" s="384"/>
      <c r="CY3" s="384"/>
      <c r="CZ3" s="384"/>
      <c r="DA3" s="384"/>
      <c r="DB3" s="384"/>
      <c r="DC3" s="384"/>
      <c r="DD3" s="384"/>
      <c r="DE3" s="384"/>
      <c r="DF3" s="384"/>
      <c r="DG3" s="384"/>
      <c r="DH3" s="384"/>
      <c r="DI3" s="384"/>
      <c r="DJ3" s="384"/>
      <c r="DK3" s="384"/>
      <c r="DL3" s="384"/>
      <c r="DM3" s="384"/>
      <c r="DN3" s="384"/>
      <c r="DO3" s="384"/>
      <c r="DP3" s="384"/>
      <c r="DQ3" s="384"/>
      <c r="DR3" s="384"/>
      <c r="DS3" s="384"/>
      <c r="DT3" s="384"/>
      <c r="DU3" s="384"/>
      <c r="DV3" s="384"/>
      <c r="DW3" s="384"/>
      <c r="DX3" s="384"/>
      <c r="DY3" s="384"/>
      <c r="DZ3" s="384"/>
      <c r="EA3" s="384"/>
      <c r="EB3" s="384"/>
      <c r="EC3" s="384"/>
      <c r="ED3" s="384"/>
      <c r="EE3" s="384"/>
      <c r="EF3" s="384"/>
      <c r="EG3" s="384"/>
      <c r="EH3" s="384"/>
      <c r="EI3" s="384"/>
      <c r="EJ3" s="384"/>
      <c r="EK3" s="384"/>
      <c r="EL3" s="384"/>
      <c r="EM3" s="384"/>
      <c r="EN3" s="384"/>
      <c r="EO3" s="384"/>
      <c r="EP3" s="384"/>
      <c r="EQ3" s="384"/>
      <c r="ER3" s="384"/>
      <c r="ES3" s="384"/>
      <c r="ET3" s="384"/>
      <c r="EU3" s="384"/>
      <c r="EV3" s="384"/>
      <c r="EW3" s="384"/>
      <c r="EX3" s="384"/>
      <c r="EY3" s="384"/>
      <c r="EZ3" s="384"/>
      <c r="FA3" s="384"/>
      <c r="FB3" s="384"/>
      <c r="FC3" s="384"/>
      <c r="FD3" s="384"/>
      <c r="FE3" s="384"/>
      <c r="FF3" s="384"/>
      <c r="FG3" s="384"/>
      <c r="FH3" s="384"/>
      <c r="FI3" s="384"/>
      <c r="FJ3" s="384"/>
      <c r="FK3" s="384"/>
      <c r="FL3" s="384"/>
      <c r="FM3" s="384"/>
      <c r="FN3" s="384"/>
      <c r="FO3" s="384"/>
      <c r="FP3" s="384"/>
      <c r="FQ3" s="384"/>
      <c r="FR3" s="384"/>
      <c r="FS3" s="384"/>
      <c r="FT3" s="384"/>
      <c r="FU3" s="384"/>
      <c r="FV3" s="384"/>
      <c r="FW3" s="384"/>
      <c r="FX3" s="384"/>
      <c r="FY3" s="384"/>
      <c r="FZ3" s="384"/>
      <c r="GA3" s="384"/>
      <c r="GB3" s="384"/>
      <c r="GC3" s="384"/>
      <c r="GD3" s="384"/>
      <c r="GE3" s="384"/>
      <c r="GF3" s="384"/>
      <c r="GG3" s="384"/>
      <c r="GH3" s="384"/>
      <c r="GI3" s="384"/>
      <c r="GJ3" s="384"/>
      <c r="GK3" s="384"/>
      <c r="GL3" s="384"/>
      <c r="GM3" s="384"/>
      <c r="GN3" s="384"/>
      <c r="GO3" s="384"/>
      <c r="GP3" s="384"/>
      <c r="GQ3" s="384"/>
      <c r="GR3" s="384"/>
      <c r="GS3" s="384"/>
      <c r="GT3" s="384"/>
      <c r="GU3" s="384"/>
      <c r="GV3" s="384"/>
      <c r="GW3" s="384"/>
      <c r="GX3" s="384"/>
      <c r="GY3" s="384"/>
      <c r="GZ3" s="384"/>
      <c r="HA3" s="384"/>
      <c r="HB3" s="384"/>
      <c r="HC3" s="384"/>
      <c r="HD3" s="384"/>
      <c r="HE3" s="384"/>
      <c r="HF3" s="384"/>
      <c r="HG3" s="384"/>
      <c r="HH3" s="384"/>
      <c r="HI3" s="384"/>
      <c r="HJ3" s="384"/>
      <c r="HK3" s="384"/>
      <c r="HL3" s="384"/>
      <c r="HM3" s="384"/>
      <c r="HN3" s="384"/>
      <c r="HO3" s="384"/>
      <c r="HP3" s="384"/>
      <c r="HQ3" s="384"/>
      <c r="HR3" s="384"/>
      <c r="HS3" s="384"/>
      <c r="HT3" s="384"/>
      <c r="HU3" s="384"/>
      <c r="HV3" s="384"/>
      <c r="HW3" s="384"/>
      <c r="HX3" s="384"/>
      <c r="HY3" s="384"/>
      <c r="HZ3" s="384"/>
      <c r="IA3" s="384"/>
      <c r="IB3" s="384"/>
      <c r="IC3" s="384"/>
      <c r="ID3" s="384"/>
      <c r="IE3" s="384"/>
      <c r="IF3" s="384"/>
      <c r="IG3" s="384"/>
      <c r="IH3" s="384"/>
      <c r="II3" s="384"/>
      <c r="IJ3" s="384"/>
      <c r="IK3" s="384"/>
      <c r="IL3" s="384"/>
      <c r="IM3" s="384"/>
      <c r="IN3" s="384"/>
      <c r="IO3" s="384"/>
      <c r="IP3" s="384"/>
      <c r="IQ3" s="384"/>
      <c r="IR3" s="384"/>
      <c r="IS3" s="384"/>
      <c r="IT3" s="384"/>
      <c r="IU3" s="384"/>
      <c r="IV3" s="384"/>
    </row>
    <row r="4" spans="1:256" s="170" customFormat="1" x14ac:dyDescent="0.25">
      <c r="A4" s="433" t="s">
        <v>180</v>
      </c>
      <c r="B4" s="401" t="s">
        <v>0</v>
      </c>
      <c r="C4" s="400">
        <v>4</v>
      </c>
      <c r="D4" s="394" t="s">
        <v>20</v>
      </c>
      <c r="E4" s="407">
        <f>'[1]Base Rate'!D13</f>
        <v>900</v>
      </c>
      <c r="F4" s="399">
        <f>E4*C4</f>
        <v>3600</v>
      </c>
      <c r="G4" s="436">
        <f>SUM(F4:F6)</f>
        <v>11460</v>
      </c>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4"/>
      <c r="AV4" s="384"/>
      <c r="AW4" s="384"/>
      <c r="AX4" s="384"/>
      <c r="AY4" s="384"/>
      <c r="AZ4" s="384"/>
      <c r="BA4" s="384"/>
      <c r="BB4" s="384"/>
      <c r="BC4" s="384"/>
      <c r="BD4" s="384"/>
      <c r="BE4" s="384"/>
      <c r="BF4" s="384"/>
      <c r="BG4" s="384"/>
      <c r="BH4" s="384"/>
      <c r="BI4" s="384"/>
      <c r="BJ4" s="384"/>
      <c r="BK4" s="384"/>
      <c r="BL4" s="384"/>
      <c r="BM4" s="384"/>
      <c r="BN4" s="384"/>
      <c r="BO4" s="384"/>
      <c r="BP4" s="384"/>
      <c r="BQ4" s="384"/>
      <c r="BR4" s="384"/>
      <c r="BS4" s="384"/>
      <c r="BT4" s="384"/>
      <c r="BU4" s="384"/>
      <c r="BV4" s="384"/>
      <c r="BW4" s="384"/>
      <c r="BX4" s="384"/>
      <c r="BY4" s="384"/>
      <c r="BZ4" s="384"/>
      <c r="CA4" s="384"/>
      <c r="CB4" s="384"/>
      <c r="CC4" s="384"/>
      <c r="CD4" s="384"/>
      <c r="CE4" s="384"/>
      <c r="CF4" s="384"/>
      <c r="CG4" s="384"/>
      <c r="CH4" s="384"/>
      <c r="CI4" s="384"/>
      <c r="CJ4" s="384"/>
      <c r="CK4" s="384"/>
      <c r="CL4" s="384"/>
      <c r="CM4" s="384"/>
      <c r="CN4" s="384"/>
      <c r="CO4" s="384"/>
      <c r="CP4" s="384"/>
      <c r="CQ4" s="384"/>
      <c r="CR4" s="384"/>
      <c r="CS4" s="384"/>
      <c r="CT4" s="384"/>
      <c r="CU4" s="384"/>
      <c r="CV4" s="384"/>
      <c r="CW4" s="384"/>
      <c r="CX4" s="384"/>
      <c r="CY4" s="384"/>
      <c r="CZ4" s="384"/>
      <c r="DA4" s="384"/>
      <c r="DB4" s="384"/>
      <c r="DC4" s="384"/>
      <c r="DD4" s="384"/>
      <c r="DE4" s="384"/>
      <c r="DF4" s="384"/>
      <c r="DG4" s="384"/>
      <c r="DH4" s="384"/>
      <c r="DI4" s="384"/>
      <c r="DJ4" s="384"/>
      <c r="DK4" s="384"/>
      <c r="DL4" s="384"/>
      <c r="DM4" s="384"/>
      <c r="DN4" s="384"/>
      <c r="DO4" s="384"/>
      <c r="DP4" s="384"/>
      <c r="DQ4" s="384"/>
      <c r="DR4" s="384"/>
      <c r="DS4" s="384"/>
      <c r="DT4" s="384"/>
      <c r="DU4" s="384"/>
      <c r="DV4" s="384"/>
      <c r="DW4" s="384"/>
      <c r="DX4" s="384"/>
      <c r="DY4" s="384"/>
      <c r="DZ4" s="384"/>
      <c r="EA4" s="384"/>
      <c r="EB4" s="384"/>
      <c r="EC4" s="384"/>
      <c r="ED4" s="384"/>
      <c r="EE4" s="384"/>
      <c r="EF4" s="384"/>
      <c r="EG4" s="384"/>
      <c r="EH4" s="384"/>
      <c r="EI4" s="384"/>
      <c r="EJ4" s="384"/>
      <c r="EK4" s="384"/>
      <c r="EL4" s="384"/>
      <c r="EM4" s="384"/>
      <c r="EN4" s="384"/>
      <c r="EO4" s="384"/>
      <c r="EP4" s="384"/>
      <c r="EQ4" s="384"/>
      <c r="ER4" s="384"/>
      <c r="ES4" s="384"/>
      <c r="ET4" s="384"/>
      <c r="EU4" s="384"/>
      <c r="EV4" s="384"/>
      <c r="EW4" s="384"/>
      <c r="EX4" s="384"/>
      <c r="EY4" s="384"/>
      <c r="EZ4" s="384"/>
      <c r="FA4" s="384"/>
      <c r="FB4" s="384"/>
      <c r="FC4" s="384"/>
      <c r="FD4" s="384"/>
      <c r="FE4" s="384"/>
      <c r="FF4" s="384"/>
      <c r="FG4" s="384"/>
      <c r="FH4" s="384"/>
      <c r="FI4" s="384"/>
      <c r="FJ4" s="384"/>
      <c r="FK4" s="384"/>
      <c r="FL4" s="384"/>
      <c r="FM4" s="384"/>
      <c r="FN4" s="384"/>
      <c r="FO4" s="384"/>
      <c r="FP4" s="384"/>
      <c r="FQ4" s="384"/>
      <c r="FR4" s="384"/>
      <c r="FS4" s="384"/>
      <c r="FT4" s="384"/>
      <c r="FU4" s="384"/>
      <c r="FV4" s="384"/>
      <c r="FW4" s="384"/>
      <c r="FX4" s="384"/>
      <c r="FY4" s="384"/>
      <c r="FZ4" s="384"/>
      <c r="GA4" s="384"/>
      <c r="GB4" s="384"/>
      <c r="GC4" s="384"/>
      <c r="GD4" s="384"/>
      <c r="GE4" s="384"/>
      <c r="GF4" s="384"/>
      <c r="GG4" s="384"/>
      <c r="GH4" s="384"/>
      <c r="GI4" s="384"/>
      <c r="GJ4" s="384"/>
      <c r="GK4" s="384"/>
      <c r="GL4" s="384"/>
      <c r="GM4" s="384"/>
      <c r="GN4" s="384"/>
      <c r="GO4" s="384"/>
      <c r="GP4" s="384"/>
      <c r="GQ4" s="384"/>
      <c r="GR4" s="384"/>
      <c r="GS4" s="384"/>
      <c r="GT4" s="384"/>
      <c r="GU4" s="384"/>
      <c r="GV4" s="384"/>
      <c r="GW4" s="384"/>
      <c r="GX4" s="384"/>
      <c r="GY4" s="384"/>
      <c r="GZ4" s="384"/>
      <c r="HA4" s="384"/>
      <c r="HB4" s="384"/>
      <c r="HC4" s="384"/>
      <c r="HD4" s="384"/>
      <c r="HE4" s="384"/>
      <c r="HF4" s="384"/>
      <c r="HG4" s="384"/>
      <c r="HH4" s="384"/>
      <c r="HI4" s="384"/>
      <c r="HJ4" s="384"/>
      <c r="HK4" s="384"/>
      <c r="HL4" s="384"/>
      <c r="HM4" s="384"/>
      <c r="HN4" s="384"/>
      <c r="HO4" s="384"/>
      <c r="HP4" s="384"/>
      <c r="HQ4" s="384"/>
      <c r="HR4" s="384"/>
      <c r="HS4" s="384"/>
      <c r="HT4" s="384"/>
      <c r="HU4" s="384"/>
      <c r="HV4" s="384"/>
      <c r="HW4" s="384"/>
      <c r="HX4" s="384"/>
      <c r="HY4" s="384"/>
      <c r="HZ4" s="384"/>
      <c r="IA4" s="384"/>
      <c r="IB4" s="384"/>
      <c r="IC4" s="384"/>
      <c r="ID4" s="384"/>
      <c r="IE4" s="384"/>
      <c r="IF4" s="384"/>
      <c r="IG4" s="384"/>
      <c r="IH4" s="384"/>
      <c r="II4" s="384"/>
      <c r="IJ4" s="384"/>
      <c r="IK4" s="384"/>
      <c r="IL4" s="384"/>
      <c r="IM4" s="384"/>
      <c r="IN4" s="384"/>
      <c r="IO4" s="384"/>
      <c r="IP4" s="384"/>
      <c r="IQ4" s="384"/>
      <c r="IR4" s="384"/>
      <c r="IS4" s="384"/>
      <c r="IT4" s="384"/>
      <c r="IU4" s="384"/>
      <c r="IV4" s="384"/>
    </row>
    <row r="5" spans="1:256" s="170" customFormat="1" x14ac:dyDescent="0.25">
      <c r="A5" s="434"/>
      <c r="B5" s="401" t="s">
        <v>77</v>
      </c>
      <c r="C5" s="400">
        <v>6</v>
      </c>
      <c r="D5" s="394" t="s">
        <v>20</v>
      </c>
      <c r="E5" s="407">
        <f>'[1]Base Rate'!D14</f>
        <v>675</v>
      </c>
      <c r="F5" s="399">
        <f>E5*C5</f>
        <v>4050</v>
      </c>
      <c r="G5" s="437"/>
      <c r="H5" s="384"/>
      <c r="I5" s="384"/>
      <c r="J5" s="384"/>
      <c r="K5" s="384"/>
      <c r="L5" s="384"/>
      <c r="M5" s="384"/>
      <c r="N5" s="384"/>
      <c r="O5" s="384"/>
      <c r="P5" s="384"/>
      <c r="Q5" s="384"/>
      <c r="R5" s="384"/>
      <c r="S5" s="384"/>
      <c r="T5" s="384"/>
      <c r="U5" s="384"/>
      <c r="V5" s="384"/>
      <c r="W5" s="384"/>
      <c r="X5" s="384"/>
      <c r="Y5" s="384"/>
      <c r="Z5" s="384"/>
      <c r="AA5" s="384"/>
      <c r="AB5" s="384"/>
      <c r="AC5" s="384"/>
      <c r="AD5" s="384"/>
      <c r="AE5" s="384"/>
      <c r="AF5" s="384"/>
      <c r="AG5" s="384"/>
      <c r="AH5" s="384"/>
      <c r="AI5" s="384"/>
      <c r="AJ5" s="384"/>
      <c r="AK5" s="384"/>
      <c r="AL5" s="384"/>
      <c r="AM5" s="384"/>
      <c r="AN5" s="384"/>
      <c r="AO5" s="384"/>
      <c r="AP5" s="384"/>
      <c r="AQ5" s="384"/>
      <c r="AR5" s="384"/>
      <c r="AS5" s="384"/>
      <c r="AT5" s="384"/>
      <c r="AU5" s="384"/>
      <c r="AV5" s="384"/>
      <c r="AW5" s="384"/>
      <c r="AX5" s="384"/>
      <c r="AY5" s="384"/>
      <c r="AZ5" s="384"/>
      <c r="BA5" s="384"/>
      <c r="BB5" s="384"/>
      <c r="BC5" s="384"/>
      <c r="BD5" s="384"/>
      <c r="BE5" s="384"/>
      <c r="BF5" s="384"/>
      <c r="BG5" s="384"/>
      <c r="BH5" s="384"/>
      <c r="BI5" s="384"/>
      <c r="BJ5" s="384"/>
      <c r="BK5" s="384"/>
      <c r="BL5" s="384"/>
      <c r="BM5" s="384"/>
      <c r="BN5" s="384"/>
      <c r="BO5" s="384"/>
      <c r="BP5" s="384"/>
      <c r="BQ5" s="384"/>
      <c r="BR5" s="384"/>
      <c r="BS5" s="384"/>
      <c r="BT5" s="384"/>
      <c r="BU5" s="384"/>
      <c r="BV5" s="384"/>
      <c r="BW5" s="384"/>
      <c r="BX5" s="384"/>
      <c r="BY5" s="384"/>
      <c r="BZ5" s="384"/>
      <c r="CA5" s="384"/>
      <c r="CB5" s="384"/>
      <c r="CC5" s="384"/>
      <c r="CD5" s="384"/>
      <c r="CE5" s="384"/>
      <c r="CF5" s="384"/>
      <c r="CG5" s="384"/>
      <c r="CH5" s="384"/>
      <c r="CI5" s="384"/>
      <c r="CJ5" s="384"/>
      <c r="CK5" s="384"/>
      <c r="CL5" s="384"/>
      <c r="CM5" s="384"/>
      <c r="CN5" s="384"/>
      <c r="CO5" s="384"/>
      <c r="CP5" s="384"/>
      <c r="CQ5" s="384"/>
      <c r="CR5" s="384"/>
      <c r="CS5" s="384"/>
      <c r="CT5" s="384"/>
      <c r="CU5" s="384"/>
      <c r="CV5" s="384"/>
      <c r="CW5" s="384"/>
      <c r="CX5" s="384"/>
      <c r="CY5" s="384"/>
      <c r="CZ5" s="384"/>
      <c r="DA5" s="384"/>
      <c r="DB5" s="384"/>
      <c r="DC5" s="384"/>
      <c r="DD5" s="384"/>
      <c r="DE5" s="384"/>
      <c r="DF5" s="384"/>
      <c r="DG5" s="384"/>
      <c r="DH5" s="384"/>
      <c r="DI5" s="384"/>
      <c r="DJ5" s="384"/>
      <c r="DK5" s="384"/>
      <c r="DL5" s="384"/>
      <c r="DM5" s="384"/>
      <c r="DN5" s="384"/>
      <c r="DO5" s="384"/>
      <c r="DP5" s="384"/>
      <c r="DQ5" s="384"/>
      <c r="DR5" s="384"/>
      <c r="DS5" s="384"/>
      <c r="DT5" s="384"/>
      <c r="DU5" s="384"/>
      <c r="DV5" s="384"/>
      <c r="DW5" s="384"/>
      <c r="DX5" s="384"/>
      <c r="DY5" s="384"/>
      <c r="DZ5" s="384"/>
      <c r="EA5" s="384"/>
      <c r="EB5" s="384"/>
      <c r="EC5" s="384"/>
      <c r="ED5" s="384"/>
      <c r="EE5" s="384"/>
      <c r="EF5" s="384"/>
      <c r="EG5" s="384"/>
      <c r="EH5" s="384"/>
      <c r="EI5" s="384"/>
      <c r="EJ5" s="384"/>
      <c r="EK5" s="384"/>
      <c r="EL5" s="384"/>
      <c r="EM5" s="384"/>
      <c r="EN5" s="384"/>
      <c r="EO5" s="384"/>
      <c r="EP5" s="384"/>
      <c r="EQ5" s="384"/>
      <c r="ER5" s="384"/>
      <c r="ES5" s="384"/>
      <c r="ET5" s="384"/>
      <c r="EU5" s="384"/>
      <c r="EV5" s="384"/>
      <c r="EW5" s="384"/>
      <c r="EX5" s="384"/>
      <c r="EY5" s="384"/>
      <c r="EZ5" s="384"/>
      <c r="FA5" s="384"/>
      <c r="FB5" s="384"/>
      <c r="FC5" s="384"/>
      <c r="FD5" s="384"/>
      <c r="FE5" s="384"/>
      <c r="FF5" s="384"/>
      <c r="FG5" s="384"/>
      <c r="FH5" s="384"/>
      <c r="FI5" s="384"/>
      <c r="FJ5" s="384"/>
      <c r="FK5" s="384"/>
      <c r="FL5" s="384"/>
      <c r="FM5" s="384"/>
      <c r="FN5" s="384"/>
      <c r="FO5" s="384"/>
      <c r="FP5" s="384"/>
      <c r="FQ5" s="384"/>
      <c r="FR5" s="384"/>
      <c r="FS5" s="384"/>
      <c r="FT5" s="384"/>
      <c r="FU5" s="384"/>
      <c r="FV5" s="384"/>
      <c r="FW5" s="384"/>
      <c r="FX5" s="384"/>
      <c r="FY5" s="384"/>
      <c r="FZ5" s="384"/>
      <c r="GA5" s="384"/>
      <c r="GB5" s="384"/>
      <c r="GC5" s="384"/>
      <c r="GD5" s="384"/>
      <c r="GE5" s="384"/>
      <c r="GF5" s="384"/>
      <c r="GG5" s="384"/>
      <c r="GH5" s="384"/>
      <c r="GI5" s="384"/>
      <c r="GJ5" s="384"/>
      <c r="GK5" s="384"/>
      <c r="GL5" s="384"/>
      <c r="GM5" s="384"/>
      <c r="GN5" s="384"/>
      <c r="GO5" s="384"/>
      <c r="GP5" s="384"/>
      <c r="GQ5" s="384"/>
      <c r="GR5" s="384"/>
      <c r="GS5" s="384"/>
      <c r="GT5" s="384"/>
      <c r="GU5" s="384"/>
      <c r="GV5" s="384"/>
      <c r="GW5" s="384"/>
      <c r="GX5" s="384"/>
      <c r="GY5" s="384"/>
      <c r="GZ5" s="384"/>
      <c r="HA5" s="384"/>
      <c r="HB5" s="384"/>
      <c r="HC5" s="384"/>
      <c r="HD5" s="384"/>
      <c r="HE5" s="384"/>
      <c r="HF5" s="384"/>
      <c r="HG5" s="384"/>
      <c r="HH5" s="384"/>
      <c r="HI5" s="384"/>
      <c r="HJ5" s="384"/>
      <c r="HK5" s="384"/>
      <c r="HL5" s="384"/>
      <c r="HM5" s="384"/>
      <c r="HN5" s="384"/>
      <c r="HO5" s="384"/>
      <c r="HP5" s="384"/>
      <c r="HQ5" s="384"/>
      <c r="HR5" s="384"/>
      <c r="HS5" s="384"/>
      <c r="HT5" s="384"/>
      <c r="HU5" s="384"/>
      <c r="HV5" s="384"/>
      <c r="HW5" s="384"/>
      <c r="HX5" s="384"/>
      <c r="HY5" s="384"/>
      <c r="HZ5" s="384"/>
      <c r="IA5" s="384"/>
      <c r="IB5" s="384"/>
      <c r="IC5" s="384"/>
      <c r="ID5" s="384"/>
      <c r="IE5" s="384"/>
      <c r="IF5" s="384"/>
      <c r="IG5" s="384"/>
      <c r="IH5" s="384"/>
      <c r="II5" s="384"/>
      <c r="IJ5" s="384"/>
      <c r="IK5" s="384"/>
      <c r="IL5" s="384"/>
      <c r="IM5" s="384"/>
      <c r="IN5" s="384"/>
      <c r="IO5" s="384"/>
      <c r="IP5" s="384"/>
      <c r="IQ5" s="384"/>
      <c r="IR5" s="384"/>
      <c r="IS5" s="384"/>
      <c r="IT5" s="384"/>
      <c r="IU5" s="384"/>
      <c r="IV5" s="384"/>
    </row>
    <row r="6" spans="1:256" s="170" customFormat="1" x14ac:dyDescent="0.25">
      <c r="A6" s="435"/>
      <c r="B6" s="401" t="s">
        <v>3</v>
      </c>
      <c r="C6" s="400">
        <v>6</v>
      </c>
      <c r="D6" s="394" t="s">
        <v>20</v>
      </c>
      <c r="E6" s="407">
        <f>'[1]Base Rate'!D15</f>
        <v>635</v>
      </c>
      <c r="F6" s="399">
        <f>E6*C6</f>
        <v>3810</v>
      </c>
      <c r="G6" s="438"/>
      <c r="H6" s="384"/>
      <c r="I6" s="384"/>
      <c r="J6" s="384"/>
      <c r="K6" s="384"/>
      <c r="L6" s="384"/>
      <c r="M6" s="384"/>
      <c r="N6" s="384"/>
      <c r="O6" s="384"/>
      <c r="P6" s="384"/>
      <c r="Q6" s="384"/>
      <c r="R6" s="384"/>
      <c r="S6" s="384"/>
      <c r="T6" s="384"/>
      <c r="U6" s="384"/>
      <c r="V6" s="384"/>
      <c r="W6" s="384"/>
      <c r="X6" s="384"/>
      <c r="Y6" s="384"/>
      <c r="Z6" s="384"/>
      <c r="AA6" s="384"/>
      <c r="AB6" s="384"/>
      <c r="AC6" s="384"/>
      <c r="AD6" s="384"/>
      <c r="AE6" s="384"/>
      <c r="AF6" s="384"/>
      <c r="AG6" s="384"/>
      <c r="AH6" s="384"/>
      <c r="AI6" s="384"/>
      <c r="AJ6" s="384"/>
      <c r="AK6" s="384"/>
      <c r="AL6" s="384"/>
      <c r="AM6" s="384"/>
      <c r="AN6" s="384"/>
      <c r="AO6" s="384"/>
      <c r="AP6" s="384"/>
      <c r="AQ6" s="384"/>
      <c r="AR6" s="384"/>
      <c r="AS6" s="384"/>
      <c r="AT6" s="384"/>
      <c r="AU6" s="384"/>
      <c r="AV6" s="384"/>
      <c r="AW6" s="384"/>
      <c r="AX6" s="384"/>
      <c r="AY6" s="384"/>
      <c r="AZ6" s="384"/>
      <c r="BA6" s="384"/>
      <c r="BB6" s="384"/>
      <c r="BC6" s="384"/>
      <c r="BD6" s="384"/>
      <c r="BE6" s="384"/>
      <c r="BF6" s="384"/>
      <c r="BG6" s="384"/>
      <c r="BH6" s="384"/>
      <c r="BI6" s="384"/>
      <c r="BJ6" s="384"/>
      <c r="BK6" s="384"/>
      <c r="BL6" s="384"/>
      <c r="BM6" s="384"/>
      <c r="BN6" s="384"/>
      <c r="BO6" s="384"/>
      <c r="BP6" s="384"/>
      <c r="BQ6" s="384"/>
      <c r="BR6" s="384"/>
      <c r="BS6" s="384"/>
      <c r="BT6" s="384"/>
      <c r="BU6" s="384"/>
      <c r="BV6" s="384"/>
      <c r="BW6" s="384"/>
      <c r="BX6" s="384"/>
      <c r="BY6" s="384"/>
      <c r="BZ6" s="384"/>
      <c r="CA6" s="384"/>
      <c r="CB6" s="384"/>
      <c r="CC6" s="384"/>
      <c r="CD6" s="384"/>
      <c r="CE6" s="384"/>
      <c r="CF6" s="384"/>
      <c r="CG6" s="384"/>
      <c r="CH6" s="384"/>
      <c r="CI6" s="384"/>
      <c r="CJ6" s="384"/>
      <c r="CK6" s="384"/>
      <c r="CL6" s="384"/>
      <c r="CM6" s="384"/>
      <c r="CN6" s="384"/>
      <c r="CO6" s="384"/>
      <c r="CP6" s="384"/>
      <c r="CQ6" s="384"/>
      <c r="CR6" s="384"/>
      <c r="CS6" s="384"/>
      <c r="CT6" s="384"/>
      <c r="CU6" s="384"/>
      <c r="CV6" s="384"/>
      <c r="CW6" s="384"/>
      <c r="CX6" s="384"/>
      <c r="CY6" s="384"/>
      <c r="CZ6" s="384"/>
      <c r="DA6" s="384"/>
      <c r="DB6" s="384"/>
      <c r="DC6" s="384"/>
      <c r="DD6" s="384"/>
      <c r="DE6" s="384"/>
      <c r="DF6" s="384"/>
      <c r="DG6" s="384"/>
      <c r="DH6" s="384"/>
      <c r="DI6" s="384"/>
      <c r="DJ6" s="384"/>
      <c r="DK6" s="384"/>
      <c r="DL6" s="384"/>
      <c r="DM6" s="384"/>
      <c r="DN6" s="384"/>
      <c r="DO6" s="384"/>
      <c r="DP6" s="384"/>
      <c r="DQ6" s="384"/>
      <c r="DR6" s="384"/>
      <c r="DS6" s="384"/>
      <c r="DT6" s="384"/>
      <c r="DU6" s="384"/>
      <c r="DV6" s="384"/>
      <c r="DW6" s="384"/>
      <c r="DX6" s="384"/>
      <c r="DY6" s="384"/>
      <c r="DZ6" s="384"/>
      <c r="EA6" s="384"/>
      <c r="EB6" s="384"/>
      <c r="EC6" s="384"/>
      <c r="ED6" s="384"/>
      <c r="EE6" s="384"/>
      <c r="EF6" s="384"/>
      <c r="EG6" s="384"/>
      <c r="EH6" s="384"/>
      <c r="EI6" s="384"/>
      <c r="EJ6" s="384"/>
      <c r="EK6" s="384"/>
      <c r="EL6" s="384"/>
      <c r="EM6" s="384"/>
      <c r="EN6" s="384"/>
      <c r="EO6" s="384"/>
      <c r="EP6" s="384"/>
      <c r="EQ6" s="384"/>
      <c r="ER6" s="384"/>
      <c r="ES6" s="384"/>
      <c r="ET6" s="384"/>
      <c r="EU6" s="384"/>
      <c r="EV6" s="384"/>
      <c r="EW6" s="384"/>
      <c r="EX6" s="384"/>
      <c r="EY6" s="384"/>
      <c r="EZ6" s="384"/>
      <c r="FA6" s="384"/>
      <c r="FB6" s="384"/>
      <c r="FC6" s="384"/>
      <c r="FD6" s="384"/>
      <c r="FE6" s="384"/>
      <c r="FF6" s="384"/>
      <c r="FG6" s="384"/>
      <c r="FH6" s="384"/>
      <c r="FI6" s="384"/>
      <c r="FJ6" s="384"/>
      <c r="FK6" s="384"/>
      <c r="FL6" s="384"/>
      <c r="FM6" s="384"/>
      <c r="FN6" s="384"/>
      <c r="FO6" s="384"/>
      <c r="FP6" s="384"/>
      <c r="FQ6" s="384"/>
      <c r="FR6" s="384"/>
      <c r="FS6" s="384"/>
      <c r="FT6" s="384"/>
      <c r="FU6" s="384"/>
      <c r="FV6" s="384"/>
      <c r="FW6" s="384"/>
      <c r="FX6" s="384"/>
      <c r="FY6" s="384"/>
      <c r="FZ6" s="384"/>
      <c r="GA6" s="384"/>
      <c r="GB6" s="384"/>
      <c r="GC6" s="384"/>
      <c r="GD6" s="384"/>
      <c r="GE6" s="384"/>
      <c r="GF6" s="384"/>
      <c r="GG6" s="384"/>
      <c r="GH6" s="384"/>
      <c r="GI6" s="384"/>
      <c r="GJ6" s="384"/>
      <c r="GK6" s="384"/>
      <c r="GL6" s="384"/>
      <c r="GM6" s="384"/>
      <c r="GN6" s="384"/>
      <c r="GO6" s="384"/>
      <c r="GP6" s="384"/>
      <c r="GQ6" s="384"/>
      <c r="GR6" s="384"/>
      <c r="GS6" s="384"/>
      <c r="GT6" s="384"/>
      <c r="GU6" s="384"/>
      <c r="GV6" s="384"/>
      <c r="GW6" s="384"/>
      <c r="GX6" s="384"/>
      <c r="GY6" s="384"/>
      <c r="GZ6" s="384"/>
      <c r="HA6" s="384"/>
      <c r="HB6" s="384"/>
      <c r="HC6" s="384"/>
      <c r="HD6" s="384"/>
      <c r="HE6" s="384"/>
      <c r="HF6" s="384"/>
      <c r="HG6" s="384"/>
      <c r="HH6" s="384"/>
      <c r="HI6" s="384"/>
      <c r="HJ6" s="384"/>
      <c r="HK6" s="384"/>
      <c r="HL6" s="384"/>
      <c r="HM6" s="384"/>
      <c r="HN6" s="384"/>
      <c r="HO6" s="384"/>
      <c r="HP6" s="384"/>
      <c r="HQ6" s="384"/>
      <c r="HR6" s="384"/>
      <c r="HS6" s="384"/>
      <c r="HT6" s="384"/>
      <c r="HU6" s="384"/>
      <c r="HV6" s="384"/>
      <c r="HW6" s="384"/>
      <c r="HX6" s="384"/>
      <c r="HY6" s="384"/>
      <c r="HZ6" s="384"/>
      <c r="IA6" s="384"/>
      <c r="IB6" s="384"/>
      <c r="IC6" s="384"/>
      <c r="ID6" s="384"/>
      <c r="IE6" s="384"/>
      <c r="IF6" s="384"/>
      <c r="IG6" s="384"/>
      <c r="IH6" s="384"/>
      <c r="II6" s="384"/>
      <c r="IJ6" s="384"/>
      <c r="IK6" s="384"/>
      <c r="IL6" s="384"/>
      <c r="IM6" s="384"/>
      <c r="IN6" s="384"/>
      <c r="IO6" s="384"/>
      <c r="IP6" s="384"/>
      <c r="IQ6" s="384"/>
      <c r="IR6" s="384"/>
      <c r="IS6" s="384"/>
      <c r="IT6" s="384"/>
      <c r="IU6" s="384"/>
      <c r="IV6" s="384"/>
    </row>
    <row r="7" spans="1:256" s="170" customFormat="1" ht="49.5" customHeight="1" x14ac:dyDescent="0.25">
      <c r="A7" s="398" t="s">
        <v>703</v>
      </c>
      <c r="B7" s="396" t="s">
        <v>719</v>
      </c>
      <c r="C7" s="395">
        <v>1</v>
      </c>
      <c r="D7" s="394" t="s">
        <v>13</v>
      </c>
      <c r="E7" s="407">
        <f>'Base Rate'!D128</f>
        <v>464000</v>
      </c>
      <c r="F7" s="393">
        <f>E7*C7</f>
        <v>464000</v>
      </c>
      <c r="G7" s="408">
        <f xml:space="preserve"> SUM(F7:F7)</f>
        <v>464000</v>
      </c>
      <c r="H7" s="384"/>
      <c r="I7" s="384"/>
      <c r="J7" s="384"/>
      <c r="K7" s="384"/>
      <c r="L7" s="384"/>
      <c r="M7" s="384"/>
      <c r="N7" s="384"/>
      <c r="O7" s="384"/>
      <c r="P7" s="384"/>
      <c r="Q7" s="384"/>
      <c r="R7" s="384"/>
      <c r="S7" s="384"/>
      <c r="T7" s="384"/>
      <c r="U7" s="384"/>
      <c r="V7" s="384"/>
      <c r="W7" s="384"/>
      <c r="X7" s="384"/>
      <c r="Y7" s="384"/>
      <c r="Z7" s="384"/>
      <c r="AA7" s="384"/>
      <c r="AB7" s="384"/>
      <c r="AC7" s="384"/>
      <c r="AD7" s="384"/>
      <c r="AE7" s="384"/>
      <c r="AF7" s="384"/>
      <c r="AG7" s="384"/>
      <c r="AH7" s="384"/>
      <c r="AI7" s="384"/>
      <c r="AJ7" s="384"/>
      <c r="AK7" s="384"/>
      <c r="AL7" s="384"/>
      <c r="AM7" s="384"/>
      <c r="AN7" s="384"/>
      <c r="AO7" s="384"/>
      <c r="AP7" s="384"/>
      <c r="AQ7" s="384"/>
      <c r="AR7" s="384"/>
      <c r="AS7" s="384"/>
      <c r="AT7" s="384"/>
      <c r="AU7" s="384"/>
      <c r="AV7" s="384"/>
      <c r="AW7" s="384"/>
      <c r="AX7" s="384"/>
      <c r="AY7" s="384"/>
      <c r="AZ7" s="384"/>
      <c r="BA7" s="384"/>
      <c r="BB7" s="384"/>
      <c r="BC7" s="384"/>
      <c r="BD7" s="384"/>
      <c r="BE7" s="384"/>
      <c r="BF7" s="384"/>
      <c r="BG7" s="384"/>
      <c r="BH7" s="384"/>
      <c r="BI7" s="384"/>
      <c r="BJ7" s="384"/>
      <c r="BK7" s="384"/>
      <c r="BL7" s="384"/>
      <c r="BM7" s="384"/>
      <c r="BN7" s="384"/>
      <c r="BO7" s="384"/>
      <c r="BP7" s="384"/>
      <c r="BQ7" s="384"/>
      <c r="BR7" s="384"/>
      <c r="BS7" s="384"/>
      <c r="BT7" s="384"/>
      <c r="BU7" s="384"/>
      <c r="BV7" s="384"/>
      <c r="BW7" s="384"/>
      <c r="BX7" s="384"/>
      <c r="BY7" s="384"/>
      <c r="BZ7" s="384"/>
      <c r="CA7" s="384"/>
      <c r="CB7" s="384"/>
      <c r="CC7" s="384"/>
      <c r="CD7" s="384"/>
      <c r="CE7" s="384"/>
      <c r="CF7" s="384"/>
      <c r="CG7" s="384"/>
      <c r="CH7" s="384"/>
      <c r="CI7" s="384"/>
      <c r="CJ7" s="384"/>
      <c r="CK7" s="384"/>
      <c r="CL7" s="384"/>
      <c r="CM7" s="384"/>
      <c r="CN7" s="384"/>
      <c r="CO7" s="384"/>
      <c r="CP7" s="384"/>
      <c r="CQ7" s="384"/>
      <c r="CR7" s="384"/>
      <c r="CS7" s="384"/>
      <c r="CT7" s="384"/>
      <c r="CU7" s="384"/>
      <c r="CV7" s="384"/>
      <c r="CW7" s="384"/>
      <c r="CX7" s="384"/>
      <c r="CY7" s="384"/>
      <c r="CZ7" s="384"/>
      <c r="DA7" s="384"/>
      <c r="DB7" s="384"/>
      <c r="DC7" s="384"/>
      <c r="DD7" s="384"/>
      <c r="DE7" s="384"/>
      <c r="DF7" s="384"/>
      <c r="DG7" s="384"/>
      <c r="DH7" s="384"/>
      <c r="DI7" s="384"/>
      <c r="DJ7" s="384"/>
      <c r="DK7" s="384"/>
      <c r="DL7" s="384"/>
      <c r="DM7" s="384"/>
      <c r="DN7" s="384"/>
      <c r="DO7" s="384"/>
      <c r="DP7" s="384"/>
      <c r="DQ7" s="384"/>
      <c r="DR7" s="384"/>
      <c r="DS7" s="384"/>
      <c r="DT7" s="384"/>
      <c r="DU7" s="384"/>
      <c r="DV7" s="384"/>
      <c r="DW7" s="384"/>
      <c r="DX7" s="384"/>
      <c r="DY7" s="384"/>
      <c r="DZ7" s="384"/>
      <c r="EA7" s="384"/>
      <c r="EB7" s="384"/>
      <c r="EC7" s="384"/>
      <c r="ED7" s="384"/>
      <c r="EE7" s="384"/>
      <c r="EF7" s="384"/>
      <c r="EG7" s="384"/>
      <c r="EH7" s="384"/>
      <c r="EI7" s="384"/>
      <c r="EJ7" s="384"/>
      <c r="EK7" s="384"/>
      <c r="EL7" s="384"/>
      <c r="EM7" s="384"/>
      <c r="EN7" s="384"/>
      <c r="EO7" s="384"/>
      <c r="EP7" s="384"/>
      <c r="EQ7" s="384"/>
      <c r="ER7" s="384"/>
      <c r="ES7" s="384"/>
      <c r="ET7" s="384"/>
      <c r="EU7" s="384"/>
      <c r="EV7" s="384"/>
      <c r="EW7" s="384"/>
      <c r="EX7" s="384"/>
      <c r="EY7" s="384"/>
      <c r="EZ7" s="384"/>
      <c r="FA7" s="384"/>
      <c r="FB7" s="384"/>
      <c r="FC7" s="384"/>
      <c r="FD7" s="384"/>
      <c r="FE7" s="384"/>
      <c r="FF7" s="384"/>
      <c r="FG7" s="384"/>
      <c r="FH7" s="384"/>
      <c r="FI7" s="384"/>
      <c r="FJ7" s="384"/>
      <c r="FK7" s="384"/>
      <c r="FL7" s="384"/>
      <c r="FM7" s="384"/>
      <c r="FN7" s="384"/>
      <c r="FO7" s="384"/>
      <c r="FP7" s="384"/>
      <c r="FQ7" s="384"/>
      <c r="FR7" s="384"/>
      <c r="FS7" s="384"/>
      <c r="FT7" s="384"/>
      <c r="FU7" s="384"/>
      <c r="FV7" s="384"/>
      <c r="FW7" s="384"/>
      <c r="FX7" s="384"/>
      <c r="FY7" s="384"/>
      <c r="FZ7" s="384"/>
      <c r="GA7" s="384"/>
      <c r="GB7" s="384"/>
      <c r="GC7" s="384"/>
      <c r="GD7" s="384"/>
      <c r="GE7" s="384"/>
      <c r="GF7" s="384"/>
      <c r="GG7" s="384"/>
      <c r="GH7" s="384"/>
      <c r="GI7" s="384"/>
      <c r="GJ7" s="384"/>
      <c r="GK7" s="384"/>
      <c r="GL7" s="384"/>
      <c r="GM7" s="384"/>
      <c r="GN7" s="384"/>
      <c r="GO7" s="384"/>
      <c r="GP7" s="384"/>
      <c r="GQ7" s="384"/>
      <c r="GR7" s="384"/>
      <c r="GS7" s="384"/>
      <c r="GT7" s="384"/>
      <c r="GU7" s="384"/>
      <c r="GV7" s="384"/>
      <c r="GW7" s="384"/>
      <c r="GX7" s="384"/>
      <c r="GY7" s="384"/>
      <c r="GZ7" s="384"/>
      <c r="HA7" s="384"/>
      <c r="HB7" s="384"/>
      <c r="HC7" s="384"/>
      <c r="HD7" s="384"/>
      <c r="HE7" s="384"/>
      <c r="HF7" s="384"/>
      <c r="HG7" s="384"/>
      <c r="HH7" s="384"/>
      <c r="HI7" s="384"/>
      <c r="HJ7" s="384"/>
      <c r="HK7" s="384"/>
      <c r="HL7" s="384"/>
      <c r="HM7" s="384"/>
      <c r="HN7" s="384"/>
      <c r="HO7" s="384"/>
      <c r="HP7" s="384"/>
      <c r="HQ7" s="384"/>
      <c r="HR7" s="384"/>
      <c r="HS7" s="384"/>
      <c r="HT7" s="384"/>
      <c r="HU7" s="384"/>
      <c r="HV7" s="384"/>
      <c r="HW7" s="384"/>
      <c r="HX7" s="384"/>
      <c r="HY7" s="384"/>
      <c r="HZ7" s="384"/>
      <c r="IA7" s="384"/>
      <c r="IB7" s="384"/>
      <c r="IC7" s="384"/>
      <c r="ID7" s="384"/>
      <c r="IE7" s="384"/>
      <c r="IF7" s="384"/>
      <c r="IG7" s="384"/>
      <c r="IH7" s="384"/>
      <c r="II7" s="384"/>
      <c r="IJ7" s="384"/>
      <c r="IK7" s="384"/>
      <c r="IL7" s="384"/>
      <c r="IM7" s="384"/>
      <c r="IN7" s="384"/>
      <c r="IO7" s="384"/>
      <c r="IP7" s="384"/>
      <c r="IQ7" s="384"/>
      <c r="IR7" s="384"/>
      <c r="IS7" s="384"/>
      <c r="IT7" s="384"/>
      <c r="IU7" s="384"/>
      <c r="IV7" s="384"/>
    </row>
    <row r="8" spans="1:256" s="170" customFormat="1" x14ac:dyDescent="0.25">
      <c r="A8" s="386"/>
      <c r="B8" s="401" t="s">
        <v>710</v>
      </c>
      <c r="C8" s="395">
        <v>2</v>
      </c>
      <c r="D8" s="394" t="s">
        <v>396</v>
      </c>
      <c r="E8" s="407">
        <v>185</v>
      </c>
      <c r="F8" s="406">
        <f>C8*E8</f>
        <v>370</v>
      </c>
      <c r="G8" s="405">
        <f>F8</f>
        <v>370</v>
      </c>
      <c r="H8" s="384"/>
      <c r="I8" s="384"/>
      <c r="J8" s="384"/>
      <c r="K8" s="384"/>
      <c r="L8" s="384"/>
      <c r="M8" s="384"/>
      <c r="N8" s="384"/>
      <c r="O8" s="384"/>
      <c r="P8" s="384"/>
      <c r="Q8" s="384"/>
      <c r="R8" s="384"/>
      <c r="S8" s="384"/>
      <c r="T8" s="384"/>
      <c r="U8" s="384"/>
      <c r="V8" s="384"/>
      <c r="W8" s="384"/>
      <c r="X8" s="384"/>
      <c r="Y8" s="384"/>
      <c r="Z8" s="384"/>
      <c r="AA8" s="384"/>
      <c r="AB8" s="384"/>
      <c r="AC8" s="384"/>
      <c r="AD8" s="384"/>
      <c r="AE8" s="384"/>
      <c r="AF8" s="384"/>
      <c r="AG8" s="384"/>
      <c r="AH8" s="384"/>
      <c r="AI8" s="384"/>
      <c r="AJ8" s="384"/>
      <c r="AK8" s="384"/>
      <c r="AL8" s="384"/>
      <c r="AM8" s="384"/>
      <c r="AN8" s="384"/>
      <c r="AO8" s="384"/>
      <c r="AP8" s="384"/>
      <c r="AQ8" s="384"/>
      <c r="AR8" s="384"/>
      <c r="AS8" s="384"/>
      <c r="AT8" s="384"/>
      <c r="AU8" s="384"/>
      <c r="AV8" s="384"/>
      <c r="AW8" s="384"/>
      <c r="AX8" s="384"/>
      <c r="AY8" s="384"/>
      <c r="AZ8" s="384"/>
      <c r="BA8" s="384"/>
      <c r="BB8" s="384"/>
      <c r="BC8" s="384"/>
      <c r="BD8" s="384"/>
      <c r="BE8" s="384"/>
      <c r="BF8" s="384"/>
      <c r="BG8" s="384"/>
      <c r="BH8" s="384"/>
      <c r="BI8" s="384"/>
      <c r="BJ8" s="384"/>
      <c r="BK8" s="384"/>
      <c r="BL8" s="384"/>
      <c r="BM8" s="384"/>
      <c r="BN8" s="384"/>
      <c r="BO8" s="384"/>
      <c r="BP8" s="384"/>
      <c r="BQ8" s="384"/>
      <c r="BR8" s="384"/>
      <c r="BS8" s="384"/>
      <c r="BT8" s="384"/>
      <c r="BU8" s="384"/>
      <c r="BV8" s="384"/>
      <c r="BW8" s="384"/>
      <c r="BX8" s="384"/>
      <c r="BY8" s="384"/>
      <c r="BZ8" s="384"/>
      <c r="CA8" s="384"/>
      <c r="CB8" s="384"/>
      <c r="CC8" s="384"/>
      <c r="CD8" s="384"/>
      <c r="CE8" s="384"/>
      <c r="CF8" s="384"/>
      <c r="CG8" s="384"/>
      <c r="CH8" s="384"/>
      <c r="CI8" s="384"/>
      <c r="CJ8" s="384"/>
      <c r="CK8" s="384"/>
      <c r="CL8" s="384"/>
      <c r="CM8" s="384"/>
      <c r="CN8" s="384"/>
      <c r="CO8" s="384"/>
      <c r="CP8" s="384"/>
      <c r="CQ8" s="384"/>
      <c r="CR8" s="384"/>
      <c r="CS8" s="384"/>
      <c r="CT8" s="384"/>
      <c r="CU8" s="384"/>
      <c r="CV8" s="384"/>
      <c r="CW8" s="384"/>
      <c r="CX8" s="384"/>
      <c r="CY8" s="384"/>
      <c r="CZ8" s="384"/>
      <c r="DA8" s="384"/>
      <c r="DB8" s="384"/>
      <c r="DC8" s="384"/>
      <c r="DD8" s="384"/>
      <c r="DE8" s="384"/>
      <c r="DF8" s="384"/>
      <c r="DG8" s="384"/>
      <c r="DH8" s="384"/>
      <c r="DI8" s="384"/>
      <c r="DJ8" s="384"/>
      <c r="DK8" s="384"/>
      <c r="DL8" s="384"/>
      <c r="DM8" s="384"/>
      <c r="DN8" s="384"/>
      <c r="DO8" s="384"/>
      <c r="DP8" s="384"/>
      <c r="DQ8" s="384"/>
      <c r="DR8" s="384"/>
      <c r="DS8" s="384"/>
      <c r="DT8" s="384"/>
      <c r="DU8" s="384"/>
      <c r="DV8" s="384"/>
      <c r="DW8" s="384"/>
      <c r="DX8" s="384"/>
      <c r="DY8" s="384"/>
      <c r="DZ8" s="384"/>
      <c r="EA8" s="384"/>
      <c r="EB8" s="384"/>
      <c r="EC8" s="384"/>
      <c r="ED8" s="384"/>
      <c r="EE8" s="384"/>
      <c r="EF8" s="384"/>
      <c r="EG8" s="384"/>
      <c r="EH8" s="384"/>
      <c r="EI8" s="384"/>
      <c r="EJ8" s="384"/>
      <c r="EK8" s="384"/>
      <c r="EL8" s="384"/>
      <c r="EM8" s="384"/>
      <c r="EN8" s="384"/>
      <c r="EO8" s="384"/>
      <c r="EP8" s="384"/>
      <c r="EQ8" s="384"/>
      <c r="ER8" s="384"/>
      <c r="ES8" s="384"/>
      <c r="ET8" s="384"/>
      <c r="EU8" s="384"/>
      <c r="EV8" s="384"/>
      <c r="EW8" s="384"/>
      <c r="EX8" s="384"/>
      <c r="EY8" s="384"/>
      <c r="EZ8" s="384"/>
      <c r="FA8" s="384"/>
      <c r="FB8" s="384"/>
      <c r="FC8" s="384"/>
      <c r="FD8" s="384"/>
      <c r="FE8" s="384"/>
      <c r="FF8" s="384"/>
      <c r="FG8" s="384"/>
      <c r="FH8" s="384"/>
      <c r="FI8" s="384"/>
      <c r="FJ8" s="384"/>
      <c r="FK8" s="384"/>
      <c r="FL8" s="384"/>
      <c r="FM8" s="384"/>
      <c r="FN8" s="384"/>
      <c r="FO8" s="384"/>
      <c r="FP8" s="384"/>
      <c r="FQ8" s="384"/>
      <c r="FR8" s="384"/>
      <c r="FS8" s="384"/>
      <c r="FT8" s="384"/>
      <c r="FU8" s="384"/>
      <c r="FV8" s="384"/>
      <c r="FW8" s="384"/>
      <c r="FX8" s="384"/>
      <c r="FY8" s="384"/>
      <c r="FZ8" s="384"/>
      <c r="GA8" s="384"/>
      <c r="GB8" s="384"/>
      <c r="GC8" s="384"/>
      <c r="GD8" s="384"/>
      <c r="GE8" s="384"/>
      <c r="GF8" s="384"/>
      <c r="GG8" s="384"/>
      <c r="GH8" s="384"/>
      <c r="GI8" s="384"/>
      <c r="GJ8" s="384"/>
      <c r="GK8" s="384"/>
      <c r="GL8" s="384"/>
      <c r="GM8" s="384"/>
      <c r="GN8" s="384"/>
      <c r="GO8" s="384"/>
      <c r="GP8" s="384"/>
      <c r="GQ8" s="384"/>
      <c r="GR8" s="384"/>
      <c r="GS8" s="384"/>
      <c r="GT8" s="384"/>
      <c r="GU8" s="384"/>
      <c r="GV8" s="384"/>
      <c r="GW8" s="384"/>
      <c r="GX8" s="384"/>
      <c r="GY8" s="384"/>
      <c r="GZ8" s="384"/>
      <c r="HA8" s="384"/>
      <c r="HB8" s="384"/>
      <c r="HC8" s="384"/>
      <c r="HD8" s="384"/>
      <c r="HE8" s="384"/>
      <c r="HF8" s="384"/>
      <c r="HG8" s="384"/>
      <c r="HH8" s="384"/>
      <c r="HI8" s="384"/>
      <c r="HJ8" s="384"/>
      <c r="HK8" s="384"/>
      <c r="HL8" s="384"/>
      <c r="HM8" s="384"/>
      <c r="HN8" s="384"/>
      <c r="HO8" s="384"/>
      <c r="HP8" s="384"/>
      <c r="HQ8" s="384"/>
      <c r="HR8" s="384"/>
      <c r="HS8" s="384"/>
      <c r="HT8" s="384"/>
      <c r="HU8" s="384"/>
      <c r="HV8" s="384"/>
      <c r="HW8" s="384"/>
      <c r="HX8" s="384"/>
      <c r="HY8" s="384"/>
      <c r="HZ8" s="384"/>
      <c r="IA8" s="384"/>
      <c r="IB8" s="384"/>
      <c r="IC8" s="384"/>
      <c r="ID8" s="384"/>
      <c r="IE8" s="384"/>
      <c r="IF8" s="384"/>
      <c r="IG8" s="384"/>
      <c r="IH8" s="384"/>
      <c r="II8" s="384"/>
      <c r="IJ8" s="384"/>
      <c r="IK8" s="384"/>
      <c r="IL8" s="384"/>
      <c r="IM8" s="384"/>
      <c r="IN8" s="384"/>
      <c r="IO8" s="384"/>
      <c r="IP8" s="384"/>
      <c r="IQ8" s="384"/>
      <c r="IR8" s="384"/>
      <c r="IS8" s="384"/>
      <c r="IT8" s="384"/>
      <c r="IU8" s="384"/>
      <c r="IV8" s="384"/>
    </row>
    <row r="9" spans="1:256" s="170" customFormat="1" x14ac:dyDescent="0.25">
      <c r="A9" s="386"/>
      <c r="B9" s="392"/>
      <c r="C9" s="439" t="s">
        <v>677</v>
      </c>
      <c r="D9" s="440"/>
      <c r="E9" s="440"/>
      <c r="F9" s="441"/>
      <c r="G9" s="391">
        <f>G7+G4+G8</f>
        <v>475830</v>
      </c>
      <c r="H9" s="384"/>
      <c r="I9" s="384"/>
      <c r="J9" s="384"/>
      <c r="K9" s="384"/>
      <c r="L9" s="384"/>
      <c r="M9" s="384"/>
      <c r="N9" s="384"/>
      <c r="O9" s="384"/>
      <c r="P9" s="384"/>
      <c r="Q9" s="384"/>
      <c r="R9" s="384"/>
      <c r="S9" s="384"/>
      <c r="T9" s="384"/>
      <c r="U9" s="384"/>
      <c r="V9" s="384"/>
      <c r="W9" s="384"/>
      <c r="X9" s="384"/>
      <c r="Y9" s="384"/>
      <c r="Z9" s="384"/>
      <c r="AA9" s="384"/>
      <c r="AB9" s="384"/>
      <c r="AC9" s="384"/>
      <c r="AD9" s="384"/>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384"/>
      <c r="BD9" s="384"/>
      <c r="BE9" s="384"/>
      <c r="BF9" s="384"/>
      <c r="BG9" s="384"/>
      <c r="BH9" s="384"/>
      <c r="BI9" s="384"/>
      <c r="BJ9" s="384"/>
      <c r="BK9" s="384"/>
      <c r="BL9" s="384"/>
      <c r="BM9" s="384"/>
      <c r="BN9" s="384"/>
      <c r="BO9" s="384"/>
      <c r="BP9" s="384"/>
      <c r="BQ9" s="384"/>
      <c r="BR9" s="384"/>
      <c r="BS9" s="384"/>
      <c r="BT9" s="384"/>
      <c r="BU9" s="384"/>
      <c r="BV9" s="384"/>
      <c r="BW9" s="384"/>
      <c r="BX9" s="384"/>
      <c r="BY9" s="384"/>
      <c r="BZ9" s="384"/>
      <c r="CA9" s="384"/>
      <c r="CB9" s="384"/>
      <c r="CC9" s="384"/>
      <c r="CD9" s="384"/>
      <c r="CE9" s="384"/>
      <c r="CF9" s="384"/>
      <c r="CG9" s="384"/>
      <c r="CH9" s="384"/>
      <c r="CI9" s="384"/>
      <c r="CJ9" s="384"/>
      <c r="CK9" s="384"/>
      <c r="CL9" s="384"/>
      <c r="CM9" s="384"/>
      <c r="CN9" s="384"/>
      <c r="CO9" s="384"/>
      <c r="CP9" s="384"/>
      <c r="CQ9" s="384"/>
      <c r="CR9" s="384"/>
      <c r="CS9" s="384"/>
      <c r="CT9" s="384"/>
      <c r="CU9" s="384"/>
      <c r="CV9" s="384"/>
      <c r="CW9" s="384"/>
      <c r="CX9" s="384"/>
      <c r="CY9" s="384"/>
      <c r="CZ9" s="384"/>
      <c r="DA9" s="384"/>
      <c r="DB9" s="384"/>
      <c r="DC9" s="384"/>
      <c r="DD9" s="384"/>
      <c r="DE9" s="384"/>
      <c r="DF9" s="384"/>
      <c r="DG9" s="384"/>
      <c r="DH9" s="384"/>
      <c r="DI9" s="384"/>
      <c r="DJ9" s="384"/>
      <c r="DK9" s="384"/>
      <c r="DL9" s="384"/>
      <c r="DM9" s="384"/>
      <c r="DN9" s="384"/>
      <c r="DO9" s="384"/>
      <c r="DP9" s="384"/>
      <c r="DQ9" s="384"/>
      <c r="DR9" s="384"/>
      <c r="DS9" s="384"/>
      <c r="DT9" s="384"/>
      <c r="DU9" s="384"/>
      <c r="DV9" s="384"/>
      <c r="DW9" s="384"/>
      <c r="DX9" s="384"/>
      <c r="DY9" s="384"/>
      <c r="DZ9" s="384"/>
      <c r="EA9" s="384"/>
      <c r="EB9" s="384"/>
      <c r="EC9" s="384"/>
      <c r="ED9" s="384"/>
      <c r="EE9" s="384"/>
      <c r="EF9" s="384"/>
      <c r="EG9" s="384"/>
      <c r="EH9" s="384"/>
      <c r="EI9" s="384"/>
      <c r="EJ9" s="384"/>
      <c r="EK9" s="384"/>
      <c r="EL9" s="384"/>
      <c r="EM9" s="384"/>
      <c r="EN9" s="384"/>
      <c r="EO9" s="384"/>
      <c r="EP9" s="384"/>
      <c r="EQ9" s="384"/>
      <c r="ER9" s="384"/>
      <c r="ES9" s="384"/>
      <c r="ET9" s="384"/>
      <c r="EU9" s="384"/>
      <c r="EV9" s="384"/>
      <c r="EW9" s="384"/>
      <c r="EX9" s="384"/>
      <c r="EY9" s="384"/>
      <c r="EZ9" s="384"/>
      <c r="FA9" s="384"/>
      <c r="FB9" s="384"/>
      <c r="FC9" s="384"/>
      <c r="FD9" s="384"/>
      <c r="FE9" s="384"/>
      <c r="FF9" s="384"/>
      <c r="FG9" s="384"/>
      <c r="FH9" s="384"/>
      <c r="FI9" s="384"/>
      <c r="FJ9" s="384"/>
      <c r="FK9" s="384"/>
      <c r="FL9" s="384"/>
      <c r="FM9" s="384"/>
      <c r="FN9" s="384"/>
      <c r="FO9" s="384"/>
      <c r="FP9" s="384"/>
      <c r="FQ9" s="384"/>
      <c r="FR9" s="384"/>
      <c r="FS9" s="384"/>
      <c r="FT9" s="384"/>
      <c r="FU9" s="384"/>
      <c r="FV9" s="384"/>
      <c r="FW9" s="384"/>
      <c r="FX9" s="384"/>
      <c r="FY9" s="384"/>
      <c r="FZ9" s="384"/>
      <c r="GA9" s="384"/>
      <c r="GB9" s="384"/>
      <c r="GC9" s="384"/>
      <c r="GD9" s="384"/>
      <c r="GE9" s="384"/>
      <c r="GF9" s="384"/>
      <c r="GG9" s="384"/>
      <c r="GH9" s="384"/>
      <c r="GI9" s="384"/>
      <c r="GJ9" s="384"/>
      <c r="GK9" s="384"/>
      <c r="GL9" s="384"/>
      <c r="GM9" s="384"/>
      <c r="GN9" s="384"/>
      <c r="GO9" s="384"/>
      <c r="GP9" s="384"/>
      <c r="GQ9" s="384"/>
      <c r="GR9" s="384"/>
      <c r="GS9" s="384"/>
      <c r="GT9" s="384"/>
      <c r="GU9" s="384"/>
      <c r="GV9" s="384"/>
      <c r="GW9" s="384"/>
      <c r="GX9" s="384"/>
      <c r="GY9" s="384"/>
      <c r="GZ9" s="384"/>
      <c r="HA9" s="384"/>
      <c r="HB9" s="384"/>
      <c r="HC9" s="384"/>
      <c r="HD9" s="384"/>
      <c r="HE9" s="384"/>
      <c r="HF9" s="384"/>
      <c r="HG9" s="384"/>
      <c r="HH9" s="384"/>
      <c r="HI9" s="384"/>
      <c r="HJ9" s="384"/>
      <c r="HK9" s="384"/>
      <c r="HL9" s="384"/>
      <c r="HM9" s="384"/>
      <c r="HN9" s="384"/>
      <c r="HO9" s="384"/>
      <c r="HP9" s="384"/>
      <c r="HQ9" s="384"/>
      <c r="HR9" s="384"/>
      <c r="HS9" s="384"/>
      <c r="HT9" s="384"/>
      <c r="HU9" s="384"/>
      <c r="HV9" s="384"/>
      <c r="HW9" s="384"/>
      <c r="HX9" s="384"/>
      <c r="HY9" s="384"/>
      <c r="HZ9" s="384"/>
      <c r="IA9" s="384"/>
      <c r="IB9" s="384"/>
      <c r="IC9" s="384"/>
      <c r="ID9" s="384"/>
      <c r="IE9" s="384"/>
      <c r="IF9" s="384"/>
      <c r="IG9" s="384"/>
      <c r="IH9" s="384"/>
      <c r="II9" s="384"/>
      <c r="IJ9" s="384"/>
      <c r="IK9" s="384"/>
      <c r="IL9" s="384"/>
      <c r="IM9" s="384"/>
      <c r="IN9" s="384"/>
      <c r="IO9" s="384"/>
      <c r="IP9" s="384"/>
      <c r="IQ9" s="384"/>
      <c r="IR9" s="384"/>
      <c r="IS9" s="384"/>
      <c r="IT9" s="384"/>
      <c r="IU9" s="384"/>
      <c r="IV9" s="384"/>
    </row>
    <row r="10" spans="1:256" s="170" customFormat="1" x14ac:dyDescent="0.25">
      <c r="A10" s="386"/>
      <c r="B10" s="392"/>
      <c r="C10" s="429" t="s">
        <v>676</v>
      </c>
      <c r="D10" s="430"/>
      <c r="E10" s="430"/>
      <c r="F10" s="431"/>
      <c r="G10" s="391">
        <f>G9*15%</f>
        <v>71374.5</v>
      </c>
      <c r="H10" s="384"/>
      <c r="I10" s="384"/>
      <c r="J10" s="384"/>
      <c r="K10" s="384"/>
      <c r="L10" s="384"/>
      <c r="M10" s="384"/>
      <c r="N10" s="384"/>
      <c r="O10" s="384"/>
      <c r="P10" s="384"/>
      <c r="Q10" s="384"/>
      <c r="R10" s="384"/>
      <c r="S10" s="384"/>
      <c r="T10" s="384"/>
      <c r="U10" s="384"/>
      <c r="V10" s="384"/>
      <c r="W10" s="384"/>
      <c r="X10" s="384"/>
      <c r="Y10" s="384"/>
      <c r="Z10" s="384"/>
      <c r="AA10" s="384"/>
      <c r="AB10" s="384"/>
      <c r="AC10" s="384"/>
      <c r="AD10" s="384"/>
      <c r="AE10" s="384"/>
      <c r="AF10" s="384"/>
      <c r="AG10" s="384"/>
      <c r="AH10" s="384"/>
      <c r="AI10" s="384"/>
      <c r="AJ10" s="384"/>
      <c r="AK10" s="384"/>
      <c r="AL10" s="384"/>
      <c r="AM10" s="384"/>
      <c r="AN10" s="384"/>
      <c r="AO10" s="384"/>
      <c r="AP10" s="384"/>
      <c r="AQ10" s="384"/>
      <c r="AR10" s="384"/>
      <c r="AS10" s="384"/>
      <c r="AT10" s="384"/>
      <c r="AU10" s="384"/>
      <c r="AV10" s="384"/>
      <c r="AW10" s="384"/>
      <c r="AX10" s="384"/>
      <c r="AY10" s="384"/>
      <c r="AZ10" s="384"/>
      <c r="BA10" s="384"/>
      <c r="BB10" s="384"/>
      <c r="BC10" s="384"/>
      <c r="BD10" s="384"/>
      <c r="BE10" s="384"/>
      <c r="BF10" s="384"/>
      <c r="BG10" s="384"/>
      <c r="BH10" s="384"/>
      <c r="BI10" s="384"/>
      <c r="BJ10" s="384"/>
      <c r="BK10" s="384"/>
      <c r="BL10" s="384"/>
      <c r="BM10" s="384"/>
      <c r="BN10" s="384"/>
      <c r="BO10" s="384"/>
      <c r="BP10" s="384"/>
      <c r="BQ10" s="384"/>
      <c r="BR10" s="384"/>
      <c r="BS10" s="384"/>
      <c r="BT10" s="384"/>
      <c r="BU10" s="384"/>
      <c r="BV10" s="384"/>
      <c r="BW10" s="384"/>
      <c r="BX10" s="384"/>
      <c r="BY10" s="384"/>
      <c r="BZ10" s="384"/>
      <c r="CA10" s="384"/>
      <c r="CB10" s="384"/>
      <c r="CC10" s="384"/>
      <c r="CD10" s="384"/>
      <c r="CE10" s="384"/>
      <c r="CF10" s="384"/>
      <c r="CG10" s="384"/>
      <c r="CH10" s="384"/>
      <c r="CI10" s="384"/>
      <c r="CJ10" s="384"/>
      <c r="CK10" s="384"/>
      <c r="CL10" s="384"/>
      <c r="CM10" s="384"/>
      <c r="CN10" s="384"/>
      <c r="CO10" s="384"/>
      <c r="CP10" s="384"/>
      <c r="CQ10" s="384"/>
      <c r="CR10" s="384"/>
      <c r="CS10" s="384"/>
      <c r="CT10" s="384"/>
      <c r="CU10" s="384"/>
      <c r="CV10" s="384"/>
      <c r="CW10" s="384"/>
      <c r="CX10" s="384"/>
      <c r="CY10" s="384"/>
      <c r="CZ10" s="384"/>
      <c r="DA10" s="384"/>
      <c r="DB10" s="384"/>
      <c r="DC10" s="384"/>
      <c r="DD10" s="384"/>
      <c r="DE10" s="384"/>
      <c r="DF10" s="384"/>
      <c r="DG10" s="384"/>
      <c r="DH10" s="384"/>
      <c r="DI10" s="384"/>
      <c r="DJ10" s="384"/>
      <c r="DK10" s="384"/>
      <c r="DL10" s="384"/>
      <c r="DM10" s="384"/>
      <c r="DN10" s="384"/>
      <c r="DO10" s="384"/>
      <c r="DP10" s="384"/>
      <c r="DQ10" s="384"/>
      <c r="DR10" s="384"/>
      <c r="DS10" s="384"/>
      <c r="DT10" s="384"/>
      <c r="DU10" s="384"/>
      <c r="DV10" s="384"/>
      <c r="DW10" s="384"/>
      <c r="DX10" s="384"/>
      <c r="DY10" s="384"/>
      <c r="DZ10" s="384"/>
      <c r="EA10" s="384"/>
      <c r="EB10" s="384"/>
      <c r="EC10" s="384"/>
      <c r="ED10" s="384"/>
      <c r="EE10" s="384"/>
      <c r="EF10" s="384"/>
      <c r="EG10" s="384"/>
      <c r="EH10" s="384"/>
      <c r="EI10" s="384"/>
      <c r="EJ10" s="384"/>
      <c r="EK10" s="384"/>
      <c r="EL10" s="384"/>
      <c r="EM10" s="384"/>
      <c r="EN10" s="384"/>
      <c r="EO10" s="384"/>
      <c r="EP10" s="384"/>
      <c r="EQ10" s="384"/>
      <c r="ER10" s="384"/>
      <c r="ES10" s="384"/>
      <c r="ET10" s="384"/>
      <c r="EU10" s="384"/>
      <c r="EV10" s="384"/>
      <c r="EW10" s="384"/>
      <c r="EX10" s="384"/>
      <c r="EY10" s="384"/>
      <c r="EZ10" s="384"/>
      <c r="FA10" s="384"/>
      <c r="FB10" s="384"/>
      <c r="FC10" s="384"/>
      <c r="FD10" s="384"/>
      <c r="FE10" s="384"/>
      <c r="FF10" s="384"/>
      <c r="FG10" s="384"/>
      <c r="FH10" s="384"/>
      <c r="FI10" s="384"/>
      <c r="FJ10" s="384"/>
      <c r="FK10" s="384"/>
      <c r="FL10" s="384"/>
      <c r="FM10" s="384"/>
      <c r="FN10" s="384"/>
      <c r="FO10" s="384"/>
      <c r="FP10" s="384"/>
      <c r="FQ10" s="384"/>
      <c r="FR10" s="384"/>
      <c r="FS10" s="384"/>
      <c r="FT10" s="384"/>
      <c r="FU10" s="384"/>
      <c r="FV10" s="384"/>
      <c r="FW10" s="384"/>
      <c r="FX10" s="384"/>
      <c r="FY10" s="384"/>
      <c r="FZ10" s="384"/>
      <c r="GA10" s="384"/>
      <c r="GB10" s="384"/>
      <c r="GC10" s="384"/>
      <c r="GD10" s="384"/>
      <c r="GE10" s="384"/>
      <c r="GF10" s="384"/>
      <c r="GG10" s="384"/>
      <c r="GH10" s="384"/>
      <c r="GI10" s="384"/>
      <c r="GJ10" s="384"/>
      <c r="GK10" s="384"/>
      <c r="GL10" s="384"/>
      <c r="GM10" s="384"/>
      <c r="GN10" s="384"/>
      <c r="GO10" s="384"/>
      <c r="GP10" s="384"/>
      <c r="GQ10" s="384"/>
      <c r="GR10" s="384"/>
      <c r="GS10" s="384"/>
      <c r="GT10" s="384"/>
      <c r="GU10" s="384"/>
      <c r="GV10" s="384"/>
      <c r="GW10" s="384"/>
      <c r="GX10" s="384"/>
      <c r="GY10" s="384"/>
      <c r="GZ10" s="384"/>
      <c r="HA10" s="384"/>
      <c r="HB10" s="384"/>
      <c r="HC10" s="384"/>
      <c r="HD10" s="384"/>
      <c r="HE10" s="384"/>
      <c r="HF10" s="384"/>
      <c r="HG10" s="384"/>
      <c r="HH10" s="384"/>
      <c r="HI10" s="384"/>
      <c r="HJ10" s="384"/>
      <c r="HK10" s="384"/>
      <c r="HL10" s="384"/>
      <c r="HM10" s="384"/>
      <c r="HN10" s="384"/>
      <c r="HO10" s="384"/>
      <c r="HP10" s="384"/>
      <c r="HQ10" s="384"/>
      <c r="HR10" s="384"/>
      <c r="HS10" s="384"/>
      <c r="HT10" s="384"/>
      <c r="HU10" s="384"/>
      <c r="HV10" s="384"/>
      <c r="HW10" s="384"/>
      <c r="HX10" s="384"/>
      <c r="HY10" s="384"/>
      <c r="HZ10" s="384"/>
      <c r="IA10" s="384"/>
      <c r="IB10" s="384"/>
      <c r="IC10" s="384"/>
      <c r="ID10" s="384"/>
      <c r="IE10" s="384"/>
      <c r="IF10" s="384"/>
      <c r="IG10" s="384"/>
      <c r="IH10" s="384"/>
      <c r="II10" s="384"/>
      <c r="IJ10" s="384"/>
      <c r="IK10" s="384"/>
      <c r="IL10" s="384"/>
      <c r="IM10" s="384"/>
      <c r="IN10" s="384"/>
      <c r="IO10" s="384"/>
      <c r="IP10" s="384"/>
      <c r="IQ10" s="384"/>
      <c r="IR10" s="384"/>
      <c r="IS10" s="384"/>
      <c r="IT10" s="384"/>
      <c r="IU10" s="384"/>
      <c r="IV10" s="384"/>
    </row>
    <row r="11" spans="1:256" s="170" customFormat="1" x14ac:dyDescent="0.25">
      <c r="A11" s="427"/>
      <c r="B11" s="428"/>
      <c r="C11" s="429" t="s">
        <v>675</v>
      </c>
      <c r="D11" s="430"/>
      <c r="E11" s="430"/>
      <c r="F11" s="431"/>
      <c r="G11" s="390">
        <f>G10+G9</f>
        <v>547204.5</v>
      </c>
      <c r="H11" s="384" t="s">
        <v>85</v>
      </c>
      <c r="I11" s="384"/>
      <c r="J11" s="384"/>
      <c r="K11" s="384"/>
      <c r="L11" s="384"/>
      <c r="M11" s="384"/>
      <c r="N11" s="384"/>
      <c r="O11" s="384"/>
      <c r="P11" s="384"/>
      <c r="Q11" s="384"/>
      <c r="R11" s="384"/>
      <c r="S11" s="384"/>
      <c r="T11" s="384"/>
      <c r="U11" s="384"/>
      <c r="V11" s="384"/>
      <c r="W11" s="384"/>
      <c r="X11" s="384"/>
      <c r="Y11" s="384"/>
      <c r="Z11" s="384"/>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c r="BA11" s="384"/>
      <c r="BB11" s="384"/>
      <c r="BC11" s="384"/>
      <c r="BD11" s="384"/>
      <c r="BE11" s="384"/>
      <c r="BF11" s="384"/>
      <c r="BG11" s="384"/>
      <c r="BH11" s="384"/>
      <c r="BI11" s="384"/>
      <c r="BJ11" s="384"/>
      <c r="BK11" s="384"/>
      <c r="BL11" s="384"/>
      <c r="BM11" s="384"/>
      <c r="BN11" s="384"/>
      <c r="BO11" s="384"/>
      <c r="BP11" s="384"/>
      <c r="BQ11" s="384"/>
      <c r="BR11" s="384"/>
      <c r="BS11" s="384"/>
      <c r="BT11" s="384"/>
      <c r="BU11" s="384"/>
      <c r="BV11" s="384"/>
      <c r="BW11" s="384"/>
      <c r="BX11" s="384"/>
      <c r="BY11" s="384"/>
      <c r="BZ11" s="384"/>
      <c r="CA11" s="384"/>
      <c r="CB11" s="384"/>
      <c r="CC11" s="384"/>
      <c r="CD11" s="384"/>
      <c r="CE11" s="384"/>
      <c r="CF11" s="384"/>
      <c r="CG11" s="384"/>
      <c r="CH11" s="384"/>
      <c r="CI11" s="384"/>
      <c r="CJ11" s="384"/>
      <c r="CK11" s="384"/>
      <c r="CL11" s="384"/>
      <c r="CM11" s="384"/>
      <c r="CN11" s="384"/>
      <c r="CO11" s="384"/>
      <c r="CP11" s="384"/>
      <c r="CQ11" s="384"/>
      <c r="CR11" s="384"/>
      <c r="CS11" s="384"/>
      <c r="CT11" s="384"/>
      <c r="CU11" s="384"/>
      <c r="CV11" s="384"/>
      <c r="CW11" s="384"/>
      <c r="CX11" s="384"/>
      <c r="CY11" s="384"/>
      <c r="CZ11" s="384"/>
      <c r="DA11" s="384"/>
      <c r="DB11" s="384"/>
      <c r="DC11" s="384"/>
      <c r="DD11" s="384"/>
      <c r="DE11" s="384"/>
      <c r="DF11" s="384"/>
      <c r="DG11" s="384"/>
      <c r="DH11" s="384"/>
      <c r="DI11" s="384"/>
      <c r="DJ11" s="384"/>
      <c r="DK11" s="384"/>
      <c r="DL11" s="384"/>
      <c r="DM11" s="384"/>
      <c r="DN11" s="384"/>
      <c r="DO11" s="384"/>
      <c r="DP11" s="384"/>
      <c r="DQ11" s="384"/>
      <c r="DR11" s="384"/>
      <c r="DS11" s="384"/>
      <c r="DT11" s="384"/>
      <c r="DU11" s="384"/>
      <c r="DV11" s="384"/>
      <c r="DW11" s="384"/>
      <c r="DX11" s="384"/>
      <c r="DY11" s="384"/>
      <c r="DZ11" s="384"/>
      <c r="EA11" s="384"/>
      <c r="EB11" s="384"/>
      <c r="EC11" s="384"/>
      <c r="ED11" s="384"/>
      <c r="EE11" s="384"/>
      <c r="EF11" s="384"/>
      <c r="EG11" s="384"/>
      <c r="EH11" s="384"/>
      <c r="EI11" s="384"/>
      <c r="EJ11" s="384"/>
      <c r="EK11" s="384"/>
      <c r="EL11" s="384"/>
      <c r="EM11" s="384"/>
      <c r="EN11" s="384"/>
      <c r="EO11" s="384"/>
      <c r="EP11" s="384"/>
      <c r="EQ11" s="384"/>
      <c r="ER11" s="384"/>
      <c r="ES11" s="384"/>
      <c r="ET11" s="384"/>
      <c r="EU11" s="384"/>
      <c r="EV11" s="384"/>
      <c r="EW11" s="384"/>
      <c r="EX11" s="384"/>
      <c r="EY11" s="384"/>
      <c r="EZ11" s="384"/>
      <c r="FA11" s="384"/>
      <c r="FB11" s="384"/>
      <c r="FC11" s="384"/>
      <c r="FD11" s="384"/>
      <c r="FE11" s="384"/>
      <c r="FF11" s="384"/>
      <c r="FG11" s="384"/>
      <c r="FH11" s="384"/>
      <c r="FI11" s="384"/>
      <c r="FJ11" s="384"/>
      <c r="FK11" s="384"/>
      <c r="FL11" s="384"/>
      <c r="FM11" s="384"/>
      <c r="FN11" s="384"/>
      <c r="FO11" s="384"/>
      <c r="FP11" s="384"/>
      <c r="FQ11" s="384"/>
      <c r="FR11" s="384"/>
      <c r="FS11" s="384"/>
      <c r="FT11" s="384"/>
      <c r="FU11" s="384"/>
      <c r="FV11" s="384"/>
      <c r="FW11" s="384"/>
      <c r="FX11" s="384"/>
      <c r="FY11" s="384"/>
      <c r="FZ11" s="384"/>
      <c r="GA11" s="384"/>
      <c r="GB11" s="384"/>
      <c r="GC11" s="384"/>
      <c r="GD11" s="384"/>
      <c r="GE11" s="384"/>
      <c r="GF11" s="384"/>
      <c r="GG11" s="384"/>
      <c r="GH11" s="384"/>
      <c r="GI11" s="384"/>
      <c r="GJ11" s="384"/>
      <c r="GK11" s="384"/>
      <c r="GL11" s="384"/>
      <c r="GM11" s="384"/>
      <c r="GN11" s="384"/>
      <c r="GO11" s="384"/>
      <c r="GP11" s="384"/>
      <c r="GQ11" s="384"/>
      <c r="GR11" s="384"/>
      <c r="GS11" s="384"/>
      <c r="GT11" s="384"/>
      <c r="GU11" s="384"/>
      <c r="GV11" s="384"/>
      <c r="GW11" s="384"/>
      <c r="GX11" s="384"/>
      <c r="GY11" s="384"/>
      <c r="GZ11" s="384"/>
      <c r="HA11" s="384"/>
      <c r="HB11" s="384"/>
      <c r="HC11" s="384"/>
      <c r="HD11" s="384"/>
      <c r="HE11" s="384"/>
      <c r="HF11" s="384"/>
      <c r="HG11" s="384"/>
      <c r="HH11" s="384"/>
      <c r="HI11" s="384"/>
      <c r="HJ11" s="384"/>
      <c r="HK11" s="384"/>
      <c r="HL11" s="384"/>
      <c r="HM11" s="384"/>
      <c r="HN11" s="384"/>
      <c r="HO11" s="384"/>
      <c r="HP11" s="384"/>
      <c r="HQ11" s="384"/>
      <c r="HR11" s="384"/>
      <c r="HS11" s="384"/>
      <c r="HT11" s="384"/>
      <c r="HU11" s="384"/>
      <c r="HV11" s="384"/>
      <c r="HW11" s="384"/>
      <c r="HX11" s="384"/>
      <c r="HY11" s="384"/>
      <c r="HZ11" s="384"/>
      <c r="IA11" s="384"/>
      <c r="IB11" s="384"/>
      <c r="IC11" s="384"/>
      <c r="ID11" s="384"/>
      <c r="IE11" s="384"/>
      <c r="IF11" s="384"/>
      <c r="IG11" s="384"/>
      <c r="IH11" s="384"/>
      <c r="II11" s="384"/>
      <c r="IJ11" s="384"/>
      <c r="IK11" s="384"/>
      <c r="IL11" s="384"/>
      <c r="IM11" s="384"/>
      <c r="IN11" s="384"/>
      <c r="IO11" s="384"/>
      <c r="IP11" s="384"/>
      <c r="IQ11" s="384"/>
      <c r="IR11" s="384"/>
      <c r="IS11" s="384"/>
      <c r="IT11" s="384"/>
      <c r="IU11" s="384"/>
      <c r="IV11" s="384"/>
    </row>
    <row r="12" spans="1:256" s="170" customFormat="1" x14ac:dyDescent="0.25">
      <c r="A12" s="389"/>
      <c r="B12" s="389"/>
      <c r="C12" s="386"/>
      <c r="D12" s="386"/>
      <c r="E12" s="386"/>
      <c r="F12" s="386"/>
      <c r="G12" s="404"/>
      <c r="H12" s="384"/>
      <c r="I12" s="384"/>
      <c r="J12" s="384"/>
      <c r="K12" s="384"/>
      <c r="L12" s="384"/>
      <c r="M12" s="384"/>
      <c r="N12" s="384"/>
      <c r="O12" s="384"/>
      <c r="P12" s="384"/>
      <c r="Q12" s="384"/>
      <c r="R12" s="384"/>
      <c r="S12" s="384"/>
      <c r="T12" s="384"/>
      <c r="U12" s="384"/>
      <c r="V12" s="384"/>
      <c r="W12" s="384"/>
      <c r="X12" s="384"/>
      <c r="Y12" s="384"/>
      <c r="Z12" s="384"/>
      <c r="AA12" s="384"/>
      <c r="AB12" s="384"/>
      <c r="AC12" s="384"/>
      <c r="AD12" s="384"/>
      <c r="AE12" s="384"/>
      <c r="AF12" s="384"/>
      <c r="AG12" s="384"/>
      <c r="AH12" s="384"/>
      <c r="AI12" s="384"/>
      <c r="AJ12" s="384"/>
      <c r="AK12" s="384"/>
      <c r="AL12" s="384"/>
      <c r="AM12" s="384"/>
      <c r="AN12" s="384"/>
      <c r="AO12" s="384"/>
      <c r="AP12" s="384"/>
      <c r="AQ12" s="384"/>
      <c r="AR12" s="384"/>
      <c r="AS12" s="384"/>
      <c r="AT12" s="384"/>
      <c r="AU12" s="384"/>
      <c r="AV12" s="384"/>
      <c r="AW12" s="384"/>
      <c r="AX12" s="384"/>
      <c r="AY12" s="384"/>
      <c r="AZ12" s="384"/>
      <c r="BA12" s="384"/>
      <c r="BB12" s="384"/>
      <c r="BC12" s="384"/>
      <c r="BD12" s="384"/>
      <c r="BE12" s="384"/>
      <c r="BF12" s="384"/>
      <c r="BG12" s="384"/>
      <c r="BH12" s="384"/>
      <c r="BI12" s="384"/>
      <c r="BJ12" s="384"/>
      <c r="BK12" s="384"/>
      <c r="BL12" s="384"/>
      <c r="BM12" s="384"/>
      <c r="BN12" s="384"/>
      <c r="BO12" s="384"/>
      <c r="BP12" s="384"/>
      <c r="BQ12" s="384"/>
      <c r="BR12" s="384"/>
      <c r="BS12" s="384"/>
      <c r="BT12" s="384"/>
      <c r="BU12" s="384"/>
      <c r="BV12" s="384"/>
      <c r="BW12" s="384"/>
      <c r="BX12" s="384"/>
      <c r="BY12" s="384"/>
      <c r="BZ12" s="384"/>
      <c r="CA12" s="384"/>
      <c r="CB12" s="384"/>
      <c r="CC12" s="384"/>
      <c r="CD12" s="384"/>
      <c r="CE12" s="384"/>
      <c r="CF12" s="384"/>
      <c r="CG12" s="384"/>
      <c r="CH12" s="384"/>
      <c r="CI12" s="384"/>
      <c r="CJ12" s="384"/>
      <c r="CK12" s="384"/>
      <c r="CL12" s="384"/>
      <c r="CM12" s="384"/>
      <c r="CN12" s="384"/>
      <c r="CO12" s="384"/>
      <c r="CP12" s="384"/>
      <c r="CQ12" s="384"/>
      <c r="CR12" s="384"/>
      <c r="CS12" s="384"/>
      <c r="CT12" s="384"/>
      <c r="CU12" s="384"/>
      <c r="CV12" s="384"/>
      <c r="CW12" s="384"/>
      <c r="CX12" s="384"/>
      <c r="CY12" s="384"/>
      <c r="CZ12" s="384"/>
      <c r="DA12" s="384"/>
      <c r="DB12" s="384"/>
      <c r="DC12" s="384"/>
      <c r="DD12" s="384"/>
      <c r="DE12" s="384"/>
      <c r="DF12" s="384"/>
      <c r="DG12" s="384"/>
      <c r="DH12" s="384"/>
      <c r="DI12" s="384"/>
      <c r="DJ12" s="384"/>
      <c r="DK12" s="384"/>
      <c r="DL12" s="384"/>
      <c r="DM12" s="384"/>
      <c r="DN12" s="384"/>
      <c r="DO12" s="384"/>
      <c r="DP12" s="384"/>
      <c r="DQ12" s="384"/>
      <c r="DR12" s="384"/>
      <c r="DS12" s="384"/>
      <c r="DT12" s="384"/>
      <c r="DU12" s="384"/>
      <c r="DV12" s="384"/>
      <c r="DW12" s="384"/>
      <c r="DX12" s="384"/>
      <c r="DY12" s="384"/>
      <c r="DZ12" s="384"/>
      <c r="EA12" s="384"/>
      <c r="EB12" s="384"/>
      <c r="EC12" s="384"/>
      <c r="ED12" s="384"/>
      <c r="EE12" s="384"/>
      <c r="EF12" s="384"/>
      <c r="EG12" s="384"/>
      <c r="EH12" s="384"/>
      <c r="EI12" s="384"/>
      <c r="EJ12" s="384"/>
      <c r="EK12" s="384"/>
      <c r="EL12" s="384"/>
      <c r="EM12" s="384"/>
      <c r="EN12" s="384"/>
      <c r="EO12" s="384"/>
      <c r="EP12" s="384"/>
      <c r="EQ12" s="384"/>
      <c r="ER12" s="384"/>
      <c r="ES12" s="384"/>
      <c r="ET12" s="384"/>
      <c r="EU12" s="384"/>
      <c r="EV12" s="384"/>
      <c r="EW12" s="384"/>
      <c r="EX12" s="384"/>
      <c r="EY12" s="384"/>
      <c r="EZ12" s="384"/>
      <c r="FA12" s="384"/>
      <c r="FB12" s="384"/>
      <c r="FC12" s="384"/>
      <c r="FD12" s="384"/>
      <c r="FE12" s="384"/>
      <c r="FF12" s="384"/>
      <c r="FG12" s="384"/>
      <c r="FH12" s="384"/>
      <c r="FI12" s="384"/>
      <c r="FJ12" s="384"/>
      <c r="FK12" s="384"/>
      <c r="FL12" s="384"/>
      <c r="FM12" s="384"/>
      <c r="FN12" s="384"/>
      <c r="FO12" s="384"/>
      <c r="FP12" s="384"/>
      <c r="FQ12" s="384"/>
      <c r="FR12" s="384"/>
      <c r="FS12" s="384"/>
      <c r="FT12" s="384"/>
      <c r="FU12" s="384"/>
      <c r="FV12" s="384"/>
      <c r="FW12" s="384"/>
      <c r="FX12" s="384"/>
      <c r="FY12" s="384"/>
      <c r="FZ12" s="384"/>
      <c r="GA12" s="384"/>
      <c r="GB12" s="384"/>
      <c r="GC12" s="384"/>
      <c r="GD12" s="384"/>
      <c r="GE12" s="384"/>
      <c r="GF12" s="384"/>
      <c r="GG12" s="384"/>
      <c r="GH12" s="384"/>
      <c r="GI12" s="384"/>
      <c r="GJ12" s="384"/>
      <c r="GK12" s="384"/>
      <c r="GL12" s="384"/>
      <c r="GM12" s="384"/>
      <c r="GN12" s="384"/>
      <c r="GO12" s="384"/>
      <c r="GP12" s="384"/>
      <c r="GQ12" s="384"/>
      <c r="GR12" s="384"/>
      <c r="GS12" s="384"/>
      <c r="GT12" s="384"/>
      <c r="GU12" s="384"/>
      <c r="GV12" s="384"/>
      <c r="GW12" s="384"/>
      <c r="GX12" s="384"/>
      <c r="GY12" s="384"/>
      <c r="GZ12" s="384"/>
      <c r="HA12" s="384"/>
      <c r="HB12" s="384"/>
      <c r="HC12" s="384"/>
      <c r="HD12" s="384"/>
      <c r="HE12" s="384"/>
      <c r="HF12" s="384"/>
      <c r="HG12" s="384"/>
      <c r="HH12" s="384"/>
      <c r="HI12" s="384"/>
      <c r="HJ12" s="384"/>
      <c r="HK12" s="384"/>
      <c r="HL12" s="384"/>
      <c r="HM12" s="384"/>
      <c r="HN12" s="384"/>
      <c r="HO12" s="384"/>
      <c r="HP12" s="384"/>
      <c r="HQ12" s="384"/>
      <c r="HR12" s="384"/>
      <c r="HS12" s="384"/>
      <c r="HT12" s="384"/>
      <c r="HU12" s="384"/>
      <c r="HV12" s="384"/>
      <c r="HW12" s="384"/>
      <c r="HX12" s="384"/>
      <c r="HY12" s="384"/>
      <c r="HZ12" s="384"/>
      <c r="IA12" s="384"/>
      <c r="IB12" s="384"/>
      <c r="IC12" s="384"/>
      <c r="ID12" s="384"/>
      <c r="IE12" s="384"/>
      <c r="IF12" s="384"/>
      <c r="IG12" s="384"/>
      <c r="IH12" s="384"/>
      <c r="II12" s="384"/>
      <c r="IJ12" s="384"/>
      <c r="IK12" s="384"/>
      <c r="IL12" s="384"/>
      <c r="IM12" s="384"/>
      <c r="IN12" s="384"/>
      <c r="IO12" s="384"/>
      <c r="IP12" s="384"/>
      <c r="IQ12" s="384"/>
      <c r="IR12" s="384"/>
      <c r="IS12" s="384"/>
      <c r="IT12" s="384"/>
      <c r="IU12" s="384"/>
      <c r="IV12" s="384"/>
    </row>
    <row r="13" spans="1:256" s="170" customFormat="1" x14ac:dyDescent="0.25">
      <c r="A13" s="403"/>
      <c r="B13" s="388" t="s">
        <v>674</v>
      </c>
      <c r="C13" s="387">
        <f>G11</f>
        <v>547204.5</v>
      </c>
      <c r="D13" s="402"/>
      <c r="E13" s="402"/>
      <c r="F13" s="402"/>
      <c r="G13" s="384"/>
      <c r="H13" s="384"/>
      <c r="I13" s="384"/>
      <c r="J13" s="384"/>
      <c r="K13" s="384"/>
      <c r="L13" s="384"/>
      <c r="M13" s="384"/>
      <c r="N13" s="384"/>
      <c r="O13" s="384"/>
      <c r="P13" s="384"/>
      <c r="Q13" s="384"/>
      <c r="R13" s="384"/>
      <c r="S13" s="384"/>
      <c r="T13" s="384"/>
      <c r="U13" s="384"/>
      <c r="V13" s="384"/>
      <c r="W13" s="384"/>
      <c r="X13" s="384"/>
      <c r="Y13" s="384"/>
      <c r="Z13" s="384"/>
      <c r="AA13" s="384"/>
      <c r="AB13" s="384"/>
      <c r="AC13" s="384"/>
      <c r="AD13" s="384"/>
      <c r="AE13" s="384"/>
      <c r="AF13" s="384"/>
      <c r="AG13" s="384"/>
      <c r="AH13" s="384"/>
      <c r="AI13" s="384"/>
      <c r="AJ13" s="384"/>
      <c r="AK13" s="384"/>
      <c r="AL13" s="384"/>
      <c r="AM13" s="384"/>
      <c r="AN13" s="384"/>
      <c r="AO13" s="384"/>
      <c r="AP13" s="384"/>
      <c r="AQ13" s="384"/>
      <c r="AR13" s="384"/>
      <c r="AS13" s="384"/>
      <c r="AT13" s="384"/>
      <c r="AU13" s="384"/>
      <c r="AV13" s="384"/>
      <c r="AW13" s="384"/>
      <c r="AX13" s="384"/>
      <c r="AY13" s="384"/>
      <c r="AZ13" s="384"/>
      <c r="BA13" s="384"/>
      <c r="BB13" s="384"/>
      <c r="BC13" s="384"/>
      <c r="BD13" s="384"/>
      <c r="BE13" s="384"/>
      <c r="BF13" s="384"/>
      <c r="BG13" s="384"/>
      <c r="BH13" s="384"/>
      <c r="BI13" s="384"/>
      <c r="BJ13" s="384"/>
      <c r="BK13" s="384"/>
      <c r="BL13" s="384"/>
      <c r="BM13" s="384"/>
      <c r="BN13" s="384"/>
      <c r="BO13" s="384"/>
      <c r="BP13" s="384"/>
      <c r="BQ13" s="384"/>
      <c r="BR13" s="384"/>
      <c r="BS13" s="384"/>
      <c r="BT13" s="384"/>
      <c r="BU13" s="384"/>
      <c r="BV13" s="384"/>
      <c r="BW13" s="384"/>
      <c r="BX13" s="384"/>
      <c r="BY13" s="384"/>
      <c r="BZ13" s="384"/>
      <c r="CA13" s="384"/>
      <c r="CB13" s="384"/>
      <c r="CC13" s="384"/>
      <c r="CD13" s="384"/>
      <c r="CE13" s="384"/>
      <c r="CF13" s="384"/>
      <c r="CG13" s="384"/>
      <c r="CH13" s="384"/>
      <c r="CI13" s="384"/>
      <c r="CJ13" s="384"/>
      <c r="CK13" s="384"/>
      <c r="CL13" s="384"/>
      <c r="CM13" s="384"/>
      <c r="CN13" s="384"/>
      <c r="CO13" s="384"/>
      <c r="CP13" s="384"/>
      <c r="CQ13" s="384"/>
      <c r="CR13" s="384"/>
      <c r="CS13" s="384"/>
      <c r="CT13" s="384"/>
      <c r="CU13" s="384"/>
      <c r="CV13" s="384"/>
      <c r="CW13" s="384"/>
      <c r="CX13" s="384"/>
      <c r="CY13" s="384"/>
      <c r="CZ13" s="384"/>
      <c r="DA13" s="384"/>
      <c r="DB13" s="384"/>
      <c r="DC13" s="384"/>
      <c r="DD13" s="384"/>
      <c r="DE13" s="384"/>
      <c r="DF13" s="384"/>
      <c r="DG13" s="384"/>
      <c r="DH13" s="384"/>
      <c r="DI13" s="384"/>
      <c r="DJ13" s="384"/>
      <c r="DK13" s="384"/>
      <c r="DL13" s="384"/>
      <c r="DM13" s="384"/>
      <c r="DN13" s="384"/>
      <c r="DO13" s="384"/>
      <c r="DP13" s="384"/>
      <c r="DQ13" s="384"/>
      <c r="DR13" s="384"/>
      <c r="DS13" s="384"/>
      <c r="DT13" s="384"/>
      <c r="DU13" s="384"/>
      <c r="DV13" s="384"/>
      <c r="DW13" s="384"/>
      <c r="DX13" s="384"/>
      <c r="DY13" s="384"/>
      <c r="DZ13" s="384"/>
      <c r="EA13" s="384"/>
      <c r="EB13" s="384"/>
      <c r="EC13" s="384"/>
      <c r="ED13" s="384"/>
      <c r="EE13" s="384"/>
      <c r="EF13" s="384"/>
      <c r="EG13" s="384"/>
      <c r="EH13" s="384"/>
      <c r="EI13" s="384"/>
      <c r="EJ13" s="384"/>
      <c r="EK13" s="384"/>
      <c r="EL13" s="384"/>
      <c r="EM13" s="384"/>
      <c r="EN13" s="384"/>
      <c r="EO13" s="384"/>
      <c r="EP13" s="384"/>
      <c r="EQ13" s="384"/>
      <c r="ER13" s="384"/>
      <c r="ES13" s="384"/>
      <c r="ET13" s="384"/>
      <c r="EU13" s="384"/>
      <c r="EV13" s="384"/>
      <c r="EW13" s="384"/>
      <c r="EX13" s="384"/>
      <c r="EY13" s="384"/>
      <c r="EZ13" s="384"/>
      <c r="FA13" s="384"/>
      <c r="FB13" s="384"/>
      <c r="FC13" s="384"/>
      <c r="FD13" s="384"/>
      <c r="FE13" s="384"/>
      <c r="FF13" s="384"/>
      <c r="FG13" s="384"/>
      <c r="FH13" s="384"/>
      <c r="FI13" s="384"/>
      <c r="FJ13" s="384"/>
      <c r="FK13" s="384"/>
      <c r="FL13" s="384"/>
      <c r="FM13" s="384"/>
      <c r="FN13" s="384"/>
      <c r="FO13" s="384"/>
      <c r="FP13" s="384"/>
      <c r="FQ13" s="384"/>
      <c r="FR13" s="384"/>
      <c r="FS13" s="384"/>
      <c r="FT13" s="384"/>
      <c r="FU13" s="384"/>
      <c r="FV13" s="384"/>
      <c r="FW13" s="384"/>
      <c r="FX13" s="384"/>
      <c r="FY13" s="384"/>
      <c r="FZ13" s="384"/>
      <c r="GA13" s="384"/>
      <c r="GB13" s="384"/>
      <c r="GC13" s="384"/>
      <c r="GD13" s="384"/>
      <c r="GE13" s="384"/>
      <c r="GF13" s="384"/>
      <c r="GG13" s="384"/>
      <c r="GH13" s="384"/>
      <c r="GI13" s="384"/>
      <c r="GJ13" s="384"/>
      <c r="GK13" s="384"/>
      <c r="GL13" s="384"/>
      <c r="GM13" s="384"/>
      <c r="GN13" s="384"/>
      <c r="GO13" s="384"/>
      <c r="GP13" s="384"/>
      <c r="GQ13" s="384"/>
      <c r="GR13" s="384"/>
      <c r="GS13" s="384"/>
      <c r="GT13" s="384"/>
      <c r="GU13" s="384"/>
      <c r="GV13" s="384"/>
      <c r="GW13" s="384"/>
      <c r="GX13" s="384"/>
      <c r="GY13" s="384"/>
      <c r="GZ13" s="384"/>
      <c r="HA13" s="384"/>
      <c r="HB13" s="384"/>
      <c r="HC13" s="384"/>
      <c r="HD13" s="384"/>
      <c r="HE13" s="384"/>
      <c r="HF13" s="384"/>
      <c r="HG13" s="384"/>
      <c r="HH13" s="384"/>
      <c r="HI13" s="384"/>
      <c r="HJ13" s="384"/>
      <c r="HK13" s="384"/>
      <c r="HL13" s="384"/>
      <c r="HM13" s="384"/>
      <c r="HN13" s="384"/>
      <c r="HO13" s="384"/>
      <c r="HP13" s="384"/>
      <c r="HQ13" s="384"/>
      <c r="HR13" s="384"/>
      <c r="HS13" s="384"/>
      <c r="HT13" s="384"/>
      <c r="HU13" s="384"/>
      <c r="HV13" s="384"/>
      <c r="HW13" s="384"/>
      <c r="HX13" s="384"/>
      <c r="HY13" s="384"/>
      <c r="HZ13" s="384"/>
      <c r="IA13" s="384"/>
      <c r="IB13" s="384"/>
      <c r="IC13" s="384"/>
      <c r="ID13" s="384"/>
      <c r="IE13" s="384"/>
      <c r="IF13" s="384"/>
      <c r="IG13" s="384"/>
      <c r="IH13" s="384"/>
      <c r="II13" s="384"/>
      <c r="IJ13" s="384"/>
      <c r="IK13" s="384"/>
      <c r="IL13" s="384"/>
      <c r="IM13" s="384"/>
      <c r="IN13" s="384"/>
      <c r="IO13" s="384"/>
      <c r="IP13" s="384"/>
      <c r="IQ13" s="384"/>
      <c r="IR13" s="384"/>
      <c r="IS13" s="384"/>
      <c r="IT13" s="384"/>
      <c r="IU13" s="384"/>
      <c r="IV13" s="384"/>
    </row>
    <row r="14" spans="1:256" s="170" customFormat="1" x14ac:dyDescent="0.25">
      <c r="A14" s="403"/>
      <c r="B14" s="384"/>
      <c r="C14" s="403"/>
      <c r="D14" s="402"/>
      <c r="E14" s="402"/>
      <c r="F14" s="402"/>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c r="AJ14" s="384"/>
      <c r="AK14" s="384"/>
      <c r="AL14" s="384"/>
      <c r="AM14" s="384"/>
      <c r="AN14" s="384"/>
      <c r="AO14" s="384"/>
      <c r="AP14" s="384"/>
      <c r="AQ14" s="384"/>
      <c r="AR14" s="384"/>
      <c r="AS14" s="384"/>
      <c r="AT14" s="384"/>
      <c r="AU14" s="384"/>
      <c r="AV14" s="384"/>
      <c r="AW14" s="384"/>
      <c r="AX14" s="384"/>
      <c r="AY14" s="384"/>
      <c r="AZ14" s="384"/>
      <c r="BA14" s="384"/>
      <c r="BB14" s="384"/>
      <c r="BC14" s="384"/>
      <c r="BD14" s="384"/>
      <c r="BE14" s="384"/>
      <c r="BF14" s="384"/>
      <c r="BG14" s="384"/>
      <c r="BH14" s="384"/>
      <c r="BI14" s="384"/>
      <c r="BJ14" s="384"/>
      <c r="BK14" s="384"/>
      <c r="BL14" s="384"/>
      <c r="BM14" s="384"/>
      <c r="BN14" s="384"/>
      <c r="BO14" s="384"/>
      <c r="BP14" s="384"/>
      <c r="BQ14" s="384"/>
      <c r="BR14" s="384"/>
      <c r="BS14" s="384"/>
      <c r="BT14" s="384"/>
      <c r="BU14" s="384"/>
      <c r="BV14" s="384"/>
      <c r="BW14" s="384"/>
      <c r="BX14" s="384"/>
      <c r="BY14" s="384"/>
      <c r="BZ14" s="384"/>
      <c r="CA14" s="384"/>
      <c r="CB14" s="384"/>
      <c r="CC14" s="384"/>
      <c r="CD14" s="384"/>
      <c r="CE14" s="384"/>
      <c r="CF14" s="384"/>
      <c r="CG14" s="384"/>
      <c r="CH14" s="384"/>
      <c r="CI14" s="384"/>
      <c r="CJ14" s="384"/>
      <c r="CK14" s="384"/>
      <c r="CL14" s="384"/>
      <c r="CM14" s="384"/>
      <c r="CN14" s="384"/>
      <c r="CO14" s="384"/>
      <c r="CP14" s="384"/>
      <c r="CQ14" s="384"/>
      <c r="CR14" s="384"/>
      <c r="CS14" s="384"/>
      <c r="CT14" s="384"/>
      <c r="CU14" s="384"/>
      <c r="CV14" s="384"/>
      <c r="CW14" s="384"/>
      <c r="CX14" s="384"/>
      <c r="CY14" s="384"/>
      <c r="CZ14" s="384"/>
      <c r="DA14" s="384"/>
      <c r="DB14" s="384"/>
      <c r="DC14" s="384"/>
      <c r="DD14" s="384"/>
      <c r="DE14" s="384"/>
      <c r="DF14" s="384"/>
      <c r="DG14" s="384"/>
      <c r="DH14" s="384"/>
      <c r="DI14" s="384"/>
      <c r="DJ14" s="384"/>
      <c r="DK14" s="384"/>
      <c r="DL14" s="384"/>
      <c r="DM14" s="384"/>
      <c r="DN14" s="384"/>
      <c r="DO14" s="384"/>
      <c r="DP14" s="384"/>
      <c r="DQ14" s="384"/>
      <c r="DR14" s="384"/>
      <c r="DS14" s="384"/>
      <c r="DT14" s="384"/>
      <c r="DU14" s="384"/>
      <c r="DV14" s="384"/>
      <c r="DW14" s="384"/>
      <c r="DX14" s="384"/>
      <c r="DY14" s="384"/>
      <c r="DZ14" s="384"/>
      <c r="EA14" s="384"/>
      <c r="EB14" s="384"/>
      <c r="EC14" s="384"/>
      <c r="ED14" s="384"/>
      <c r="EE14" s="384"/>
      <c r="EF14" s="384"/>
      <c r="EG14" s="384"/>
      <c r="EH14" s="384"/>
      <c r="EI14" s="384"/>
      <c r="EJ14" s="384"/>
      <c r="EK14" s="384"/>
      <c r="EL14" s="384"/>
      <c r="EM14" s="384"/>
      <c r="EN14" s="384"/>
      <c r="EO14" s="384"/>
      <c r="EP14" s="384"/>
      <c r="EQ14" s="384"/>
      <c r="ER14" s="384"/>
      <c r="ES14" s="384"/>
      <c r="ET14" s="384"/>
      <c r="EU14" s="384"/>
      <c r="EV14" s="384"/>
      <c r="EW14" s="384"/>
      <c r="EX14" s="384"/>
      <c r="EY14" s="384"/>
      <c r="EZ14" s="384"/>
      <c r="FA14" s="384"/>
      <c r="FB14" s="384"/>
      <c r="FC14" s="384"/>
      <c r="FD14" s="384"/>
      <c r="FE14" s="384"/>
      <c r="FF14" s="384"/>
      <c r="FG14" s="384"/>
      <c r="FH14" s="384"/>
      <c r="FI14" s="384"/>
      <c r="FJ14" s="384"/>
      <c r="FK14" s="384"/>
      <c r="FL14" s="384"/>
      <c r="FM14" s="384"/>
      <c r="FN14" s="384"/>
      <c r="FO14" s="384"/>
      <c r="FP14" s="384"/>
      <c r="FQ14" s="384"/>
      <c r="FR14" s="384"/>
      <c r="FS14" s="384"/>
      <c r="FT14" s="384"/>
      <c r="FU14" s="384"/>
      <c r="FV14" s="384"/>
      <c r="FW14" s="384"/>
      <c r="FX14" s="384"/>
      <c r="FY14" s="384"/>
      <c r="FZ14" s="384"/>
      <c r="GA14" s="384"/>
      <c r="GB14" s="384"/>
      <c r="GC14" s="384"/>
      <c r="GD14" s="384"/>
      <c r="GE14" s="384"/>
      <c r="GF14" s="384"/>
      <c r="GG14" s="384"/>
      <c r="GH14" s="384"/>
      <c r="GI14" s="384"/>
      <c r="GJ14" s="384"/>
      <c r="GK14" s="384"/>
      <c r="GL14" s="384"/>
      <c r="GM14" s="384"/>
      <c r="GN14" s="384"/>
      <c r="GO14" s="384"/>
      <c r="GP14" s="384"/>
      <c r="GQ14" s="384"/>
      <c r="GR14" s="384"/>
      <c r="GS14" s="384"/>
      <c r="GT14" s="384"/>
      <c r="GU14" s="384"/>
      <c r="GV14" s="384"/>
      <c r="GW14" s="384"/>
      <c r="GX14" s="384"/>
      <c r="GY14" s="384"/>
      <c r="GZ14" s="384"/>
      <c r="HA14" s="384"/>
      <c r="HB14" s="384"/>
      <c r="HC14" s="384"/>
      <c r="HD14" s="384"/>
      <c r="HE14" s="384"/>
      <c r="HF14" s="384"/>
      <c r="HG14" s="384"/>
      <c r="HH14" s="384"/>
      <c r="HI14" s="384"/>
      <c r="HJ14" s="384"/>
      <c r="HK14" s="384"/>
      <c r="HL14" s="384"/>
      <c r="HM14" s="384"/>
      <c r="HN14" s="384"/>
      <c r="HO14" s="384"/>
      <c r="HP14" s="384"/>
      <c r="HQ14" s="384"/>
      <c r="HR14" s="384"/>
      <c r="HS14" s="384"/>
      <c r="HT14" s="384"/>
      <c r="HU14" s="384"/>
      <c r="HV14" s="384"/>
      <c r="HW14" s="384"/>
      <c r="HX14" s="384"/>
      <c r="HY14" s="384"/>
      <c r="HZ14" s="384"/>
      <c r="IA14" s="384"/>
      <c r="IB14" s="384"/>
      <c r="IC14" s="384"/>
      <c r="ID14" s="384"/>
      <c r="IE14" s="384"/>
      <c r="IF14" s="384"/>
      <c r="IG14" s="384"/>
      <c r="IH14" s="384"/>
      <c r="II14" s="384"/>
      <c r="IJ14" s="384"/>
      <c r="IK14" s="384"/>
      <c r="IL14" s="384"/>
      <c r="IM14" s="384"/>
      <c r="IN14" s="384"/>
      <c r="IO14" s="384"/>
      <c r="IP14" s="384"/>
      <c r="IQ14" s="384"/>
      <c r="IR14" s="384"/>
      <c r="IS14" s="384"/>
      <c r="IT14" s="384"/>
      <c r="IU14" s="384"/>
      <c r="IV14" s="384"/>
    </row>
    <row r="15" spans="1:256" s="170" customFormat="1" x14ac:dyDescent="0.25">
      <c r="A15" s="442" t="s">
        <v>709</v>
      </c>
      <c r="B15" s="442"/>
      <c r="C15" s="442"/>
      <c r="D15" s="442"/>
      <c r="E15" s="442"/>
      <c r="F15" s="442"/>
      <c r="G15" s="442"/>
      <c r="H15" s="384"/>
      <c r="I15" s="384"/>
      <c r="J15" s="384"/>
      <c r="K15" s="384"/>
      <c r="L15" s="384"/>
      <c r="M15" s="384"/>
      <c r="N15" s="384"/>
      <c r="O15" s="384"/>
      <c r="P15" s="384"/>
      <c r="Q15" s="384"/>
      <c r="R15" s="384"/>
      <c r="S15" s="384"/>
      <c r="T15" s="384"/>
      <c r="U15" s="384"/>
      <c r="V15" s="384"/>
      <c r="W15" s="384"/>
      <c r="X15" s="384"/>
      <c r="Y15" s="384"/>
      <c r="Z15" s="384"/>
      <c r="AA15" s="384"/>
      <c r="AB15" s="384"/>
      <c r="AC15" s="384"/>
      <c r="AD15" s="384"/>
      <c r="AE15" s="384"/>
      <c r="AF15" s="384"/>
      <c r="AG15" s="384"/>
      <c r="AH15" s="384"/>
      <c r="AI15" s="384"/>
      <c r="AJ15" s="384"/>
      <c r="AK15" s="384"/>
      <c r="AL15" s="384"/>
      <c r="AM15" s="384"/>
      <c r="AN15" s="384"/>
      <c r="AO15" s="384"/>
      <c r="AP15" s="384"/>
      <c r="AQ15" s="384"/>
      <c r="AR15" s="384"/>
      <c r="AS15" s="384"/>
      <c r="AT15" s="384"/>
      <c r="AU15" s="384"/>
      <c r="AV15" s="384"/>
      <c r="AW15" s="384"/>
      <c r="AX15" s="384"/>
      <c r="AY15" s="384"/>
      <c r="AZ15" s="384"/>
      <c r="BA15" s="384"/>
      <c r="BB15" s="384"/>
      <c r="BC15" s="384"/>
      <c r="BD15" s="384"/>
      <c r="BE15" s="384"/>
      <c r="BF15" s="384"/>
      <c r="BG15" s="384"/>
      <c r="BH15" s="384"/>
      <c r="BI15" s="384"/>
      <c r="BJ15" s="384"/>
      <c r="BK15" s="384"/>
      <c r="BL15" s="384"/>
      <c r="BM15" s="384"/>
      <c r="BN15" s="384"/>
      <c r="BO15" s="384"/>
      <c r="BP15" s="384"/>
      <c r="BQ15" s="384"/>
      <c r="BR15" s="384"/>
      <c r="BS15" s="384"/>
      <c r="BT15" s="384"/>
      <c r="BU15" s="384"/>
      <c r="BV15" s="384"/>
      <c r="BW15" s="384"/>
      <c r="BX15" s="384"/>
      <c r="BY15" s="384"/>
      <c r="BZ15" s="384"/>
      <c r="CA15" s="384"/>
      <c r="CB15" s="384"/>
      <c r="CC15" s="384"/>
      <c r="CD15" s="384"/>
      <c r="CE15" s="384"/>
      <c r="CF15" s="384"/>
      <c r="CG15" s="384"/>
      <c r="CH15" s="384"/>
      <c r="CI15" s="384"/>
      <c r="CJ15" s="384"/>
      <c r="CK15" s="384"/>
      <c r="CL15" s="384"/>
      <c r="CM15" s="384"/>
      <c r="CN15" s="384"/>
      <c r="CO15" s="384"/>
      <c r="CP15" s="384"/>
      <c r="CQ15" s="384"/>
      <c r="CR15" s="384"/>
      <c r="CS15" s="384"/>
      <c r="CT15" s="384"/>
      <c r="CU15" s="384"/>
      <c r="CV15" s="384"/>
      <c r="CW15" s="384"/>
      <c r="CX15" s="384"/>
      <c r="CY15" s="384"/>
      <c r="CZ15" s="384"/>
      <c r="DA15" s="384"/>
      <c r="DB15" s="384"/>
      <c r="DC15" s="384"/>
      <c r="DD15" s="384"/>
      <c r="DE15" s="384"/>
      <c r="DF15" s="384"/>
      <c r="DG15" s="384"/>
      <c r="DH15" s="384"/>
      <c r="DI15" s="384"/>
      <c r="DJ15" s="384"/>
      <c r="DK15" s="384"/>
      <c r="DL15" s="384"/>
      <c r="DM15" s="384"/>
      <c r="DN15" s="384"/>
      <c r="DO15" s="384"/>
      <c r="DP15" s="384"/>
      <c r="DQ15" s="384"/>
      <c r="DR15" s="384"/>
      <c r="DS15" s="384"/>
      <c r="DT15" s="384"/>
      <c r="DU15" s="384"/>
      <c r="DV15" s="384"/>
      <c r="DW15" s="384"/>
      <c r="DX15" s="384"/>
      <c r="DY15" s="384"/>
      <c r="DZ15" s="384"/>
      <c r="EA15" s="384"/>
      <c r="EB15" s="384"/>
      <c r="EC15" s="384"/>
      <c r="ED15" s="384"/>
      <c r="EE15" s="384"/>
      <c r="EF15" s="384"/>
      <c r="EG15" s="384"/>
      <c r="EH15" s="384"/>
      <c r="EI15" s="384"/>
      <c r="EJ15" s="384"/>
      <c r="EK15" s="384"/>
      <c r="EL15" s="384"/>
      <c r="EM15" s="384"/>
      <c r="EN15" s="384"/>
      <c r="EO15" s="384"/>
      <c r="EP15" s="384"/>
      <c r="EQ15" s="384"/>
      <c r="ER15" s="384"/>
      <c r="ES15" s="384"/>
      <c r="ET15" s="384"/>
      <c r="EU15" s="384"/>
      <c r="EV15" s="384"/>
      <c r="EW15" s="384"/>
      <c r="EX15" s="384"/>
      <c r="EY15" s="384"/>
      <c r="EZ15" s="384"/>
      <c r="FA15" s="384"/>
      <c r="FB15" s="384"/>
      <c r="FC15" s="384"/>
      <c r="FD15" s="384"/>
      <c r="FE15" s="384"/>
      <c r="FF15" s="384"/>
      <c r="FG15" s="384"/>
      <c r="FH15" s="384"/>
      <c r="FI15" s="384"/>
      <c r="FJ15" s="384"/>
      <c r="FK15" s="384"/>
      <c r="FL15" s="384"/>
      <c r="FM15" s="384"/>
      <c r="FN15" s="384"/>
      <c r="FO15" s="384"/>
      <c r="FP15" s="384"/>
      <c r="FQ15" s="384"/>
      <c r="FR15" s="384"/>
      <c r="FS15" s="384"/>
      <c r="FT15" s="384"/>
      <c r="FU15" s="384"/>
      <c r="FV15" s="384"/>
      <c r="FW15" s="384"/>
      <c r="FX15" s="384"/>
      <c r="FY15" s="384"/>
      <c r="FZ15" s="384"/>
      <c r="GA15" s="384"/>
      <c r="GB15" s="384"/>
      <c r="GC15" s="384"/>
      <c r="GD15" s="384"/>
      <c r="GE15" s="384"/>
      <c r="GF15" s="384"/>
      <c r="GG15" s="384"/>
      <c r="GH15" s="384"/>
      <c r="GI15" s="384"/>
      <c r="GJ15" s="384"/>
      <c r="GK15" s="384"/>
      <c r="GL15" s="384"/>
      <c r="GM15" s="384"/>
      <c r="GN15" s="384"/>
      <c r="GO15" s="384"/>
      <c r="GP15" s="384"/>
      <c r="GQ15" s="384"/>
      <c r="GR15" s="384"/>
      <c r="GS15" s="384"/>
      <c r="GT15" s="384"/>
      <c r="GU15" s="384"/>
      <c r="GV15" s="384"/>
      <c r="GW15" s="384"/>
      <c r="GX15" s="384"/>
      <c r="GY15" s="384"/>
      <c r="GZ15" s="384"/>
      <c r="HA15" s="384"/>
      <c r="HB15" s="384"/>
      <c r="HC15" s="384"/>
      <c r="HD15" s="384"/>
      <c r="HE15" s="384"/>
      <c r="HF15" s="384"/>
      <c r="HG15" s="384"/>
      <c r="HH15" s="384"/>
      <c r="HI15" s="384"/>
      <c r="HJ15" s="384"/>
      <c r="HK15" s="384"/>
      <c r="HL15" s="384"/>
      <c r="HM15" s="384"/>
      <c r="HN15" s="384"/>
      <c r="HO15" s="384"/>
      <c r="HP15" s="384"/>
      <c r="HQ15" s="384"/>
      <c r="HR15" s="384"/>
      <c r="HS15" s="384"/>
      <c r="HT15" s="384"/>
      <c r="HU15" s="384"/>
      <c r="HV15" s="384"/>
      <c r="HW15" s="384"/>
      <c r="HX15" s="384"/>
      <c r="HY15" s="384"/>
      <c r="HZ15" s="384"/>
      <c r="IA15" s="384"/>
      <c r="IB15" s="384"/>
      <c r="IC15" s="384"/>
      <c r="ID15" s="384"/>
      <c r="IE15" s="384"/>
      <c r="IF15" s="384"/>
      <c r="IG15" s="384"/>
      <c r="IH15" s="384"/>
      <c r="II15" s="384"/>
      <c r="IJ15" s="384"/>
      <c r="IK15" s="384"/>
      <c r="IL15" s="384"/>
      <c r="IM15" s="384"/>
      <c r="IN15" s="384"/>
      <c r="IO15" s="384"/>
      <c r="IP15" s="384"/>
      <c r="IQ15" s="384"/>
      <c r="IR15" s="384"/>
      <c r="IS15" s="384"/>
      <c r="IT15" s="384"/>
      <c r="IU15" s="384"/>
      <c r="IV15" s="384"/>
    </row>
    <row r="16" spans="1:256" s="170" customFormat="1" x14ac:dyDescent="0.25">
      <c r="A16" s="403"/>
      <c r="B16" s="384"/>
      <c r="C16" s="403"/>
      <c r="D16" s="402"/>
      <c r="E16" s="402"/>
      <c r="F16" s="402"/>
      <c r="G16" s="384"/>
      <c r="H16" s="384"/>
      <c r="I16" s="384"/>
      <c r="J16" s="384"/>
      <c r="K16" s="384"/>
      <c r="L16" s="384"/>
      <c r="M16" s="384"/>
      <c r="N16" s="384"/>
      <c r="O16" s="384"/>
      <c r="P16" s="384"/>
      <c r="Q16" s="384"/>
      <c r="R16" s="384"/>
      <c r="S16" s="384"/>
      <c r="T16" s="384"/>
      <c r="U16" s="384"/>
      <c r="V16" s="384"/>
      <c r="W16" s="384"/>
      <c r="X16" s="384"/>
      <c r="Y16" s="384"/>
      <c r="Z16" s="384"/>
      <c r="AA16" s="384"/>
      <c r="AB16" s="384"/>
      <c r="AC16" s="384"/>
      <c r="AD16" s="384"/>
      <c r="AE16" s="384"/>
      <c r="AF16" s="384"/>
      <c r="AG16" s="384"/>
      <c r="AH16" s="384"/>
      <c r="AI16" s="384"/>
      <c r="AJ16" s="384"/>
      <c r="AK16" s="384"/>
      <c r="AL16" s="384"/>
      <c r="AM16" s="384"/>
      <c r="AN16" s="384"/>
      <c r="AO16" s="384"/>
      <c r="AP16" s="384"/>
      <c r="AQ16" s="384"/>
      <c r="AR16" s="384"/>
      <c r="AS16" s="384"/>
      <c r="AT16" s="384"/>
      <c r="AU16" s="384"/>
      <c r="AV16" s="384"/>
      <c r="AW16" s="384"/>
      <c r="AX16" s="384"/>
      <c r="AY16" s="384"/>
      <c r="AZ16" s="384"/>
      <c r="BA16" s="384"/>
      <c r="BB16" s="384"/>
      <c r="BC16" s="384"/>
      <c r="BD16" s="384"/>
      <c r="BE16" s="384"/>
      <c r="BF16" s="384"/>
      <c r="BG16" s="384"/>
      <c r="BH16" s="384"/>
      <c r="BI16" s="384"/>
      <c r="BJ16" s="384"/>
      <c r="BK16" s="384"/>
      <c r="BL16" s="384"/>
      <c r="BM16" s="384"/>
      <c r="BN16" s="384"/>
      <c r="BO16" s="384"/>
      <c r="BP16" s="384"/>
      <c r="BQ16" s="384"/>
      <c r="BR16" s="384"/>
      <c r="BS16" s="384"/>
      <c r="BT16" s="384"/>
      <c r="BU16" s="384"/>
      <c r="BV16" s="384"/>
      <c r="BW16" s="384"/>
      <c r="BX16" s="384"/>
      <c r="BY16" s="384"/>
      <c r="BZ16" s="384"/>
      <c r="CA16" s="384"/>
      <c r="CB16" s="384"/>
      <c r="CC16" s="384"/>
      <c r="CD16" s="384"/>
      <c r="CE16" s="384"/>
      <c r="CF16" s="384"/>
      <c r="CG16" s="384"/>
      <c r="CH16" s="384"/>
      <c r="CI16" s="384"/>
      <c r="CJ16" s="384"/>
      <c r="CK16" s="384"/>
      <c r="CL16" s="384"/>
      <c r="CM16" s="384"/>
      <c r="CN16" s="384"/>
      <c r="CO16" s="384"/>
      <c r="CP16" s="384"/>
      <c r="CQ16" s="384"/>
      <c r="CR16" s="384"/>
      <c r="CS16" s="384"/>
      <c r="CT16" s="384"/>
      <c r="CU16" s="384"/>
      <c r="CV16" s="384"/>
      <c r="CW16" s="384"/>
      <c r="CX16" s="384"/>
      <c r="CY16" s="384"/>
      <c r="CZ16" s="384"/>
      <c r="DA16" s="384"/>
      <c r="DB16" s="384"/>
      <c r="DC16" s="384"/>
      <c r="DD16" s="384"/>
      <c r="DE16" s="384"/>
      <c r="DF16" s="384"/>
      <c r="DG16" s="384"/>
      <c r="DH16" s="384"/>
      <c r="DI16" s="384"/>
      <c r="DJ16" s="384"/>
      <c r="DK16" s="384"/>
      <c r="DL16" s="384"/>
      <c r="DM16" s="384"/>
      <c r="DN16" s="384"/>
      <c r="DO16" s="384"/>
      <c r="DP16" s="384"/>
      <c r="DQ16" s="384"/>
      <c r="DR16" s="384"/>
      <c r="DS16" s="384"/>
      <c r="DT16" s="384"/>
      <c r="DU16" s="384"/>
      <c r="DV16" s="384"/>
      <c r="DW16" s="384"/>
      <c r="DX16" s="384"/>
      <c r="DY16" s="384"/>
      <c r="DZ16" s="384"/>
      <c r="EA16" s="384"/>
      <c r="EB16" s="384"/>
      <c r="EC16" s="384"/>
      <c r="ED16" s="384"/>
      <c r="EE16" s="384"/>
      <c r="EF16" s="384"/>
      <c r="EG16" s="384"/>
      <c r="EH16" s="384"/>
      <c r="EI16" s="384"/>
      <c r="EJ16" s="384"/>
      <c r="EK16" s="384"/>
      <c r="EL16" s="384"/>
      <c r="EM16" s="384"/>
      <c r="EN16" s="384"/>
      <c r="EO16" s="384"/>
      <c r="EP16" s="384"/>
      <c r="EQ16" s="384"/>
      <c r="ER16" s="384"/>
      <c r="ES16" s="384"/>
      <c r="ET16" s="384"/>
      <c r="EU16" s="384"/>
      <c r="EV16" s="384"/>
      <c r="EW16" s="384"/>
      <c r="EX16" s="384"/>
      <c r="EY16" s="384"/>
      <c r="EZ16" s="384"/>
      <c r="FA16" s="384"/>
      <c r="FB16" s="384"/>
      <c r="FC16" s="384"/>
      <c r="FD16" s="384"/>
      <c r="FE16" s="384"/>
      <c r="FF16" s="384"/>
      <c r="FG16" s="384"/>
      <c r="FH16" s="384"/>
      <c r="FI16" s="384"/>
      <c r="FJ16" s="384"/>
      <c r="FK16" s="384"/>
      <c r="FL16" s="384"/>
      <c r="FM16" s="384"/>
      <c r="FN16" s="384"/>
      <c r="FO16" s="384"/>
      <c r="FP16" s="384"/>
      <c r="FQ16" s="384"/>
      <c r="FR16" s="384"/>
      <c r="FS16" s="384"/>
      <c r="FT16" s="384"/>
      <c r="FU16" s="384"/>
      <c r="FV16" s="384"/>
      <c r="FW16" s="384"/>
      <c r="FX16" s="384"/>
      <c r="FY16" s="384"/>
      <c r="FZ16" s="384"/>
      <c r="GA16" s="384"/>
      <c r="GB16" s="384"/>
      <c r="GC16" s="384"/>
      <c r="GD16" s="384"/>
      <c r="GE16" s="384"/>
      <c r="GF16" s="384"/>
      <c r="GG16" s="384"/>
      <c r="GH16" s="384"/>
      <c r="GI16" s="384"/>
      <c r="GJ16" s="384"/>
      <c r="GK16" s="384"/>
      <c r="GL16" s="384"/>
      <c r="GM16" s="384"/>
      <c r="GN16" s="384"/>
      <c r="GO16" s="384"/>
      <c r="GP16" s="384"/>
      <c r="GQ16" s="384"/>
      <c r="GR16" s="384"/>
      <c r="GS16" s="384"/>
      <c r="GT16" s="384"/>
      <c r="GU16" s="384"/>
      <c r="GV16" s="384"/>
      <c r="GW16" s="384"/>
      <c r="GX16" s="384"/>
      <c r="GY16" s="384"/>
      <c r="GZ16" s="384"/>
      <c r="HA16" s="384"/>
      <c r="HB16" s="384"/>
      <c r="HC16" s="384"/>
      <c r="HD16" s="384"/>
      <c r="HE16" s="384"/>
      <c r="HF16" s="384"/>
      <c r="HG16" s="384"/>
      <c r="HH16" s="384"/>
      <c r="HI16" s="384"/>
      <c r="HJ16" s="384"/>
      <c r="HK16" s="384"/>
      <c r="HL16" s="384"/>
      <c r="HM16" s="384"/>
      <c r="HN16" s="384"/>
      <c r="HO16" s="384"/>
      <c r="HP16" s="384"/>
      <c r="HQ16" s="384"/>
      <c r="HR16" s="384"/>
      <c r="HS16" s="384"/>
      <c r="HT16" s="384"/>
      <c r="HU16" s="384"/>
      <c r="HV16" s="384"/>
      <c r="HW16" s="384"/>
      <c r="HX16" s="384"/>
      <c r="HY16" s="384"/>
      <c r="HZ16" s="384"/>
      <c r="IA16" s="384"/>
      <c r="IB16" s="384"/>
      <c r="IC16" s="384"/>
      <c r="ID16" s="384"/>
      <c r="IE16" s="384"/>
      <c r="IF16" s="384"/>
      <c r="IG16" s="384"/>
      <c r="IH16" s="384"/>
      <c r="II16" s="384"/>
      <c r="IJ16" s="384"/>
      <c r="IK16" s="384"/>
      <c r="IL16" s="384"/>
      <c r="IM16" s="384"/>
      <c r="IN16" s="384"/>
      <c r="IO16" s="384"/>
      <c r="IP16" s="384"/>
      <c r="IQ16" s="384"/>
      <c r="IR16" s="384"/>
      <c r="IS16" s="384"/>
      <c r="IT16" s="384"/>
      <c r="IU16" s="384"/>
      <c r="IV16" s="384"/>
    </row>
    <row r="17" spans="1:256" s="170" customFormat="1" x14ac:dyDescent="0.25">
      <c r="A17" s="400" t="s">
        <v>53</v>
      </c>
      <c r="B17" s="394" t="s">
        <v>708</v>
      </c>
      <c r="C17" s="400" t="s">
        <v>707</v>
      </c>
      <c r="D17" s="394" t="s">
        <v>35</v>
      </c>
      <c r="E17" s="394" t="s">
        <v>706</v>
      </c>
      <c r="F17" s="394" t="s">
        <v>705</v>
      </c>
      <c r="G17" s="401" t="s">
        <v>704</v>
      </c>
      <c r="H17" s="384"/>
      <c r="I17" s="384"/>
      <c r="J17" s="384"/>
      <c r="K17" s="384"/>
      <c r="L17" s="384"/>
      <c r="M17" s="384"/>
      <c r="N17" s="384"/>
      <c r="O17" s="384"/>
      <c r="P17" s="384"/>
      <c r="Q17" s="384"/>
      <c r="R17" s="384"/>
      <c r="S17" s="384"/>
      <c r="T17" s="384"/>
      <c r="U17" s="384"/>
      <c r="V17" s="384"/>
      <c r="W17" s="384"/>
      <c r="X17" s="384"/>
      <c r="Y17" s="384"/>
      <c r="Z17" s="384"/>
      <c r="AA17" s="384"/>
      <c r="AB17" s="384"/>
      <c r="AC17" s="384"/>
      <c r="AD17" s="384"/>
      <c r="AE17" s="384"/>
      <c r="AF17" s="384"/>
      <c r="AG17" s="384"/>
      <c r="AH17" s="384"/>
      <c r="AI17" s="384"/>
      <c r="AJ17" s="384"/>
      <c r="AK17" s="384"/>
      <c r="AL17" s="384"/>
      <c r="AM17" s="384"/>
      <c r="AN17" s="384"/>
      <c r="AO17" s="384"/>
      <c r="AP17" s="384"/>
      <c r="AQ17" s="384"/>
      <c r="AR17" s="384"/>
      <c r="AS17" s="384"/>
      <c r="AT17" s="384"/>
      <c r="AU17" s="384"/>
      <c r="AV17" s="384"/>
      <c r="AW17" s="384"/>
      <c r="AX17" s="384"/>
      <c r="AY17" s="384"/>
      <c r="AZ17" s="384"/>
      <c r="BA17" s="384"/>
      <c r="BB17" s="384"/>
      <c r="BC17" s="384"/>
      <c r="BD17" s="384"/>
      <c r="BE17" s="384"/>
      <c r="BF17" s="384"/>
      <c r="BG17" s="384"/>
      <c r="BH17" s="384"/>
      <c r="BI17" s="384"/>
      <c r="BJ17" s="384"/>
      <c r="BK17" s="384"/>
      <c r="BL17" s="384"/>
      <c r="BM17" s="384"/>
      <c r="BN17" s="384"/>
      <c r="BO17" s="384"/>
      <c r="BP17" s="384"/>
      <c r="BQ17" s="384"/>
      <c r="BR17" s="384"/>
      <c r="BS17" s="384"/>
      <c r="BT17" s="384"/>
      <c r="BU17" s="384"/>
      <c r="BV17" s="384"/>
      <c r="BW17" s="384"/>
      <c r="BX17" s="384"/>
      <c r="BY17" s="384"/>
      <c r="BZ17" s="384"/>
      <c r="CA17" s="384"/>
      <c r="CB17" s="384"/>
      <c r="CC17" s="384"/>
      <c r="CD17" s="384"/>
      <c r="CE17" s="384"/>
      <c r="CF17" s="384"/>
      <c r="CG17" s="384"/>
      <c r="CH17" s="384"/>
      <c r="CI17" s="384"/>
      <c r="CJ17" s="384"/>
      <c r="CK17" s="384"/>
      <c r="CL17" s="384"/>
      <c r="CM17" s="384"/>
      <c r="CN17" s="384"/>
      <c r="CO17" s="384"/>
      <c r="CP17" s="384"/>
      <c r="CQ17" s="384"/>
      <c r="CR17" s="384"/>
      <c r="CS17" s="384"/>
      <c r="CT17" s="384"/>
      <c r="CU17" s="384"/>
      <c r="CV17" s="384"/>
      <c r="CW17" s="384"/>
      <c r="CX17" s="384"/>
      <c r="CY17" s="384"/>
      <c r="CZ17" s="384"/>
      <c r="DA17" s="384"/>
      <c r="DB17" s="384"/>
      <c r="DC17" s="384"/>
      <c r="DD17" s="384"/>
      <c r="DE17" s="384"/>
      <c r="DF17" s="384"/>
      <c r="DG17" s="384"/>
      <c r="DH17" s="384"/>
      <c r="DI17" s="384"/>
      <c r="DJ17" s="384"/>
      <c r="DK17" s="384"/>
      <c r="DL17" s="384"/>
      <c r="DM17" s="384"/>
      <c r="DN17" s="384"/>
      <c r="DO17" s="384"/>
      <c r="DP17" s="384"/>
      <c r="DQ17" s="384"/>
      <c r="DR17" s="384"/>
      <c r="DS17" s="384"/>
      <c r="DT17" s="384"/>
      <c r="DU17" s="384"/>
      <c r="DV17" s="384"/>
      <c r="DW17" s="384"/>
      <c r="DX17" s="384"/>
      <c r="DY17" s="384"/>
      <c r="DZ17" s="384"/>
      <c r="EA17" s="384"/>
      <c r="EB17" s="384"/>
      <c r="EC17" s="384"/>
      <c r="ED17" s="384"/>
      <c r="EE17" s="384"/>
      <c r="EF17" s="384"/>
      <c r="EG17" s="384"/>
      <c r="EH17" s="384"/>
      <c r="EI17" s="384"/>
      <c r="EJ17" s="384"/>
      <c r="EK17" s="384"/>
      <c r="EL17" s="384"/>
      <c r="EM17" s="384"/>
      <c r="EN17" s="384"/>
      <c r="EO17" s="384"/>
      <c r="EP17" s="384"/>
      <c r="EQ17" s="384"/>
      <c r="ER17" s="384"/>
      <c r="ES17" s="384"/>
      <c r="ET17" s="384"/>
      <c r="EU17" s="384"/>
      <c r="EV17" s="384"/>
      <c r="EW17" s="384"/>
      <c r="EX17" s="384"/>
      <c r="EY17" s="384"/>
      <c r="EZ17" s="384"/>
      <c r="FA17" s="384"/>
      <c r="FB17" s="384"/>
      <c r="FC17" s="384"/>
      <c r="FD17" s="384"/>
      <c r="FE17" s="384"/>
      <c r="FF17" s="384"/>
      <c r="FG17" s="384"/>
      <c r="FH17" s="384"/>
      <c r="FI17" s="384"/>
      <c r="FJ17" s="384"/>
      <c r="FK17" s="384"/>
      <c r="FL17" s="384"/>
      <c r="FM17" s="384"/>
      <c r="FN17" s="384"/>
      <c r="FO17" s="384"/>
      <c r="FP17" s="384"/>
      <c r="FQ17" s="384"/>
      <c r="FR17" s="384"/>
      <c r="FS17" s="384"/>
      <c r="FT17" s="384"/>
      <c r="FU17" s="384"/>
      <c r="FV17" s="384"/>
      <c r="FW17" s="384"/>
      <c r="FX17" s="384"/>
      <c r="FY17" s="384"/>
      <c r="FZ17" s="384"/>
      <c r="GA17" s="384"/>
      <c r="GB17" s="384"/>
      <c r="GC17" s="384"/>
      <c r="GD17" s="384"/>
      <c r="GE17" s="384"/>
      <c r="GF17" s="384"/>
      <c r="GG17" s="384"/>
      <c r="GH17" s="384"/>
      <c r="GI17" s="384"/>
      <c r="GJ17" s="384"/>
      <c r="GK17" s="384"/>
      <c r="GL17" s="384"/>
      <c r="GM17" s="384"/>
      <c r="GN17" s="384"/>
      <c r="GO17" s="384"/>
      <c r="GP17" s="384"/>
      <c r="GQ17" s="384"/>
      <c r="GR17" s="384"/>
      <c r="GS17" s="384"/>
      <c r="GT17" s="384"/>
      <c r="GU17" s="384"/>
      <c r="GV17" s="384"/>
      <c r="GW17" s="384"/>
      <c r="GX17" s="384"/>
      <c r="GY17" s="384"/>
      <c r="GZ17" s="384"/>
      <c r="HA17" s="384"/>
      <c r="HB17" s="384"/>
      <c r="HC17" s="384"/>
      <c r="HD17" s="384"/>
      <c r="HE17" s="384"/>
      <c r="HF17" s="384"/>
      <c r="HG17" s="384"/>
      <c r="HH17" s="384"/>
      <c r="HI17" s="384"/>
      <c r="HJ17" s="384"/>
      <c r="HK17" s="384"/>
      <c r="HL17" s="384"/>
      <c r="HM17" s="384"/>
      <c r="HN17" s="384"/>
      <c r="HO17" s="384"/>
      <c r="HP17" s="384"/>
      <c r="HQ17" s="384"/>
      <c r="HR17" s="384"/>
      <c r="HS17" s="384"/>
      <c r="HT17" s="384"/>
      <c r="HU17" s="384"/>
      <c r="HV17" s="384"/>
      <c r="HW17" s="384"/>
      <c r="HX17" s="384"/>
      <c r="HY17" s="384"/>
      <c r="HZ17" s="384"/>
      <c r="IA17" s="384"/>
      <c r="IB17" s="384"/>
      <c r="IC17" s="384"/>
      <c r="ID17" s="384"/>
      <c r="IE17" s="384"/>
      <c r="IF17" s="384"/>
      <c r="IG17" s="384"/>
      <c r="IH17" s="384"/>
      <c r="II17" s="384"/>
      <c r="IJ17" s="384"/>
      <c r="IK17" s="384"/>
      <c r="IL17" s="384"/>
      <c r="IM17" s="384"/>
      <c r="IN17" s="384"/>
      <c r="IO17" s="384"/>
      <c r="IP17" s="384"/>
      <c r="IQ17" s="384"/>
      <c r="IR17" s="384"/>
      <c r="IS17" s="384"/>
      <c r="IT17" s="384"/>
      <c r="IU17" s="384"/>
      <c r="IV17" s="384"/>
    </row>
    <row r="18" spans="1:256" s="170" customFormat="1" x14ac:dyDescent="0.25">
      <c r="A18" s="433" t="s">
        <v>180</v>
      </c>
      <c r="B18" s="401" t="s">
        <v>0</v>
      </c>
      <c r="C18" s="400">
        <v>3</v>
      </c>
      <c r="D18" s="394" t="s">
        <v>20</v>
      </c>
      <c r="E18" s="393">
        <v>940</v>
      </c>
      <c r="F18" s="399">
        <f t="shared" ref="F18:F39" si="0">E18*C18</f>
        <v>2820</v>
      </c>
      <c r="G18" s="436">
        <f>SUM(F18:F20)</f>
        <v>12270</v>
      </c>
      <c r="H18" s="384"/>
      <c r="I18" s="384"/>
      <c r="J18" s="384"/>
      <c r="K18" s="384"/>
      <c r="L18" s="384"/>
      <c r="M18" s="384"/>
      <c r="N18" s="384"/>
      <c r="O18" s="384"/>
      <c r="P18" s="384"/>
      <c r="Q18" s="384"/>
      <c r="R18" s="384"/>
      <c r="S18" s="384"/>
      <c r="T18" s="384"/>
      <c r="U18" s="384"/>
      <c r="V18" s="384"/>
      <c r="W18" s="384"/>
      <c r="X18" s="384"/>
      <c r="Y18" s="384"/>
      <c r="Z18" s="384"/>
      <c r="AA18" s="384"/>
      <c r="AB18" s="384"/>
      <c r="AC18" s="384"/>
      <c r="AD18" s="384"/>
      <c r="AE18" s="384"/>
      <c r="AF18" s="384"/>
      <c r="AG18" s="384"/>
      <c r="AH18" s="384"/>
      <c r="AI18" s="384"/>
      <c r="AJ18" s="384"/>
      <c r="AK18" s="384"/>
      <c r="AL18" s="384"/>
      <c r="AM18" s="384"/>
      <c r="AN18" s="384"/>
      <c r="AO18" s="384"/>
      <c r="AP18" s="384"/>
      <c r="AQ18" s="384"/>
      <c r="AR18" s="384"/>
      <c r="AS18" s="384"/>
      <c r="AT18" s="384"/>
      <c r="AU18" s="384"/>
      <c r="AV18" s="384"/>
      <c r="AW18" s="384"/>
      <c r="AX18" s="384"/>
      <c r="AY18" s="384"/>
      <c r="AZ18" s="384"/>
      <c r="BA18" s="384"/>
      <c r="BB18" s="384"/>
      <c r="BC18" s="384"/>
      <c r="BD18" s="384"/>
      <c r="BE18" s="384"/>
      <c r="BF18" s="384"/>
      <c r="BG18" s="384"/>
      <c r="BH18" s="384"/>
      <c r="BI18" s="384"/>
      <c r="BJ18" s="384"/>
      <c r="BK18" s="384"/>
      <c r="BL18" s="384"/>
      <c r="BM18" s="384"/>
      <c r="BN18" s="384"/>
      <c r="BO18" s="384"/>
      <c r="BP18" s="384"/>
      <c r="BQ18" s="384"/>
      <c r="BR18" s="384"/>
      <c r="BS18" s="384"/>
      <c r="BT18" s="384"/>
      <c r="BU18" s="384"/>
      <c r="BV18" s="384"/>
      <c r="BW18" s="384"/>
      <c r="BX18" s="384"/>
      <c r="BY18" s="384"/>
      <c r="BZ18" s="384"/>
      <c r="CA18" s="384"/>
      <c r="CB18" s="384"/>
      <c r="CC18" s="384"/>
      <c r="CD18" s="384"/>
      <c r="CE18" s="384"/>
      <c r="CF18" s="384"/>
      <c r="CG18" s="384"/>
      <c r="CH18" s="384"/>
      <c r="CI18" s="384"/>
      <c r="CJ18" s="384"/>
      <c r="CK18" s="384"/>
      <c r="CL18" s="384"/>
      <c r="CM18" s="384"/>
      <c r="CN18" s="384"/>
      <c r="CO18" s="384"/>
      <c r="CP18" s="384"/>
      <c r="CQ18" s="384"/>
      <c r="CR18" s="384"/>
      <c r="CS18" s="384"/>
      <c r="CT18" s="384"/>
      <c r="CU18" s="384"/>
      <c r="CV18" s="384"/>
      <c r="CW18" s="384"/>
      <c r="CX18" s="384"/>
      <c r="CY18" s="384"/>
      <c r="CZ18" s="384"/>
      <c r="DA18" s="384"/>
      <c r="DB18" s="384"/>
      <c r="DC18" s="384"/>
      <c r="DD18" s="384"/>
      <c r="DE18" s="384"/>
      <c r="DF18" s="384"/>
      <c r="DG18" s="384"/>
      <c r="DH18" s="384"/>
      <c r="DI18" s="384"/>
      <c r="DJ18" s="384"/>
      <c r="DK18" s="384"/>
      <c r="DL18" s="384"/>
      <c r="DM18" s="384"/>
      <c r="DN18" s="384"/>
      <c r="DO18" s="384"/>
      <c r="DP18" s="384"/>
      <c r="DQ18" s="384"/>
      <c r="DR18" s="384"/>
      <c r="DS18" s="384"/>
      <c r="DT18" s="384"/>
      <c r="DU18" s="384"/>
      <c r="DV18" s="384"/>
      <c r="DW18" s="384"/>
      <c r="DX18" s="384"/>
      <c r="DY18" s="384"/>
      <c r="DZ18" s="384"/>
      <c r="EA18" s="384"/>
      <c r="EB18" s="384"/>
      <c r="EC18" s="384"/>
      <c r="ED18" s="384"/>
      <c r="EE18" s="384"/>
      <c r="EF18" s="384"/>
      <c r="EG18" s="384"/>
      <c r="EH18" s="384"/>
      <c r="EI18" s="384"/>
      <c r="EJ18" s="384"/>
      <c r="EK18" s="384"/>
      <c r="EL18" s="384"/>
      <c r="EM18" s="384"/>
      <c r="EN18" s="384"/>
      <c r="EO18" s="384"/>
      <c r="EP18" s="384"/>
      <c r="EQ18" s="384"/>
      <c r="ER18" s="384"/>
      <c r="ES18" s="384"/>
      <c r="ET18" s="384"/>
      <c r="EU18" s="384"/>
      <c r="EV18" s="384"/>
      <c r="EW18" s="384"/>
      <c r="EX18" s="384"/>
      <c r="EY18" s="384"/>
      <c r="EZ18" s="384"/>
      <c r="FA18" s="384"/>
      <c r="FB18" s="384"/>
      <c r="FC18" s="384"/>
      <c r="FD18" s="384"/>
      <c r="FE18" s="384"/>
      <c r="FF18" s="384"/>
      <c r="FG18" s="384"/>
      <c r="FH18" s="384"/>
      <c r="FI18" s="384"/>
      <c r="FJ18" s="384"/>
      <c r="FK18" s="384"/>
      <c r="FL18" s="384"/>
      <c r="FM18" s="384"/>
      <c r="FN18" s="384"/>
      <c r="FO18" s="384"/>
      <c r="FP18" s="384"/>
      <c r="FQ18" s="384"/>
      <c r="FR18" s="384"/>
      <c r="FS18" s="384"/>
      <c r="FT18" s="384"/>
      <c r="FU18" s="384"/>
      <c r="FV18" s="384"/>
      <c r="FW18" s="384"/>
      <c r="FX18" s="384"/>
      <c r="FY18" s="384"/>
      <c r="FZ18" s="384"/>
      <c r="GA18" s="384"/>
      <c r="GB18" s="384"/>
      <c r="GC18" s="384"/>
      <c r="GD18" s="384"/>
      <c r="GE18" s="384"/>
      <c r="GF18" s="384"/>
      <c r="GG18" s="384"/>
      <c r="GH18" s="384"/>
      <c r="GI18" s="384"/>
      <c r="GJ18" s="384"/>
      <c r="GK18" s="384"/>
      <c r="GL18" s="384"/>
      <c r="GM18" s="384"/>
      <c r="GN18" s="384"/>
      <c r="GO18" s="384"/>
      <c r="GP18" s="384"/>
      <c r="GQ18" s="384"/>
      <c r="GR18" s="384"/>
      <c r="GS18" s="384"/>
      <c r="GT18" s="384"/>
      <c r="GU18" s="384"/>
      <c r="GV18" s="384"/>
      <c r="GW18" s="384"/>
      <c r="GX18" s="384"/>
      <c r="GY18" s="384"/>
      <c r="GZ18" s="384"/>
      <c r="HA18" s="384"/>
      <c r="HB18" s="384"/>
      <c r="HC18" s="384"/>
      <c r="HD18" s="384"/>
      <c r="HE18" s="384"/>
      <c r="HF18" s="384"/>
      <c r="HG18" s="384"/>
      <c r="HH18" s="384"/>
      <c r="HI18" s="384"/>
      <c r="HJ18" s="384"/>
      <c r="HK18" s="384"/>
      <c r="HL18" s="384"/>
      <c r="HM18" s="384"/>
      <c r="HN18" s="384"/>
      <c r="HO18" s="384"/>
      <c r="HP18" s="384"/>
      <c r="HQ18" s="384"/>
      <c r="HR18" s="384"/>
      <c r="HS18" s="384"/>
      <c r="HT18" s="384"/>
      <c r="HU18" s="384"/>
      <c r="HV18" s="384"/>
      <c r="HW18" s="384"/>
      <c r="HX18" s="384"/>
      <c r="HY18" s="384"/>
      <c r="HZ18" s="384"/>
      <c r="IA18" s="384"/>
      <c r="IB18" s="384"/>
      <c r="IC18" s="384"/>
      <c r="ID18" s="384"/>
      <c r="IE18" s="384"/>
      <c r="IF18" s="384"/>
      <c r="IG18" s="384"/>
      <c r="IH18" s="384"/>
      <c r="II18" s="384"/>
      <c r="IJ18" s="384"/>
      <c r="IK18" s="384"/>
      <c r="IL18" s="384"/>
      <c r="IM18" s="384"/>
      <c r="IN18" s="384"/>
      <c r="IO18" s="384"/>
      <c r="IP18" s="384"/>
      <c r="IQ18" s="384"/>
      <c r="IR18" s="384"/>
      <c r="IS18" s="384"/>
      <c r="IT18" s="384"/>
      <c r="IU18" s="384"/>
      <c r="IV18" s="384"/>
    </row>
    <row r="19" spans="1:256" s="170" customFormat="1" x14ac:dyDescent="0.25">
      <c r="A19" s="434"/>
      <c r="B19" s="401" t="s">
        <v>77</v>
      </c>
      <c r="C19" s="400">
        <v>6</v>
      </c>
      <c r="D19" s="394" t="s">
        <v>20</v>
      </c>
      <c r="E19" s="393">
        <v>675</v>
      </c>
      <c r="F19" s="399">
        <f t="shared" si="0"/>
        <v>4050</v>
      </c>
      <c r="G19" s="437"/>
      <c r="H19" s="384"/>
      <c r="I19" s="384"/>
      <c r="J19" s="384"/>
      <c r="K19" s="384"/>
      <c r="L19" s="384"/>
      <c r="M19" s="384"/>
      <c r="N19" s="384"/>
      <c r="O19" s="384"/>
      <c r="P19" s="384"/>
      <c r="Q19" s="384"/>
      <c r="R19" s="384"/>
      <c r="S19" s="384"/>
      <c r="T19" s="384"/>
      <c r="U19" s="384"/>
      <c r="V19" s="384"/>
      <c r="W19" s="384"/>
      <c r="X19" s="384"/>
      <c r="Y19" s="384"/>
      <c r="Z19" s="384"/>
      <c r="AA19" s="384"/>
      <c r="AB19" s="384"/>
      <c r="AC19" s="384"/>
      <c r="AD19" s="384"/>
      <c r="AE19" s="384"/>
      <c r="AF19" s="384"/>
      <c r="AG19" s="384"/>
      <c r="AH19" s="384"/>
      <c r="AI19" s="384"/>
      <c r="AJ19" s="384"/>
      <c r="AK19" s="384"/>
      <c r="AL19" s="384"/>
      <c r="AM19" s="384"/>
      <c r="AN19" s="384"/>
      <c r="AO19" s="384"/>
      <c r="AP19" s="384"/>
      <c r="AQ19" s="384"/>
      <c r="AR19" s="384"/>
      <c r="AS19" s="384"/>
      <c r="AT19" s="384"/>
      <c r="AU19" s="384"/>
      <c r="AV19" s="384"/>
      <c r="AW19" s="384"/>
      <c r="AX19" s="384"/>
      <c r="AY19" s="384"/>
      <c r="AZ19" s="384"/>
      <c r="BA19" s="384"/>
      <c r="BB19" s="384"/>
      <c r="BC19" s="384"/>
      <c r="BD19" s="384"/>
      <c r="BE19" s="384"/>
      <c r="BF19" s="384"/>
      <c r="BG19" s="384"/>
      <c r="BH19" s="384"/>
      <c r="BI19" s="384"/>
      <c r="BJ19" s="384"/>
      <c r="BK19" s="384"/>
      <c r="BL19" s="384"/>
      <c r="BM19" s="384"/>
      <c r="BN19" s="384"/>
      <c r="BO19" s="384"/>
      <c r="BP19" s="384"/>
      <c r="BQ19" s="384"/>
      <c r="BR19" s="384"/>
      <c r="BS19" s="384"/>
      <c r="BT19" s="384"/>
      <c r="BU19" s="384"/>
      <c r="BV19" s="384"/>
      <c r="BW19" s="384"/>
      <c r="BX19" s="384"/>
      <c r="BY19" s="384"/>
      <c r="BZ19" s="384"/>
      <c r="CA19" s="384"/>
      <c r="CB19" s="384"/>
      <c r="CC19" s="384"/>
      <c r="CD19" s="384"/>
      <c r="CE19" s="384"/>
      <c r="CF19" s="384"/>
      <c r="CG19" s="384"/>
      <c r="CH19" s="384"/>
      <c r="CI19" s="384"/>
      <c r="CJ19" s="384"/>
      <c r="CK19" s="384"/>
      <c r="CL19" s="384"/>
      <c r="CM19" s="384"/>
      <c r="CN19" s="384"/>
      <c r="CO19" s="384"/>
      <c r="CP19" s="384"/>
      <c r="CQ19" s="384"/>
      <c r="CR19" s="384"/>
      <c r="CS19" s="384"/>
      <c r="CT19" s="384"/>
      <c r="CU19" s="384"/>
      <c r="CV19" s="384"/>
      <c r="CW19" s="384"/>
      <c r="CX19" s="384"/>
      <c r="CY19" s="384"/>
      <c r="CZ19" s="384"/>
      <c r="DA19" s="384"/>
      <c r="DB19" s="384"/>
      <c r="DC19" s="384"/>
      <c r="DD19" s="384"/>
      <c r="DE19" s="384"/>
      <c r="DF19" s="384"/>
      <c r="DG19" s="384"/>
      <c r="DH19" s="384"/>
      <c r="DI19" s="384"/>
      <c r="DJ19" s="384"/>
      <c r="DK19" s="384"/>
      <c r="DL19" s="384"/>
      <c r="DM19" s="384"/>
      <c r="DN19" s="384"/>
      <c r="DO19" s="384"/>
      <c r="DP19" s="384"/>
      <c r="DQ19" s="384"/>
      <c r="DR19" s="384"/>
      <c r="DS19" s="384"/>
      <c r="DT19" s="384"/>
      <c r="DU19" s="384"/>
      <c r="DV19" s="384"/>
      <c r="DW19" s="384"/>
      <c r="DX19" s="384"/>
      <c r="DY19" s="384"/>
      <c r="DZ19" s="384"/>
      <c r="EA19" s="384"/>
      <c r="EB19" s="384"/>
      <c r="EC19" s="384"/>
      <c r="ED19" s="384"/>
      <c r="EE19" s="384"/>
      <c r="EF19" s="384"/>
      <c r="EG19" s="384"/>
      <c r="EH19" s="384"/>
      <c r="EI19" s="384"/>
      <c r="EJ19" s="384"/>
      <c r="EK19" s="384"/>
      <c r="EL19" s="384"/>
      <c r="EM19" s="384"/>
      <c r="EN19" s="384"/>
      <c r="EO19" s="384"/>
      <c r="EP19" s="384"/>
      <c r="EQ19" s="384"/>
      <c r="ER19" s="384"/>
      <c r="ES19" s="384"/>
      <c r="ET19" s="384"/>
      <c r="EU19" s="384"/>
      <c r="EV19" s="384"/>
      <c r="EW19" s="384"/>
      <c r="EX19" s="384"/>
      <c r="EY19" s="384"/>
      <c r="EZ19" s="384"/>
      <c r="FA19" s="384"/>
      <c r="FB19" s="384"/>
      <c r="FC19" s="384"/>
      <c r="FD19" s="384"/>
      <c r="FE19" s="384"/>
      <c r="FF19" s="384"/>
      <c r="FG19" s="384"/>
      <c r="FH19" s="384"/>
      <c r="FI19" s="384"/>
      <c r="FJ19" s="384"/>
      <c r="FK19" s="384"/>
      <c r="FL19" s="384"/>
      <c r="FM19" s="384"/>
      <c r="FN19" s="384"/>
      <c r="FO19" s="384"/>
      <c r="FP19" s="384"/>
      <c r="FQ19" s="384"/>
      <c r="FR19" s="384"/>
      <c r="FS19" s="384"/>
      <c r="FT19" s="384"/>
      <c r="FU19" s="384"/>
      <c r="FV19" s="384"/>
      <c r="FW19" s="384"/>
      <c r="FX19" s="384"/>
      <c r="FY19" s="384"/>
      <c r="FZ19" s="384"/>
      <c r="GA19" s="384"/>
      <c r="GB19" s="384"/>
      <c r="GC19" s="384"/>
      <c r="GD19" s="384"/>
      <c r="GE19" s="384"/>
      <c r="GF19" s="384"/>
      <c r="GG19" s="384"/>
      <c r="GH19" s="384"/>
      <c r="GI19" s="384"/>
      <c r="GJ19" s="384"/>
      <c r="GK19" s="384"/>
      <c r="GL19" s="384"/>
      <c r="GM19" s="384"/>
      <c r="GN19" s="384"/>
      <c r="GO19" s="384"/>
      <c r="GP19" s="384"/>
      <c r="GQ19" s="384"/>
      <c r="GR19" s="384"/>
      <c r="GS19" s="384"/>
      <c r="GT19" s="384"/>
      <c r="GU19" s="384"/>
      <c r="GV19" s="384"/>
      <c r="GW19" s="384"/>
      <c r="GX19" s="384"/>
      <c r="GY19" s="384"/>
      <c r="GZ19" s="384"/>
      <c r="HA19" s="384"/>
      <c r="HB19" s="384"/>
      <c r="HC19" s="384"/>
      <c r="HD19" s="384"/>
      <c r="HE19" s="384"/>
      <c r="HF19" s="384"/>
      <c r="HG19" s="384"/>
      <c r="HH19" s="384"/>
      <c r="HI19" s="384"/>
      <c r="HJ19" s="384"/>
      <c r="HK19" s="384"/>
      <c r="HL19" s="384"/>
      <c r="HM19" s="384"/>
      <c r="HN19" s="384"/>
      <c r="HO19" s="384"/>
      <c r="HP19" s="384"/>
      <c r="HQ19" s="384"/>
      <c r="HR19" s="384"/>
      <c r="HS19" s="384"/>
      <c r="HT19" s="384"/>
      <c r="HU19" s="384"/>
      <c r="HV19" s="384"/>
      <c r="HW19" s="384"/>
      <c r="HX19" s="384"/>
      <c r="HY19" s="384"/>
      <c r="HZ19" s="384"/>
      <c r="IA19" s="384"/>
      <c r="IB19" s="384"/>
      <c r="IC19" s="384"/>
      <c r="ID19" s="384"/>
      <c r="IE19" s="384"/>
      <c r="IF19" s="384"/>
      <c r="IG19" s="384"/>
      <c r="IH19" s="384"/>
      <c r="II19" s="384"/>
      <c r="IJ19" s="384"/>
      <c r="IK19" s="384"/>
      <c r="IL19" s="384"/>
      <c r="IM19" s="384"/>
      <c r="IN19" s="384"/>
      <c r="IO19" s="384"/>
      <c r="IP19" s="384"/>
      <c r="IQ19" s="384"/>
      <c r="IR19" s="384"/>
      <c r="IS19" s="384"/>
      <c r="IT19" s="384"/>
      <c r="IU19" s="384"/>
      <c r="IV19" s="384"/>
    </row>
    <row r="20" spans="1:256" s="170" customFormat="1" x14ac:dyDescent="0.25">
      <c r="A20" s="435"/>
      <c r="B20" s="401" t="s">
        <v>3</v>
      </c>
      <c r="C20" s="400">
        <v>8</v>
      </c>
      <c r="D20" s="394" t="s">
        <v>20</v>
      </c>
      <c r="E20" s="393">
        <v>675</v>
      </c>
      <c r="F20" s="399">
        <f t="shared" si="0"/>
        <v>5400</v>
      </c>
      <c r="G20" s="438"/>
      <c r="H20" s="384"/>
      <c r="I20" s="384"/>
      <c r="J20" s="384"/>
      <c r="K20" s="384"/>
      <c r="L20" s="384"/>
      <c r="M20" s="384"/>
      <c r="N20" s="384"/>
      <c r="O20" s="384"/>
      <c r="P20" s="384"/>
      <c r="Q20" s="384"/>
      <c r="R20" s="384"/>
      <c r="S20" s="384"/>
      <c r="T20" s="384"/>
      <c r="U20" s="384"/>
      <c r="V20" s="384"/>
      <c r="W20" s="384"/>
      <c r="X20" s="384"/>
      <c r="Y20" s="384"/>
      <c r="Z20" s="384"/>
      <c r="AA20" s="384"/>
      <c r="AB20" s="384"/>
      <c r="AC20" s="384"/>
      <c r="AD20" s="384"/>
      <c r="AE20" s="384"/>
      <c r="AF20" s="384"/>
      <c r="AG20" s="384"/>
      <c r="AH20" s="384"/>
      <c r="AI20" s="384"/>
      <c r="AJ20" s="384"/>
      <c r="AK20" s="384"/>
      <c r="AL20" s="384"/>
      <c r="AM20" s="384"/>
      <c r="AN20" s="384"/>
      <c r="AO20" s="384"/>
      <c r="AP20" s="384"/>
      <c r="AQ20" s="384"/>
      <c r="AR20" s="384"/>
      <c r="AS20" s="384"/>
      <c r="AT20" s="384"/>
      <c r="AU20" s="384"/>
      <c r="AV20" s="384"/>
      <c r="AW20" s="384"/>
      <c r="AX20" s="384"/>
      <c r="AY20" s="384"/>
      <c r="AZ20" s="384"/>
      <c r="BA20" s="384"/>
      <c r="BB20" s="384"/>
      <c r="BC20" s="384"/>
      <c r="BD20" s="384"/>
      <c r="BE20" s="384"/>
      <c r="BF20" s="384"/>
      <c r="BG20" s="384"/>
      <c r="BH20" s="384"/>
      <c r="BI20" s="384"/>
      <c r="BJ20" s="384"/>
      <c r="BK20" s="384"/>
      <c r="BL20" s="384"/>
      <c r="BM20" s="384"/>
      <c r="BN20" s="384"/>
      <c r="BO20" s="384"/>
      <c r="BP20" s="384"/>
      <c r="BQ20" s="384"/>
      <c r="BR20" s="384"/>
      <c r="BS20" s="384"/>
      <c r="BT20" s="384"/>
      <c r="BU20" s="384"/>
      <c r="BV20" s="384"/>
      <c r="BW20" s="384"/>
      <c r="BX20" s="384"/>
      <c r="BY20" s="384"/>
      <c r="BZ20" s="384"/>
      <c r="CA20" s="384"/>
      <c r="CB20" s="384"/>
      <c r="CC20" s="384"/>
      <c r="CD20" s="384"/>
      <c r="CE20" s="384"/>
      <c r="CF20" s="384"/>
      <c r="CG20" s="384"/>
      <c r="CH20" s="384"/>
      <c r="CI20" s="384"/>
      <c r="CJ20" s="384"/>
      <c r="CK20" s="384"/>
      <c r="CL20" s="384"/>
      <c r="CM20" s="384"/>
      <c r="CN20" s="384"/>
      <c r="CO20" s="384"/>
      <c r="CP20" s="384"/>
      <c r="CQ20" s="384"/>
      <c r="CR20" s="384"/>
      <c r="CS20" s="384"/>
      <c r="CT20" s="384"/>
      <c r="CU20" s="384"/>
      <c r="CV20" s="384"/>
      <c r="CW20" s="384"/>
      <c r="CX20" s="384"/>
      <c r="CY20" s="384"/>
      <c r="CZ20" s="384"/>
      <c r="DA20" s="384"/>
      <c r="DB20" s="384"/>
      <c r="DC20" s="384"/>
      <c r="DD20" s="384"/>
      <c r="DE20" s="384"/>
      <c r="DF20" s="384"/>
      <c r="DG20" s="384"/>
      <c r="DH20" s="384"/>
      <c r="DI20" s="384"/>
      <c r="DJ20" s="384"/>
      <c r="DK20" s="384"/>
      <c r="DL20" s="384"/>
      <c r="DM20" s="384"/>
      <c r="DN20" s="384"/>
      <c r="DO20" s="384"/>
      <c r="DP20" s="384"/>
      <c r="DQ20" s="384"/>
      <c r="DR20" s="384"/>
      <c r="DS20" s="384"/>
      <c r="DT20" s="384"/>
      <c r="DU20" s="384"/>
      <c r="DV20" s="384"/>
      <c r="DW20" s="384"/>
      <c r="DX20" s="384"/>
      <c r="DY20" s="384"/>
      <c r="DZ20" s="384"/>
      <c r="EA20" s="384"/>
      <c r="EB20" s="384"/>
      <c r="EC20" s="384"/>
      <c r="ED20" s="384"/>
      <c r="EE20" s="384"/>
      <c r="EF20" s="384"/>
      <c r="EG20" s="384"/>
      <c r="EH20" s="384"/>
      <c r="EI20" s="384"/>
      <c r="EJ20" s="384"/>
      <c r="EK20" s="384"/>
      <c r="EL20" s="384"/>
      <c r="EM20" s="384"/>
      <c r="EN20" s="384"/>
      <c r="EO20" s="384"/>
      <c r="EP20" s="384"/>
      <c r="EQ20" s="384"/>
      <c r="ER20" s="384"/>
      <c r="ES20" s="384"/>
      <c r="ET20" s="384"/>
      <c r="EU20" s="384"/>
      <c r="EV20" s="384"/>
      <c r="EW20" s="384"/>
      <c r="EX20" s="384"/>
      <c r="EY20" s="384"/>
      <c r="EZ20" s="384"/>
      <c r="FA20" s="384"/>
      <c r="FB20" s="384"/>
      <c r="FC20" s="384"/>
      <c r="FD20" s="384"/>
      <c r="FE20" s="384"/>
      <c r="FF20" s="384"/>
      <c r="FG20" s="384"/>
      <c r="FH20" s="384"/>
      <c r="FI20" s="384"/>
      <c r="FJ20" s="384"/>
      <c r="FK20" s="384"/>
      <c r="FL20" s="384"/>
      <c r="FM20" s="384"/>
      <c r="FN20" s="384"/>
      <c r="FO20" s="384"/>
      <c r="FP20" s="384"/>
      <c r="FQ20" s="384"/>
      <c r="FR20" s="384"/>
      <c r="FS20" s="384"/>
      <c r="FT20" s="384"/>
      <c r="FU20" s="384"/>
      <c r="FV20" s="384"/>
      <c r="FW20" s="384"/>
      <c r="FX20" s="384"/>
      <c r="FY20" s="384"/>
      <c r="FZ20" s="384"/>
      <c r="GA20" s="384"/>
      <c r="GB20" s="384"/>
      <c r="GC20" s="384"/>
      <c r="GD20" s="384"/>
      <c r="GE20" s="384"/>
      <c r="GF20" s="384"/>
      <c r="GG20" s="384"/>
      <c r="GH20" s="384"/>
      <c r="GI20" s="384"/>
      <c r="GJ20" s="384"/>
      <c r="GK20" s="384"/>
      <c r="GL20" s="384"/>
      <c r="GM20" s="384"/>
      <c r="GN20" s="384"/>
      <c r="GO20" s="384"/>
      <c r="GP20" s="384"/>
      <c r="GQ20" s="384"/>
      <c r="GR20" s="384"/>
      <c r="GS20" s="384"/>
      <c r="GT20" s="384"/>
      <c r="GU20" s="384"/>
      <c r="GV20" s="384"/>
      <c r="GW20" s="384"/>
      <c r="GX20" s="384"/>
      <c r="GY20" s="384"/>
      <c r="GZ20" s="384"/>
      <c r="HA20" s="384"/>
      <c r="HB20" s="384"/>
      <c r="HC20" s="384"/>
      <c r="HD20" s="384"/>
      <c r="HE20" s="384"/>
      <c r="HF20" s="384"/>
      <c r="HG20" s="384"/>
      <c r="HH20" s="384"/>
      <c r="HI20" s="384"/>
      <c r="HJ20" s="384"/>
      <c r="HK20" s="384"/>
      <c r="HL20" s="384"/>
      <c r="HM20" s="384"/>
      <c r="HN20" s="384"/>
      <c r="HO20" s="384"/>
      <c r="HP20" s="384"/>
      <c r="HQ20" s="384"/>
      <c r="HR20" s="384"/>
      <c r="HS20" s="384"/>
      <c r="HT20" s="384"/>
      <c r="HU20" s="384"/>
      <c r="HV20" s="384"/>
      <c r="HW20" s="384"/>
      <c r="HX20" s="384"/>
      <c r="HY20" s="384"/>
      <c r="HZ20" s="384"/>
      <c r="IA20" s="384"/>
      <c r="IB20" s="384"/>
      <c r="IC20" s="384"/>
      <c r="ID20" s="384"/>
      <c r="IE20" s="384"/>
      <c r="IF20" s="384"/>
      <c r="IG20" s="384"/>
      <c r="IH20" s="384"/>
      <c r="II20" s="384"/>
      <c r="IJ20" s="384"/>
      <c r="IK20" s="384"/>
      <c r="IL20" s="384"/>
      <c r="IM20" s="384"/>
      <c r="IN20" s="384"/>
      <c r="IO20" s="384"/>
      <c r="IP20" s="384"/>
      <c r="IQ20" s="384"/>
      <c r="IR20" s="384"/>
      <c r="IS20" s="384"/>
      <c r="IT20" s="384"/>
      <c r="IU20" s="384"/>
      <c r="IV20" s="384"/>
    </row>
    <row r="21" spans="1:256" s="170" customFormat="1" ht="24.75" x14ac:dyDescent="0.25">
      <c r="A21" s="398" t="s">
        <v>703</v>
      </c>
      <c r="B21" s="397" t="s">
        <v>702</v>
      </c>
      <c r="C21" s="395">
        <v>2</v>
      </c>
      <c r="D21" s="394" t="s">
        <v>13</v>
      </c>
      <c r="E21" s="393">
        <v>19550</v>
      </c>
      <c r="F21" s="393">
        <f t="shared" si="0"/>
        <v>39100</v>
      </c>
      <c r="G21" s="443">
        <f xml:space="preserve"> SUM(F21:F43)</f>
        <v>195111</v>
      </c>
      <c r="H21" s="384"/>
      <c r="I21" s="384"/>
      <c r="J21" s="384"/>
      <c r="K21" s="384"/>
      <c r="L21" s="384"/>
      <c r="M21" s="384"/>
      <c r="N21" s="384"/>
      <c r="O21" s="384"/>
      <c r="P21" s="384"/>
      <c r="Q21" s="384"/>
      <c r="R21" s="384"/>
      <c r="S21" s="384"/>
      <c r="T21" s="384"/>
      <c r="U21" s="384"/>
      <c r="V21" s="384"/>
      <c r="W21" s="384"/>
      <c r="X21" s="384"/>
      <c r="Y21" s="384"/>
      <c r="Z21" s="384"/>
      <c r="AA21" s="384"/>
      <c r="AB21" s="384"/>
      <c r="AC21" s="384"/>
      <c r="AD21" s="384"/>
      <c r="AE21" s="384"/>
      <c r="AF21" s="384"/>
      <c r="AG21" s="384"/>
      <c r="AH21" s="384"/>
      <c r="AI21" s="384"/>
      <c r="AJ21" s="384"/>
      <c r="AK21" s="384"/>
      <c r="AL21" s="384"/>
      <c r="AM21" s="384"/>
      <c r="AN21" s="384"/>
      <c r="AO21" s="384"/>
      <c r="AP21" s="384"/>
      <c r="AQ21" s="384"/>
      <c r="AR21" s="384"/>
      <c r="AS21" s="384"/>
      <c r="AT21" s="384"/>
      <c r="AU21" s="384"/>
      <c r="AV21" s="384"/>
      <c r="AW21" s="384"/>
      <c r="AX21" s="384"/>
      <c r="AY21" s="384"/>
      <c r="AZ21" s="384"/>
      <c r="BA21" s="384"/>
      <c r="BB21" s="384"/>
      <c r="BC21" s="384"/>
      <c r="BD21" s="384"/>
      <c r="BE21" s="384"/>
      <c r="BF21" s="384"/>
      <c r="BG21" s="384"/>
      <c r="BH21" s="384"/>
      <c r="BI21" s="384"/>
      <c r="BJ21" s="384"/>
      <c r="BK21" s="384"/>
      <c r="BL21" s="384"/>
      <c r="BM21" s="384"/>
      <c r="BN21" s="384"/>
      <c r="BO21" s="384"/>
      <c r="BP21" s="384"/>
      <c r="BQ21" s="384"/>
      <c r="BR21" s="384"/>
      <c r="BS21" s="384"/>
      <c r="BT21" s="384"/>
      <c r="BU21" s="384"/>
      <c r="BV21" s="384"/>
      <c r="BW21" s="384"/>
      <c r="BX21" s="384"/>
      <c r="BY21" s="384"/>
      <c r="BZ21" s="384"/>
      <c r="CA21" s="384"/>
      <c r="CB21" s="384"/>
      <c r="CC21" s="384"/>
      <c r="CD21" s="384"/>
      <c r="CE21" s="384"/>
      <c r="CF21" s="384"/>
      <c r="CG21" s="384"/>
      <c r="CH21" s="384"/>
      <c r="CI21" s="384"/>
      <c r="CJ21" s="384"/>
      <c r="CK21" s="384"/>
      <c r="CL21" s="384"/>
      <c r="CM21" s="384"/>
      <c r="CN21" s="384"/>
      <c r="CO21" s="384"/>
      <c r="CP21" s="384"/>
      <c r="CQ21" s="384"/>
      <c r="CR21" s="384"/>
      <c r="CS21" s="384"/>
      <c r="CT21" s="384"/>
      <c r="CU21" s="384"/>
      <c r="CV21" s="384"/>
      <c r="CW21" s="384"/>
      <c r="CX21" s="384"/>
      <c r="CY21" s="384"/>
      <c r="CZ21" s="384"/>
      <c r="DA21" s="384"/>
      <c r="DB21" s="384"/>
      <c r="DC21" s="384"/>
      <c r="DD21" s="384"/>
      <c r="DE21" s="384"/>
      <c r="DF21" s="384"/>
      <c r="DG21" s="384"/>
      <c r="DH21" s="384"/>
      <c r="DI21" s="384"/>
      <c r="DJ21" s="384"/>
      <c r="DK21" s="384"/>
      <c r="DL21" s="384"/>
      <c r="DM21" s="384"/>
      <c r="DN21" s="384"/>
      <c r="DO21" s="384"/>
      <c r="DP21" s="384"/>
      <c r="DQ21" s="384"/>
      <c r="DR21" s="384"/>
      <c r="DS21" s="384"/>
      <c r="DT21" s="384"/>
      <c r="DU21" s="384"/>
      <c r="DV21" s="384"/>
      <c r="DW21" s="384"/>
      <c r="DX21" s="384"/>
      <c r="DY21" s="384"/>
      <c r="DZ21" s="384"/>
      <c r="EA21" s="384"/>
      <c r="EB21" s="384"/>
      <c r="EC21" s="384"/>
      <c r="ED21" s="384"/>
      <c r="EE21" s="384"/>
      <c r="EF21" s="384"/>
      <c r="EG21" s="384"/>
      <c r="EH21" s="384"/>
      <c r="EI21" s="384"/>
      <c r="EJ21" s="384"/>
      <c r="EK21" s="384"/>
      <c r="EL21" s="384"/>
      <c r="EM21" s="384"/>
      <c r="EN21" s="384"/>
      <c r="EO21" s="384"/>
      <c r="EP21" s="384"/>
      <c r="EQ21" s="384"/>
      <c r="ER21" s="384"/>
      <c r="ES21" s="384"/>
      <c r="ET21" s="384"/>
      <c r="EU21" s="384"/>
      <c r="EV21" s="384"/>
      <c r="EW21" s="384"/>
      <c r="EX21" s="384"/>
      <c r="EY21" s="384"/>
      <c r="EZ21" s="384"/>
      <c r="FA21" s="384"/>
      <c r="FB21" s="384"/>
      <c r="FC21" s="384"/>
      <c r="FD21" s="384"/>
      <c r="FE21" s="384"/>
      <c r="FF21" s="384"/>
      <c r="FG21" s="384"/>
      <c r="FH21" s="384"/>
      <c r="FI21" s="384"/>
      <c r="FJ21" s="384"/>
      <c r="FK21" s="384"/>
      <c r="FL21" s="384"/>
      <c r="FM21" s="384"/>
      <c r="FN21" s="384"/>
      <c r="FO21" s="384"/>
      <c r="FP21" s="384"/>
      <c r="FQ21" s="384"/>
      <c r="FR21" s="384"/>
      <c r="FS21" s="384"/>
      <c r="FT21" s="384"/>
      <c r="FU21" s="384"/>
      <c r="FV21" s="384"/>
      <c r="FW21" s="384"/>
      <c r="FX21" s="384"/>
      <c r="FY21" s="384"/>
      <c r="FZ21" s="384"/>
      <c r="GA21" s="384"/>
      <c r="GB21" s="384"/>
      <c r="GC21" s="384"/>
      <c r="GD21" s="384"/>
      <c r="GE21" s="384"/>
      <c r="GF21" s="384"/>
      <c r="GG21" s="384"/>
      <c r="GH21" s="384"/>
      <c r="GI21" s="384"/>
      <c r="GJ21" s="384"/>
      <c r="GK21" s="384"/>
      <c r="GL21" s="384"/>
      <c r="GM21" s="384"/>
      <c r="GN21" s="384"/>
      <c r="GO21" s="384"/>
      <c r="GP21" s="384"/>
      <c r="GQ21" s="384"/>
      <c r="GR21" s="384"/>
      <c r="GS21" s="384"/>
      <c r="GT21" s="384"/>
      <c r="GU21" s="384"/>
      <c r="GV21" s="384"/>
      <c r="GW21" s="384"/>
      <c r="GX21" s="384"/>
      <c r="GY21" s="384"/>
      <c r="GZ21" s="384"/>
      <c r="HA21" s="384"/>
      <c r="HB21" s="384"/>
      <c r="HC21" s="384"/>
      <c r="HD21" s="384"/>
      <c r="HE21" s="384"/>
      <c r="HF21" s="384"/>
      <c r="HG21" s="384"/>
      <c r="HH21" s="384"/>
      <c r="HI21" s="384"/>
      <c r="HJ21" s="384"/>
      <c r="HK21" s="384"/>
      <c r="HL21" s="384"/>
      <c r="HM21" s="384"/>
      <c r="HN21" s="384"/>
      <c r="HO21" s="384"/>
      <c r="HP21" s="384"/>
      <c r="HQ21" s="384"/>
      <c r="HR21" s="384"/>
      <c r="HS21" s="384"/>
      <c r="HT21" s="384"/>
      <c r="HU21" s="384"/>
      <c r="HV21" s="384"/>
      <c r="HW21" s="384"/>
      <c r="HX21" s="384"/>
      <c r="HY21" s="384"/>
      <c r="HZ21" s="384"/>
      <c r="IA21" s="384"/>
      <c r="IB21" s="384"/>
      <c r="IC21" s="384"/>
      <c r="ID21" s="384"/>
      <c r="IE21" s="384"/>
      <c r="IF21" s="384"/>
      <c r="IG21" s="384"/>
      <c r="IH21" s="384"/>
      <c r="II21" s="384"/>
      <c r="IJ21" s="384"/>
      <c r="IK21" s="384"/>
      <c r="IL21" s="384"/>
      <c r="IM21" s="384"/>
      <c r="IN21" s="384"/>
      <c r="IO21" s="384"/>
      <c r="IP21" s="384"/>
      <c r="IQ21" s="384"/>
      <c r="IR21" s="384"/>
      <c r="IS21" s="384"/>
      <c r="IT21" s="384"/>
      <c r="IU21" s="384"/>
      <c r="IV21" s="384"/>
    </row>
    <row r="22" spans="1:256" s="170" customFormat="1" x14ac:dyDescent="0.25">
      <c r="A22" s="386"/>
      <c r="B22" s="397" t="s">
        <v>701</v>
      </c>
      <c r="C22" s="395">
        <v>6</v>
      </c>
      <c r="D22" s="394" t="s">
        <v>13</v>
      </c>
      <c r="E22" s="393">
        <v>1600</v>
      </c>
      <c r="F22" s="393">
        <f t="shared" si="0"/>
        <v>9600</v>
      </c>
      <c r="G22" s="444"/>
      <c r="H22" s="384"/>
      <c r="I22" s="384"/>
      <c r="J22" s="384"/>
      <c r="K22" s="384"/>
      <c r="L22" s="384"/>
      <c r="M22" s="384"/>
      <c r="N22" s="384"/>
      <c r="O22" s="384"/>
      <c r="P22" s="384"/>
      <c r="Q22" s="384"/>
      <c r="R22" s="384"/>
      <c r="S22" s="384"/>
      <c r="T22" s="384"/>
      <c r="U22" s="384"/>
      <c r="V22" s="384"/>
      <c r="W22" s="384"/>
      <c r="X22" s="384"/>
      <c r="Y22" s="384"/>
      <c r="Z22" s="384"/>
      <c r="AA22" s="384"/>
      <c r="AB22" s="384"/>
      <c r="AC22" s="384"/>
      <c r="AD22" s="384"/>
      <c r="AE22" s="384"/>
      <c r="AF22" s="384"/>
      <c r="AG22" s="384"/>
      <c r="AH22" s="384"/>
      <c r="AI22" s="384"/>
      <c r="AJ22" s="384"/>
      <c r="AK22" s="384"/>
      <c r="AL22" s="384"/>
      <c r="AM22" s="384"/>
      <c r="AN22" s="384"/>
      <c r="AO22" s="384"/>
      <c r="AP22" s="384"/>
      <c r="AQ22" s="384"/>
      <c r="AR22" s="384"/>
      <c r="AS22" s="384"/>
      <c r="AT22" s="384"/>
      <c r="AU22" s="384"/>
      <c r="AV22" s="384"/>
      <c r="AW22" s="384"/>
      <c r="AX22" s="384"/>
      <c r="AY22" s="384"/>
      <c r="AZ22" s="384"/>
      <c r="BA22" s="384"/>
      <c r="BB22" s="384"/>
      <c r="BC22" s="384"/>
      <c r="BD22" s="384"/>
      <c r="BE22" s="384"/>
      <c r="BF22" s="384"/>
      <c r="BG22" s="384"/>
      <c r="BH22" s="384"/>
      <c r="BI22" s="384"/>
      <c r="BJ22" s="384"/>
      <c r="BK22" s="384"/>
      <c r="BL22" s="384"/>
      <c r="BM22" s="384"/>
      <c r="BN22" s="384"/>
      <c r="BO22" s="384"/>
      <c r="BP22" s="384"/>
      <c r="BQ22" s="384"/>
      <c r="BR22" s="384"/>
      <c r="BS22" s="384"/>
      <c r="BT22" s="384"/>
      <c r="BU22" s="384"/>
      <c r="BV22" s="384"/>
      <c r="BW22" s="384"/>
      <c r="BX22" s="384"/>
      <c r="BY22" s="384"/>
      <c r="BZ22" s="384"/>
      <c r="CA22" s="384"/>
      <c r="CB22" s="384"/>
      <c r="CC22" s="384"/>
      <c r="CD22" s="384"/>
      <c r="CE22" s="384"/>
      <c r="CF22" s="384"/>
      <c r="CG22" s="384"/>
      <c r="CH22" s="384"/>
      <c r="CI22" s="384"/>
      <c r="CJ22" s="384"/>
      <c r="CK22" s="384"/>
      <c r="CL22" s="384"/>
      <c r="CM22" s="384"/>
      <c r="CN22" s="384"/>
      <c r="CO22" s="384"/>
      <c r="CP22" s="384"/>
      <c r="CQ22" s="384"/>
      <c r="CR22" s="384"/>
      <c r="CS22" s="384"/>
      <c r="CT22" s="384"/>
      <c r="CU22" s="384"/>
      <c r="CV22" s="384"/>
      <c r="CW22" s="384"/>
      <c r="CX22" s="384"/>
      <c r="CY22" s="384"/>
      <c r="CZ22" s="384"/>
      <c r="DA22" s="384"/>
      <c r="DB22" s="384"/>
      <c r="DC22" s="384"/>
      <c r="DD22" s="384"/>
      <c r="DE22" s="384"/>
      <c r="DF22" s="384"/>
      <c r="DG22" s="384"/>
      <c r="DH22" s="384"/>
      <c r="DI22" s="384"/>
      <c r="DJ22" s="384"/>
      <c r="DK22" s="384"/>
      <c r="DL22" s="384"/>
      <c r="DM22" s="384"/>
      <c r="DN22" s="384"/>
      <c r="DO22" s="384"/>
      <c r="DP22" s="384"/>
      <c r="DQ22" s="384"/>
      <c r="DR22" s="384"/>
      <c r="DS22" s="384"/>
      <c r="DT22" s="384"/>
      <c r="DU22" s="384"/>
      <c r="DV22" s="384"/>
      <c r="DW22" s="384"/>
      <c r="DX22" s="384"/>
      <c r="DY22" s="384"/>
      <c r="DZ22" s="384"/>
      <c r="EA22" s="384"/>
      <c r="EB22" s="384"/>
      <c r="EC22" s="384"/>
      <c r="ED22" s="384"/>
      <c r="EE22" s="384"/>
      <c r="EF22" s="384"/>
      <c r="EG22" s="384"/>
      <c r="EH22" s="384"/>
      <c r="EI22" s="384"/>
      <c r="EJ22" s="384"/>
      <c r="EK22" s="384"/>
      <c r="EL22" s="384"/>
      <c r="EM22" s="384"/>
      <c r="EN22" s="384"/>
      <c r="EO22" s="384"/>
      <c r="EP22" s="384"/>
      <c r="EQ22" s="384"/>
      <c r="ER22" s="384"/>
      <c r="ES22" s="384"/>
      <c r="ET22" s="384"/>
      <c r="EU22" s="384"/>
      <c r="EV22" s="384"/>
      <c r="EW22" s="384"/>
      <c r="EX22" s="384"/>
      <c r="EY22" s="384"/>
      <c r="EZ22" s="384"/>
      <c r="FA22" s="384"/>
      <c r="FB22" s="384"/>
      <c r="FC22" s="384"/>
      <c r="FD22" s="384"/>
      <c r="FE22" s="384"/>
      <c r="FF22" s="384"/>
      <c r="FG22" s="384"/>
      <c r="FH22" s="384"/>
      <c r="FI22" s="384"/>
      <c r="FJ22" s="384"/>
      <c r="FK22" s="384"/>
      <c r="FL22" s="384"/>
      <c r="FM22" s="384"/>
      <c r="FN22" s="384"/>
      <c r="FO22" s="384"/>
      <c r="FP22" s="384"/>
      <c r="FQ22" s="384"/>
      <c r="FR22" s="384"/>
      <c r="FS22" s="384"/>
      <c r="FT22" s="384"/>
      <c r="FU22" s="384"/>
      <c r="FV22" s="384"/>
      <c r="FW22" s="384"/>
      <c r="FX22" s="384"/>
      <c r="FY22" s="384"/>
      <c r="FZ22" s="384"/>
      <c r="GA22" s="384"/>
      <c r="GB22" s="384"/>
      <c r="GC22" s="384"/>
      <c r="GD22" s="384"/>
      <c r="GE22" s="384"/>
      <c r="GF22" s="384"/>
      <c r="GG22" s="384"/>
      <c r="GH22" s="384"/>
      <c r="GI22" s="384"/>
      <c r="GJ22" s="384"/>
      <c r="GK22" s="384"/>
      <c r="GL22" s="384"/>
      <c r="GM22" s="384"/>
      <c r="GN22" s="384"/>
      <c r="GO22" s="384"/>
      <c r="GP22" s="384"/>
      <c r="GQ22" s="384"/>
      <c r="GR22" s="384"/>
      <c r="GS22" s="384"/>
      <c r="GT22" s="384"/>
      <c r="GU22" s="384"/>
      <c r="GV22" s="384"/>
      <c r="GW22" s="384"/>
      <c r="GX22" s="384"/>
      <c r="GY22" s="384"/>
      <c r="GZ22" s="384"/>
      <c r="HA22" s="384"/>
      <c r="HB22" s="384"/>
      <c r="HC22" s="384"/>
      <c r="HD22" s="384"/>
      <c r="HE22" s="384"/>
      <c r="HF22" s="384"/>
      <c r="HG22" s="384"/>
      <c r="HH22" s="384"/>
      <c r="HI22" s="384"/>
      <c r="HJ22" s="384"/>
      <c r="HK22" s="384"/>
      <c r="HL22" s="384"/>
      <c r="HM22" s="384"/>
      <c r="HN22" s="384"/>
      <c r="HO22" s="384"/>
      <c r="HP22" s="384"/>
      <c r="HQ22" s="384"/>
      <c r="HR22" s="384"/>
      <c r="HS22" s="384"/>
      <c r="HT22" s="384"/>
      <c r="HU22" s="384"/>
      <c r="HV22" s="384"/>
      <c r="HW22" s="384"/>
      <c r="HX22" s="384"/>
      <c r="HY22" s="384"/>
      <c r="HZ22" s="384"/>
      <c r="IA22" s="384"/>
      <c r="IB22" s="384"/>
      <c r="IC22" s="384"/>
      <c r="ID22" s="384"/>
      <c r="IE22" s="384"/>
      <c r="IF22" s="384"/>
      <c r="IG22" s="384"/>
      <c r="IH22" s="384"/>
      <c r="II22" s="384"/>
      <c r="IJ22" s="384"/>
      <c r="IK22" s="384"/>
      <c r="IL22" s="384"/>
      <c r="IM22" s="384"/>
      <c r="IN22" s="384"/>
      <c r="IO22" s="384"/>
      <c r="IP22" s="384"/>
      <c r="IQ22" s="384"/>
      <c r="IR22" s="384"/>
      <c r="IS22" s="384"/>
      <c r="IT22" s="384"/>
      <c r="IU22" s="384"/>
      <c r="IV22" s="384"/>
    </row>
    <row r="23" spans="1:256" s="170" customFormat="1" x14ac:dyDescent="0.25">
      <c r="A23" s="386"/>
      <c r="B23" s="397" t="s">
        <v>700</v>
      </c>
      <c r="C23" s="395">
        <v>6</v>
      </c>
      <c r="D23" s="394" t="s">
        <v>13</v>
      </c>
      <c r="E23" s="393">
        <v>750</v>
      </c>
      <c r="F23" s="393">
        <f t="shared" si="0"/>
        <v>4500</v>
      </c>
      <c r="G23" s="444"/>
      <c r="H23" s="384"/>
      <c r="I23" s="384"/>
      <c r="J23" s="384"/>
      <c r="K23" s="384"/>
      <c r="L23" s="384"/>
      <c r="M23" s="384"/>
      <c r="N23" s="384"/>
      <c r="O23" s="384"/>
      <c r="P23" s="384"/>
      <c r="Q23" s="384"/>
      <c r="R23" s="384"/>
      <c r="S23" s="384"/>
      <c r="T23" s="384"/>
      <c r="U23" s="384"/>
      <c r="V23" s="384"/>
      <c r="W23" s="384"/>
      <c r="X23" s="384"/>
      <c r="Y23" s="384"/>
      <c r="Z23" s="384"/>
      <c r="AA23" s="384"/>
      <c r="AB23" s="384"/>
      <c r="AC23" s="384"/>
      <c r="AD23" s="384"/>
      <c r="AE23" s="384"/>
      <c r="AF23" s="384"/>
      <c r="AG23" s="384"/>
      <c r="AH23" s="384"/>
      <c r="AI23" s="384"/>
      <c r="AJ23" s="384"/>
      <c r="AK23" s="384"/>
      <c r="AL23" s="384"/>
      <c r="AM23" s="384"/>
      <c r="AN23" s="384"/>
      <c r="AO23" s="384"/>
      <c r="AP23" s="384"/>
      <c r="AQ23" s="384"/>
      <c r="AR23" s="384"/>
      <c r="AS23" s="384"/>
      <c r="AT23" s="384"/>
      <c r="AU23" s="384"/>
      <c r="AV23" s="384"/>
      <c r="AW23" s="384"/>
      <c r="AX23" s="384"/>
      <c r="AY23" s="384"/>
      <c r="AZ23" s="384"/>
      <c r="BA23" s="384"/>
      <c r="BB23" s="384"/>
      <c r="BC23" s="384"/>
      <c r="BD23" s="384"/>
      <c r="BE23" s="384"/>
      <c r="BF23" s="384"/>
      <c r="BG23" s="384"/>
      <c r="BH23" s="384"/>
      <c r="BI23" s="384"/>
      <c r="BJ23" s="384"/>
      <c r="BK23" s="384"/>
      <c r="BL23" s="384"/>
      <c r="BM23" s="384"/>
      <c r="BN23" s="384"/>
      <c r="BO23" s="384"/>
      <c r="BP23" s="384"/>
      <c r="BQ23" s="384"/>
      <c r="BR23" s="384"/>
      <c r="BS23" s="384"/>
      <c r="BT23" s="384"/>
      <c r="BU23" s="384"/>
      <c r="BV23" s="384"/>
      <c r="BW23" s="384"/>
      <c r="BX23" s="384"/>
      <c r="BY23" s="384"/>
      <c r="BZ23" s="384"/>
      <c r="CA23" s="384"/>
      <c r="CB23" s="384"/>
      <c r="CC23" s="384"/>
      <c r="CD23" s="384"/>
      <c r="CE23" s="384"/>
      <c r="CF23" s="384"/>
      <c r="CG23" s="384"/>
      <c r="CH23" s="384"/>
      <c r="CI23" s="384"/>
      <c r="CJ23" s="384"/>
      <c r="CK23" s="384"/>
      <c r="CL23" s="384"/>
      <c r="CM23" s="384"/>
      <c r="CN23" s="384"/>
      <c r="CO23" s="384"/>
      <c r="CP23" s="384"/>
      <c r="CQ23" s="384"/>
      <c r="CR23" s="384"/>
      <c r="CS23" s="384"/>
      <c r="CT23" s="384"/>
      <c r="CU23" s="384"/>
      <c r="CV23" s="384"/>
      <c r="CW23" s="384"/>
      <c r="CX23" s="384"/>
      <c r="CY23" s="384"/>
      <c r="CZ23" s="384"/>
      <c r="DA23" s="384"/>
      <c r="DB23" s="384"/>
      <c r="DC23" s="384"/>
      <c r="DD23" s="384"/>
      <c r="DE23" s="384"/>
      <c r="DF23" s="384"/>
      <c r="DG23" s="384"/>
      <c r="DH23" s="384"/>
      <c r="DI23" s="384"/>
      <c r="DJ23" s="384"/>
      <c r="DK23" s="384"/>
      <c r="DL23" s="384"/>
      <c r="DM23" s="384"/>
      <c r="DN23" s="384"/>
      <c r="DO23" s="384"/>
      <c r="DP23" s="384"/>
      <c r="DQ23" s="384"/>
      <c r="DR23" s="384"/>
      <c r="DS23" s="384"/>
      <c r="DT23" s="384"/>
      <c r="DU23" s="384"/>
      <c r="DV23" s="384"/>
      <c r="DW23" s="384"/>
      <c r="DX23" s="384"/>
      <c r="DY23" s="384"/>
      <c r="DZ23" s="384"/>
      <c r="EA23" s="384"/>
      <c r="EB23" s="384"/>
      <c r="EC23" s="384"/>
      <c r="ED23" s="384"/>
      <c r="EE23" s="384"/>
      <c r="EF23" s="384"/>
      <c r="EG23" s="384"/>
      <c r="EH23" s="384"/>
      <c r="EI23" s="384"/>
      <c r="EJ23" s="384"/>
      <c r="EK23" s="384"/>
      <c r="EL23" s="384"/>
      <c r="EM23" s="384"/>
      <c r="EN23" s="384"/>
      <c r="EO23" s="384"/>
      <c r="EP23" s="384"/>
      <c r="EQ23" s="384"/>
      <c r="ER23" s="384"/>
      <c r="ES23" s="384"/>
      <c r="ET23" s="384"/>
      <c r="EU23" s="384"/>
      <c r="EV23" s="384"/>
      <c r="EW23" s="384"/>
      <c r="EX23" s="384"/>
      <c r="EY23" s="384"/>
      <c r="EZ23" s="384"/>
      <c r="FA23" s="384"/>
      <c r="FB23" s="384"/>
      <c r="FC23" s="384"/>
      <c r="FD23" s="384"/>
      <c r="FE23" s="384"/>
      <c r="FF23" s="384"/>
      <c r="FG23" s="384"/>
      <c r="FH23" s="384"/>
      <c r="FI23" s="384"/>
      <c r="FJ23" s="384"/>
      <c r="FK23" s="384"/>
      <c r="FL23" s="384"/>
      <c r="FM23" s="384"/>
      <c r="FN23" s="384"/>
      <c r="FO23" s="384"/>
      <c r="FP23" s="384"/>
      <c r="FQ23" s="384"/>
      <c r="FR23" s="384"/>
      <c r="FS23" s="384"/>
      <c r="FT23" s="384"/>
      <c r="FU23" s="384"/>
      <c r="FV23" s="384"/>
      <c r="FW23" s="384"/>
      <c r="FX23" s="384"/>
      <c r="FY23" s="384"/>
      <c r="FZ23" s="384"/>
      <c r="GA23" s="384"/>
      <c r="GB23" s="384"/>
      <c r="GC23" s="384"/>
      <c r="GD23" s="384"/>
      <c r="GE23" s="384"/>
      <c r="GF23" s="384"/>
      <c r="GG23" s="384"/>
      <c r="GH23" s="384"/>
      <c r="GI23" s="384"/>
      <c r="GJ23" s="384"/>
      <c r="GK23" s="384"/>
      <c r="GL23" s="384"/>
      <c r="GM23" s="384"/>
      <c r="GN23" s="384"/>
      <c r="GO23" s="384"/>
      <c r="GP23" s="384"/>
      <c r="GQ23" s="384"/>
      <c r="GR23" s="384"/>
      <c r="GS23" s="384"/>
      <c r="GT23" s="384"/>
      <c r="GU23" s="384"/>
      <c r="GV23" s="384"/>
      <c r="GW23" s="384"/>
      <c r="GX23" s="384"/>
      <c r="GY23" s="384"/>
      <c r="GZ23" s="384"/>
      <c r="HA23" s="384"/>
      <c r="HB23" s="384"/>
      <c r="HC23" s="384"/>
      <c r="HD23" s="384"/>
      <c r="HE23" s="384"/>
      <c r="HF23" s="384"/>
      <c r="HG23" s="384"/>
      <c r="HH23" s="384"/>
      <c r="HI23" s="384"/>
      <c r="HJ23" s="384"/>
      <c r="HK23" s="384"/>
      <c r="HL23" s="384"/>
      <c r="HM23" s="384"/>
      <c r="HN23" s="384"/>
      <c r="HO23" s="384"/>
      <c r="HP23" s="384"/>
      <c r="HQ23" s="384"/>
      <c r="HR23" s="384"/>
      <c r="HS23" s="384"/>
      <c r="HT23" s="384"/>
      <c r="HU23" s="384"/>
      <c r="HV23" s="384"/>
      <c r="HW23" s="384"/>
      <c r="HX23" s="384"/>
      <c r="HY23" s="384"/>
      <c r="HZ23" s="384"/>
      <c r="IA23" s="384"/>
      <c r="IB23" s="384"/>
      <c r="IC23" s="384"/>
      <c r="ID23" s="384"/>
      <c r="IE23" s="384"/>
      <c r="IF23" s="384"/>
      <c r="IG23" s="384"/>
      <c r="IH23" s="384"/>
      <c r="II23" s="384"/>
      <c r="IJ23" s="384"/>
      <c r="IK23" s="384"/>
      <c r="IL23" s="384"/>
      <c r="IM23" s="384"/>
      <c r="IN23" s="384"/>
      <c r="IO23" s="384"/>
      <c r="IP23" s="384"/>
      <c r="IQ23" s="384"/>
      <c r="IR23" s="384"/>
      <c r="IS23" s="384"/>
      <c r="IT23" s="384"/>
      <c r="IU23" s="384"/>
      <c r="IV23" s="384"/>
    </row>
    <row r="24" spans="1:256" s="170" customFormat="1" x14ac:dyDescent="0.25">
      <c r="A24" s="386"/>
      <c r="B24" s="397" t="s">
        <v>699</v>
      </c>
      <c r="C24" s="395">
        <v>3</v>
      </c>
      <c r="D24" s="394" t="s">
        <v>13</v>
      </c>
      <c r="E24" s="393">
        <v>9700</v>
      </c>
      <c r="F24" s="393">
        <f t="shared" si="0"/>
        <v>29100</v>
      </c>
      <c r="G24" s="444"/>
      <c r="H24" s="384"/>
      <c r="I24" s="384"/>
      <c r="J24" s="384"/>
      <c r="K24" s="384"/>
      <c r="L24" s="384"/>
      <c r="M24" s="384"/>
      <c r="N24" s="384"/>
      <c r="O24" s="384"/>
      <c r="P24" s="384"/>
      <c r="Q24" s="384"/>
      <c r="R24" s="384"/>
      <c r="S24" s="384"/>
      <c r="T24" s="384"/>
      <c r="U24" s="384"/>
      <c r="V24" s="384"/>
      <c r="W24" s="384"/>
      <c r="X24" s="384"/>
      <c r="Y24" s="384"/>
      <c r="Z24" s="384"/>
      <c r="AA24" s="384"/>
      <c r="AB24" s="384"/>
      <c r="AC24" s="384"/>
      <c r="AD24" s="384"/>
      <c r="AE24" s="384"/>
      <c r="AF24" s="384"/>
      <c r="AG24" s="384"/>
      <c r="AH24" s="384"/>
      <c r="AI24" s="384"/>
      <c r="AJ24" s="384"/>
      <c r="AK24" s="384"/>
      <c r="AL24" s="384"/>
      <c r="AM24" s="384"/>
      <c r="AN24" s="384"/>
      <c r="AO24" s="384"/>
      <c r="AP24" s="384"/>
      <c r="AQ24" s="384"/>
      <c r="AR24" s="384"/>
      <c r="AS24" s="384"/>
      <c r="AT24" s="384"/>
      <c r="AU24" s="384"/>
      <c r="AV24" s="384"/>
      <c r="AW24" s="384"/>
      <c r="AX24" s="384"/>
      <c r="AY24" s="384"/>
      <c r="AZ24" s="384"/>
      <c r="BA24" s="384"/>
      <c r="BB24" s="384"/>
      <c r="BC24" s="384"/>
      <c r="BD24" s="384"/>
      <c r="BE24" s="384"/>
      <c r="BF24" s="384"/>
      <c r="BG24" s="384"/>
      <c r="BH24" s="384"/>
      <c r="BI24" s="384"/>
      <c r="BJ24" s="384"/>
      <c r="BK24" s="384"/>
      <c r="BL24" s="384"/>
      <c r="BM24" s="384"/>
      <c r="BN24" s="384"/>
      <c r="BO24" s="384"/>
      <c r="BP24" s="384"/>
      <c r="BQ24" s="384"/>
      <c r="BR24" s="384"/>
      <c r="BS24" s="384"/>
      <c r="BT24" s="384"/>
      <c r="BU24" s="384"/>
      <c r="BV24" s="384"/>
      <c r="BW24" s="384"/>
      <c r="BX24" s="384"/>
      <c r="BY24" s="384"/>
      <c r="BZ24" s="384"/>
      <c r="CA24" s="384"/>
      <c r="CB24" s="384"/>
      <c r="CC24" s="384"/>
      <c r="CD24" s="384"/>
      <c r="CE24" s="384"/>
      <c r="CF24" s="384"/>
      <c r="CG24" s="384"/>
      <c r="CH24" s="384"/>
      <c r="CI24" s="384"/>
      <c r="CJ24" s="384"/>
      <c r="CK24" s="384"/>
      <c r="CL24" s="384"/>
      <c r="CM24" s="384"/>
      <c r="CN24" s="384"/>
      <c r="CO24" s="384"/>
      <c r="CP24" s="384"/>
      <c r="CQ24" s="384"/>
      <c r="CR24" s="384"/>
      <c r="CS24" s="384"/>
      <c r="CT24" s="384"/>
      <c r="CU24" s="384"/>
      <c r="CV24" s="384"/>
      <c r="CW24" s="384"/>
      <c r="CX24" s="384"/>
      <c r="CY24" s="384"/>
      <c r="CZ24" s="384"/>
      <c r="DA24" s="384"/>
      <c r="DB24" s="384"/>
      <c r="DC24" s="384"/>
      <c r="DD24" s="384"/>
      <c r="DE24" s="384"/>
      <c r="DF24" s="384"/>
      <c r="DG24" s="384"/>
      <c r="DH24" s="384"/>
      <c r="DI24" s="384"/>
      <c r="DJ24" s="384"/>
      <c r="DK24" s="384"/>
      <c r="DL24" s="384"/>
      <c r="DM24" s="384"/>
      <c r="DN24" s="384"/>
      <c r="DO24" s="384"/>
      <c r="DP24" s="384"/>
      <c r="DQ24" s="384"/>
      <c r="DR24" s="384"/>
      <c r="DS24" s="384"/>
      <c r="DT24" s="384"/>
      <c r="DU24" s="384"/>
      <c r="DV24" s="384"/>
      <c r="DW24" s="384"/>
      <c r="DX24" s="384"/>
      <c r="DY24" s="384"/>
      <c r="DZ24" s="384"/>
      <c r="EA24" s="384"/>
      <c r="EB24" s="384"/>
      <c r="EC24" s="384"/>
      <c r="ED24" s="384"/>
      <c r="EE24" s="384"/>
      <c r="EF24" s="384"/>
      <c r="EG24" s="384"/>
      <c r="EH24" s="384"/>
      <c r="EI24" s="384"/>
      <c r="EJ24" s="384"/>
      <c r="EK24" s="384"/>
      <c r="EL24" s="384"/>
      <c r="EM24" s="384"/>
      <c r="EN24" s="384"/>
      <c r="EO24" s="384"/>
      <c r="EP24" s="384"/>
      <c r="EQ24" s="384"/>
      <c r="ER24" s="384"/>
      <c r="ES24" s="384"/>
      <c r="ET24" s="384"/>
      <c r="EU24" s="384"/>
      <c r="EV24" s="384"/>
      <c r="EW24" s="384"/>
      <c r="EX24" s="384"/>
      <c r="EY24" s="384"/>
      <c r="EZ24" s="384"/>
      <c r="FA24" s="384"/>
      <c r="FB24" s="384"/>
      <c r="FC24" s="384"/>
      <c r="FD24" s="384"/>
      <c r="FE24" s="384"/>
      <c r="FF24" s="384"/>
      <c r="FG24" s="384"/>
      <c r="FH24" s="384"/>
      <c r="FI24" s="384"/>
      <c r="FJ24" s="384"/>
      <c r="FK24" s="384"/>
      <c r="FL24" s="384"/>
      <c r="FM24" s="384"/>
      <c r="FN24" s="384"/>
      <c r="FO24" s="384"/>
      <c r="FP24" s="384"/>
      <c r="FQ24" s="384"/>
      <c r="FR24" s="384"/>
      <c r="FS24" s="384"/>
      <c r="FT24" s="384"/>
      <c r="FU24" s="384"/>
      <c r="FV24" s="384"/>
      <c r="FW24" s="384"/>
      <c r="FX24" s="384"/>
      <c r="FY24" s="384"/>
      <c r="FZ24" s="384"/>
      <c r="GA24" s="384"/>
      <c r="GB24" s="384"/>
      <c r="GC24" s="384"/>
      <c r="GD24" s="384"/>
      <c r="GE24" s="384"/>
      <c r="GF24" s="384"/>
      <c r="GG24" s="384"/>
      <c r="GH24" s="384"/>
      <c r="GI24" s="384"/>
      <c r="GJ24" s="384"/>
      <c r="GK24" s="384"/>
      <c r="GL24" s="384"/>
      <c r="GM24" s="384"/>
      <c r="GN24" s="384"/>
      <c r="GO24" s="384"/>
      <c r="GP24" s="384"/>
      <c r="GQ24" s="384"/>
      <c r="GR24" s="384"/>
      <c r="GS24" s="384"/>
      <c r="GT24" s="384"/>
      <c r="GU24" s="384"/>
      <c r="GV24" s="384"/>
      <c r="GW24" s="384"/>
      <c r="GX24" s="384"/>
      <c r="GY24" s="384"/>
      <c r="GZ24" s="384"/>
      <c r="HA24" s="384"/>
      <c r="HB24" s="384"/>
      <c r="HC24" s="384"/>
      <c r="HD24" s="384"/>
      <c r="HE24" s="384"/>
      <c r="HF24" s="384"/>
      <c r="HG24" s="384"/>
      <c r="HH24" s="384"/>
      <c r="HI24" s="384"/>
      <c r="HJ24" s="384"/>
      <c r="HK24" s="384"/>
      <c r="HL24" s="384"/>
      <c r="HM24" s="384"/>
      <c r="HN24" s="384"/>
      <c r="HO24" s="384"/>
      <c r="HP24" s="384"/>
      <c r="HQ24" s="384"/>
      <c r="HR24" s="384"/>
      <c r="HS24" s="384"/>
      <c r="HT24" s="384"/>
      <c r="HU24" s="384"/>
      <c r="HV24" s="384"/>
      <c r="HW24" s="384"/>
      <c r="HX24" s="384"/>
      <c r="HY24" s="384"/>
      <c r="HZ24" s="384"/>
      <c r="IA24" s="384"/>
      <c r="IB24" s="384"/>
      <c r="IC24" s="384"/>
      <c r="ID24" s="384"/>
      <c r="IE24" s="384"/>
      <c r="IF24" s="384"/>
      <c r="IG24" s="384"/>
      <c r="IH24" s="384"/>
      <c r="II24" s="384"/>
      <c r="IJ24" s="384"/>
      <c r="IK24" s="384"/>
      <c r="IL24" s="384"/>
      <c r="IM24" s="384"/>
      <c r="IN24" s="384"/>
      <c r="IO24" s="384"/>
      <c r="IP24" s="384"/>
      <c r="IQ24" s="384"/>
      <c r="IR24" s="384"/>
      <c r="IS24" s="384"/>
      <c r="IT24" s="384"/>
      <c r="IU24" s="384"/>
      <c r="IV24" s="384"/>
    </row>
    <row r="25" spans="1:256" s="170" customFormat="1" x14ac:dyDescent="0.25">
      <c r="A25" s="386"/>
      <c r="B25" s="397" t="s">
        <v>698</v>
      </c>
      <c r="C25" s="395">
        <v>3</v>
      </c>
      <c r="D25" s="394" t="s">
        <v>13</v>
      </c>
      <c r="E25" s="393">
        <v>125</v>
      </c>
      <c r="F25" s="393">
        <f t="shared" si="0"/>
        <v>375</v>
      </c>
      <c r="G25" s="444"/>
      <c r="H25" s="384"/>
      <c r="I25" s="384"/>
      <c r="J25" s="384"/>
      <c r="K25" s="384"/>
      <c r="L25" s="384"/>
      <c r="M25" s="384"/>
      <c r="N25" s="384"/>
      <c r="O25" s="384"/>
      <c r="P25" s="384"/>
      <c r="Q25" s="384"/>
      <c r="R25" s="384"/>
      <c r="S25" s="384"/>
      <c r="T25" s="384"/>
      <c r="U25" s="384"/>
      <c r="V25" s="384"/>
      <c r="W25" s="384"/>
      <c r="X25" s="384"/>
      <c r="Y25" s="384"/>
      <c r="Z25" s="384"/>
      <c r="AA25" s="384"/>
      <c r="AB25" s="384"/>
      <c r="AC25" s="384"/>
      <c r="AD25" s="384"/>
      <c r="AE25" s="384"/>
      <c r="AF25" s="384"/>
      <c r="AG25" s="384"/>
      <c r="AH25" s="384"/>
      <c r="AI25" s="384"/>
      <c r="AJ25" s="384"/>
      <c r="AK25" s="384"/>
      <c r="AL25" s="384"/>
      <c r="AM25" s="384"/>
      <c r="AN25" s="384"/>
      <c r="AO25" s="384"/>
      <c r="AP25" s="384"/>
      <c r="AQ25" s="384"/>
      <c r="AR25" s="384"/>
      <c r="AS25" s="384"/>
      <c r="AT25" s="384"/>
      <c r="AU25" s="384"/>
      <c r="AV25" s="384"/>
      <c r="AW25" s="384"/>
      <c r="AX25" s="384"/>
      <c r="AY25" s="384"/>
      <c r="AZ25" s="384"/>
      <c r="BA25" s="384"/>
      <c r="BB25" s="384"/>
      <c r="BC25" s="384"/>
      <c r="BD25" s="384"/>
      <c r="BE25" s="384"/>
      <c r="BF25" s="384"/>
      <c r="BG25" s="384"/>
      <c r="BH25" s="384"/>
      <c r="BI25" s="384"/>
      <c r="BJ25" s="384"/>
      <c r="BK25" s="384"/>
      <c r="BL25" s="384"/>
      <c r="BM25" s="384"/>
      <c r="BN25" s="384"/>
      <c r="BO25" s="384"/>
      <c r="BP25" s="384"/>
      <c r="BQ25" s="384"/>
      <c r="BR25" s="384"/>
      <c r="BS25" s="384"/>
      <c r="BT25" s="384"/>
      <c r="BU25" s="384"/>
      <c r="BV25" s="384"/>
      <c r="BW25" s="384"/>
      <c r="BX25" s="384"/>
      <c r="BY25" s="384"/>
      <c r="BZ25" s="384"/>
      <c r="CA25" s="384"/>
      <c r="CB25" s="384"/>
      <c r="CC25" s="384"/>
      <c r="CD25" s="384"/>
      <c r="CE25" s="384"/>
      <c r="CF25" s="384"/>
      <c r="CG25" s="384"/>
      <c r="CH25" s="384"/>
      <c r="CI25" s="384"/>
      <c r="CJ25" s="384"/>
      <c r="CK25" s="384"/>
      <c r="CL25" s="384"/>
      <c r="CM25" s="384"/>
      <c r="CN25" s="384"/>
      <c r="CO25" s="384"/>
      <c r="CP25" s="384"/>
      <c r="CQ25" s="384"/>
      <c r="CR25" s="384"/>
      <c r="CS25" s="384"/>
      <c r="CT25" s="384"/>
      <c r="CU25" s="384"/>
      <c r="CV25" s="384"/>
      <c r="CW25" s="384"/>
      <c r="CX25" s="384"/>
      <c r="CY25" s="384"/>
      <c r="CZ25" s="384"/>
      <c r="DA25" s="384"/>
      <c r="DB25" s="384"/>
      <c r="DC25" s="384"/>
      <c r="DD25" s="384"/>
      <c r="DE25" s="384"/>
      <c r="DF25" s="384"/>
      <c r="DG25" s="384"/>
      <c r="DH25" s="384"/>
      <c r="DI25" s="384"/>
      <c r="DJ25" s="384"/>
      <c r="DK25" s="384"/>
      <c r="DL25" s="384"/>
      <c r="DM25" s="384"/>
      <c r="DN25" s="384"/>
      <c r="DO25" s="384"/>
      <c r="DP25" s="384"/>
      <c r="DQ25" s="384"/>
      <c r="DR25" s="384"/>
      <c r="DS25" s="384"/>
      <c r="DT25" s="384"/>
      <c r="DU25" s="384"/>
      <c r="DV25" s="384"/>
      <c r="DW25" s="384"/>
      <c r="DX25" s="384"/>
      <c r="DY25" s="384"/>
      <c r="DZ25" s="384"/>
      <c r="EA25" s="384"/>
      <c r="EB25" s="384"/>
      <c r="EC25" s="384"/>
      <c r="ED25" s="384"/>
      <c r="EE25" s="384"/>
      <c r="EF25" s="384"/>
      <c r="EG25" s="384"/>
      <c r="EH25" s="384"/>
      <c r="EI25" s="384"/>
      <c r="EJ25" s="384"/>
      <c r="EK25" s="384"/>
      <c r="EL25" s="384"/>
      <c r="EM25" s="384"/>
      <c r="EN25" s="384"/>
      <c r="EO25" s="384"/>
      <c r="EP25" s="384"/>
      <c r="EQ25" s="384"/>
      <c r="ER25" s="384"/>
      <c r="ES25" s="384"/>
      <c r="ET25" s="384"/>
      <c r="EU25" s="384"/>
      <c r="EV25" s="384"/>
      <c r="EW25" s="384"/>
      <c r="EX25" s="384"/>
      <c r="EY25" s="384"/>
      <c r="EZ25" s="384"/>
      <c r="FA25" s="384"/>
      <c r="FB25" s="384"/>
      <c r="FC25" s="384"/>
      <c r="FD25" s="384"/>
      <c r="FE25" s="384"/>
      <c r="FF25" s="384"/>
      <c r="FG25" s="384"/>
      <c r="FH25" s="384"/>
      <c r="FI25" s="384"/>
      <c r="FJ25" s="384"/>
      <c r="FK25" s="384"/>
      <c r="FL25" s="384"/>
      <c r="FM25" s="384"/>
      <c r="FN25" s="384"/>
      <c r="FO25" s="384"/>
      <c r="FP25" s="384"/>
      <c r="FQ25" s="384"/>
      <c r="FR25" s="384"/>
      <c r="FS25" s="384"/>
      <c r="FT25" s="384"/>
      <c r="FU25" s="384"/>
      <c r="FV25" s="384"/>
      <c r="FW25" s="384"/>
      <c r="FX25" s="384"/>
      <c r="FY25" s="384"/>
      <c r="FZ25" s="384"/>
      <c r="GA25" s="384"/>
      <c r="GB25" s="384"/>
      <c r="GC25" s="384"/>
      <c r="GD25" s="384"/>
      <c r="GE25" s="384"/>
      <c r="GF25" s="384"/>
      <c r="GG25" s="384"/>
      <c r="GH25" s="384"/>
      <c r="GI25" s="384"/>
      <c r="GJ25" s="384"/>
      <c r="GK25" s="384"/>
      <c r="GL25" s="384"/>
      <c r="GM25" s="384"/>
      <c r="GN25" s="384"/>
      <c r="GO25" s="384"/>
      <c r="GP25" s="384"/>
      <c r="GQ25" s="384"/>
      <c r="GR25" s="384"/>
      <c r="GS25" s="384"/>
      <c r="GT25" s="384"/>
      <c r="GU25" s="384"/>
      <c r="GV25" s="384"/>
      <c r="GW25" s="384"/>
      <c r="GX25" s="384"/>
      <c r="GY25" s="384"/>
      <c r="GZ25" s="384"/>
      <c r="HA25" s="384"/>
      <c r="HB25" s="384"/>
      <c r="HC25" s="384"/>
      <c r="HD25" s="384"/>
      <c r="HE25" s="384"/>
      <c r="HF25" s="384"/>
      <c r="HG25" s="384"/>
      <c r="HH25" s="384"/>
      <c r="HI25" s="384"/>
      <c r="HJ25" s="384"/>
      <c r="HK25" s="384"/>
      <c r="HL25" s="384"/>
      <c r="HM25" s="384"/>
      <c r="HN25" s="384"/>
      <c r="HO25" s="384"/>
      <c r="HP25" s="384"/>
      <c r="HQ25" s="384"/>
      <c r="HR25" s="384"/>
      <c r="HS25" s="384"/>
      <c r="HT25" s="384"/>
      <c r="HU25" s="384"/>
      <c r="HV25" s="384"/>
      <c r="HW25" s="384"/>
      <c r="HX25" s="384"/>
      <c r="HY25" s="384"/>
      <c r="HZ25" s="384"/>
      <c r="IA25" s="384"/>
      <c r="IB25" s="384"/>
      <c r="IC25" s="384"/>
      <c r="ID25" s="384"/>
      <c r="IE25" s="384"/>
      <c r="IF25" s="384"/>
      <c r="IG25" s="384"/>
      <c r="IH25" s="384"/>
      <c r="II25" s="384"/>
      <c r="IJ25" s="384"/>
      <c r="IK25" s="384"/>
      <c r="IL25" s="384"/>
      <c r="IM25" s="384"/>
      <c r="IN25" s="384"/>
      <c r="IO25" s="384"/>
      <c r="IP25" s="384"/>
      <c r="IQ25" s="384"/>
      <c r="IR25" s="384"/>
      <c r="IS25" s="384"/>
      <c r="IT25" s="384"/>
      <c r="IU25" s="384"/>
      <c r="IV25" s="384"/>
    </row>
    <row r="26" spans="1:256" s="170" customFormat="1" x14ac:dyDescent="0.25">
      <c r="A26" s="386"/>
      <c r="B26" s="397" t="s">
        <v>697</v>
      </c>
      <c r="C26" s="395">
        <v>3</v>
      </c>
      <c r="D26" s="394" t="s">
        <v>696</v>
      </c>
      <c r="E26" s="393">
        <v>170</v>
      </c>
      <c r="F26" s="393">
        <f t="shared" si="0"/>
        <v>510</v>
      </c>
      <c r="G26" s="444"/>
      <c r="H26" s="384"/>
      <c r="I26" s="384"/>
      <c r="J26" s="384"/>
      <c r="K26" s="384"/>
      <c r="L26" s="384"/>
      <c r="M26" s="384"/>
      <c r="N26" s="384"/>
      <c r="O26" s="384"/>
      <c r="P26" s="384"/>
      <c r="Q26" s="384"/>
      <c r="R26" s="384"/>
      <c r="S26" s="384"/>
      <c r="T26" s="384"/>
      <c r="U26" s="384"/>
      <c r="V26" s="384"/>
      <c r="W26" s="384"/>
      <c r="X26" s="384"/>
      <c r="Y26" s="384"/>
      <c r="Z26" s="384"/>
      <c r="AA26" s="384"/>
      <c r="AB26" s="384"/>
      <c r="AC26" s="384"/>
      <c r="AD26" s="384"/>
      <c r="AE26" s="384"/>
      <c r="AF26" s="384"/>
      <c r="AG26" s="384"/>
      <c r="AH26" s="384"/>
      <c r="AI26" s="384"/>
      <c r="AJ26" s="384"/>
      <c r="AK26" s="384"/>
      <c r="AL26" s="384"/>
      <c r="AM26" s="384"/>
      <c r="AN26" s="384"/>
      <c r="AO26" s="384"/>
      <c r="AP26" s="384"/>
      <c r="AQ26" s="384"/>
      <c r="AR26" s="384"/>
      <c r="AS26" s="384"/>
      <c r="AT26" s="384"/>
      <c r="AU26" s="384"/>
      <c r="AV26" s="384"/>
      <c r="AW26" s="384"/>
      <c r="AX26" s="384"/>
      <c r="AY26" s="384"/>
      <c r="AZ26" s="384"/>
      <c r="BA26" s="384"/>
      <c r="BB26" s="384"/>
      <c r="BC26" s="384"/>
      <c r="BD26" s="384"/>
      <c r="BE26" s="384"/>
      <c r="BF26" s="384"/>
      <c r="BG26" s="384"/>
      <c r="BH26" s="384"/>
      <c r="BI26" s="384"/>
      <c r="BJ26" s="384"/>
      <c r="BK26" s="384"/>
      <c r="BL26" s="384"/>
      <c r="BM26" s="384"/>
      <c r="BN26" s="384"/>
      <c r="BO26" s="384"/>
      <c r="BP26" s="384"/>
      <c r="BQ26" s="384"/>
      <c r="BR26" s="384"/>
      <c r="BS26" s="384"/>
      <c r="BT26" s="384"/>
      <c r="BU26" s="384"/>
      <c r="BV26" s="384"/>
      <c r="BW26" s="384"/>
      <c r="BX26" s="384"/>
      <c r="BY26" s="384"/>
      <c r="BZ26" s="384"/>
      <c r="CA26" s="384"/>
      <c r="CB26" s="384"/>
      <c r="CC26" s="384"/>
      <c r="CD26" s="384"/>
      <c r="CE26" s="384"/>
      <c r="CF26" s="384"/>
      <c r="CG26" s="384"/>
      <c r="CH26" s="384"/>
      <c r="CI26" s="384"/>
      <c r="CJ26" s="384"/>
      <c r="CK26" s="384"/>
      <c r="CL26" s="384"/>
      <c r="CM26" s="384"/>
      <c r="CN26" s="384"/>
      <c r="CO26" s="384"/>
      <c r="CP26" s="384"/>
      <c r="CQ26" s="384"/>
      <c r="CR26" s="384"/>
      <c r="CS26" s="384"/>
      <c r="CT26" s="384"/>
      <c r="CU26" s="384"/>
      <c r="CV26" s="384"/>
      <c r="CW26" s="384"/>
      <c r="CX26" s="384"/>
      <c r="CY26" s="384"/>
      <c r="CZ26" s="384"/>
      <c r="DA26" s="384"/>
      <c r="DB26" s="384"/>
      <c r="DC26" s="384"/>
      <c r="DD26" s="384"/>
      <c r="DE26" s="384"/>
      <c r="DF26" s="384"/>
      <c r="DG26" s="384"/>
      <c r="DH26" s="384"/>
      <c r="DI26" s="384"/>
      <c r="DJ26" s="384"/>
      <c r="DK26" s="384"/>
      <c r="DL26" s="384"/>
      <c r="DM26" s="384"/>
      <c r="DN26" s="384"/>
      <c r="DO26" s="384"/>
      <c r="DP26" s="384"/>
      <c r="DQ26" s="384"/>
      <c r="DR26" s="384"/>
      <c r="DS26" s="384"/>
      <c r="DT26" s="384"/>
      <c r="DU26" s="384"/>
      <c r="DV26" s="384"/>
      <c r="DW26" s="384"/>
      <c r="DX26" s="384"/>
      <c r="DY26" s="384"/>
      <c r="DZ26" s="384"/>
      <c r="EA26" s="384"/>
      <c r="EB26" s="384"/>
      <c r="EC26" s="384"/>
      <c r="ED26" s="384"/>
      <c r="EE26" s="384"/>
      <c r="EF26" s="384"/>
      <c r="EG26" s="384"/>
      <c r="EH26" s="384"/>
      <c r="EI26" s="384"/>
      <c r="EJ26" s="384"/>
      <c r="EK26" s="384"/>
      <c r="EL26" s="384"/>
      <c r="EM26" s="384"/>
      <c r="EN26" s="384"/>
      <c r="EO26" s="384"/>
      <c r="EP26" s="384"/>
      <c r="EQ26" s="384"/>
      <c r="ER26" s="384"/>
      <c r="ES26" s="384"/>
      <c r="ET26" s="384"/>
      <c r="EU26" s="384"/>
      <c r="EV26" s="384"/>
      <c r="EW26" s="384"/>
      <c r="EX26" s="384"/>
      <c r="EY26" s="384"/>
      <c r="EZ26" s="384"/>
      <c r="FA26" s="384"/>
      <c r="FB26" s="384"/>
      <c r="FC26" s="384"/>
      <c r="FD26" s="384"/>
      <c r="FE26" s="384"/>
      <c r="FF26" s="384"/>
      <c r="FG26" s="384"/>
      <c r="FH26" s="384"/>
      <c r="FI26" s="384"/>
      <c r="FJ26" s="384"/>
      <c r="FK26" s="384"/>
      <c r="FL26" s="384"/>
      <c r="FM26" s="384"/>
      <c r="FN26" s="384"/>
      <c r="FO26" s="384"/>
      <c r="FP26" s="384"/>
      <c r="FQ26" s="384"/>
      <c r="FR26" s="384"/>
      <c r="FS26" s="384"/>
      <c r="FT26" s="384"/>
      <c r="FU26" s="384"/>
      <c r="FV26" s="384"/>
      <c r="FW26" s="384"/>
      <c r="FX26" s="384"/>
      <c r="FY26" s="384"/>
      <c r="FZ26" s="384"/>
      <c r="GA26" s="384"/>
      <c r="GB26" s="384"/>
      <c r="GC26" s="384"/>
      <c r="GD26" s="384"/>
      <c r="GE26" s="384"/>
      <c r="GF26" s="384"/>
      <c r="GG26" s="384"/>
      <c r="GH26" s="384"/>
      <c r="GI26" s="384"/>
      <c r="GJ26" s="384"/>
      <c r="GK26" s="384"/>
      <c r="GL26" s="384"/>
      <c r="GM26" s="384"/>
      <c r="GN26" s="384"/>
      <c r="GO26" s="384"/>
      <c r="GP26" s="384"/>
      <c r="GQ26" s="384"/>
      <c r="GR26" s="384"/>
      <c r="GS26" s="384"/>
      <c r="GT26" s="384"/>
      <c r="GU26" s="384"/>
      <c r="GV26" s="384"/>
      <c r="GW26" s="384"/>
      <c r="GX26" s="384"/>
      <c r="GY26" s="384"/>
      <c r="GZ26" s="384"/>
      <c r="HA26" s="384"/>
      <c r="HB26" s="384"/>
      <c r="HC26" s="384"/>
      <c r="HD26" s="384"/>
      <c r="HE26" s="384"/>
      <c r="HF26" s="384"/>
      <c r="HG26" s="384"/>
      <c r="HH26" s="384"/>
      <c r="HI26" s="384"/>
      <c r="HJ26" s="384"/>
      <c r="HK26" s="384"/>
      <c r="HL26" s="384"/>
      <c r="HM26" s="384"/>
      <c r="HN26" s="384"/>
      <c r="HO26" s="384"/>
      <c r="HP26" s="384"/>
      <c r="HQ26" s="384"/>
      <c r="HR26" s="384"/>
      <c r="HS26" s="384"/>
      <c r="HT26" s="384"/>
      <c r="HU26" s="384"/>
      <c r="HV26" s="384"/>
      <c r="HW26" s="384"/>
      <c r="HX26" s="384"/>
      <c r="HY26" s="384"/>
      <c r="HZ26" s="384"/>
      <c r="IA26" s="384"/>
      <c r="IB26" s="384"/>
      <c r="IC26" s="384"/>
      <c r="ID26" s="384"/>
      <c r="IE26" s="384"/>
      <c r="IF26" s="384"/>
      <c r="IG26" s="384"/>
      <c r="IH26" s="384"/>
      <c r="II26" s="384"/>
      <c r="IJ26" s="384"/>
      <c r="IK26" s="384"/>
      <c r="IL26" s="384"/>
      <c r="IM26" s="384"/>
      <c r="IN26" s="384"/>
      <c r="IO26" s="384"/>
      <c r="IP26" s="384"/>
      <c r="IQ26" s="384"/>
      <c r="IR26" s="384"/>
      <c r="IS26" s="384"/>
      <c r="IT26" s="384"/>
      <c r="IU26" s="384"/>
      <c r="IV26" s="384"/>
    </row>
    <row r="27" spans="1:256" s="170" customFormat="1" x14ac:dyDescent="0.25">
      <c r="A27" s="386"/>
      <c r="B27" s="396" t="s">
        <v>695</v>
      </c>
      <c r="C27" s="395">
        <v>1</v>
      </c>
      <c r="D27" s="394" t="s">
        <v>678</v>
      </c>
      <c r="E27" s="393">
        <v>3090</v>
      </c>
      <c r="F27" s="393">
        <f t="shared" si="0"/>
        <v>3090</v>
      </c>
      <c r="G27" s="444"/>
      <c r="H27" s="384"/>
      <c r="I27" s="384"/>
      <c r="J27" s="384"/>
      <c r="K27" s="384"/>
      <c r="L27" s="384"/>
      <c r="M27" s="384"/>
      <c r="N27" s="384"/>
      <c r="O27" s="384"/>
      <c r="P27" s="384"/>
      <c r="Q27" s="384"/>
      <c r="R27" s="384"/>
      <c r="S27" s="384"/>
      <c r="T27" s="384"/>
      <c r="U27" s="384"/>
      <c r="V27" s="384"/>
      <c r="W27" s="384"/>
      <c r="X27" s="384"/>
      <c r="Y27" s="384"/>
      <c r="Z27" s="384"/>
      <c r="AA27" s="384"/>
      <c r="AB27" s="384"/>
      <c r="AC27" s="384"/>
      <c r="AD27" s="384"/>
      <c r="AE27" s="384"/>
      <c r="AF27" s="384"/>
      <c r="AG27" s="384"/>
      <c r="AH27" s="384"/>
      <c r="AI27" s="384"/>
      <c r="AJ27" s="384"/>
      <c r="AK27" s="384"/>
      <c r="AL27" s="384"/>
      <c r="AM27" s="384"/>
      <c r="AN27" s="384"/>
      <c r="AO27" s="384"/>
      <c r="AP27" s="384"/>
      <c r="AQ27" s="384"/>
      <c r="AR27" s="384"/>
      <c r="AS27" s="384"/>
      <c r="AT27" s="384"/>
      <c r="AU27" s="384"/>
      <c r="AV27" s="384"/>
      <c r="AW27" s="384"/>
      <c r="AX27" s="384"/>
      <c r="AY27" s="384"/>
      <c r="AZ27" s="384"/>
      <c r="BA27" s="384"/>
      <c r="BB27" s="384"/>
      <c r="BC27" s="384"/>
      <c r="BD27" s="384"/>
      <c r="BE27" s="384"/>
      <c r="BF27" s="384"/>
      <c r="BG27" s="384"/>
      <c r="BH27" s="384"/>
      <c r="BI27" s="384"/>
      <c r="BJ27" s="384"/>
      <c r="BK27" s="384"/>
      <c r="BL27" s="384"/>
      <c r="BM27" s="384"/>
      <c r="BN27" s="384"/>
      <c r="BO27" s="384"/>
      <c r="BP27" s="384"/>
      <c r="BQ27" s="384"/>
      <c r="BR27" s="384"/>
      <c r="BS27" s="384"/>
      <c r="BT27" s="384"/>
      <c r="BU27" s="384"/>
      <c r="BV27" s="384"/>
      <c r="BW27" s="384"/>
      <c r="BX27" s="384"/>
      <c r="BY27" s="384"/>
      <c r="BZ27" s="384"/>
      <c r="CA27" s="384"/>
      <c r="CB27" s="384"/>
      <c r="CC27" s="384"/>
      <c r="CD27" s="384"/>
      <c r="CE27" s="384"/>
      <c r="CF27" s="384"/>
      <c r="CG27" s="384"/>
      <c r="CH27" s="384"/>
      <c r="CI27" s="384"/>
      <c r="CJ27" s="384"/>
      <c r="CK27" s="384"/>
      <c r="CL27" s="384"/>
      <c r="CM27" s="384"/>
      <c r="CN27" s="384"/>
      <c r="CO27" s="384"/>
      <c r="CP27" s="384"/>
      <c r="CQ27" s="384"/>
      <c r="CR27" s="384"/>
      <c r="CS27" s="384"/>
      <c r="CT27" s="384"/>
      <c r="CU27" s="384"/>
      <c r="CV27" s="384"/>
      <c r="CW27" s="384"/>
      <c r="CX27" s="384"/>
      <c r="CY27" s="384"/>
      <c r="CZ27" s="384"/>
      <c r="DA27" s="384"/>
      <c r="DB27" s="384"/>
      <c r="DC27" s="384"/>
      <c r="DD27" s="384"/>
      <c r="DE27" s="384"/>
      <c r="DF27" s="384"/>
      <c r="DG27" s="384"/>
      <c r="DH27" s="384"/>
      <c r="DI27" s="384"/>
      <c r="DJ27" s="384"/>
      <c r="DK27" s="384"/>
      <c r="DL27" s="384"/>
      <c r="DM27" s="384"/>
      <c r="DN27" s="384"/>
      <c r="DO27" s="384"/>
      <c r="DP27" s="384"/>
      <c r="DQ27" s="384"/>
      <c r="DR27" s="384"/>
      <c r="DS27" s="384"/>
      <c r="DT27" s="384"/>
      <c r="DU27" s="384"/>
      <c r="DV27" s="384"/>
      <c r="DW27" s="384"/>
      <c r="DX27" s="384"/>
      <c r="DY27" s="384"/>
      <c r="DZ27" s="384"/>
      <c r="EA27" s="384"/>
      <c r="EB27" s="384"/>
      <c r="EC27" s="384"/>
      <c r="ED27" s="384"/>
      <c r="EE27" s="384"/>
      <c r="EF27" s="384"/>
      <c r="EG27" s="384"/>
      <c r="EH27" s="384"/>
      <c r="EI27" s="384"/>
      <c r="EJ27" s="384"/>
      <c r="EK27" s="384"/>
      <c r="EL27" s="384"/>
      <c r="EM27" s="384"/>
      <c r="EN27" s="384"/>
      <c r="EO27" s="384"/>
      <c r="EP27" s="384"/>
      <c r="EQ27" s="384"/>
      <c r="ER27" s="384"/>
      <c r="ES27" s="384"/>
      <c r="ET27" s="384"/>
      <c r="EU27" s="384"/>
      <c r="EV27" s="384"/>
      <c r="EW27" s="384"/>
      <c r="EX27" s="384"/>
      <c r="EY27" s="384"/>
      <c r="EZ27" s="384"/>
      <c r="FA27" s="384"/>
      <c r="FB27" s="384"/>
      <c r="FC27" s="384"/>
      <c r="FD27" s="384"/>
      <c r="FE27" s="384"/>
      <c r="FF27" s="384"/>
      <c r="FG27" s="384"/>
      <c r="FH27" s="384"/>
      <c r="FI27" s="384"/>
      <c r="FJ27" s="384"/>
      <c r="FK27" s="384"/>
      <c r="FL27" s="384"/>
      <c r="FM27" s="384"/>
      <c r="FN27" s="384"/>
      <c r="FO27" s="384"/>
      <c r="FP27" s="384"/>
      <c r="FQ27" s="384"/>
      <c r="FR27" s="384"/>
      <c r="FS27" s="384"/>
      <c r="FT27" s="384"/>
      <c r="FU27" s="384"/>
      <c r="FV27" s="384"/>
      <c r="FW27" s="384"/>
      <c r="FX27" s="384"/>
      <c r="FY27" s="384"/>
      <c r="FZ27" s="384"/>
      <c r="GA27" s="384"/>
      <c r="GB27" s="384"/>
      <c r="GC27" s="384"/>
      <c r="GD27" s="384"/>
      <c r="GE27" s="384"/>
      <c r="GF27" s="384"/>
      <c r="GG27" s="384"/>
      <c r="GH27" s="384"/>
      <c r="GI27" s="384"/>
      <c r="GJ27" s="384"/>
      <c r="GK27" s="384"/>
      <c r="GL27" s="384"/>
      <c r="GM27" s="384"/>
      <c r="GN27" s="384"/>
      <c r="GO27" s="384"/>
      <c r="GP27" s="384"/>
      <c r="GQ27" s="384"/>
      <c r="GR27" s="384"/>
      <c r="GS27" s="384"/>
      <c r="GT27" s="384"/>
      <c r="GU27" s="384"/>
      <c r="GV27" s="384"/>
      <c r="GW27" s="384"/>
      <c r="GX27" s="384"/>
      <c r="GY27" s="384"/>
      <c r="GZ27" s="384"/>
      <c r="HA27" s="384"/>
      <c r="HB27" s="384"/>
      <c r="HC27" s="384"/>
      <c r="HD27" s="384"/>
      <c r="HE27" s="384"/>
      <c r="HF27" s="384"/>
      <c r="HG27" s="384"/>
      <c r="HH27" s="384"/>
      <c r="HI27" s="384"/>
      <c r="HJ27" s="384"/>
      <c r="HK27" s="384"/>
      <c r="HL27" s="384"/>
      <c r="HM27" s="384"/>
      <c r="HN27" s="384"/>
      <c r="HO27" s="384"/>
      <c r="HP27" s="384"/>
      <c r="HQ27" s="384"/>
      <c r="HR27" s="384"/>
      <c r="HS27" s="384"/>
      <c r="HT27" s="384"/>
      <c r="HU27" s="384"/>
      <c r="HV27" s="384"/>
      <c r="HW27" s="384"/>
      <c r="HX27" s="384"/>
      <c r="HY27" s="384"/>
      <c r="HZ27" s="384"/>
      <c r="IA27" s="384"/>
      <c r="IB27" s="384"/>
      <c r="IC27" s="384"/>
      <c r="ID27" s="384"/>
      <c r="IE27" s="384"/>
      <c r="IF27" s="384"/>
      <c r="IG27" s="384"/>
      <c r="IH27" s="384"/>
      <c r="II27" s="384"/>
      <c r="IJ27" s="384"/>
      <c r="IK27" s="384"/>
      <c r="IL27" s="384"/>
      <c r="IM27" s="384"/>
      <c r="IN27" s="384"/>
      <c r="IO27" s="384"/>
      <c r="IP27" s="384"/>
      <c r="IQ27" s="384"/>
      <c r="IR27" s="384"/>
      <c r="IS27" s="384"/>
      <c r="IT27" s="384"/>
      <c r="IU27" s="384"/>
      <c r="IV27" s="384"/>
    </row>
    <row r="28" spans="1:256" s="170" customFormat="1" x14ac:dyDescent="0.25">
      <c r="A28" s="386"/>
      <c r="B28" s="396" t="s">
        <v>694</v>
      </c>
      <c r="C28" s="395">
        <v>2</v>
      </c>
      <c r="D28" s="394" t="s">
        <v>13</v>
      </c>
      <c r="E28" s="393">
        <v>330</v>
      </c>
      <c r="F28" s="393">
        <f t="shared" si="0"/>
        <v>660</v>
      </c>
      <c r="G28" s="444"/>
      <c r="H28" s="384"/>
      <c r="I28" s="384"/>
      <c r="J28" s="384"/>
      <c r="K28" s="384"/>
      <c r="L28" s="384"/>
      <c r="M28" s="384"/>
      <c r="N28" s="384"/>
      <c r="O28" s="384"/>
      <c r="P28" s="384"/>
      <c r="Q28" s="384"/>
      <c r="R28" s="384"/>
      <c r="S28" s="384"/>
      <c r="T28" s="384"/>
      <c r="U28" s="384"/>
      <c r="V28" s="384"/>
      <c r="W28" s="384"/>
      <c r="X28" s="384"/>
      <c r="Y28" s="384"/>
      <c r="Z28" s="384"/>
      <c r="AA28" s="384"/>
      <c r="AB28" s="384"/>
      <c r="AC28" s="384"/>
      <c r="AD28" s="384"/>
      <c r="AE28" s="384"/>
      <c r="AF28" s="384"/>
      <c r="AG28" s="384"/>
      <c r="AH28" s="384"/>
      <c r="AI28" s="384"/>
      <c r="AJ28" s="384"/>
      <c r="AK28" s="384"/>
      <c r="AL28" s="384"/>
      <c r="AM28" s="384"/>
      <c r="AN28" s="384"/>
      <c r="AO28" s="384"/>
      <c r="AP28" s="384"/>
      <c r="AQ28" s="384"/>
      <c r="AR28" s="384"/>
      <c r="AS28" s="384"/>
      <c r="AT28" s="384"/>
      <c r="AU28" s="384"/>
      <c r="AV28" s="384"/>
      <c r="AW28" s="384"/>
      <c r="AX28" s="384"/>
      <c r="AY28" s="384"/>
      <c r="AZ28" s="384"/>
      <c r="BA28" s="384"/>
      <c r="BB28" s="384"/>
      <c r="BC28" s="384"/>
      <c r="BD28" s="384"/>
      <c r="BE28" s="384"/>
      <c r="BF28" s="384"/>
      <c r="BG28" s="384"/>
      <c r="BH28" s="384"/>
      <c r="BI28" s="384"/>
      <c r="BJ28" s="384"/>
      <c r="BK28" s="384"/>
      <c r="BL28" s="384"/>
      <c r="BM28" s="384"/>
      <c r="BN28" s="384"/>
      <c r="BO28" s="384"/>
      <c r="BP28" s="384"/>
      <c r="BQ28" s="384"/>
      <c r="BR28" s="384"/>
      <c r="BS28" s="384"/>
      <c r="BT28" s="384"/>
      <c r="BU28" s="384"/>
      <c r="BV28" s="384"/>
      <c r="BW28" s="384"/>
      <c r="BX28" s="384"/>
      <c r="BY28" s="384"/>
      <c r="BZ28" s="384"/>
      <c r="CA28" s="384"/>
      <c r="CB28" s="384"/>
      <c r="CC28" s="384"/>
      <c r="CD28" s="384"/>
      <c r="CE28" s="384"/>
      <c r="CF28" s="384"/>
      <c r="CG28" s="384"/>
      <c r="CH28" s="384"/>
      <c r="CI28" s="384"/>
      <c r="CJ28" s="384"/>
      <c r="CK28" s="384"/>
      <c r="CL28" s="384"/>
      <c r="CM28" s="384"/>
      <c r="CN28" s="384"/>
      <c r="CO28" s="384"/>
      <c r="CP28" s="384"/>
      <c r="CQ28" s="384"/>
      <c r="CR28" s="384"/>
      <c r="CS28" s="384"/>
      <c r="CT28" s="384"/>
      <c r="CU28" s="384"/>
      <c r="CV28" s="384"/>
      <c r="CW28" s="384"/>
      <c r="CX28" s="384"/>
      <c r="CY28" s="384"/>
      <c r="CZ28" s="384"/>
      <c r="DA28" s="384"/>
      <c r="DB28" s="384"/>
      <c r="DC28" s="384"/>
      <c r="DD28" s="384"/>
      <c r="DE28" s="384"/>
      <c r="DF28" s="384"/>
      <c r="DG28" s="384"/>
      <c r="DH28" s="384"/>
      <c r="DI28" s="384"/>
      <c r="DJ28" s="384"/>
      <c r="DK28" s="384"/>
      <c r="DL28" s="384"/>
      <c r="DM28" s="384"/>
      <c r="DN28" s="384"/>
      <c r="DO28" s="384"/>
      <c r="DP28" s="384"/>
      <c r="DQ28" s="384"/>
      <c r="DR28" s="384"/>
      <c r="DS28" s="384"/>
      <c r="DT28" s="384"/>
      <c r="DU28" s="384"/>
      <c r="DV28" s="384"/>
      <c r="DW28" s="384"/>
      <c r="DX28" s="384"/>
      <c r="DY28" s="384"/>
      <c r="DZ28" s="384"/>
      <c r="EA28" s="384"/>
      <c r="EB28" s="384"/>
      <c r="EC28" s="384"/>
      <c r="ED28" s="384"/>
      <c r="EE28" s="384"/>
      <c r="EF28" s="384"/>
      <c r="EG28" s="384"/>
      <c r="EH28" s="384"/>
      <c r="EI28" s="384"/>
      <c r="EJ28" s="384"/>
      <c r="EK28" s="384"/>
      <c r="EL28" s="384"/>
      <c r="EM28" s="384"/>
      <c r="EN28" s="384"/>
      <c r="EO28" s="384"/>
      <c r="EP28" s="384"/>
      <c r="EQ28" s="384"/>
      <c r="ER28" s="384"/>
      <c r="ES28" s="384"/>
      <c r="ET28" s="384"/>
      <c r="EU28" s="384"/>
      <c r="EV28" s="384"/>
      <c r="EW28" s="384"/>
      <c r="EX28" s="384"/>
      <c r="EY28" s="384"/>
      <c r="EZ28" s="384"/>
      <c r="FA28" s="384"/>
      <c r="FB28" s="384"/>
      <c r="FC28" s="384"/>
      <c r="FD28" s="384"/>
      <c r="FE28" s="384"/>
      <c r="FF28" s="384"/>
      <c r="FG28" s="384"/>
      <c r="FH28" s="384"/>
      <c r="FI28" s="384"/>
      <c r="FJ28" s="384"/>
      <c r="FK28" s="384"/>
      <c r="FL28" s="384"/>
      <c r="FM28" s="384"/>
      <c r="FN28" s="384"/>
      <c r="FO28" s="384"/>
      <c r="FP28" s="384"/>
      <c r="FQ28" s="384"/>
      <c r="FR28" s="384"/>
      <c r="FS28" s="384"/>
      <c r="FT28" s="384"/>
      <c r="FU28" s="384"/>
      <c r="FV28" s="384"/>
      <c r="FW28" s="384"/>
      <c r="FX28" s="384"/>
      <c r="FY28" s="384"/>
      <c r="FZ28" s="384"/>
      <c r="GA28" s="384"/>
      <c r="GB28" s="384"/>
      <c r="GC28" s="384"/>
      <c r="GD28" s="384"/>
      <c r="GE28" s="384"/>
      <c r="GF28" s="384"/>
      <c r="GG28" s="384"/>
      <c r="GH28" s="384"/>
      <c r="GI28" s="384"/>
      <c r="GJ28" s="384"/>
      <c r="GK28" s="384"/>
      <c r="GL28" s="384"/>
      <c r="GM28" s="384"/>
      <c r="GN28" s="384"/>
      <c r="GO28" s="384"/>
      <c r="GP28" s="384"/>
      <c r="GQ28" s="384"/>
      <c r="GR28" s="384"/>
      <c r="GS28" s="384"/>
      <c r="GT28" s="384"/>
      <c r="GU28" s="384"/>
      <c r="GV28" s="384"/>
      <c r="GW28" s="384"/>
      <c r="GX28" s="384"/>
      <c r="GY28" s="384"/>
      <c r="GZ28" s="384"/>
      <c r="HA28" s="384"/>
      <c r="HB28" s="384"/>
      <c r="HC28" s="384"/>
      <c r="HD28" s="384"/>
      <c r="HE28" s="384"/>
      <c r="HF28" s="384"/>
      <c r="HG28" s="384"/>
      <c r="HH28" s="384"/>
      <c r="HI28" s="384"/>
      <c r="HJ28" s="384"/>
      <c r="HK28" s="384"/>
      <c r="HL28" s="384"/>
      <c r="HM28" s="384"/>
      <c r="HN28" s="384"/>
      <c r="HO28" s="384"/>
      <c r="HP28" s="384"/>
      <c r="HQ28" s="384"/>
      <c r="HR28" s="384"/>
      <c r="HS28" s="384"/>
      <c r="HT28" s="384"/>
      <c r="HU28" s="384"/>
      <c r="HV28" s="384"/>
      <c r="HW28" s="384"/>
      <c r="HX28" s="384"/>
      <c r="HY28" s="384"/>
      <c r="HZ28" s="384"/>
      <c r="IA28" s="384"/>
      <c r="IB28" s="384"/>
      <c r="IC28" s="384"/>
      <c r="ID28" s="384"/>
      <c r="IE28" s="384"/>
      <c r="IF28" s="384"/>
      <c r="IG28" s="384"/>
      <c r="IH28" s="384"/>
      <c r="II28" s="384"/>
      <c r="IJ28" s="384"/>
      <c r="IK28" s="384"/>
      <c r="IL28" s="384"/>
      <c r="IM28" s="384"/>
      <c r="IN28" s="384"/>
      <c r="IO28" s="384"/>
      <c r="IP28" s="384"/>
      <c r="IQ28" s="384"/>
      <c r="IR28" s="384"/>
      <c r="IS28" s="384"/>
      <c r="IT28" s="384"/>
      <c r="IU28" s="384"/>
      <c r="IV28" s="384"/>
    </row>
    <row r="29" spans="1:256" s="170" customFormat="1" x14ac:dyDescent="0.25">
      <c r="A29" s="386"/>
      <c r="B29" s="396" t="s">
        <v>693</v>
      </c>
      <c r="C29" s="395">
        <v>2</v>
      </c>
      <c r="D29" s="394" t="s">
        <v>678</v>
      </c>
      <c r="E29" s="393">
        <v>546</v>
      </c>
      <c r="F29" s="393">
        <f t="shared" si="0"/>
        <v>1092</v>
      </c>
      <c r="G29" s="444"/>
      <c r="H29" s="384"/>
      <c r="I29" s="384"/>
      <c r="J29" s="384"/>
      <c r="K29" s="384"/>
      <c r="L29" s="384"/>
      <c r="M29" s="384"/>
      <c r="N29" s="384"/>
      <c r="O29" s="384"/>
      <c r="P29" s="384"/>
      <c r="Q29" s="384"/>
      <c r="R29" s="384"/>
      <c r="S29" s="384"/>
      <c r="T29" s="384"/>
      <c r="U29" s="384"/>
      <c r="V29" s="384"/>
      <c r="W29" s="384"/>
      <c r="X29" s="384"/>
      <c r="Y29" s="384"/>
      <c r="Z29" s="384"/>
      <c r="AA29" s="384"/>
      <c r="AB29" s="384"/>
      <c r="AC29" s="384"/>
      <c r="AD29" s="384"/>
      <c r="AE29" s="384"/>
      <c r="AF29" s="384"/>
      <c r="AG29" s="384"/>
      <c r="AH29" s="384"/>
      <c r="AI29" s="384"/>
      <c r="AJ29" s="384"/>
      <c r="AK29" s="384"/>
      <c r="AL29" s="384"/>
      <c r="AM29" s="384"/>
      <c r="AN29" s="384"/>
      <c r="AO29" s="384"/>
      <c r="AP29" s="384"/>
      <c r="AQ29" s="384"/>
      <c r="AR29" s="384"/>
      <c r="AS29" s="384"/>
      <c r="AT29" s="384"/>
      <c r="AU29" s="384"/>
      <c r="AV29" s="384"/>
      <c r="AW29" s="384"/>
      <c r="AX29" s="384"/>
      <c r="AY29" s="384"/>
      <c r="AZ29" s="384"/>
      <c r="BA29" s="384"/>
      <c r="BB29" s="384"/>
      <c r="BC29" s="384"/>
      <c r="BD29" s="384"/>
      <c r="BE29" s="384"/>
      <c r="BF29" s="384"/>
      <c r="BG29" s="384"/>
      <c r="BH29" s="384"/>
      <c r="BI29" s="384"/>
      <c r="BJ29" s="384"/>
      <c r="BK29" s="384"/>
      <c r="BL29" s="384"/>
      <c r="BM29" s="384"/>
      <c r="BN29" s="384"/>
      <c r="BO29" s="384"/>
      <c r="BP29" s="384"/>
      <c r="BQ29" s="384"/>
      <c r="BR29" s="384"/>
      <c r="BS29" s="384"/>
      <c r="BT29" s="384"/>
      <c r="BU29" s="384"/>
      <c r="BV29" s="384"/>
      <c r="BW29" s="384"/>
      <c r="BX29" s="384"/>
      <c r="BY29" s="384"/>
      <c r="BZ29" s="384"/>
      <c r="CA29" s="384"/>
      <c r="CB29" s="384"/>
      <c r="CC29" s="384"/>
      <c r="CD29" s="384"/>
      <c r="CE29" s="384"/>
      <c r="CF29" s="384"/>
      <c r="CG29" s="384"/>
      <c r="CH29" s="384"/>
      <c r="CI29" s="384"/>
      <c r="CJ29" s="384"/>
      <c r="CK29" s="384"/>
      <c r="CL29" s="384"/>
      <c r="CM29" s="384"/>
      <c r="CN29" s="384"/>
      <c r="CO29" s="384"/>
      <c r="CP29" s="384"/>
      <c r="CQ29" s="384"/>
      <c r="CR29" s="384"/>
      <c r="CS29" s="384"/>
      <c r="CT29" s="384"/>
      <c r="CU29" s="384"/>
      <c r="CV29" s="384"/>
      <c r="CW29" s="384"/>
      <c r="CX29" s="384"/>
      <c r="CY29" s="384"/>
      <c r="CZ29" s="384"/>
      <c r="DA29" s="384"/>
      <c r="DB29" s="384"/>
      <c r="DC29" s="384"/>
      <c r="DD29" s="384"/>
      <c r="DE29" s="384"/>
      <c r="DF29" s="384"/>
      <c r="DG29" s="384"/>
      <c r="DH29" s="384"/>
      <c r="DI29" s="384"/>
      <c r="DJ29" s="384"/>
      <c r="DK29" s="384"/>
      <c r="DL29" s="384"/>
      <c r="DM29" s="384"/>
      <c r="DN29" s="384"/>
      <c r="DO29" s="384"/>
      <c r="DP29" s="384"/>
      <c r="DQ29" s="384"/>
      <c r="DR29" s="384"/>
      <c r="DS29" s="384"/>
      <c r="DT29" s="384"/>
      <c r="DU29" s="384"/>
      <c r="DV29" s="384"/>
      <c r="DW29" s="384"/>
      <c r="DX29" s="384"/>
      <c r="DY29" s="384"/>
      <c r="DZ29" s="384"/>
      <c r="EA29" s="384"/>
      <c r="EB29" s="384"/>
      <c r="EC29" s="384"/>
      <c r="ED29" s="384"/>
      <c r="EE29" s="384"/>
      <c r="EF29" s="384"/>
      <c r="EG29" s="384"/>
      <c r="EH29" s="384"/>
      <c r="EI29" s="384"/>
      <c r="EJ29" s="384"/>
      <c r="EK29" s="384"/>
      <c r="EL29" s="384"/>
      <c r="EM29" s="384"/>
      <c r="EN29" s="384"/>
      <c r="EO29" s="384"/>
      <c r="EP29" s="384"/>
      <c r="EQ29" s="384"/>
      <c r="ER29" s="384"/>
      <c r="ES29" s="384"/>
      <c r="ET29" s="384"/>
      <c r="EU29" s="384"/>
      <c r="EV29" s="384"/>
      <c r="EW29" s="384"/>
      <c r="EX29" s="384"/>
      <c r="EY29" s="384"/>
      <c r="EZ29" s="384"/>
      <c r="FA29" s="384"/>
      <c r="FB29" s="384"/>
      <c r="FC29" s="384"/>
      <c r="FD29" s="384"/>
      <c r="FE29" s="384"/>
      <c r="FF29" s="384"/>
      <c r="FG29" s="384"/>
      <c r="FH29" s="384"/>
      <c r="FI29" s="384"/>
      <c r="FJ29" s="384"/>
      <c r="FK29" s="384"/>
      <c r="FL29" s="384"/>
      <c r="FM29" s="384"/>
      <c r="FN29" s="384"/>
      <c r="FO29" s="384"/>
      <c r="FP29" s="384"/>
      <c r="FQ29" s="384"/>
      <c r="FR29" s="384"/>
      <c r="FS29" s="384"/>
      <c r="FT29" s="384"/>
      <c r="FU29" s="384"/>
      <c r="FV29" s="384"/>
      <c r="FW29" s="384"/>
      <c r="FX29" s="384"/>
      <c r="FY29" s="384"/>
      <c r="FZ29" s="384"/>
      <c r="GA29" s="384"/>
      <c r="GB29" s="384"/>
      <c r="GC29" s="384"/>
      <c r="GD29" s="384"/>
      <c r="GE29" s="384"/>
      <c r="GF29" s="384"/>
      <c r="GG29" s="384"/>
      <c r="GH29" s="384"/>
      <c r="GI29" s="384"/>
      <c r="GJ29" s="384"/>
      <c r="GK29" s="384"/>
      <c r="GL29" s="384"/>
      <c r="GM29" s="384"/>
      <c r="GN29" s="384"/>
      <c r="GO29" s="384"/>
      <c r="GP29" s="384"/>
      <c r="GQ29" s="384"/>
      <c r="GR29" s="384"/>
      <c r="GS29" s="384"/>
      <c r="GT29" s="384"/>
      <c r="GU29" s="384"/>
      <c r="GV29" s="384"/>
      <c r="GW29" s="384"/>
      <c r="GX29" s="384"/>
      <c r="GY29" s="384"/>
      <c r="GZ29" s="384"/>
      <c r="HA29" s="384"/>
      <c r="HB29" s="384"/>
      <c r="HC29" s="384"/>
      <c r="HD29" s="384"/>
      <c r="HE29" s="384"/>
      <c r="HF29" s="384"/>
      <c r="HG29" s="384"/>
      <c r="HH29" s="384"/>
      <c r="HI29" s="384"/>
      <c r="HJ29" s="384"/>
      <c r="HK29" s="384"/>
      <c r="HL29" s="384"/>
      <c r="HM29" s="384"/>
      <c r="HN29" s="384"/>
      <c r="HO29" s="384"/>
      <c r="HP29" s="384"/>
      <c r="HQ29" s="384"/>
      <c r="HR29" s="384"/>
      <c r="HS29" s="384"/>
      <c r="HT29" s="384"/>
      <c r="HU29" s="384"/>
      <c r="HV29" s="384"/>
      <c r="HW29" s="384"/>
      <c r="HX29" s="384"/>
      <c r="HY29" s="384"/>
      <c r="HZ29" s="384"/>
      <c r="IA29" s="384"/>
      <c r="IB29" s="384"/>
      <c r="IC29" s="384"/>
      <c r="ID29" s="384"/>
      <c r="IE29" s="384"/>
      <c r="IF29" s="384"/>
      <c r="IG29" s="384"/>
      <c r="IH29" s="384"/>
      <c r="II29" s="384"/>
      <c r="IJ29" s="384"/>
      <c r="IK29" s="384"/>
      <c r="IL29" s="384"/>
      <c r="IM29" s="384"/>
      <c r="IN29" s="384"/>
      <c r="IO29" s="384"/>
      <c r="IP29" s="384"/>
      <c r="IQ29" s="384"/>
      <c r="IR29" s="384"/>
      <c r="IS29" s="384"/>
      <c r="IT29" s="384"/>
      <c r="IU29" s="384"/>
      <c r="IV29" s="384"/>
    </row>
    <row r="30" spans="1:256" s="170" customFormat="1" x14ac:dyDescent="0.25">
      <c r="A30" s="386"/>
      <c r="B30" s="396" t="s">
        <v>692</v>
      </c>
      <c r="C30" s="395">
        <v>2</v>
      </c>
      <c r="D30" s="394" t="s">
        <v>13</v>
      </c>
      <c r="E30" s="393">
        <v>1300</v>
      </c>
      <c r="F30" s="393">
        <f t="shared" si="0"/>
        <v>2600</v>
      </c>
      <c r="G30" s="444"/>
      <c r="H30" s="384"/>
      <c r="I30" s="384"/>
      <c r="J30" s="384"/>
      <c r="K30" s="384"/>
      <c r="L30" s="384"/>
      <c r="M30" s="384"/>
      <c r="N30" s="384"/>
      <c r="O30" s="384"/>
      <c r="P30" s="384"/>
      <c r="Q30" s="384"/>
      <c r="R30" s="384"/>
      <c r="S30" s="384"/>
      <c r="T30" s="384"/>
      <c r="U30" s="384"/>
      <c r="V30" s="384"/>
      <c r="W30" s="384"/>
      <c r="X30" s="384"/>
      <c r="Y30" s="384"/>
      <c r="Z30" s="384"/>
      <c r="AA30" s="384"/>
      <c r="AB30" s="384"/>
      <c r="AC30" s="384"/>
      <c r="AD30" s="384"/>
      <c r="AE30" s="384"/>
      <c r="AF30" s="384"/>
      <c r="AG30" s="384"/>
      <c r="AH30" s="384"/>
      <c r="AI30" s="384"/>
      <c r="AJ30" s="384"/>
      <c r="AK30" s="384"/>
      <c r="AL30" s="384"/>
      <c r="AM30" s="384"/>
      <c r="AN30" s="384"/>
      <c r="AO30" s="384"/>
      <c r="AP30" s="384"/>
      <c r="AQ30" s="384"/>
      <c r="AR30" s="384"/>
      <c r="AS30" s="384"/>
      <c r="AT30" s="384"/>
      <c r="AU30" s="384"/>
      <c r="AV30" s="384"/>
      <c r="AW30" s="384"/>
      <c r="AX30" s="384"/>
      <c r="AY30" s="384"/>
      <c r="AZ30" s="384"/>
      <c r="BA30" s="384"/>
      <c r="BB30" s="384"/>
      <c r="BC30" s="384"/>
      <c r="BD30" s="384"/>
      <c r="BE30" s="384"/>
      <c r="BF30" s="384"/>
      <c r="BG30" s="384"/>
      <c r="BH30" s="384"/>
      <c r="BI30" s="384"/>
      <c r="BJ30" s="384"/>
      <c r="BK30" s="384"/>
      <c r="BL30" s="384"/>
      <c r="BM30" s="384"/>
      <c r="BN30" s="384"/>
      <c r="BO30" s="384"/>
      <c r="BP30" s="384"/>
      <c r="BQ30" s="384"/>
      <c r="BR30" s="384"/>
      <c r="BS30" s="384"/>
      <c r="BT30" s="384"/>
      <c r="BU30" s="384"/>
      <c r="BV30" s="384"/>
      <c r="BW30" s="384"/>
      <c r="BX30" s="384"/>
      <c r="BY30" s="384"/>
      <c r="BZ30" s="384"/>
      <c r="CA30" s="384"/>
      <c r="CB30" s="384"/>
      <c r="CC30" s="384"/>
      <c r="CD30" s="384"/>
      <c r="CE30" s="384"/>
      <c r="CF30" s="384"/>
      <c r="CG30" s="384"/>
      <c r="CH30" s="384"/>
      <c r="CI30" s="384"/>
      <c r="CJ30" s="384"/>
      <c r="CK30" s="384"/>
      <c r="CL30" s="384"/>
      <c r="CM30" s="384"/>
      <c r="CN30" s="384"/>
      <c r="CO30" s="384"/>
      <c r="CP30" s="384"/>
      <c r="CQ30" s="384"/>
      <c r="CR30" s="384"/>
      <c r="CS30" s="384"/>
      <c r="CT30" s="384"/>
      <c r="CU30" s="384"/>
      <c r="CV30" s="384"/>
      <c r="CW30" s="384"/>
      <c r="CX30" s="384"/>
      <c r="CY30" s="384"/>
      <c r="CZ30" s="384"/>
      <c r="DA30" s="384"/>
      <c r="DB30" s="384"/>
      <c r="DC30" s="384"/>
      <c r="DD30" s="384"/>
      <c r="DE30" s="384"/>
      <c r="DF30" s="384"/>
      <c r="DG30" s="384"/>
      <c r="DH30" s="384"/>
      <c r="DI30" s="384"/>
      <c r="DJ30" s="384"/>
      <c r="DK30" s="384"/>
      <c r="DL30" s="384"/>
      <c r="DM30" s="384"/>
      <c r="DN30" s="384"/>
      <c r="DO30" s="384"/>
      <c r="DP30" s="384"/>
      <c r="DQ30" s="384"/>
      <c r="DR30" s="384"/>
      <c r="DS30" s="384"/>
      <c r="DT30" s="384"/>
      <c r="DU30" s="384"/>
      <c r="DV30" s="384"/>
      <c r="DW30" s="384"/>
      <c r="DX30" s="384"/>
      <c r="DY30" s="384"/>
      <c r="DZ30" s="384"/>
      <c r="EA30" s="384"/>
      <c r="EB30" s="384"/>
      <c r="EC30" s="384"/>
      <c r="ED30" s="384"/>
      <c r="EE30" s="384"/>
      <c r="EF30" s="384"/>
      <c r="EG30" s="384"/>
      <c r="EH30" s="384"/>
      <c r="EI30" s="384"/>
      <c r="EJ30" s="384"/>
      <c r="EK30" s="384"/>
      <c r="EL30" s="384"/>
      <c r="EM30" s="384"/>
      <c r="EN30" s="384"/>
      <c r="EO30" s="384"/>
      <c r="EP30" s="384"/>
      <c r="EQ30" s="384"/>
      <c r="ER30" s="384"/>
      <c r="ES30" s="384"/>
      <c r="ET30" s="384"/>
      <c r="EU30" s="384"/>
      <c r="EV30" s="384"/>
      <c r="EW30" s="384"/>
      <c r="EX30" s="384"/>
      <c r="EY30" s="384"/>
      <c r="EZ30" s="384"/>
      <c r="FA30" s="384"/>
      <c r="FB30" s="384"/>
      <c r="FC30" s="384"/>
      <c r="FD30" s="384"/>
      <c r="FE30" s="384"/>
      <c r="FF30" s="384"/>
      <c r="FG30" s="384"/>
      <c r="FH30" s="384"/>
      <c r="FI30" s="384"/>
      <c r="FJ30" s="384"/>
      <c r="FK30" s="384"/>
      <c r="FL30" s="384"/>
      <c r="FM30" s="384"/>
      <c r="FN30" s="384"/>
      <c r="FO30" s="384"/>
      <c r="FP30" s="384"/>
      <c r="FQ30" s="384"/>
      <c r="FR30" s="384"/>
      <c r="FS30" s="384"/>
      <c r="FT30" s="384"/>
      <c r="FU30" s="384"/>
      <c r="FV30" s="384"/>
      <c r="FW30" s="384"/>
      <c r="FX30" s="384"/>
      <c r="FY30" s="384"/>
      <c r="FZ30" s="384"/>
      <c r="GA30" s="384"/>
      <c r="GB30" s="384"/>
      <c r="GC30" s="384"/>
      <c r="GD30" s="384"/>
      <c r="GE30" s="384"/>
      <c r="GF30" s="384"/>
      <c r="GG30" s="384"/>
      <c r="GH30" s="384"/>
      <c r="GI30" s="384"/>
      <c r="GJ30" s="384"/>
      <c r="GK30" s="384"/>
      <c r="GL30" s="384"/>
      <c r="GM30" s="384"/>
      <c r="GN30" s="384"/>
      <c r="GO30" s="384"/>
      <c r="GP30" s="384"/>
      <c r="GQ30" s="384"/>
      <c r="GR30" s="384"/>
      <c r="GS30" s="384"/>
      <c r="GT30" s="384"/>
      <c r="GU30" s="384"/>
      <c r="GV30" s="384"/>
      <c r="GW30" s="384"/>
      <c r="GX30" s="384"/>
      <c r="GY30" s="384"/>
      <c r="GZ30" s="384"/>
      <c r="HA30" s="384"/>
      <c r="HB30" s="384"/>
      <c r="HC30" s="384"/>
      <c r="HD30" s="384"/>
      <c r="HE30" s="384"/>
      <c r="HF30" s="384"/>
      <c r="HG30" s="384"/>
      <c r="HH30" s="384"/>
      <c r="HI30" s="384"/>
      <c r="HJ30" s="384"/>
      <c r="HK30" s="384"/>
      <c r="HL30" s="384"/>
      <c r="HM30" s="384"/>
      <c r="HN30" s="384"/>
      <c r="HO30" s="384"/>
      <c r="HP30" s="384"/>
      <c r="HQ30" s="384"/>
      <c r="HR30" s="384"/>
      <c r="HS30" s="384"/>
      <c r="HT30" s="384"/>
      <c r="HU30" s="384"/>
      <c r="HV30" s="384"/>
      <c r="HW30" s="384"/>
      <c r="HX30" s="384"/>
      <c r="HY30" s="384"/>
      <c r="HZ30" s="384"/>
      <c r="IA30" s="384"/>
      <c r="IB30" s="384"/>
      <c r="IC30" s="384"/>
      <c r="ID30" s="384"/>
      <c r="IE30" s="384"/>
      <c r="IF30" s="384"/>
      <c r="IG30" s="384"/>
      <c r="IH30" s="384"/>
      <c r="II30" s="384"/>
      <c r="IJ30" s="384"/>
      <c r="IK30" s="384"/>
      <c r="IL30" s="384"/>
      <c r="IM30" s="384"/>
      <c r="IN30" s="384"/>
      <c r="IO30" s="384"/>
      <c r="IP30" s="384"/>
      <c r="IQ30" s="384"/>
      <c r="IR30" s="384"/>
      <c r="IS30" s="384"/>
      <c r="IT30" s="384"/>
      <c r="IU30" s="384"/>
      <c r="IV30" s="384"/>
    </row>
    <row r="31" spans="1:256" s="170" customFormat="1" x14ac:dyDescent="0.25">
      <c r="A31" s="386"/>
      <c r="B31" s="396" t="s">
        <v>691</v>
      </c>
      <c r="C31" s="395">
        <v>2</v>
      </c>
      <c r="D31" s="394" t="s">
        <v>678</v>
      </c>
      <c r="E31" s="393">
        <v>546</v>
      </c>
      <c r="F31" s="393">
        <f t="shared" si="0"/>
        <v>1092</v>
      </c>
      <c r="G31" s="444"/>
      <c r="H31" s="384"/>
      <c r="I31" s="384"/>
      <c r="J31" s="384"/>
      <c r="K31" s="384"/>
      <c r="L31" s="384"/>
      <c r="M31" s="384"/>
      <c r="N31" s="384"/>
      <c r="O31" s="384"/>
      <c r="P31" s="384"/>
      <c r="Q31" s="384"/>
      <c r="R31" s="384"/>
      <c r="S31" s="384"/>
      <c r="T31" s="384"/>
      <c r="U31" s="384"/>
      <c r="V31" s="384"/>
      <c r="W31" s="384"/>
      <c r="X31" s="384"/>
      <c r="Y31" s="384"/>
      <c r="Z31" s="384"/>
      <c r="AA31" s="384"/>
      <c r="AB31" s="384"/>
      <c r="AC31" s="384"/>
      <c r="AD31" s="384"/>
      <c r="AE31" s="384"/>
      <c r="AF31" s="384"/>
      <c r="AG31" s="384"/>
      <c r="AH31" s="384"/>
      <c r="AI31" s="384"/>
      <c r="AJ31" s="384"/>
      <c r="AK31" s="384"/>
      <c r="AL31" s="384"/>
      <c r="AM31" s="384"/>
      <c r="AN31" s="384"/>
      <c r="AO31" s="384"/>
      <c r="AP31" s="384"/>
      <c r="AQ31" s="384"/>
      <c r="AR31" s="384"/>
      <c r="AS31" s="384"/>
      <c r="AT31" s="384"/>
      <c r="AU31" s="384"/>
      <c r="AV31" s="384"/>
      <c r="AW31" s="384"/>
      <c r="AX31" s="384"/>
      <c r="AY31" s="384"/>
      <c r="AZ31" s="384"/>
      <c r="BA31" s="384"/>
      <c r="BB31" s="384"/>
      <c r="BC31" s="384"/>
      <c r="BD31" s="384"/>
      <c r="BE31" s="384"/>
      <c r="BF31" s="384"/>
      <c r="BG31" s="384"/>
      <c r="BH31" s="384"/>
      <c r="BI31" s="384"/>
      <c r="BJ31" s="384"/>
      <c r="BK31" s="384"/>
      <c r="BL31" s="384"/>
      <c r="BM31" s="384"/>
      <c r="BN31" s="384"/>
      <c r="BO31" s="384"/>
      <c r="BP31" s="384"/>
      <c r="BQ31" s="384"/>
      <c r="BR31" s="384"/>
      <c r="BS31" s="384"/>
      <c r="BT31" s="384"/>
      <c r="BU31" s="384"/>
      <c r="BV31" s="384"/>
      <c r="BW31" s="384"/>
      <c r="BX31" s="384"/>
      <c r="BY31" s="384"/>
      <c r="BZ31" s="384"/>
      <c r="CA31" s="384"/>
      <c r="CB31" s="384"/>
      <c r="CC31" s="384"/>
      <c r="CD31" s="384"/>
      <c r="CE31" s="384"/>
      <c r="CF31" s="384"/>
      <c r="CG31" s="384"/>
      <c r="CH31" s="384"/>
      <c r="CI31" s="384"/>
      <c r="CJ31" s="384"/>
      <c r="CK31" s="384"/>
      <c r="CL31" s="384"/>
      <c r="CM31" s="384"/>
      <c r="CN31" s="384"/>
      <c r="CO31" s="384"/>
      <c r="CP31" s="384"/>
      <c r="CQ31" s="384"/>
      <c r="CR31" s="384"/>
      <c r="CS31" s="384"/>
      <c r="CT31" s="384"/>
      <c r="CU31" s="384"/>
      <c r="CV31" s="384"/>
      <c r="CW31" s="384"/>
      <c r="CX31" s="384"/>
      <c r="CY31" s="384"/>
      <c r="CZ31" s="384"/>
      <c r="DA31" s="384"/>
      <c r="DB31" s="384"/>
      <c r="DC31" s="384"/>
      <c r="DD31" s="384"/>
      <c r="DE31" s="384"/>
      <c r="DF31" s="384"/>
      <c r="DG31" s="384"/>
      <c r="DH31" s="384"/>
      <c r="DI31" s="384"/>
      <c r="DJ31" s="384"/>
      <c r="DK31" s="384"/>
      <c r="DL31" s="384"/>
      <c r="DM31" s="384"/>
      <c r="DN31" s="384"/>
      <c r="DO31" s="384"/>
      <c r="DP31" s="384"/>
      <c r="DQ31" s="384"/>
      <c r="DR31" s="384"/>
      <c r="DS31" s="384"/>
      <c r="DT31" s="384"/>
      <c r="DU31" s="384"/>
      <c r="DV31" s="384"/>
      <c r="DW31" s="384"/>
      <c r="DX31" s="384"/>
      <c r="DY31" s="384"/>
      <c r="DZ31" s="384"/>
      <c r="EA31" s="384"/>
      <c r="EB31" s="384"/>
      <c r="EC31" s="384"/>
      <c r="ED31" s="384"/>
      <c r="EE31" s="384"/>
      <c r="EF31" s="384"/>
      <c r="EG31" s="384"/>
      <c r="EH31" s="384"/>
      <c r="EI31" s="384"/>
      <c r="EJ31" s="384"/>
      <c r="EK31" s="384"/>
      <c r="EL31" s="384"/>
      <c r="EM31" s="384"/>
      <c r="EN31" s="384"/>
      <c r="EO31" s="384"/>
      <c r="EP31" s="384"/>
      <c r="EQ31" s="384"/>
      <c r="ER31" s="384"/>
      <c r="ES31" s="384"/>
      <c r="ET31" s="384"/>
      <c r="EU31" s="384"/>
      <c r="EV31" s="384"/>
      <c r="EW31" s="384"/>
      <c r="EX31" s="384"/>
      <c r="EY31" s="384"/>
      <c r="EZ31" s="384"/>
      <c r="FA31" s="384"/>
      <c r="FB31" s="384"/>
      <c r="FC31" s="384"/>
      <c r="FD31" s="384"/>
      <c r="FE31" s="384"/>
      <c r="FF31" s="384"/>
      <c r="FG31" s="384"/>
      <c r="FH31" s="384"/>
      <c r="FI31" s="384"/>
      <c r="FJ31" s="384"/>
      <c r="FK31" s="384"/>
      <c r="FL31" s="384"/>
      <c r="FM31" s="384"/>
      <c r="FN31" s="384"/>
      <c r="FO31" s="384"/>
      <c r="FP31" s="384"/>
      <c r="FQ31" s="384"/>
      <c r="FR31" s="384"/>
      <c r="FS31" s="384"/>
      <c r="FT31" s="384"/>
      <c r="FU31" s="384"/>
      <c r="FV31" s="384"/>
      <c r="FW31" s="384"/>
      <c r="FX31" s="384"/>
      <c r="FY31" s="384"/>
      <c r="FZ31" s="384"/>
      <c r="GA31" s="384"/>
      <c r="GB31" s="384"/>
      <c r="GC31" s="384"/>
      <c r="GD31" s="384"/>
      <c r="GE31" s="384"/>
      <c r="GF31" s="384"/>
      <c r="GG31" s="384"/>
      <c r="GH31" s="384"/>
      <c r="GI31" s="384"/>
      <c r="GJ31" s="384"/>
      <c r="GK31" s="384"/>
      <c r="GL31" s="384"/>
      <c r="GM31" s="384"/>
      <c r="GN31" s="384"/>
      <c r="GO31" s="384"/>
      <c r="GP31" s="384"/>
      <c r="GQ31" s="384"/>
      <c r="GR31" s="384"/>
      <c r="GS31" s="384"/>
      <c r="GT31" s="384"/>
      <c r="GU31" s="384"/>
      <c r="GV31" s="384"/>
      <c r="GW31" s="384"/>
      <c r="GX31" s="384"/>
      <c r="GY31" s="384"/>
      <c r="GZ31" s="384"/>
      <c r="HA31" s="384"/>
      <c r="HB31" s="384"/>
      <c r="HC31" s="384"/>
      <c r="HD31" s="384"/>
      <c r="HE31" s="384"/>
      <c r="HF31" s="384"/>
      <c r="HG31" s="384"/>
      <c r="HH31" s="384"/>
      <c r="HI31" s="384"/>
      <c r="HJ31" s="384"/>
      <c r="HK31" s="384"/>
      <c r="HL31" s="384"/>
      <c r="HM31" s="384"/>
      <c r="HN31" s="384"/>
      <c r="HO31" s="384"/>
      <c r="HP31" s="384"/>
      <c r="HQ31" s="384"/>
      <c r="HR31" s="384"/>
      <c r="HS31" s="384"/>
      <c r="HT31" s="384"/>
      <c r="HU31" s="384"/>
      <c r="HV31" s="384"/>
      <c r="HW31" s="384"/>
      <c r="HX31" s="384"/>
      <c r="HY31" s="384"/>
      <c r="HZ31" s="384"/>
      <c r="IA31" s="384"/>
      <c r="IB31" s="384"/>
      <c r="IC31" s="384"/>
      <c r="ID31" s="384"/>
      <c r="IE31" s="384"/>
      <c r="IF31" s="384"/>
      <c r="IG31" s="384"/>
      <c r="IH31" s="384"/>
      <c r="II31" s="384"/>
      <c r="IJ31" s="384"/>
      <c r="IK31" s="384"/>
      <c r="IL31" s="384"/>
      <c r="IM31" s="384"/>
      <c r="IN31" s="384"/>
      <c r="IO31" s="384"/>
      <c r="IP31" s="384"/>
      <c r="IQ31" s="384"/>
      <c r="IR31" s="384"/>
      <c r="IS31" s="384"/>
      <c r="IT31" s="384"/>
      <c r="IU31" s="384"/>
      <c r="IV31" s="384"/>
    </row>
    <row r="32" spans="1:256" s="170" customFormat="1" x14ac:dyDescent="0.25">
      <c r="A32" s="386"/>
      <c r="B32" s="396" t="s">
        <v>690</v>
      </c>
      <c r="C32" s="395">
        <v>4</v>
      </c>
      <c r="D32" s="394" t="s">
        <v>13</v>
      </c>
      <c r="E32" s="393">
        <v>2719</v>
      </c>
      <c r="F32" s="393">
        <f t="shared" si="0"/>
        <v>10876</v>
      </c>
      <c r="G32" s="44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4"/>
      <c r="AH32" s="384"/>
      <c r="AI32" s="384"/>
      <c r="AJ32" s="384"/>
      <c r="AK32" s="384"/>
      <c r="AL32" s="384"/>
      <c r="AM32" s="384"/>
      <c r="AN32" s="384"/>
      <c r="AO32" s="384"/>
      <c r="AP32" s="384"/>
      <c r="AQ32" s="384"/>
      <c r="AR32" s="384"/>
      <c r="AS32" s="384"/>
      <c r="AT32" s="384"/>
      <c r="AU32" s="384"/>
      <c r="AV32" s="384"/>
      <c r="AW32" s="384"/>
      <c r="AX32" s="384"/>
      <c r="AY32" s="384"/>
      <c r="AZ32" s="384"/>
      <c r="BA32" s="384"/>
      <c r="BB32" s="384"/>
      <c r="BC32" s="384"/>
      <c r="BD32" s="384"/>
      <c r="BE32" s="384"/>
      <c r="BF32" s="384"/>
      <c r="BG32" s="384"/>
      <c r="BH32" s="384"/>
      <c r="BI32" s="384"/>
      <c r="BJ32" s="384"/>
      <c r="BK32" s="384"/>
      <c r="BL32" s="384"/>
      <c r="BM32" s="384"/>
      <c r="BN32" s="384"/>
      <c r="BO32" s="384"/>
      <c r="BP32" s="384"/>
      <c r="BQ32" s="384"/>
      <c r="BR32" s="384"/>
      <c r="BS32" s="384"/>
      <c r="BT32" s="384"/>
      <c r="BU32" s="384"/>
      <c r="BV32" s="384"/>
      <c r="BW32" s="384"/>
      <c r="BX32" s="384"/>
      <c r="BY32" s="384"/>
      <c r="BZ32" s="384"/>
      <c r="CA32" s="384"/>
      <c r="CB32" s="384"/>
      <c r="CC32" s="384"/>
      <c r="CD32" s="384"/>
      <c r="CE32" s="384"/>
      <c r="CF32" s="384"/>
      <c r="CG32" s="384"/>
      <c r="CH32" s="384"/>
      <c r="CI32" s="384"/>
      <c r="CJ32" s="384"/>
      <c r="CK32" s="384"/>
      <c r="CL32" s="384"/>
      <c r="CM32" s="384"/>
      <c r="CN32" s="384"/>
      <c r="CO32" s="384"/>
      <c r="CP32" s="384"/>
      <c r="CQ32" s="384"/>
      <c r="CR32" s="384"/>
      <c r="CS32" s="384"/>
      <c r="CT32" s="384"/>
      <c r="CU32" s="384"/>
      <c r="CV32" s="384"/>
      <c r="CW32" s="384"/>
      <c r="CX32" s="384"/>
      <c r="CY32" s="384"/>
      <c r="CZ32" s="384"/>
      <c r="DA32" s="384"/>
      <c r="DB32" s="384"/>
      <c r="DC32" s="384"/>
      <c r="DD32" s="384"/>
      <c r="DE32" s="384"/>
      <c r="DF32" s="384"/>
      <c r="DG32" s="384"/>
      <c r="DH32" s="384"/>
      <c r="DI32" s="384"/>
      <c r="DJ32" s="384"/>
      <c r="DK32" s="384"/>
      <c r="DL32" s="384"/>
      <c r="DM32" s="384"/>
      <c r="DN32" s="384"/>
      <c r="DO32" s="384"/>
      <c r="DP32" s="384"/>
      <c r="DQ32" s="384"/>
      <c r="DR32" s="384"/>
      <c r="DS32" s="384"/>
      <c r="DT32" s="384"/>
      <c r="DU32" s="384"/>
      <c r="DV32" s="384"/>
      <c r="DW32" s="384"/>
      <c r="DX32" s="384"/>
      <c r="DY32" s="384"/>
      <c r="DZ32" s="384"/>
      <c r="EA32" s="384"/>
      <c r="EB32" s="384"/>
      <c r="EC32" s="384"/>
      <c r="ED32" s="384"/>
      <c r="EE32" s="384"/>
      <c r="EF32" s="384"/>
      <c r="EG32" s="384"/>
      <c r="EH32" s="384"/>
      <c r="EI32" s="384"/>
      <c r="EJ32" s="384"/>
      <c r="EK32" s="384"/>
      <c r="EL32" s="384"/>
      <c r="EM32" s="384"/>
      <c r="EN32" s="384"/>
      <c r="EO32" s="384"/>
      <c r="EP32" s="384"/>
      <c r="EQ32" s="384"/>
      <c r="ER32" s="384"/>
      <c r="ES32" s="384"/>
      <c r="ET32" s="384"/>
      <c r="EU32" s="384"/>
      <c r="EV32" s="384"/>
      <c r="EW32" s="384"/>
      <c r="EX32" s="384"/>
      <c r="EY32" s="384"/>
      <c r="EZ32" s="384"/>
      <c r="FA32" s="384"/>
      <c r="FB32" s="384"/>
      <c r="FC32" s="384"/>
      <c r="FD32" s="384"/>
      <c r="FE32" s="384"/>
      <c r="FF32" s="384"/>
      <c r="FG32" s="384"/>
      <c r="FH32" s="384"/>
      <c r="FI32" s="384"/>
      <c r="FJ32" s="384"/>
      <c r="FK32" s="384"/>
      <c r="FL32" s="384"/>
      <c r="FM32" s="384"/>
      <c r="FN32" s="384"/>
      <c r="FO32" s="384"/>
      <c r="FP32" s="384"/>
      <c r="FQ32" s="384"/>
      <c r="FR32" s="384"/>
      <c r="FS32" s="384"/>
      <c r="FT32" s="384"/>
      <c r="FU32" s="384"/>
      <c r="FV32" s="384"/>
      <c r="FW32" s="384"/>
      <c r="FX32" s="384"/>
      <c r="FY32" s="384"/>
      <c r="FZ32" s="384"/>
      <c r="GA32" s="384"/>
      <c r="GB32" s="384"/>
      <c r="GC32" s="384"/>
      <c r="GD32" s="384"/>
      <c r="GE32" s="384"/>
      <c r="GF32" s="384"/>
      <c r="GG32" s="384"/>
      <c r="GH32" s="384"/>
      <c r="GI32" s="384"/>
      <c r="GJ32" s="384"/>
      <c r="GK32" s="384"/>
      <c r="GL32" s="384"/>
      <c r="GM32" s="384"/>
      <c r="GN32" s="384"/>
      <c r="GO32" s="384"/>
      <c r="GP32" s="384"/>
      <c r="GQ32" s="384"/>
      <c r="GR32" s="384"/>
      <c r="GS32" s="384"/>
      <c r="GT32" s="384"/>
      <c r="GU32" s="384"/>
      <c r="GV32" s="384"/>
      <c r="GW32" s="384"/>
      <c r="GX32" s="384"/>
      <c r="GY32" s="384"/>
      <c r="GZ32" s="384"/>
      <c r="HA32" s="384"/>
      <c r="HB32" s="384"/>
      <c r="HC32" s="384"/>
      <c r="HD32" s="384"/>
      <c r="HE32" s="384"/>
      <c r="HF32" s="384"/>
      <c r="HG32" s="384"/>
      <c r="HH32" s="384"/>
      <c r="HI32" s="384"/>
      <c r="HJ32" s="384"/>
      <c r="HK32" s="384"/>
      <c r="HL32" s="384"/>
      <c r="HM32" s="384"/>
      <c r="HN32" s="384"/>
      <c r="HO32" s="384"/>
      <c r="HP32" s="384"/>
      <c r="HQ32" s="384"/>
      <c r="HR32" s="384"/>
      <c r="HS32" s="384"/>
      <c r="HT32" s="384"/>
      <c r="HU32" s="384"/>
      <c r="HV32" s="384"/>
      <c r="HW32" s="384"/>
      <c r="HX32" s="384"/>
      <c r="HY32" s="384"/>
      <c r="HZ32" s="384"/>
      <c r="IA32" s="384"/>
      <c r="IB32" s="384"/>
      <c r="IC32" s="384"/>
      <c r="ID32" s="384"/>
      <c r="IE32" s="384"/>
      <c r="IF32" s="384"/>
      <c r="IG32" s="384"/>
      <c r="IH32" s="384"/>
      <c r="II32" s="384"/>
      <c r="IJ32" s="384"/>
      <c r="IK32" s="384"/>
      <c r="IL32" s="384"/>
      <c r="IM32" s="384"/>
      <c r="IN32" s="384"/>
      <c r="IO32" s="384"/>
      <c r="IP32" s="384"/>
      <c r="IQ32" s="384"/>
      <c r="IR32" s="384"/>
      <c r="IS32" s="384"/>
      <c r="IT32" s="384"/>
      <c r="IU32" s="384"/>
      <c r="IV32" s="384"/>
    </row>
    <row r="33" spans="1:256" s="170" customFormat="1" x14ac:dyDescent="0.25">
      <c r="A33" s="386"/>
      <c r="B33" s="396" t="s">
        <v>689</v>
      </c>
      <c r="C33" s="395">
        <v>2</v>
      </c>
      <c r="D33" s="394" t="s">
        <v>678</v>
      </c>
      <c r="E33" s="393">
        <v>2700</v>
      </c>
      <c r="F33" s="393">
        <f t="shared" si="0"/>
        <v>5400</v>
      </c>
      <c r="G33" s="444"/>
      <c r="H33" s="384"/>
      <c r="I33" s="384"/>
      <c r="J33" s="384"/>
      <c r="K33" s="384"/>
      <c r="L33" s="384"/>
      <c r="M33" s="384"/>
      <c r="N33" s="384"/>
      <c r="O33" s="384"/>
      <c r="P33" s="384"/>
      <c r="Q33" s="384"/>
      <c r="R33" s="384"/>
      <c r="S33" s="384"/>
      <c r="T33" s="384"/>
      <c r="U33" s="384"/>
      <c r="V33" s="384"/>
      <c r="W33" s="384"/>
      <c r="X33" s="384"/>
      <c r="Y33" s="384"/>
      <c r="Z33" s="384"/>
      <c r="AA33" s="384"/>
      <c r="AB33" s="384"/>
      <c r="AC33" s="384"/>
      <c r="AD33" s="384"/>
      <c r="AE33" s="384"/>
      <c r="AF33" s="384"/>
      <c r="AG33" s="384"/>
      <c r="AH33" s="384"/>
      <c r="AI33" s="384"/>
      <c r="AJ33" s="384"/>
      <c r="AK33" s="384"/>
      <c r="AL33" s="384"/>
      <c r="AM33" s="384"/>
      <c r="AN33" s="384"/>
      <c r="AO33" s="384"/>
      <c r="AP33" s="384"/>
      <c r="AQ33" s="384"/>
      <c r="AR33" s="384"/>
      <c r="AS33" s="384"/>
      <c r="AT33" s="384"/>
      <c r="AU33" s="384"/>
      <c r="AV33" s="384"/>
      <c r="AW33" s="384"/>
      <c r="AX33" s="384"/>
      <c r="AY33" s="384"/>
      <c r="AZ33" s="384"/>
      <c r="BA33" s="384"/>
      <c r="BB33" s="384"/>
      <c r="BC33" s="384"/>
      <c r="BD33" s="384"/>
      <c r="BE33" s="384"/>
      <c r="BF33" s="384"/>
      <c r="BG33" s="384"/>
      <c r="BH33" s="384"/>
      <c r="BI33" s="384"/>
      <c r="BJ33" s="384"/>
      <c r="BK33" s="384"/>
      <c r="BL33" s="384"/>
      <c r="BM33" s="384"/>
      <c r="BN33" s="384"/>
      <c r="BO33" s="384"/>
      <c r="BP33" s="384"/>
      <c r="BQ33" s="384"/>
      <c r="BR33" s="384"/>
      <c r="BS33" s="384"/>
      <c r="BT33" s="384"/>
      <c r="BU33" s="384"/>
      <c r="BV33" s="384"/>
      <c r="BW33" s="384"/>
      <c r="BX33" s="384"/>
      <c r="BY33" s="384"/>
      <c r="BZ33" s="384"/>
      <c r="CA33" s="384"/>
      <c r="CB33" s="384"/>
      <c r="CC33" s="384"/>
      <c r="CD33" s="384"/>
      <c r="CE33" s="384"/>
      <c r="CF33" s="384"/>
      <c r="CG33" s="384"/>
      <c r="CH33" s="384"/>
      <c r="CI33" s="384"/>
      <c r="CJ33" s="384"/>
      <c r="CK33" s="384"/>
      <c r="CL33" s="384"/>
      <c r="CM33" s="384"/>
      <c r="CN33" s="384"/>
      <c r="CO33" s="384"/>
      <c r="CP33" s="384"/>
      <c r="CQ33" s="384"/>
      <c r="CR33" s="384"/>
      <c r="CS33" s="384"/>
      <c r="CT33" s="384"/>
      <c r="CU33" s="384"/>
      <c r="CV33" s="384"/>
      <c r="CW33" s="384"/>
      <c r="CX33" s="384"/>
      <c r="CY33" s="384"/>
      <c r="CZ33" s="384"/>
      <c r="DA33" s="384"/>
      <c r="DB33" s="384"/>
      <c r="DC33" s="384"/>
      <c r="DD33" s="384"/>
      <c r="DE33" s="384"/>
      <c r="DF33" s="384"/>
      <c r="DG33" s="384"/>
      <c r="DH33" s="384"/>
      <c r="DI33" s="384"/>
      <c r="DJ33" s="384"/>
      <c r="DK33" s="384"/>
      <c r="DL33" s="384"/>
      <c r="DM33" s="384"/>
      <c r="DN33" s="384"/>
      <c r="DO33" s="384"/>
      <c r="DP33" s="384"/>
      <c r="DQ33" s="384"/>
      <c r="DR33" s="384"/>
      <c r="DS33" s="384"/>
      <c r="DT33" s="384"/>
      <c r="DU33" s="384"/>
      <c r="DV33" s="384"/>
      <c r="DW33" s="384"/>
      <c r="DX33" s="384"/>
      <c r="DY33" s="384"/>
      <c r="DZ33" s="384"/>
      <c r="EA33" s="384"/>
      <c r="EB33" s="384"/>
      <c r="EC33" s="384"/>
      <c r="ED33" s="384"/>
      <c r="EE33" s="384"/>
      <c r="EF33" s="384"/>
      <c r="EG33" s="384"/>
      <c r="EH33" s="384"/>
      <c r="EI33" s="384"/>
      <c r="EJ33" s="384"/>
      <c r="EK33" s="384"/>
      <c r="EL33" s="384"/>
      <c r="EM33" s="384"/>
      <c r="EN33" s="384"/>
      <c r="EO33" s="384"/>
      <c r="EP33" s="384"/>
      <c r="EQ33" s="384"/>
      <c r="ER33" s="384"/>
      <c r="ES33" s="384"/>
      <c r="ET33" s="384"/>
      <c r="EU33" s="384"/>
      <c r="EV33" s="384"/>
      <c r="EW33" s="384"/>
      <c r="EX33" s="384"/>
      <c r="EY33" s="384"/>
      <c r="EZ33" s="384"/>
      <c r="FA33" s="384"/>
      <c r="FB33" s="384"/>
      <c r="FC33" s="384"/>
      <c r="FD33" s="384"/>
      <c r="FE33" s="384"/>
      <c r="FF33" s="384"/>
      <c r="FG33" s="384"/>
      <c r="FH33" s="384"/>
      <c r="FI33" s="384"/>
      <c r="FJ33" s="384"/>
      <c r="FK33" s="384"/>
      <c r="FL33" s="384"/>
      <c r="FM33" s="384"/>
      <c r="FN33" s="384"/>
      <c r="FO33" s="384"/>
      <c r="FP33" s="384"/>
      <c r="FQ33" s="384"/>
      <c r="FR33" s="384"/>
      <c r="FS33" s="384"/>
      <c r="FT33" s="384"/>
      <c r="FU33" s="384"/>
      <c r="FV33" s="384"/>
      <c r="FW33" s="384"/>
      <c r="FX33" s="384"/>
      <c r="FY33" s="384"/>
      <c r="FZ33" s="384"/>
      <c r="GA33" s="384"/>
      <c r="GB33" s="384"/>
      <c r="GC33" s="384"/>
      <c r="GD33" s="384"/>
      <c r="GE33" s="384"/>
      <c r="GF33" s="384"/>
      <c r="GG33" s="384"/>
      <c r="GH33" s="384"/>
      <c r="GI33" s="384"/>
      <c r="GJ33" s="384"/>
      <c r="GK33" s="384"/>
      <c r="GL33" s="384"/>
      <c r="GM33" s="384"/>
      <c r="GN33" s="384"/>
      <c r="GO33" s="384"/>
      <c r="GP33" s="384"/>
      <c r="GQ33" s="384"/>
      <c r="GR33" s="384"/>
      <c r="GS33" s="384"/>
      <c r="GT33" s="384"/>
      <c r="GU33" s="384"/>
      <c r="GV33" s="384"/>
      <c r="GW33" s="384"/>
      <c r="GX33" s="384"/>
      <c r="GY33" s="384"/>
      <c r="GZ33" s="384"/>
      <c r="HA33" s="384"/>
      <c r="HB33" s="384"/>
      <c r="HC33" s="384"/>
      <c r="HD33" s="384"/>
      <c r="HE33" s="384"/>
      <c r="HF33" s="384"/>
      <c r="HG33" s="384"/>
      <c r="HH33" s="384"/>
      <c r="HI33" s="384"/>
      <c r="HJ33" s="384"/>
      <c r="HK33" s="384"/>
      <c r="HL33" s="384"/>
      <c r="HM33" s="384"/>
      <c r="HN33" s="384"/>
      <c r="HO33" s="384"/>
      <c r="HP33" s="384"/>
      <c r="HQ33" s="384"/>
      <c r="HR33" s="384"/>
      <c r="HS33" s="384"/>
      <c r="HT33" s="384"/>
      <c r="HU33" s="384"/>
      <c r="HV33" s="384"/>
      <c r="HW33" s="384"/>
      <c r="HX33" s="384"/>
      <c r="HY33" s="384"/>
      <c r="HZ33" s="384"/>
      <c r="IA33" s="384"/>
      <c r="IB33" s="384"/>
      <c r="IC33" s="384"/>
      <c r="ID33" s="384"/>
      <c r="IE33" s="384"/>
      <c r="IF33" s="384"/>
      <c r="IG33" s="384"/>
      <c r="IH33" s="384"/>
      <c r="II33" s="384"/>
      <c r="IJ33" s="384"/>
      <c r="IK33" s="384"/>
      <c r="IL33" s="384"/>
      <c r="IM33" s="384"/>
      <c r="IN33" s="384"/>
      <c r="IO33" s="384"/>
      <c r="IP33" s="384"/>
      <c r="IQ33" s="384"/>
      <c r="IR33" s="384"/>
      <c r="IS33" s="384"/>
      <c r="IT33" s="384"/>
      <c r="IU33" s="384"/>
      <c r="IV33" s="384"/>
    </row>
    <row r="34" spans="1:256" s="170" customFormat="1" x14ac:dyDescent="0.25">
      <c r="A34" s="386"/>
      <c r="B34" s="396" t="s">
        <v>688</v>
      </c>
      <c r="C34" s="395">
        <v>4</v>
      </c>
      <c r="D34" s="394" t="s">
        <v>678</v>
      </c>
      <c r="E34" s="393">
        <v>1600</v>
      </c>
      <c r="F34" s="393">
        <f t="shared" si="0"/>
        <v>6400</v>
      </c>
      <c r="G34" s="444"/>
      <c r="H34" s="384"/>
      <c r="I34" s="384"/>
      <c r="J34" s="384"/>
      <c r="K34" s="384"/>
      <c r="L34" s="384"/>
      <c r="M34" s="384"/>
      <c r="N34" s="384"/>
      <c r="O34" s="384"/>
      <c r="P34" s="384"/>
      <c r="Q34" s="384"/>
      <c r="R34" s="384"/>
      <c r="S34" s="384"/>
      <c r="T34" s="384"/>
      <c r="U34" s="384"/>
      <c r="V34" s="384"/>
      <c r="W34" s="384"/>
      <c r="X34" s="384"/>
      <c r="Y34" s="384"/>
      <c r="Z34" s="384"/>
      <c r="AA34" s="384"/>
      <c r="AB34" s="384"/>
      <c r="AC34" s="384"/>
      <c r="AD34" s="384"/>
      <c r="AE34" s="384"/>
      <c r="AF34" s="384"/>
      <c r="AG34" s="384"/>
      <c r="AH34" s="384"/>
      <c r="AI34" s="384"/>
      <c r="AJ34" s="384"/>
      <c r="AK34" s="384"/>
      <c r="AL34" s="384"/>
      <c r="AM34" s="384"/>
      <c r="AN34" s="384"/>
      <c r="AO34" s="384"/>
      <c r="AP34" s="384"/>
      <c r="AQ34" s="384"/>
      <c r="AR34" s="384"/>
      <c r="AS34" s="384"/>
      <c r="AT34" s="384"/>
      <c r="AU34" s="384"/>
      <c r="AV34" s="384"/>
      <c r="AW34" s="384"/>
      <c r="AX34" s="384"/>
      <c r="AY34" s="384"/>
      <c r="AZ34" s="384"/>
      <c r="BA34" s="384"/>
      <c r="BB34" s="384"/>
      <c r="BC34" s="384"/>
      <c r="BD34" s="384"/>
      <c r="BE34" s="384"/>
      <c r="BF34" s="384"/>
      <c r="BG34" s="384"/>
      <c r="BH34" s="384"/>
      <c r="BI34" s="384"/>
      <c r="BJ34" s="384"/>
      <c r="BK34" s="384"/>
      <c r="BL34" s="384"/>
      <c r="BM34" s="384"/>
      <c r="BN34" s="384"/>
      <c r="BO34" s="384"/>
      <c r="BP34" s="384"/>
      <c r="BQ34" s="384"/>
      <c r="BR34" s="384"/>
      <c r="BS34" s="384"/>
      <c r="BT34" s="384"/>
      <c r="BU34" s="384"/>
      <c r="BV34" s="384"/>
      <c r="BW34" s="384"/>
      <c r="BX34" s="384"/>
      <c r="BY34" s="384"/>
      <c r="BZ34" s="384"/>
      <c r="CA34" s="384"/>
      <c r="CB34" s="384"/>
      <c r="CC34" s="384"/>
      <c r="CD34" s="384"/>
      <c r="CE34" s="384"/>
      <c r="CF34" s="384"/>
      <c r="CG34" s="384"/>
      <c r="CH34" s="384"/>
      <c r="CI34" s="384"/>
      <c r="CJ34" s="384"/>
      <c r="CK34" s="384"/>
      <c r="CL34" s="384"/>
      <c r="CM34" s="384"/>
      <c r="CN34" s="384"/>
      <c r="CO34" s="384"/>
      <c r="CP34" s="384"/>
      <c r="CQ34" s="384"/>
      <c r="CR34" s="384"/>
      <c r="CS34" s="384"/>
      <c r="CT34" s="384"/>
      <c r="CU34" s="384"/>
      <c r="CV34" s="384"/>
      <c r="CW34" s="384"/>
      <c r="CX34" s="384"/>
      <c r="CY34" s="384"/>
      <c r="CZ34" s="384"/>
      <c r="DA34" s="384"/>
      <c r="DB34" s="384"/>
      <c r="DC34" s="384"/>
      <c r="DD34" s="384"/>
      <c r="DE34" s="384"/>
      <c r="DF34" s="384"/>
      <c r="DG34" s="384"/>
      <c r="DH34" s="384"/>
      <c r="DI34" s="384"/>
      <c r="DJ34" s="384"/>
      <c r="DK34" s="384"/>
      <c r="DL34" s="384"/>
      <c r="DM34" s="384"/>
      <c r="DN34" s="384"/>
      <c r="DO34" s="384"/>
      <c r="DP34" s="384"/>
      <c r="DQ34" s="384"/>
      <c r="DR34" s="384"/>
      <c r="DS34" s="384"/>
      <c r="DT34" s="384"/>
      <c r="DU34" s="384"/>
      <c r="DV34" s="384"/>
      <c r="DW34" s="384"/>
      <c r="DX34" s="384"/>
      <c r="DY34" s="384"/>
      <c r="DZ34" s="384"/>
      <c r="EA34" s="384"/>
      <c r="EB34" s="384"/>
      <c r="EC34" s="384"/>
      <c r="ED34" s="384"/>
      <c r="EE34" s="384"/>
      <c r="EF34" s="384"/>
      <c r="EG34" s="384"/>
      <c r="EH34" s="384"/>
      <c r="EI34" s="384"/>
      <c r="EJ34" s="384"/>
      <c r="EK34" s="384"/>
      <c r="EL34" s="384"/>
      <c r="EM34" s="384"/>
      <c r="EN34" s="384"/>
      <c r="EO34" s="384"/>
      <c r="EP34" s="384"/>
      <c r="EQ34" s="384"/>
      <c r="ER34" s="384"/>
      <c r="ES34" s="384"/>
      <c r="ET34" s="384"/>
      <c r="EU34" s="384"/>
      <c r="EV34" s="384"/>
      <c r="EW34" s="384"/>
      <c r="EX34" s="384"/>
      <c r="EY34" s="384"/>
      <c r="EZ34" s="384"/>
      <c r="FA34" s="384"/>
      <c r="FB34" s="384"/>
      <c r="FC34" s="384"/>
      <c r="FD34" s="384"/>
      <c r="FE34" s="384"/>
      <c r="FF34" s="384"/>
      <c r="FG34" s="384"/>
      <c r="FH34" s="384"/>
      <c r="FI34" s="384"/>
      <c r="FJ34" s="384"/>
      <c r="FK34" s="384"/>
      <c r="FL34" s="384"/>
      <c r="FM34" s="384"/>
      <c r="FN34" s="384"/>
      <c r="FO34" s="384"/>
      <c r="FP34" s="384"/>
      <c r="FQ34" s="384"/>
      <c r="FR34" s="384"/>
      <c r="FS34" s="384"/>
      <c r="FT34" s="384"/>
      <c r="FU34" s="384"/>
      <c r="FV34" s="384"/>
      <c r="FW34" s="384"/>
      <c r="FX34" s="384"/>
      <c r="FY34" s="384"/>
      <c r="FZ34" s="384"/>
      <c r="GA34" s="384"/>
      <c r="GB34" s="384"/>
      <c r="GC34" s="384"/>
      <c r="GD34" s="384"/>
      <c r="GE34" s="384"/>
      <c r="GF34" s="384"/>
      <c r="GG34" s="384"/>
      <c r="GH34" s="384"/>
      <c r="GI34" s="384"/>
      <c r="GJ34" s="384"/>
      <c r="GK34" s="384"/>
      <c r="GL34" s="384"/>
      <c r="GM34" s="384"/>
      <c r="GN34" s="384"/>
      <c r="GO34" s="384"/>
      <c r="GP34" s="384"/>
      <c r="GQ34" s="384"/>
      <c r="GR34" s="384"/>
      <c r="GS34" s="384"/>
      <c r="GT34" s="384"/>
      <c r="GU34" s="384"/>
      <c r="GV34" s="384"/>
      <c r="GW34" s="384"/>
      <c r="GX34" s="384"/>
      <c r="GY34" s="384"/>
      <c r="GZ34" s="384"/>
      <c r="HA34" s="384"/>
      <c r="HB34" s="384"/>
      <c r="HC34" s="384"/>
      <c r="HD34" s="384"/>
      <c r="HE34" s="384"/>
      <c r="HF34" s="384"/>
      <c r="HG34" s="384"/>
      <c r="HH34" s="384"/>
      <c r="HI34" s="384"/>
      <c r="HJ34" s="384"/>
      <c r="HK34" s="384"/>
      <c r="HL34" s="384"/>
      <c r="HM34" s="384"/>
      <c r="HN34" s="384"/>
      <c r="HO34" s="384"/>
      <c r="HP34" s="384"/>
      <c r="HQ34" s="384"/>
      <c r="HR34" s="384"/>
      <c r="HS34" s="384"/>
      <c r="HT34" s="384"/>
      <c r="HU34" s="384"/>
      <c r="HV34" s="384"/>
      <c r="HW34" s="384"/>
      <c r="HX34" s="384"/>
      <c r="HY34" s="384"/>
      <c r="HZ34" s="384"/>
      <c r="IA34" s="384"/>
      <c r="IB34" s="384"/>
      <c r="IC34" s="384"/>
      <c r="ID34" s="384"/>
      <c r="IE34" s="384"/>
      <c r="IF34" s="384"/>
      <c r="IG34" s="384"/>
      <c r="IH34" s="384"/>
      <c r="II34" s="384"/>
      <c r="IJ34" s="384"/>
      <c r="IK34" s="384"/>
      <c r="IL34" s="384"/>
      <c r="IM34" s="384"/>
      <c r="IN34" s="384"/>
      <c r="IO34" s="384"/>
      <c r="IP34" s="384"/>
      <c r="IQ34" s="384"/>
      <c r="IR34" s="384"/>
      <c r="IS34" s="384"/>
      <c r="IT34" s="384"/>
      <c r="IU34" s="384"/>
      <c r="IV34" s="384"/>
    </row>
    <row r="35" spans="1:256" s="170" customFormat="1" x14ac:dyDescent="0.25">
      <c r="A35" s="386"/>
      <c r="B35" s="396" t="s">
        <v>687</v>
      </c>
      <c r="C35" s="395">
        <v>2</v>
      </c>
      <c r="D35" s="394" t="s">
        <v>678</v>
      </c>
      <c r="E35" s="393">
        <v>2700</v>
      </c>
      <c r="F35" s="393">
        <f t="shared" si="0"/>
        <v>5400</v>
      </c>
      <c r="G35" s="444"/>
      <c r="H35" s="384"/>
      <c r="I35" s="384"/>
      <c r="J35" s="384"/>
      <c r="K35" s="384"/>
      <c r="L35" s="384"/>
      <c r="M35" s="384"/>
      <c r="N35" s="384"/>
      <c r="O35" s="384"/>
      <c r="P35" s="384"/>
      <c r="Q35" s="384"/>
      <c r="R35" s="384"/>
      <c r="S35" s="384"/>
      <c r="T35" s="384"/>
      <c r="U35" s="384"/>
      <c r="V35" s="384"/>
      <c r="W35" s="384"/>
      <c r="X35" s="384"/>
      <c r="Y35" s="384"/>
      <c r="Z35" s="384"/>
      <c r="AA35" s="384"/>
      <c r="AB35" s="384"/>
      <c r="AC35" s="384"/>
      <c r="AD35" s="384"/>
      <c r="AE35" s="384"/>
      <c r="AF35" s="384"/>
      <c r="AG35" s="384"/>
      <c r="AH35" s="384"/>
      <c r="AI35" s="384"/>
      <c r="AJ35" s="384"/>
      <c r="AK35" s="384"/>
      <c r="AL35" s="384"/>
      <c r="AM35" s="384"/>
      <c r="AN35" s="384"/>
      <c r="AO35" s="384"/>
      <c r="AP35" s="384"/>
      <c r="AQ35" s="384"/>
      <c r="AR35" s="384"/>
      <c r="AS35" s="384"/>
      <c r="AT35" s="384"/>
      <c r="AU35" s="384"/>
      <c r="AV35" s="384"/>
      <c r="AW35" s="384"/>
      <c r="AX35" s="384"/>
      <c r="AY35" s="384"/>
      <c r="AZ35" s="384"/>
      <c r="BA35" s="384"/>
      <c r="BB35" s="384"/>
      <c r="BC35" s="384"/>
      <c r="BD35" s="384"/>
      <c r="BE35" s="384"/>
      <c r="BF35" s="384"/>
      <c r="BG35" s="384"/>
      <c r="BH35" s="384"/>
      <c r="BI35" s="384"/>
      <c r="BJ35" s="384"/>
      <c r="BK35" s="384"/>
      <c r="BL35" s="384"/>
      <c r="BM35" s="384"/>
      <c r="BN35" s="384"/>
      <c r="BO35" s="384"/>
      <c r="BP35" s="384"/>
      <c r="BQ35" s="384"/>
      <c r="BR35" s="384"/>
      <c r="BS35" s="384"/>
      <c r="BT35" s="384"/>
      <c r="BU35" s="384"/>
      <c r="BV35" s="384"/>
      <c r="BW35" s="384"/>
      <c r="BX35" s="384"/>
      <c r="BY35" s="384"/>
      <c r="BZ35" s="384"/>
      <c r="CA35" s="384"/>
      <c r="CB35" s="384"/>
      <c r="CC35" s="384"/>
      <c r="CD35" s="384"/>
      <c r="CE35" s="384"/>
      <c r="CF35" s="384"/>
      <c r="CG35" s="384"/>
      <c r="CH35" s="384"/>
      <c r="CI35" s="384"/>
      <c r="CJ35" s="384"/>
      <c r="CK35" s="384"/>
      <c r="CL35" s="384"/>
      <c r="CM35" s="384"/>
      <c r="CN35" s="384"/>
      <c r="CO35" s="384"/>
      <c r="CP35" s="384"/>
      <c r="CQ35" s="384"/>
      <c r="CR35" s="384"/>
      <c r="CS35" s="384"/>
      <c r="CT35" s="384"/>
      <c r="CU35" s="384"/>
      <c r="CV35" s="384"/>
      <c r="CW35" s="384"/>
      <c r="CX35" s="384"/>
      <c r="CY35" s="384"/>
      <c r="CZ35" s="384"/>
      <c r="DA35" s="384"/>
      <c r="DB35" s="384"/>
      <c r="DC35" s="384"/>
      <c r="DD35" s="384"/>
      <c r="DE35" s="384"/>
      <c r="DF35" s="384"/>
      <c r="DG35" s="384"/>
      <c r="DH35" s="384"/>
      <c r="DI35" s="384"/>
      <c r="DJ35" s="384"/>
      <c r="DK35" s="384"/>
      <c r="DL35" s="384"/>
      <c r="DM35" s="384"/>
      <c r="DN35" s="384"/>
      <c r="DO35" s="384"/>
      <c r="DP35" s="384"/>
      <c r="DQ35" s="384"/>
      <c r="DR35" s="384"/>
      <c r="DS35" s="384"/>
      <c r="DT35" s="384"/>
      <c r="DU35" s="384"/>
      <c r="DV35" s="384"/>
      <c r="DW35" s="384"/>
      <c r="DX35" s="384"/>
      <c r="DY35" s="384"/>
      <c r="DZ35" s="384"/>
      <c r="EA35" s="384"/>
      <c r="EB35" s="384"/>
      <c r="EC35" s="384"/>
      <c r="ED35" s="384"/>
      <c r="EE35" s="384"/>
      <c r="EF35" s="384"/>
      <c r="EG35" s="384"/>
      <c r="EH35" s="384"/>
      <c r="EI35" s="384"/>
      <c r="EJ35" s="384"/>
      <c r="EK35" s="384"/>
      <c r="EL35" s="384"/>
      <c r="EM35" s="384"/>
      <c r="EN35" s="384"/>
      <c r="EO35" s="384"/>
      <c r="EP35" s="384"/>
      <c r="EQ35" s="384"/>
      <c r="ER35" s="384"/>
      <c r="ES35" s="384"/>
      <c r="ET35" s="384"/>
      <c r="EU35" s="384"/>
      <c r="EV35" s="384"/>
      <c r="EW35" s="384"/>
      <c r="EX35" s="384"/>
      <c r="EY35" s="384"/>
      <c r="EZ35" s="384"/>
      <c r="FA35" s="384"/>
      <c r="FB35" s="384"/>
      <c r="FC35" s="384"/>
      <c r="FD35" s="384"/>
      <c r="FE35" s="384"/>
      <c r="FF35" s="384"/>
      <c r="FG35" s="384"/>
      <c r="FH35" s="384"/>
      <c r="FI35" s="384"/>
      <c r="FJ35" s="384"/>
      <c r="FK35" s="384"/>
      <c r="FL35" s="384"/>
      <c r="FM35" s="384"/>
      <c r="FN35" s="384"/>
      <c r="FO35" s="384"/>
      <c r="FP35" s="384"/>
      <c r="FQ35" s="384"/>
      <c r="FR35" s="384"/>
      <c r="FS35" s="384"/>
      <c r="FT35" s="384"/>
      <c r="FU35" s="384"/>
      <c r="FV35" s="384"/>
      <c r="FW35" s="384"/>
      <c r="FX35" s="384"/>
      <c r="FY35" s="384"/>
      <c r="FZ35" s="384"/>
      <c r="GA35" s="384"/>
      <c r="GB35" s="384"/>
      <c r="GC35" s="384"/>
      <c r="GD35" s="384"/>
      <c r="GE35" s="384"/>
      <c r="GF35" s="384"/>
      <c r="GG35" s="384"/>
      <c r="GH35" s="384"/>
      <c r="GI35" s="384"/>
      <c r="GJ35" s="384"/>
      <c r="GK35" s="384"/>
      <c r="GL35" s="384"/>
      <c r="GM35" s="384"/>
      <c r="GN35" s="384"/>
      <c r="GO35" s="384"/>
      <c r="GP35" s="384"/>
      <c r="GQ35" s="384"/>
      <c r="GR35" s="384"/>
      <c r="GS35" s="384"/>
      <c r="GT35" s="384"/>
      <c r="GU35" s="384"/>
      <c r="GV35" s="384"/>
      <c r="GW35" s="384"/>
      <c r="GX35" s="384"/>
      <c r="GY35" s="384"/>
      <c r="GZ35" s="384"/>
      <c r="HA35" s="384"/>
      <c r="HB35" s="384"/>
      <c r="HC35" s="384"/>
      <c r="HD35" s="384"/>
      <c r="HE35" s="384"/>
      <c r="HF35" s="384"/>
      <c r="HG35" s="384"/>
      <c r="HH35" s="384"/>
      <c r="HI35" s="384"/>
      <c r="HJ35" s="384"/>
      <c r="HK35" s="384"/>
      <c r="HL35" s="384"/>
      <c r="HM35" s="384"/>
      <c r="HN35" s="384"/>
      <c r="HO35" s="384"/>
      <c r="HP35" s="384"/>
      <c r="HQ35" s="384"/>
      <c r="HR35" s="384"/>
      <c r="HS35" s="384"/>
      <c r="HT35" s="384"/>
      <c r="HU35" s="384"/>
      <c r="HV35" s="384"/>
      <c r="HW35" s="384"/>
      <c r="HX35" s="384"/>
      <c r="HY35" s="384"/>
      <c r="HZ35" s="384"/>
      <c r="IA35" s="384"/>
      <c r="IB35" s="384"/>
      <c r="IC35" s="384"/>
      <c r="ID35" s="384"/>
      <c r="IE35" s="384"/>
      <c r="IF35" s="384"/>
      <c r="IG35" s="384"/>
      <c r="IH35" s="384"/>
      <c r="II35" s="384"/>
      <c r="IJ35" s="384"/>
      <c r="IK35" s="384"/>
      <c r="IL35" s="384"/>
      <c r="IM35" s="384"/>
      <c r="IN35" s="384"/>
      <c r="IO35" s="384"/>
      <c r="IP35" s="384"/>
      <c r="IQ35" s="384"/>
      <c r="IR35" s="384"/>
      <c r="IS35" s="384"/>
      <c r="IT35" s="384"/>
      <c r="IU35" s="384"/>
      <c r="IV35" s="384"/>
    </row>
    <row r="36" spans="1:256" s="170" customFormat="1" x14ac:dyDescent="0.25">
      <c r="A36" s="386"/>
      <c r="B36" s="396" t="s">
        <v>686</v>
      </c>
      <c r="C36" s="395">
        <v>2</v>
      </c>
      <c r="D36" s="394" t="s">
        <v>678</v>
      </c>
      <c r="E36" s="393">
        <v>1600</v>
      </c>
      <c r="F36" s="393">
        <f t="shared" si="0"/>
        <v>3200</v>
      </c>
      <c r="G36" s="444"/>
      <c r="H36" s="384"/>
      <c r="I36" s="384"/>
      <c r="J36" s="384"/>
      <c r="K36" s="384"/>
      <c r="L36" s="384"/>
      <c r="M36" s="384"/>
      <c r="N36" s="384"/>
      <c r="O36" s="384"/>
      <c r="P36" s="384"/>
      <c r="Q36" s="384"/>
      <c r="R36" s="384"/>
      <c r="S36" s="384"/>
      <c r="T36" s="384"/>
      <c r="U36" s="384"/>
      <c r="V36" s="384"/>
      <c r="W36" s="384"/>
      <c r="X36" s="384"/>
      <c r="Y36" s="384"/>
      <c r="Z36" s="384"/>
      <c r="AA36" s="384"/>
      <c r="AB36" s="384"/>
      <c r="AC36" s="384"/>
      <c r="AD36" s="384"/>
      <c r="AE36" s="384"/>
      <c r="AF36" s="384"/>
      <c r="AG36" s="384"/>
      <c r="AH36" s="384"/>
      <c r="AI36" s="384"/>
      <c r="AJ36" s="384"/>
      <c r="AK36" s="384"/>
      <c r="AL36" s="384"/>
      <c r="AM36" s="384"/>
      <c r="AN36" s="384"/>
      <c r="AO36" s="384"/>
      <c r="AP36" s="384"/>
      <c r="AQ36" s="384"/>
      <c r="AR36" s="384"/>
      <c r="AS36" s="384"/>
      <c r="AT36" s="384"/>
      <c r="AU36" s="384"/>
      <c r="AV36" s="384"/>
      <c r="AW36" s="384"/>
      <c r="AX36" s="384"/>
      <c r="AY36" s="384"/>
      <c r="AZ36" s="384"/>
      <c r="BA36" s="384"/>
      <c r="BB36" s="384"/>
      <c r="BC36" s="384"/>
      <c r="BD36" s="384"/>
      <c r="BE36" s="384"/>
      <c r="BF36" s="384"/>
      <c r="BG36" s="384"/>
      <c r="BH36" s="384"/>
      <c r="BI36" s="384"/>
      <c r="BJ36" s="384"/>
      <c r="BK36" s="384"/>
      <c r="BL36" s="384"/>
      <c r="BM36" s="384"/>
      <c r="BN36" s="384"/>
      <c r="BO36" s="384"/>
      <c r="BP36" s="384"/>
      <c r="BQ36" s="384"/>
      <c r="BR36" s="384"/>
      <c r="BS36" s="384"/>
      <c r="BT36" s="384"/>
      <c r="BU36" s="384"/>
      <c r="BV36" s="384"/>
      <c r="BW36" s="384"/>
      <c r="BX36" s="384"/>
      <c r="BY36" s="384"/>
      <c r="BZ36" s="384"/>
      <c r="CA36" s="384"/>
      <c r="CB36" s="384"/>
      <c r="CC36" s="384"/>
      <c r="CD36" s="384"/>
      <c r="CE36" s="384"/>
      <c r="CF36" s="384"/>
      <c r="CG36" s="384"/>
      <c r="CH36" s="384"/>
      <c r="CI36" s="384"/>
      <c r="CJ36" s="384"/>
      <c r="CK36" s="384"/>
      <c r="CL36" s="384"/>
      <c r="CM36" s="384"/>
      <c r="CN36" s="384"/>
      <c r="CO36" s="384"/>
      <c r="CP36" s="384"/>
      <c r="CQ36" s="384"/>
      <c r="CR36" s="384"/>
      <c r="CS36" s="384"/>
      <c r="CT36" s="384"/>
      <c r="CU36" s="384"/>
      <c r="CV36" s="384"/>
      <c r="CW36" s="384"/>
      <c r="CX36" s="384"/>
      <c r="CY36" s="384"/>
      <c r="CZ36" s="384"/>
      <c r="DA36" s="384"/>
      <c r="DB36" s="384"/>
      <c r="DC36" s="384"/>
      <c r="DD36" s="384"/>
      <c r="DE36" s="384"/>
      <c r="DF36" s="384"/>
      <c r="DG36" s="384"/>
      <c r="DH36" s="384"/>
      <c r="DI36" s="384"/>
      <c r="DJ36" s="384"/>
      <c r="DK36" s="384"/>
      <c r="DL36" s="384"/>
      <c r="DM36" s="384"/>
      <c r="DN36" s="384"/>
      <c r="DO36" s="384"/>
      <c r="DP36" s="384"/>
      <c r="DQ36" s="384"/>
      <c r="DR36" s="384"/>
      <c r="DS36" s="384"/>
      <c r="DT36" s="384"/>
      <c r="DU36" s="384"/>
      <c r="DV36" s="384"/>
      <c r="DW36" s="384"/>
      <c r="DX36" s="384"/>
      <c r="DY36" s="384"/>
      <c r="DZ36" s="384"/>
      <c r="EA36" s="384"/>
      <c r="EB36" s="384"/>
      <c r="EC36" s="384"/>
      <c r="ED36" s="384"/>
      <c r="EE36" s="384"/>
      <c r="EF36" s="384"/>
      <c r="EG36" s="384"/>
      <c r="EH36" s="384"/>
      <c r="EI36" s="384"/>
      <c r="EJ36" s="384"/>
      <c r="EK36" s="384"/>
      <c r="EL36" s="384"/>
      <c r="EM36" s="384"/>
      <c r="EN36" s="384"/>
      <c r="EO36" s="384"/>
      <c r="EP36" s="384"/>
      <c r="EQ36" s="384"/>
      <c r="ER36" s="384"/>
      <c r="ES36" s="384"/>
      <c r="ET36" s="384"/>
      <c r="EU36" s="384"/>
      <c r="EV36" s="384"/>
      <c r="EW36" s="384"/>
      <c r="EX36" s="384"/>
      <c r="EY36" s="384"/>
      <c r="EZ36" s="384"/>
      <c r="FA36" s="384"/>
      <c r="FB36" s="384"/>
      <c r="FC36" s="384"/>
      <c r="FD36" s="384"/>
      <c r="FE36" s="384"/>
      <c r="FF36" s="384"/>
      <c r="FG36" s="384"/>
      <c r="FH36" s="384"/>
      <c r="FI36" s="384"/>
      <c r="FJ36" s="384"/>
      <c r="FK36" s="384"/>
      <c r="FL36" s="384"/>
      <c r="FM36" s="384"/>
      <c r="FN36" s="384"/>
      <c r="FO36" s="384"/>
      <c r="FP36" s="384"/>
      <c r="FQ36" s="384"/>
      <c r="FR36" s="384"/>
      <c r="FS36" s="384"/>
      <c r="FT36" s="384"/>
      <c r="FU36" s="384"/>
      <c r="FV36" s="384"/>
      <c r="FW36" s="384"/>
      <c r="FX36" s="384"/>
      <c r="FY36" s="384"/>
      <c r="FZ36" s="384"/>
      <c r="GA36" s="384"/>
      <c r="GB36" s="384"/>
      <c r="GC36" s="384"/>
      <c r="GD36" s="384"/>
      <c r="GE36" s="384"/>
      <c r="GF36" s="384"/>
      <c r="GG36" s="384"/>
      <c r="GH36" s="384"/>
      <c r="GI36" s="384"/>
      <c r="GJ36" s="384"/>
      <c r="GK36" s="384"/>
      <c r="GL36" s="384"/>
      <c r="GM36" s="384"/>
      <c r="GN36" s="384"/>
      <c r="GO36" s="384"/>
      <c r="GP36" s="384"/>
      <c r="GQ36" s="384"/>
      <c r="GR36" s="384"/>
      <c r="GS36" s="384"/>
      <c r="GT36" s="384"/>
      <c r="GU36" s="384"/>
      <c r="GV36" s="384"/>
      <c r="GW36" s="384"/>
      <c r="GX36" s="384"/>
      <c r="GY36" s="384"/>
      <c r="GZ36" s="384"/>
      <c r="HA36" s="384"/>
      <c r="HB36" s="384"/>
      <c r="HC36" s="384"/>
      <c r="HD36" s="384"/>
      <c r="HE36" s="384"/>
      <c r="HF36" s="384"/>
      <c r="HG36" s="384"/>
      <c r="HH36" s="384"/>
      <c r="HI36" s="384"/>
      <c r="HJ36" s="384"/>
      <c r="HK36" s="384"/>
      <c r="HL36" s="384"/>
      <c r="HM36" s="384"/>
      <c r="HN36" s="384"/>
      <c r="HO36" s="384"/>
      <c r="HP36" s="384"/>
      <c r="HQ36" s="384"/>
      <c r="HR36" s="384"/>
      <c r="HS36" s="384"/>
      <c r="HT36" s="384"/>
      <c r="HU36" s="384"/>
      <c r="HV36" s="384"/>
      <c r="HW36" s="384"/>
      <c r="HX36" s="384"/>
      <c r="HY36" s="384"/>
      <c r="HZ36" s="384"/>
      <c r="IA36" s="384"/>
      <c r="IB36" s="384"/>
      <c r="IC36" s="384"/>
      <c r="ID36" s="384"/>
      <c r="IE36" s="384"/>
      <c r="IF36" s="384"/>
      <c r="IG36" s="384"/>
      <c r="IH36" s="384"/>
      <c r="II36" s="384"/>
      <c r="IJ36" s="384"/>
      <c r="IK36" s="384"/>
      <c r="IL36" s="384"/>
      <c r="IM36" s="384"/>
      <c r="IN36" s="384"/>
      <c r="IO36" s="384"/>
      <c r="IP36" s="384"/>
      <c r="IQ36" s="384"/>
      <c r="IR36" s="384"/>
      <c r="IS36" s="384"/>
      <c r="IT36" s="384"/>
      <c r="IU36" s="384"/>
      <c r="IV36" s="384"/>
    </row>
    <row r="37" spans="1:256" s="170" customFormat="1" x14ac:dyDescent="0.25">
      <c r="A37" s="386"/>
      <c r="B37" s="396" t="s">
        <v>685</v>
      </c>
      <c r="C37" s="395">
        <v>8</v>
      </c>
      <c r="D37" s="394" t="s">
        <v>678</v>
      </c>
      <c r="E37" s="393">
        <v>450</v>
      </c>
      <c r="F37" s="393">
        <f t="shared" si="0"/>
        <v>3600</v>
      </c>
      <c r="G37" s="444"/>
      <c r="H37" s="384"/>
      <c r="I37" s="384"/>
      <c r="J37" s="384"/>
      <c r="K37" s="384"/>
      <c r="L37" s="384"/>
      <c r="M37" s="384"/>
      <c r="N37" s="384"/>
      <c r="O37" s="384"/>
      <c r="P37" s="384"/>
      <c r="Q37" s="384"/>
      <c r="R37" s="384"/>
      <c r="S37" s="384"/>
      <c r="T37" s="384"/>
      <c r="U37" s="384"/>
      <c r="V37" s="384"/>
      <c r="W37" s="384"/>
      <c r="X37" s="384"/>
      <c r="Y37" s="384"/>
      <c r="Z37" s="384"/>
      <c r="AA37" s="384"/>
      <c r="AB37" s="384"/>
      <c r="AC37" s="384"/>
      <c r="AD37" s="384"/>
      <c r="AE37" s="384"/>
      <c r="AF37" s="384"/>
      <c r="AG37" s="384"/>
      <c r="AH37" s="384"/>
      <c r="AI37" s="384"/>
      <c r="AJ37" s="384"/>
      <c r="AK37" s="384"/>
      <c r="AL37" s="384"/>
      <c r="AM37" s="384"/>
      <c r="AN37" s="384"/>
      <c r="AO37" s="384"/>
      <c r="AP37" s="384"/>
      <c r="AQ37" s="384"/>
      <c r="AR37" s="384"/>
      <c r="AS37" s="384"/>
      <c r="AT37" s="384"/>
      <c r="AU37" s="384"/>
      <c r="AV37" s="384"/>
      <c r="AW37" s="384"/>
      <c r="AX37" s="384"/>
      <c r="AY37" s="384"/>
      <c r="AZ37" s="384"/>
      <c r="BA37" s="384"/>
      <c r="BB37" s="384"/>
      <c r="BC37" s="384"/>
      <c r="BD37" s="384"/>
      <c r="BE37" s="384"/>
      <c r="BF37" s="384"/>
      <c r="BG37" s="384"/>
      <c r="BH37" s="384"/>
      <c r="BI37" s="384"/>
      <c r="BJ37" s="384"/>
      <c r="BK37" s="384"/>
      <c r="BL37" s="384"/>
      <c r="BM37" s="384"/>
      <c r="BN37" s="384"/>
      <c r="BO37" s="384"/>
      <c r="BP37" s="384"/>
      <c r="BQ37" s="384"/>
      <c r="BR37" s="384"/>
      <c r="BS37" s="384"/>
      <c r="BT37" s="384"/>
      <c r="BU37" s="384"/>
      <c r="BV37" s="384"/>
      <c r="BW37" s="384"/>
      <c r="BX37" s="384"/>
      <c r="BY37" s="384"/>
      <c r="BZ37" s="384"/>
      <c r="CA37" s="384"/>
      <c r="CB37" s="384"/>
      <c r="CC37" s="384"/>
      <c r="CD37" s="384"/>
      <c r="CE37" s="384"/>
      <c r="CF37" s="384"/>
      <c r="CG37" s="384"/>
      <c r="CH37" s="384"/>
      <c r="CI37" s="384"/>
      <c r="CJ37" s="384"/>
      <c r="CK37" s="384"/>
      <c r="CL37" s="384"/>
      <c r="CM37" s="384"/>
      <c r="CN37" s="384"/>
      <c r="CO37" s="384"/>
      <c r="CP37" s="384"/>
      <c r="CQ37" s="384"/>
      <c r="CR37" s="384"/>
      <c r="CS37" s="384"/>
      <c r="CT37" s="384"/>
      <c r="CU37" s="384"/>
      <c r="CV37" s="384"/>
      <c r="CW37" s="384"/>
      <c r="CX37" s="384"/>
      <c r="CY37" s="384"/>
      <c r="CZ37" s="384"/>
      <c r="DA37" s="384"/>
      <c r="DB37" s="384"/>
      <c r="DC37" s="384"/>
      <c r="DD37" s="384"/>
      <c r="DE37" s="384"/>
      <c r="DF37" s="384"/>
      <c r="DG37" s="384"/>
      <c r="DH37" s="384"/>
      <c r="DI37" s="384"/>
      <c r="DJ37" s="384"/>
      <c r="DK37" s="384"/>
      <c r="DL37" s="384"/>
      <c r="DM37" s="384"/>
      <c r="DN37" s="384"/>
      <c r="DO37" s="384"/>
      <c r="DP37" s="384"/>
      <c r="DQ37" s="384"/>
      <c r="DR37" s="384"/>
      <c r="DS37" s="384"/>
      <c r="DT37" s="384"/>
      <c r="DU37" s="384"/>
      <c r="DV37" s="384"/>
      <c r="DW37" s="384"/>
      <c r="DX37" s="384"/>
      <c r="DY37" s="384"/>
      <c r="DZ37" s="384"/>
      <c r="EA37" s="384"/>
      <c r="EB37" s="384"/>
      <c r="EC37" s="384"/>
      <c r="ED37" s="384"/>
      <c r="EE37" s="384"/>
      <c r="EF37" s="384"/>
      <c r="EG37" s="384"/>
      <c r="EH37" s="384"/>
      <c r="EI37" s="384"/>
      <c r="EJ37" s="384"/>
      <c r="EK37" s="384"/>
      <c r="EL37" s="384"/>
      <c r="EM37" s="384"/>
      <c r="EN37" s="384"/>
      <c r="EO37" s="384"/>
      <c r="EP37" s="384"/>
      <c r="EQ37" s="384"/>
      <c r="ER37" s="384"/>
      <c r="ES37" s="384"/>
      <c r="ET37" s="384"/>
      <c r="EU37" s="384"/>
      <c r="EV37" s="384"/>
      <c r="EW37" s="384"/>
      <c r="EX37" s="384"/>
      <c r="EY37" s="384"/>
      <c r="EZ37" s="384"/>
      <c r="FA37" s="384"/>
      <c r="FB37" s="384"/>
      <c r="FC37" s="384"/>
      <c r="FD37" s="384"/>
      <c r="FE37" s="384"/>
      <c r="FF37" s="384"/>
      <c r="FG37" s="384"/>
      <c r="FH37" s="384"/>
      <c r="FI37" s="384"/>
      <c r="FJ37" s="384"/>
      <c r="FK37" s="384"/>
      <c r="FL37" s="384"/>
      <c r="FM37" s="384"/>
      <c r="FN37" s="384"/>
      <c r="FO37" s="384"/>
      <c r="FP37" s="384"/>
      <c r="FQ37" s="384"/>
      <c r="FR37" s="384"/>
      <c r="FS37" s="384"/>
      <c r="FT37" s="384"/>
      <c r="FU37" s="384"/>
      <c r="FV37" s="384"/>
      <c r="FW37" s="384"/>
      <c r="FX37" s="384"/>
      <c r="FY37" s="384"/>
      <c r="FZ37" s="384"/>
      <c r="GA37" s="384"/>
      <c r="GB37" s="384"/>
      <c r="GC37" s="384"/>
      <c r="GD37" s="384"/>
      <c r="GE37" s="384"/>
      <c r="GF37" s="384"/>
      <c r="GG37" s="384"/>
      <c r="GH37" s="384"/>
      <c r="GI37" s="384"/>
      <c r="GJ37" s="384"/>
      <c r="GK37" s="384"/>
      <c r="GL37" s="384"/>
      <c r="GM37" s="384"/>
      <c r="GN37" s="384"/>
      <c r="GO37" s="384"/>
      <c r="GP37" s="384"/>
      <c r="GQ37" s="384"/>
      <c r="GR37" s="384"/>
      <c r="GS37" s="384"/>
      <c r="GT37" s="384"/>
      <c r="GU37" s="384"/>
      <c r="GV37" s="384"/>
      <c r="GW37" s="384"/>
      <c r="GX37" s="384"/>
      <c r="GY37" s="384"/>
      <c r="GZ37" s="384"/>
      <c r="HA37" s="384"/>
      <c r="HB37" s="384"/>
      <c r="HC37" s="384"/>
      <c r="HD37" s="384"/>
      <c r="HE37" s="384"/>
      <c r="HF37" s="384"/>
      <c r="HG37" s="384"/>
      <c r="HH37" s="384"/>
      <c r="HI37" s="384"/>
      <c r="HJ37" s="384"/>
      <c r="HK37" s="384"/>
      <c r="HL37" s="384"/>
      <c r="HM37" s="384"/>
      <c r="HN37" s="384"/>
      <c r="HO37" s="384"/>
      <c r="HP37" s="384"/>
      <c r="HQ37" s="384"/>
      <c r="HR37" s="384"/>
      <c r="HS37" s="384"/>
      <c r="HT37" s="384"/>
      <c r="HU37" s="384"/>
      <c r="HV37" s="384"/>
      <c r="HW37" s="384"/>
      <c r="HX37" s="384"/>
      <c r="HY37" s="384"/>
      <c r="HZ37" s="384"/>
      <c r="IA37" s="384"/>
      <c r="IB37" s="384"/>
      <c r="IC37" s="384"/>
      <c r="ID37" s="384"/>
      <c r="IE37" s="384"/>
      <c r="IF37" s="384"/>
      <c r="IG37" s="384"/>
      <c r="IH37" s="384"/>
      <c r="II37" s="384"/>
      <c r="IJ37" s="384"/>
      <c r="IK37" s="384"/>
      <c r="IL37" s="384"/>
      <c r="IM37" s="384"/>
      <c r="IN37" s="384"/>
      <c r="IO37" s="384"/>
      <c r="IP37" s="384"/>
      <c r="IQ37" s="384"/>
      <c r="IR37" s="384"/>
      <c r="IS37" s="384"/>
      <c r="IT37" s="384"/>
      <c r="IU37" s="384"/>
      <c r="IV37" s="384"/>
    </row>
    <row r="38" spans="1:256" s="170" customFormat="1" ht="24.75" x14ac:dyDescent="0.25">
      <c r="A38" s="386"/>
      <c r="B38" s="396" t="s">
        <v>684</v>
      </c>
      <c r="C38" s="395">
        <v>2</v>
      </c>
      <c r="D38" s="394" t="s">
        <v>185</v>
      </c>
      <c r="E38" s="393">
        <v>685</v>
      </c>
      <c r="F38" s="393">
        <f t="shared" si="0"/>
        <v>1370</v>
      </c>
      <c r="G38" s="444"/>
      <c r="H38" s="384"/>
      <c r="I38" s="384"/>
      <c r="J38" s="384"/>
      <c r="K38" s="384"/>
      <c r="L38" s="384"/>
      <c r="M38" s="384"/>
      <c r="N38" s="384"/>
      <c r="O38" s="384"/>
      <c r="P38" s="384"/>
      <c r="Q38" s="384"/>
      <c r="R38" s="384"/>
      <c r="S38" s="384"/>
      <c r="T38" s="384"/>
      <c r="U38" s="384"/>
      <c r="V38" s="384"/>
      <c r="W38" s="384"/>
      <c r="X38" s="384"/>
      <c r="Y38" s="384"/>
      <c r="Z38" s="384"/>
      <c r="AA38" s="384"/>
      <c r="AB38" s="384"/>
      <c r="AC38" s="384"/>
      <c r="AD38" s="384"/>
      <c r="AE38" s="384"/>
      <c r="AF38" s="384"/>
      <c r="AG38" s="384"/>
      <c r="AH38" s="384"/>
      <c r="AI38" s="384"/>
      <c r="AJ38" s="384"/>
      <c r="AK38" s="384"/>
      <c r="AL38" s="384"/>
      <c r="AM38" s="384"/>
      <c r="AN38" s="384"/>
      <c r="AO38" s="384"/>
      <c r="AP38" s="384"/>
      <c r="AQ38" s="384"/>
      <c r="AR38" s="384"/>
      <c r="AS38" s="384"/>
      <c r="AT38" s="384"/>
      <c r="AU38" s="384"/>
      <c r="AV38" s="384"/>
      <c r="AW38" s="384"/>
      <c r="AX38" s="384"/>
      <c r="AY38" s="384"/>
      <c r="AZ38" s="384"/>
      <c r="BA38" s="384"/>
      <c r="BB38" s="384"/>
      <c r="BC38" s="384"/>
      <c r="BD38" s="384"/>
      <c r="BE38" s="384"/>
      <c r="BF38" s="384"/>
      <c r="BG38" s="384"/>
      <c r="BH38" s="384"/>
      <c r="BI38" s="384"/>
      <c r="BJ38" s="384"/>
      <c r="BK38" s="384"/>
      <c r="BL38" s="384"/>
      <c r="BM38" s="384"/>
      <c r="BN38" s="384"/>
      <c r="BO38" s="384"/>
      <c r="BP38" s="384"/>
      <c r="BQ38" s="384"/>
      <c r="BR38" s="384"/>
      <c r="BS38" s="384"/>
      <c r="BT38" s="384"/>
      <c r="BU38" s="384"/>
      <c r="BV38" s="384"/>
      <c r="BW38" s="384"/>
      <c r="BX38" s="384"/>
      <c r="BY38" s="384"/>
      <c r="BZ38" s="384"/>
      <c r="CA38" s="384"/>
      <c r="CB38" s="384"/>
      <c r="CC38" s="384"/>
      <c r="CD38" s="384"/>
      <c r="CE38" s="384"/>
      <c r="CF38" s="384"/>
      <c r="CG38" s="384"/>
      <c r="CH38" s="384"/>
      <c r="CI38" s="384"/>
      <c r="CJ38" s="384"/>
      <c r="CK38" s="384"/>
      <c r="CL38" s="384"/>
      <c r="CM38" s="384"/>
      <c r="CN38" s="384"/>
      <c r="CO38" s="384"/>
      <c r="CP38" s="384"/>
      <c r="CQ38" s="384"/>
      <c r="CR38" s="384"/>
      <c r="CS38" s="384"/>
      <c r="CT38" s="384"/>
      <c r="CU38" s="384"/>
      <c r="CV38" s="384"/>
      <c r="CW38" s="384"/>
      <c r="CX38" s="384"/>
      <c r="CY38" s="384"/>
      <c r="CZ38" s="384"/>
      <c r="DA38" s="384"/>
      <c r="DB38" s="384"/>
      <c r="DC38" s="384"/>
      <c r="DD38" s="384"/>
      <c r="DE38" s="384"/>
      <c r="DF38" s="384"/>
      <c r="DG38" s="384"/>
      <c r="DH38" s="384"/>
      <c r="DI38" s="384"/>
      <c r="DJ38" s="384"/>
      <c r="DK38" s="384"/>
      <c r="DL38" s="384"/>
      <c r="DM38" s="384"/>
      <c r="DN38" s="384"/>
      <c r="DO38" s="384"/>
      <c r="DP38" s="384"/>
      <c r="DQ38" s="384"/>
      <c r="DR38" s="384"/>
      <c r="DS38" s="384"/>
      <c r="DT38" s="384"/>
      <c r="DU38" s="384"/>
      <c r="DV38" s="384"/>
      <c r="DW38" s="384"/>
      <c r="DX38" s="384"/>
      <c r="DY38" s="384"/>
      <c r="DZ38" s="384"/>
      <c r="EA38" s="384"/>
      <c r="EB38" s="384"/>
      <c r="EC38" s="384"/>
      <c r="ED38" s="384"/>
      <c r="EE38" s="384"/>
      <c r="EF38" s="384"/>
      <c r="EG38" s="384"/>
      <c r="EH38" s="384"/>
      <c r="EI38" s="384"/>
      <c r="EJ38" s="384"/>
      <c r="EK38" s="384"/>
      <c r="EL38" s="384"/>
      <c r="EM38" s="384"/>
      <c r="EN38" s="384"/>
      <c r="EO38" s="384"/>
      <c r="EP38" s="384"/>
      <c r="EQ38" s="384"/>
      <c r="ER38" s="384"/>
      <c r="ES38" s="384"/>
      <c r="ET38" s="384"/>
      <c r="EU38" s="384"/>
      <c r="EV38" s="384"/>
      <c r="EW38" s="384"/>
      <c r="EX38" s="384"/>
      <c r="EY38" s="384"/>
      <c r="EZ38" s="384"/>
      <c r="FA38" s="384"/>
      <c r="FB38" s="384"/>
      <c r="FC38" s="384"/>
      <c r="FD38" s="384"/>
      <c r="FE38" s="384"/>
      <c r="FF38" s="384"/>
      <c r="FG38" s="384"/>
      <c r="FH38" s="384"/>
      <c r="FI38" s="384"/>
      <c r="FJ38" s="384"/>
      <c r="FK38" s="384"/>
      <c r="FL38" s="384"/>
      <c r="FM38" s="384"/>
      <c r="FN38" s="384"/>
      <c r="FO38" s="384"/>
      <c r="FP38" s="384"/>
      <c r="FQ38" s="384"/>
      <c r="FR38" s="384"/>
      <c r="FS38" s="384"/>
      <c r="FT38" s="384"/>
      <c r="FU38" s="384"/>
      <c r="FV38" s="384"/>
      <c r="FW38" s="384"/>
      <c r="FX38" s="384"/>
      <c r="FY38" s="384"/>
      <c r="FZ38" s="384"/>
      <c r="GA38" s="384"/>
      <c r="GB38" s="384"/>
      <c r="GC38" s="384"/>
      <c r="GD38" s="384"/>
      <c r="GE38" s="384"/>
      <c r="GF38" s="384"/>
      <c r="GG38" s="384"/>
      <c r="GH38" s="384"/>
      <c r="GI38" s="384"/>
      <c r="GJ38" s="384"/>
      <c r="GK38" s="384"/>
      <c r="GL38" s="384"/>
      <c r="GM38" s="384"/>
      <c r="GN38" s="384"/>
      <c r="GO38" s="384"/>
      <c r="GP38" s="384"/>
      <c r="GQ38" s="384"/>
      <c r="GR38" s="384"/>
      <c r="GS38" s="384"/>
      <c r="GT38" s="384"/>
      <c r="GU38" s="384"/>
      <c r="GV38" s="384"/>
      <c r="GW38" s="384"/>
      <c r="GX38" s="384"/>
      <c r="GY38" s="384"/>
      <c r="GZ38" s="384"/>
      <c r="HA38" s="384"/>
      <c r="HB38" s="384"/>
      <c r="HC38" s="384"/>
      <c r="HD38" s="384"/>
      <c r="HE38" s="384"/>
      <c r="HF38" s="384"/>
      <c r="HG38" s="384"/>
      <c r="HH38" s="384"/>
      <c r="HI38" s="384"/>
      <c r="HJ38" s="384"/>
      <c r="HK38" s="384"/>
      <c r="HL38" s="384"/>
      <c r="HM38" s="384"/>
      <c r="HN38" s="384"/>
      <c r="HO38" s="384"/>
      <c r="HP38" s="384"/>
      <c r="HQ38" s="384"/>
      <c r="HR38" s="384"/>
      <c r="HS38" s="384"/>
      <c r="HT38" s="384"/>
      <c r="HU38" s="384"/>
      <c r="HV38" s="384"/>
      <c r="HW38" s="384"/>
      <c r="HX38" s="384"/>
      <c r="HY38" s="384"/>
      <c r="HZ38" s="384"/>
      <c r="IA38" s="384"/>
      <c r="IB38" s="384"/>
      <c r="IC38" s="384"/>
      <c r="ID38" s="384"/>
      <c r="IE38" s="384"/>
      <c r="IF38" s="384"/>
      <c r="IG38" s="384"/>
      <c r="IH38" s="384"/>
      <c r="II38" s="384"/>
      <c r="IJ38" s="384"/>
      <c r="IK38" s="384"/>
      <c r="IL38" s="384"/>
      <c r="IM38" s="384"/>
      <c r="IN38" s="384"/>
      <c r="IO38" s="384"/>
      <c r="IP38" s="384"/>
      <c r="IQ38" s="384"/>
      <c r="IR38" s="384"/>
      <c r="IS38" s="384"/>
      <c r="IT38" s="384"/>
      <c r="IU38" s="384"/>
      <c r="IV38" s="384"/>
    </row>
    <row r="39" spans="1:256" s="170" customFormat="1" x14ac:dyDescent="0.25">
      <c r="A39" s="386"/>
      <c r="B39" s="396" t="s">
        <v>683</v>
      </c>
      <c r="C39" s="395">
        <v>16</v>
      </c>
      <c r="D39" s="394" t="s">
        <v>678</v>
      </c>
      <c r="E39" s="393">
        <v>375</v>
      </c>
      <c r="F39" s="393">
        <f t="shared" si="0"/>
        <v>6000</v>
      </c>
      <c r="G39" s="444"/>
      <c r="H39" s="384"/>
      <c r="I39" s="384"/>
      <c r="J39" s="384"/>
      <c r="K39" s="384"/>
      <c r="L39" s="384"/>
      <c r="M39" s="384"/>
      <c r="N39" s="384"/>
      <c r="O39" s="384"/>
      <c r="P39" s="384"/>
      <c r="Q39" s="384"/>
      <c r="R39" s="384"/>
      <c r="S39" s="384"/>
      <c r="T39" s="384"/>
      <c r="U39" s="384"/>
      <c r="V39" s="384"/>
      <c r="W39" s="384"/>
      <c r="X39" s="384"/>
      <c r="Y39" s="384"/>
      <c r="Z39" s="384"/>
      <c r="AA39" s="384"/>
      <c r="AB39" s="384"/>
      <c r="AC39" s="384"/>
      <c r="AD39" s="384"/>
      <c r="AE39" s="384"/>
      <c r="AF39" s="384"/>
      <c r="AG39" s="384"/>
      <c r="AH39" s="384"/>
      <c r="AI39" s="384"/>
      <c r="AJ39" s="384"/>
      <c r="AK39" s="384"/>
      <c r="AL39" s="384"/>
      <c r="AM39" s="384"/>
      <c r="AN39" s="384"/>
      <c r="AO39" s="384"/>
      <c r="AP39" s="384"/>
      <c r="AQ39" s="384"/>
      <c r="AR39" s="384"/>
      <c r="AS39" s="384"/>
      <c r="AT39" s="384"/>
      <c r="AU39" s="384"/>
      <c r="AV39" s="384"/>
      <c r="AW39" s="384"/>
      <c r="AX39" s="384"/>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c r="BW39" s="384"/>
      <c r="BX39" s="384"/>
      <c r="BY39" s="384"/>
      <c r="BZ39" s="384"/>
      <c r="CA39" s="384"/>
      <c r="CB39" s="384"/>
      <c r="CC39" s="384"/>
      <c r="CD39" s="384"/>
      <c r="CE39" s="384"/>
      <c r="CF39" s="384"/>
      <c r="CG39" s="384"/>
      <c r="CH39" s="384"/>
      <c r="CI39" s="384"/>
      <c r="CJ39" s="384"/>
      <c r="CK39" s="384"/>
      <c r="CL39" s="384"/>
      <c r="CM39" s="384"/>
      <c r="CN39" s="384"/>
      <c r="CO39" s="384"/>
      <c r="CP39" s="384"/>
      <c r="CQ39" s="384"/>
      <c r="CR39" s="384"/>
      <c r="CS39" s="384"/>
      <c r="CT39" s="384"/>
      <c r="CU39" s="384"/>
      <c r="CV39" s="384"/>
      <c r="CW39" s="384"/>
      <c r="CX39" s="384"/>
      <c r="CY39" s="384"/>
      <c r="CZ39" s="384"/>
      <c r="DA39" s="384"/>
      <c r="DB39" s="384"/>
      <c r="DC39" s="384"/>
      <c r="DD39" s="384"/>
      <c r="DE39" s="384"/>
      <c r="DF39" s="384"/>
      <c r="DG39" s="384"/>
      <c r="DH39" s="384"/>
      <c r="DI39" s="384"/>
      <c r="DJ39" s="384"/>
      <c r="DK39" s="384"/>
      <c r="DL39" s="384"/>
      <c r="DM39" s="384"/>
      <c r="DN39" s="384"/>
      <c r="DO39" s="384"/>
      <c r="DP39" s="384"/>
      <c r="DQ39" s="384"/>
      <c r="DR39" s="384"/>
      <c r="DS39" s="384"/>
      <c r="DT39" s="384"/>
      <c r="DU39" s="384"/>
      <c r="DV39" s="384"/>
      <c r="DW39" s="384"/>
      <c r="DX39" s="384"/>
      <c r="DY39" s="384"/>
      <c r="DZ39" s="384"/>
      <c r="EA39" s="384"/>
      <c r="EB39" s="384"/>
      <c r="EC39" s="384"/>
      <c r="ED39" s="384"/>
      <c r="EE39" s="384"/>
      <c r="EF39" s="384"/>
      <c r="EG39" s="384"/>
      <c r="EH39" s="384"/>
      <c r="EI39" s="384"/>
      <c r="EJ39" s="384"/>
      <c r="EK39" s="384"/>
      <c r="EL39" s="384"/>
      <c r="EM39" s="384"/>
      <c r="EN39" s="384"/>
      <c r="EO39" s="384"/>
      <c r="EP39" s="384"/>
      <c r="EQ39" s="384"/>
      <c r="ER39" s="384"/>
      <c r="ES39" s="384"/>
      <c r="ET39" s="384"/>
      <c r="EU39" s="384"/>
      <c r="EV39" s="384"/>
      <c r="EW39" s="384"/>
      <c r="EX39" s="384"/>
      <c r="EY39" s="384"/>
      <c r="EZ39" s="384"/>
      <c r="FA39" s="384"/>
      <c r="FB39" s="384"/>
      <c r="FC39" s="384"/>
      <c r="FD39" s="384"/>
      <c r="FE39" s="384"/>
      <c r="FF39" s="384"/>
      <c r="FG39" s="384"/>
      <c r="FH39" s="384"/>
      <c r="FI39" s="384"/>
      <c r="FJ39" s="384"/>
      <c r="FK39" s="384"/>
      <c r="FL39" s="384"/>
      <c r="FM39" s="384"/>
      <c r="FN39" s="384"/>
      <c r="FO39" s="384"/>
      <c r="FP39" s="384"/>
      <c r="FQ39" s="384"/>
      <c r="FR39" s="384"/>
      <c r="FS39" s="384"/>
      <c r="FT39" s="384"/>
      <c r="FU39" s="384"/>
      <c r="FV39" s="384"/>
      <c r="FW39" s="384"/>
      <c r="FX39" s="384"/>
      <c r="FY39" s="384"/>
      <c r="FZ39" s="384"/>
      <c r="GA39" s="384"/>
      <c r="GB39" s="384"/>
      <c r="GC39" s="384"/>
      <c r="GD39" s="384"/>
      <c r="GE39" s="384"/>
      <c r="GF39" s="384"/>
      <c r="GG39" s="384"/>
      <c r="GH39" s="384"/>
      <c r="GI39" s="384"/>
      <c r="GJ39" s="384"/>
      <c r="GK39" s="384"/>
      <c r="GL39" s="384"/>
      <c r="GM39" s="384"/>
      <c r="GN39" s="384"/>
      <c r="GO39" s="384"/>
      <c r="GP39" s="384"/>
      <c r="GQ39" s="384"/>
      <c r="GR39" s="384"/>
      <c r="GS39" s="384"/>
      <c r="GT39" s="384"/>
      <c r="GU39" s="384"/>
      <c r="GV39" s="384"/>
      <c r="GW39" s="384"/>
      <c r="GX39" s="384"/>
      <c r="GY39" s="384"/>
      <c r="GZ39" s="384"/>
      <c r="HA39" s="384"/>
      <c r="HB39" s="384"/>
      <c r="HC39" s="384"/>
      <c r="HD39" s="384"/>
      <c r="HE39" s="384"/>
      <c r="HF39" s="384"/>
      <c r="HG39" s="384"/>
      <c r="HH39" s="384"/>
      <c r="HI39" s="384"/>
      <c r="HJ39" s="384"/>
      <c r="HK39" s="384"/>
      <c r="HL39" s="384"/>
      <c r="HM39" s="384"/>
      <c r="HN39" s="384"/>
      <c r="HO39" s="384"/>
      <c r="HP39" s="384"/>
      <c r="HQ39" s="384"/>
      <c r="HR39" s="384"/>
      <c r="HS39" s="384"/>
      <c r="HT39" s="384"/>
      <c r="HU39" s="384"/>
      <c r="HV39" s="384"/>
      <c r="HW39" s="384"/>
      <c r="HX39" s="384"/>
      <c r="HY39" s="384"/>
      <c r="HZ39" s="384"/>
      <c r="IA39" s="384"/>
      <c r="IB39" s="384"/>
      <c r="IC39" s="384"/>
      <c r="ID39" s="384"/>
      <c r="IE39" s="384"/>
      <c r="IF39" s="384"/>
      <c r="IG39" s="384"/>
      <c r="IH39" s="384"/>
      <c r="II39" s="384"/>
      <c r="IJ39" s="384"/>
      <c r="IK39" s="384"/>
      <c r="IL39" s="384"/>
      <c r="IM39" s="384"/>
      <c r="IN39" s="384"/>
      <c r="IO39" s="384"/>
      <c r="IP39" s="384"/>
      <c r="IQ39" s="384"/>
      <c r="IR39" s="384"/>
      <c r="IS39" s="384"/>
      <c r="IT39" s="384"/>
      <c r="IU39" s="384"/>
      <c r="IV39" s="384"/>
    </row>
    <row r="40" spans="1:256" s="170" customFormat="1" x14ac:dyDescent="0.25">
      <c r="A40" s="386"/>
      <c r="B40" s="396" t="s">
        <v>682</v>
      </c>
      <c r="C40" s="395" t="s">
        <v>680</v>
      </c>
      <c r="D40" s="394" t="s">
        <v>678</v>
      </c>
      <c r="E40" s="393">
        <v>490</v>
      </c>
      <c r="F40" s="393">
        <f>E40*12</f>
        <v>5880</v>
      </c>
      <c r="G40" s="444"/>
      <c r="H40" s="384"/>
      <c r="I40" s="384"/>
      <c r="J40" s="384"/>
      <c r="K40" s="384"/>
      <c r="L40" s="384"/>
      <c r="M40" s="384"/>
      <c r="N40" s="384"/>
      <c r="O40" s="384"/>
      <c r="P40" s="384"/>
      <c r="Q40" s="384"/>
      <c r="R40" s="384"/>
      <c r="S40" s="384"/>
      <c r="T40" s="384"/>
      <c r="U40" s="384"/>
      <c r="V40" s="384"/>
      <c r="W40" s="384"/>
      <c r="X40" s="384"/>
      <c r="Y40" s="384"/>
      <c r="Z40" s="384"/>
      <c r="AA40" s="384"/>
      <c r="AB40" s="384"/>
      <c r="AC40" s="384"/>
      <c r="AD40" s="384"/>
      <c r="AE40" s="384"/>
      <c r="AF40" s="384"/>
      <c r="AG40" s="384"/>
      <c r="AH40" s="384"/>
      <c r="AI40" s="384"/>
      <c r="AJ40" s="384"/>
      <c r="AK40" s="384"/>
      <c r="AL40" s="384"/>
      <c r="AM40" s="384"/>
      <c r="AN40" s="384"/>
      <c r="AO40" s="384"/>
      <c r="AP40" s="384"/>
      <c r="AQ40" s="384"/>
      <c r="AR40" s="384"/>
      <c r="AS40" s="384"/>
      <c r="AT40" s="384"/>
      <c r="AU40" s="384"/>
      <c r="AV40" s="384"/>
      <c r="AW40" s="384"/>
      <c r="AX40" s="384"/>
      <c r="AY40" s="384"/>
      <c r="AZ40" s="384"/>
      <c r="BA40" s="384"/>
      <c r="BB40" s="384"/>
      <c r="BC40" s="384"/>
      <c r="BD40" s="384"/>
      <c r="BE40" s="384"/>
      <c r="BF40" s="384"/>
      <c r="BG40" s="384"/>
      <c r="BH40" s="384"/>
      <c r="BI40" s="384"/>
      <c r="BJ40" s="384"/>
      <c r="BK40" s="384"/>
      <c r="BL40" s="384"/>
      <c r="BM40" s="384"/>
      <c r="BN40" s="384"/>
      <c r="BO40" s="384"/>
      <c r="BP40" s="384"/>
      <c r="BQ40" s="384"/>
      <c r="BR40" s="384"/>
      <c r="BS40" s="384"/>
      <c r="BT40" s="384"/>
      <c r="BU40" s="384"/>
      <c r="BV40" s="384"/>
      <c r="BW40" s="384"/>
      <c r="BX40" s="384"/>
      <c r="BY40" s="384"/>
      <c r="BZ40" s="384"/>
      <c r="CA40" s="384"/>
      <c r="CB40" s="384"/>
      <c r="CC40" s="384"/>
      <c r="CD40" s="384"/>
      <c r="CE40" s="384"/>
      <c r="CF40" s="384"/>
      <c r="CG40" s="384"/>
      <c r="CH40" s="384"/>
      <c r="CI40" s="384"/>
      <c r="CJ40" s="384"/>
      <c r="CK40" s="384"/>
      <c r="CL40" s="384"/>
      <c r="CM40" s="384"/>
      <c r="CN40" s="384"/>
      <c r="CO40" s="384"/>
      <c r="CP40" s="384"/>
      <c r="CQ40" s="384"/>
      <c r="CR40" s="384"/>
      <c r="CS40" s="384"/>
      <c r="CT40" s="384"/>
      <c r="CU40" s="384"/>
      <c r="CV40" s="384"/>
      <c r="CW40" s="384"/>
      <c r="CX40" s="384"/>
      <c r="CY40" s="384"/>
      <c r="CZ40" s="384"/>
      <c r="DA40" s="384"/>
      <c r="DB40" s="384"/>
      <c r="DC40" s="384"/>
      <c r="DD40" s="384"/>
      <c r="DE40" s="384"/>
      <c r="DF40" s="384"/>
      <c r="DG40" s="384"/>
      <c r="DH40" s="384"/>
      <c r="DI40" s="384"/>
      <c r="DJ40" s="384"/>
      <c r="DK40" s="384"/>
      <c r="DL40" s="384"/>
      <c r="DM40" s="384"/>
      <c r="DN40" s="384"/>
      <c r="DO40" s="384"/>
      <c r="DP40" s="384"/>
      <c r="DQ40" s="384"/>
      <c r="DR40" s="384"/>
      <c r="DS40" s="384"/>
      <c r="DT40" s="384"/>
      <c r="DU40" s="384"/>
      <c r="DV40" s="384"/>
      <c r="DW40" s="384"/>
      <c r="DX40" s="384"/>
      <c r="DY40" s="384"/>
      <c r="DZ40" s="384"/>
      <c r="EA40" s="384"/>
      <c r="EB40" s="384"/>
      <c r="EC40" s="384"/>
      <c r="ED40" s="384"/>
      <c r="EE40" s="384"/>
      <c r="EF40" s="384"/>
      <c r="EG40" s="384"/>
      <c r="EH40" s="384"/>
      <c r="EI40" s="384"/>
      <c r="EJ40" s="384"/>
      <c r="EK40" s="384"/>
      <c r="EL40" s="384"/>
      <c r="EM40" s="384"/>
      <c r="EN40" s="384"/>
      <c r="EO40" s="384"/>
      <c r="EP40" s="384"/>
      <c r="EQ40" s="384"/>
      <c r="ER40" s="384"/>
      <c r="ES40" s="384"/>
      <c r="ET40" s="384"/>
      <c r="EU40" s="384"/>
      <c r="EV40" s="384"/>
      <c r="EW40" s="384"/>
      <c r="EX40" s="384"/>
      <c r="EY40" s="384"/>
      <c r="EZ40" s="384"/>
      <c r="FA40" s="384"/>
      <c r="FB40" s="384"/>
      <c r="FC40" s="384"/>
      <c r="FD40" s="384"/>
      <c r="FE40" s="384"/>
      <c r="FF40" s="384"/>
      <c r="FG40" s="384"/>
      <c r="FH40" s="384"/>
      <c r="FI40" s="384"/>
      <c r="FJ40" s="384"/>
      <c r="FK40" s="384"/>
      <c r="FL40" s="384"/>
      <c r="FM40" s="384"/>
      <c r="FN40" s="384"/>
      <c r="FO40" s="384"/>
      <c r="FP40" s="384"/>
      <c r="FQ40" s="384"/>
      <c r="FR40" s="384"/>
      <c r="FS40" s="384"/>
      <c r="FT40" s="384"/>
      <c r="FU40" s="384"/>
      <c r="FV40" s="384"/>
      <c r="FW40" s="384"/>
      <c r="FX40" s="384"/>
      <c r="FY40" s="384"/>
      <c r="FZ40" s="384"/>
      <c r="GA40" s="384"/>
      <c r="GB40" s="384"/>
      <c r="GC40" s="384"/>
      <c r="GD40" s="384"/>
      <c r="GE40" s="384"/>
      <c r="GF40" s="384"/>
      <c r="GG40" s="384"/>
      <c r="GH40" s="384"/>
      <c r="GI40" s="384"/>
      <c r="GJ40" s="384"/>
      <c r="GK40" s="384"/>
      <c r="GL40" s="384"/>
      <c r="GM40" s="384"/>
      <c r="GN40" s="384"/>
      <c r="GO40" s="384"/>
      <c r="GP40" s="384"/>
      <c r="GQ40" s="384"/>
      <c r="GR40" s="384"/>
      <c r="GS40" s="384"/>
      <c r="GT40" s="384"/>
      <c r="GU40" s="384"/>
      <c r="GV40" s="384"/>
      <c r="GW40" s="384"/>
      <c r="GX40" s="384"/>
      <c r="GY40" s="384"/>
      <c r="GZ40" s="384"/>
      <c r="HA40" s="384"/>
      <c r="HB40" s="384"/>
      <c r="HC40" s="384"/>
      <c r="HD40" s="384"/>
      <c r="HE40" s="384"/>
      <c r="HF40" s="384"/>
      <c r="HG40" s="384"/>
      <c r="HH40" s="384"/>
      <c r="HI40" s="384"/>
      <c r="HJ40" s="384"/>
      <c r="HK40" s="384"/>
      <c r="HL40" s="384"/>
      <c r="HM40" s="384"/>
      <c r="HN40" s="384"/>
      <c r="HO40" s="384"/>
      <c r="HP40" s="384"/>
      <c r="HQ40" s="384"/>
      <c r="HR40" s="384"/>
      <c r="HS40" s="384"/>
      <c r="HT40" s="384"/>
      <c r="HU40" s="384"/>
      <c r="HV40" s="384"/>
      <c r="HW40" s="384"/>
      <c r="HX40" s="384"/>
      <c r="HY40" s="384"/>
      <c r="HZ40" s="384"/>
      <c r="IA40" s="384"/>
      <c r="IB40" s="384"/>
      <c r="IC40" s="384"/>
      <c r="ID40" s="384"/>
      <c r="IE40" s="384"/>
      <c r="IF40" s="384"/>
      <c r="IG40" s="384"/>
      <c r="IH40" s="384"/>
      <c r="II40" s="384"/>
      <c r="IJ40" s="384"/>
      <c r="IK40" s="384"/>
      <c r="IL40" s="384"/>
      <c r="IM40" s="384"/>
      <c r="IN40" s="384"/>
      <c r="IO40" s="384"/>
      <c r="IP40" s="384"/>
      <c r="IQ40" s="384"/>
      <c r="IR40" s="384"/>
      <c r="IS40" s="384"/>
      <c r="IT40" s="384"/>
      <c r="IU40" s="384"/>
      <c r="IV40" s="384"/>
    </row>
    <row r="41" spans="1:256" s="170" customFormat="1" x14ac:dyDescent="0.25">
      <c r="A41" s="386"/>
      <c r="B41" s="396" t="s">
        <v>681</v>
      </c>
      <c r="C41" s="395" t="s">
        <v>680</v>
      </c>
      <c r="D41" s="394" t="s">
        <v>678</v>
      </c>
      <c r="E41" s="393">
        <v>700</v>
      </c>
      <c r="F41" s="393">
        <f>E41*12</f>
        <v>8400</v>
      </c>
      <c r="G41" s="444"/>
      <c r="H41" s="384"/>
      <c r="I41" s="384"/>
      <c r="J41" s="384"/>
      <c r="K41" s="384"/>
      <c r="L41" s="384"/>
      <c r="M41" s="384"/>
      <c r="N41" s="384"/>
      <c r="O41" s="384"/>
      <c r="P41" s="384"/>
      <c r="Q41" s="384"/>
      <c r="R41" s="384"/>
      <c r="S41" s="384"/>
      <c r="T41" s="384"/>
      <c r="U41" s="384"/>
      <c r="V41" s="384"/>
      <c r="W41" s="384"/>
      <c r="X41" s="384"/>
      <c r="Y41" s="384"/>
      <c r="Z41" s="384"/>
      <c r="AA41" s="384"/>
      <c r="AB41" s="384"/>
      <c r="AC41" s="384"/>
      <c r="AD41" s="384"/>
      <c r="AE41" s="384"/>
      <c r="AF41" s="384"/>
      <c r="AG41" s="384"/>
      <c r="AH41" s="384"/>
      <c r="AI41" s="384"/>
      <c r="AJ41" s="384"/>
      <c r="AK41" s="384"/>
      <c r="AL41" s="384"/>
      <c r="AM41" s="384"/>
      <c r="AN41" s="384"/>
      <c r="AO41" s="384"/>
      <c r="AP41" s="384"/>
      <c r="AQ41" s="384"/>
      <c r="AR41" s="384"/>
      <c r="AS41" s="384"/>
      <c r="AT41" s="384"/>
      <c r="AU41" s="384"/>
      <c r="AV41" s="384"/>
      <c r="AW41" s="384"/>
      <c r="AX41" s="384"/>
      <c r="AY41" s="384"/>
      <c r="AZ41" s="384"/>
      <c r="BA41" s="384"/>
      <c r="BB41" s="384"/>
      <c r="BC41" s="384"/>
      <c r="BD41" s="384"/>
      <c r="BE41" s="384"/>
      <c r="BF41" s="384"/>
      <c r="BG41" s="384"/>
      <c r="BH41" s="384"/>
      <c r="BI41" s="384"/>
      <c r="BJ41" s="384"/>
      <c r="BK41" s="384"/>
      <c r="BL41" s="384"/>
      <c r="BM41" s="384"/>
      <c r="BN41" s="384"/>
      <c r="BO41" s="384"/>
      <c r="BP41" s="384"/>
      <c r="BQ41" s="384"/>
      <c r="BR41" s="384"/>
      <c r="BS41" s="384"/>
      <c r="BT41" s="384"/>
      <c r="BU41" s="384"/>
      <c r="BV41" s="384"/>
      <c r="BW41" s="384"/>
      <c r="BX41" s="384"/>
      <c r="BY41" s="384"/>
      <c r="BZ41" s="384"/>
      <c r="CA41" s="384"/>
      <c r="CB41" s="384"/>
      <c r="CC41" s="384"/>
      <c r="CD41" s="384"/>
      <c r="CE41" s="384"/>
      <c r="CF41" s="384"/>
      <c r="CG41" s="384"/>
      <c r="CH41" s="384"/>
      <c r="CI41" s="384"/>
      <c r="CJ41" s="384"/>
      <c r="CK41" s="384"/>
      <c r="CL41" s="384"/>
      <c r="CM41" s="384"/>
      <c r="CN41" s="384"/>
      <c r="CO41" s="384"/>
      <c r="CP41" s="384"/>
      <c r="CQ41" s="384"/>
      <c r="CR41" s="384"/>
      <c r="CS41" s="384"/>
      <c r="CT41" s="384"/>
      <c r="CU41" s="384"/>
      <c r="CV41" s="384"/>
      <c r="CW41" s="384"/>
      <c r="CX41" s="384"/>
      <c r="CY41" s="384"/>
      <c r="CZ41" s="384"/>
      <c r="DA41" s="384"/>
      <c r="DB41" s="384"/>
      <c r="DC41" s="384"/>
      <c r="DD41" s="384"/>
      <c r="DE41" s="384"/>
      <c r="DF41" s="384"/>
      <c r="DG41" s="384"/>
      <c r="DH41" s="384"/>
      <c r="DI41" s="384"/>
      <c r="DJ41" s="384"/>
      <c r="DK41" s="384"/>
      <c r="DL41" s="384"/>
      <c r="DM41" s="384"/>
      <c r="DN41" s="384"/>
      <c r="DO41" s="384"/>
      <c r="DP41" s="384"/>
      <c r="DQ41" s="384"/>
      <c r="DR41" s="384"/>
      <c r="DS41" s="384"/>
      <c r="DT41" s="384"/>
      <c r="DU41" s="384"/>
      <c r="DV41" s="384"/>
      <c r="DW41" s="384"/>
      <c r="DX41" s="384"/>
      <c r="DY41" s="384"/>
      <c r="DZ41" s="384"/>
      <c r="EA41" s="384"/>
      <c r="EB41" s="384"/>
      <c r="EC41" s="384"/>
      <c r="ED41" s="384"/>
      <c r="EE41" s="384"/>
      <c r="EF41" s="384"/>
      <c r="EG41" s="384"/>
      <c r="EH41" s="384"/>
      <c r="EI41" s="384"/>
      <c r="EJ41" s="384"/>
      <c r="EK41" s="384"/>
      <c r="EL41" s="384"/>
      <c r="EM41" s="384"/>
      <c r="EN41" s="384"/>
      <c r="EO41" s="384"/>
      <c r="EP41" s="384"/>
      <c r="EQ41" s="384"/>
      <c r="ER41" s="384"/>
      <c r="ES41" s="384"/>
      <c r="ET41" s="384"/>
      <c r="EU41" s="384"/>
      <c r="EV41" s="384"/>
      <c r="EW41" s="384"/>
      <c r="EX41" s="384"/>
      <c r="EY41" s="384"/>
      <c r="EZ41" s="384"/>
      <c r="FA41" s="384"/>
      <c r="FB41" s="384"/>
      <c r="FC41" s="384"/>
      <c r="FD41" s="384"/>
      <c r="FE41" s="384"/>
      <c r="FF41" s="384"/>
      <c r="FG41" s="384"/>
      <c r="FH41" s="384"/>
      <c r="FI41" s="384"/>
      <c r="FJ41" s="384"/>
      <c r="FK41" s="384"/>
      <c r="FL41" s="384"/>
      <c r="FM41" s="384"/>
      <c r="FN41" s="384"/>
      <c r="FO41" s="384"/>
      <c r="FP41" s="384"/>
      <c r="FQ41" s="384"/>
      <c r="FR41" s="384"/>
      <c r="FS41" s="384"/>
      <c r="FT41" s="384"/>
      <c r="FU41" s="384"/>
      <c r="FV41" s="384"/>
      <c r="FW41" s="384"/>
      <c r="FX41" s="384"/>
      <c r="FY41" s="384"/>
      <c r="FZ41" s="384"/>
      <c r="GA41" s="384"/>
      <c r="GB41" s="384"/>
      <c r="GC41" s="384"/>
      <c r="GD41" s="384"/>
      <c r="GE41" s="384"/>
      <c r="GF41" s="384"/>
      <c r="GG41" s="384"/>
      <c r="GH41" s="384"/>
      <c r="GI41" s="384"/>
      <c r="GJ41" s="384"/>
      <c r="GK41" s="384"/>
      <c r="GL41" s="384"/>
      <c r="GM41" s="384"/>
      <c r="GN41" s="384"/>
      <c r="GO41" s="384"/>
      <c r="GP41" s="384"/>
      <c r="GQ41" s="384"/>
      <c r="GR41" s="384"/>
      <c r="GS41" s="384"/>
      <c r="GT41" s="384"/>
      <c r="GU41" s="384"/>
      <c r="GV41" s="384"/>
      <c r="GW41" s="384"/>
      <c r="GX41" s="384"/>
      <c r="GY41" s="384"/>
      <c r="GZ41" s="384"/>
      <c r="HA41" s="384"/>
      <c r="HB41" s="384"/>
      <c r="HC41" s="384"/>
      <c r="HD41" s="384"/>
      <c r="HE41" s="384"/>
      <c r="HF41" s="384"/>
      <c r="HG41" s="384"/>
      <c r="HH41" s="384"/>
      <c r="HI41" s="384"/>
      <c r="HJ41" s="384"/>
      <c r="HK41" s="384"/>
      <c r="HL41" s="384"/>
      <c r="HM41" s="384"/>
      <c r="HN41" s="384"/>
      <c r="HO41" s="384"/>
      <c r="HP41" s="384"/>
      <c r="HQ41" s="384"/>
      <c r="HR41" s="384"/>
      <c r="HS41" s="384"/>
      <c r="HT41" s="384"/>
      <c r="HU41" s="384"/>
      <c r="HV41" s="384"/>
      <c r="HW41" s="384"/>
      <c r="HX41" s="384"/>
      <c r="HY41" s="384"/>
      <c r="HZ41" s="384"/>
      <c r="IA41" s="384"/>
      <c r="IB41" s="384"/>
      <c r="IC41" s="384"/>
      <c r="ID41" s="384"/>
      <c r="IE41" s="384"/>
      <c r="IF41" s="384"/>
      <c r="IG41" s="384"/>
      <c r="IH41" s="384"/>
      <c r="II41" s="384"/>
      <c r="IJ41" s="384"/>
      <c r="IK41" s="384"/>
      <c r="IL41" s="384"/>
      <c r="IM41" s="384"/>
      <c r="IN41" s="384"/>
      <c r="IO41" s="384"/>
      <c r="IP41" s="384"/>
      <c r="IQ41" s="384"/>
      <c r="IR41" s="384"/>
      <c r="IS41" s="384"/>
      <c r="IT41" s="384"/>
      <c r="IU41" s="384"/>
      <c r="IV41" s="384"/>
    </row>
    <row r="42" spans="1:256" s="170" customFormat="1" x14ac:dyDescent="0.25">
      <c r="A42" s="386"/>
      <c r="B42" s="396" t="s">
        <v>679</v>
      </c>
      <c r="C42" s="395">
        <v>1</v>
      </c>
      <c r="D42" s="394" t="s">
        <v>13</v>
      </c>
      <c r="E42" s="393">
        <v>38626</v>
      </c>
      <c r="F42" s="393">
        <f>E42*C42</f>
        <v>38626</v>
      </c>
      <c r="G42" s="444"/>
      <c r="H42" s="384"/>
      <c r="I42" s="384"/>
      <c r="J42" s="384"/>
      <c r="K42" s="384"/>
      <c r="L42" s="384"/>
      <c r="M42" s="384"/>
      <c r="N42" s="384"/>
      <c r="O42" s="384"/>
      <c r="P42" s="384"/>
      <c r="Q42" s="384"/>
      <c r="R42" s="384"/>
      <c r="S42" s="384"/>
      <c r="T42" s="384"/>
      <c r="U42" s="384"/>
      <c r="V42" s="384"/>
      <c r="W42" s="384"/>
      <c r="X42" s="384"/>
      <c r="Y42" s="384"/>
      <c r="Z42" s="384"/>
      <c r="AA42" s="384"/>
      <c r="AB42" s="384"/>
      <c r="AC42" s="384"/>
      <c r="AD42" s="384"/>
      <c r="AE42" s="384"/>
      <c r="AF42" s="384"/>
      <c r="AG42" s="384"/>
      <c r="AH42" s="384"/>
      <c r="AI42" s="384"/>
      <c r="AJ42" s="384"/>
      <c r="AK42" s="384"/>
      <c r="AL42" s="384"/>
      <c r="AM42" s="384"/>
      <c r="AN42" s="384"/>
      <c r="AO42" s="384"/>
      <c r="AP42" s="384"/>
      <c r="AQ42" s="384"/>
      <c r="AR42" s="384"/>
      <c r="AS42" s="384"/>
      <c r="AT42" s="384"/>
      <c r="AU42" s="384"/>
      <c r="AV42" s="384"/>
      <c r="AW42" s="384"/>
      <c r="AX42" s="384"/>
      <c r="AY42" s="384"/>
      <c r="AZ42" s="384"/>
      <c r="BA42" s="384"/>
      <c r="BB42" s="384"/>
      <c r="BC42" s="384"/>
      <c r="BD42" s="384"/>
      <c r="BE42" s="384"/>
      <c r="BF42" s="384"/>
      <c r="BG42" s="384"/>
      <c r="BH42" s="384"/>
      <c r="BI42" s="384"/>
      <c r="BJ42" s="384"/>
      <c r="BK42" s="384"/>
      <c r="BL42" s="384"/>
      <c r="BM42" s="384"/>
      <c r="BN42" s="384"/>
      <c r="BO42" s="384"/>
      <c r="BP42" s="384"/>
      <c r="BQ42" s="384"/>
      <c r="BR42" s="384"/>
      <c r="BS42" s="384"/>
      <c r="BT42" s="384"/>
      <c r="BU42" s="384"/>
      <c r="BV42" s="384"/>
      <c r="BW42" s="384"/>
      <c r="BX42" s="384"/>
      <c r="BY42" s="384"/>
      <c r="BZ42" s="384"/>
      <c r="CA42" s="384"/>
      <c r="CB42" s="384"/>
      <c r="CC42" s="384"/>
      <c r="CD42" s="384"/>
      <c r="CE42" s="384"/>
      <c r="CF42" s="384"/>
      <c r="CG42" s="384"/>
      <c r="CH42" s="384"/>
      <c r="CI42" s="384"/>
      <c r="CJ42" s="384"/>
      <c r="CK42" s="384"/>
      <c r="CL42" s="384"/>
      <c r="CM42" s="384"/>
      <c r="CN42" s="384"/>
      <c r="CO42" s="384"/>
      <c r="CP42" s="384"/>
      <c r="CQ42" s="384"/>
      <c r="CR42" s="384"/>
      <c r="CS42" s="384"/>
      <c r="CT42" s="384"/>
      <c r="CU42" s="384"/>
      <c r="CV42" s="384"/>
      <c r="CW42" s="384"/>
      <c r="CX42" s="384"/>
      <c r="CY42" s="384"/>
      <c r="CZ42" s="384"/>
      <c r="DA42" s="384"/>
      <c r="DB42" s="384"/>
      <c r="DC42" s="384"/>
      <c r="DD42" s="384"/>
      <c r="DE42" s="384"/>
      <c r="DF42" s="384"/>
      <c r="DG42" s="384"/>
      <c r="DH42" s="384"/>
      <c r="DI42" s="384"/>
      <c r="DJ42" s="384"/>
      <c r="DK42" s="384"/>
      <c r="DL42" s="384"/>
      <c r="DM42" s="384"/>
      <c r="DN42" s="384"/>
      <c r="DO42" s="384"/>
      <c r="DP42" s="384"/>
      <c r="DQ42" s="384"/>
      <c r="DR42" s="384"/>
      <c r="DS42" s="384"/>
      <c r="DT42" s="384"/>
      <c r="DU42" s="384"/>
      <c r="DV42" s="384"/>
      <c r="DW42" s="384"/>
      <c r="DX42" s="384"/>
      <c r="DY42" s="384"/>
      <c r="DZ42" s="384"/>
      <c r="EA42" s="384"/>
      <c r="EB42" s="384"/>
      <c r="EC42" s="384"/>
      <c r="ED42" s="384"/>
      <c r="EE42" s="384"/>
      <c r="EF42" s="384"/>
      <c r="EG42" s="384"/>
      <c r="EH42" s="384"/>
      <c r="EI42" s="384"/>
      <c r="EJ42" s="384"/>
      <c r="EK42" s="384"/>
      <c r="EL42" s="384"/>
      <c r="EM42" s="384"/>
      <c r="EN42" s="384"/>
      <c r="EO42" s="384"/>
      <c r="EP42" s="384"/>
      <c r="EQ42" s="384"/>
      <c r="ER42" s="384"/>
      <c r="ES42" s="384"/>
      <c r="ET42" s="384"/>
      <c r="EU42" s="384"/>
      <c r="EV42" s="384"/>
      <c r="EW42" s="384"/>
      <c r="EX42" s="384"/>
      <c r="EY42" s="384"/>
      <c r="EZ42" s="384"/>
      <c r="FA42" s="384"/>
      <c r="FB42" s="384"/>
      <c r="FC42" s="384"/>
      <c r="FD42" s="384"/>
      <c r="FE42" s="384"/>
      <c r="FF42" s="384"/>
      <c r="FG42" s="384"/>
      <c r="FH42" s="384"/>
      <c r="FI42" s="384"/>
      <c r="FJ42" s="384"/>
      <c r="FK42" s="384"/>
      <c r="FL42" s="384"/>
      <c r="FM42" s="384"/>
      <c r="FN42" s="384"/>
      <c r="FO42" s="384"/>
      <c r="FP42" s="384"/>
      <c r="FQ42" s="384"/>
      <c r="FR42" s="384"/>
      <c r="FS42" s="384"/>
      <c r="FT42" s="384"/>
      <c r="FU42" s="384"/>
      <c r="FV42" s="384"/>
      <c r="FW42" s="384"/>
      <c r="FX42" s="384"/>
      <c r="FY42" s="384"/>
      <c r="FZ42" s="384"/>
      <c r="GA42" s="384"/>
      <c r="GB42" s="384"/>
      <c r="GC42" s="384"/>
      <c r="GD42" s="384"/>
      <c r="GE42" s="384"/>
      <c r="GF42" s="384"/>
      <c r="GG42" s="384"/>
      <c r="GH42" s="384"/>
      <c r="GI42" s="384"/>
      <c r="GJ42" s="384"/>
      <c r="GK42" s="384"/>
      <c r="GL42" s="384"/>
      <c r="GM42" s="384"/>
      <c r="GN42" s="384"/>
      <c r="GO42" s="384"/>
      <c r="GP42" s="384"/>
      <c r="GQ42" s="384"/>
      <c r="GR42" s="384"/>
      <c r="GS42" s="384"/>
      <c r="GT42" s="384"/>
      <c r="GU42" s="384"/>
      <c r="GV42" s="384"/>
      <c r="GW42" s="384"/>
      <c r="GX42" s="384"/>
      <c r="GY42" s="384"/>
      <c r="GZ42" s="384"/>
      <c r="HA42" s="384"/>
      <c r="HB42" s="384"/>
      <c r="HC42" s="384"/>
      <c r="HD42" s="384"/>
      <c r="HE42" s="384"/>
      <c r="HF42" s="384"/>
      <c r="HG42" s="384"/>
      <c r="HH42" s="384"/>
      <c r="HI42" s="384"/>
      <c r="HJ42" s="384"/>
      <c r="HK42" s="384"/>
      <c r="HL42" s="384"/>
      <c r="HM42" s="384"/>
      <c r="HN42" s="384"/>
      <c r="HO42" s="384"/>
      <c r="HP42" s="384"/>
      <c r="HQ42" s="384"/>
      <c r="HR42" s="384"/>
      <c r="HS42" s="384"/>
      <c r="HT42" s="384"/>
      <c r="HU42" s="384"/>
      <c r="HV42" s="384"/>
      <c r="HW42" s="384"/>
      <c r="HX42" s="384"/>
      <c r="HY42" s="384"/>
      <c r="HZ42" s="384"/>
      <c r="IA42" s="384"/>
      <c r="IB42" s="384"/>
      <c r="IC42" s="384"/>
      <c r="ID42" s="384"/>
      <c r="IE42" s="384"/>
      <c r="IF42" s="384"/>
      <c r="IG42" s="384"/>
      <c r="IH42" s="384"/>
      <c r="II42" s="384"/>
      <c r="IJ42" s="384"/>
      <c r="IK42" s="384"/>
      <c r="IL42" s="384"/>
      <c r="IM42" s="384"/>
      <c r="IN42" s="384"/>
      <c r="IO42" s="384"/>
      <c r="IP42" s="384"/>
      <c r="IQ42" s="384"/>
      <c r="IR42" s="384"/>
      <c r="IS42" s="384"/>
      <c r="IT42" s="384"/>
      <c r="IU42" s="384"/>
      <c r="IV42" s="384"/>
    </row>
    <row r="43" spans="1:256" s="170" customFormat="1" x14ac:dyDescent="0.25">
      <c r="A43" s="386"/>
      <c r="B43" s="396" t="s">
        <v>733</v>
      </c>
      <c r="C43" s="395">
        <v>1</v>
      </c>
      <c r="D43" s="394" t="s">
        <v>678</v>
      </c>
      <c r="E43" s="393">
        <f>'Electrical District Rate'!E65</f>
        <v>8240</v>
      </c>
      <c r="F43" s="393">
        <f>E43*C43</f>
        <v>8240</v>
      </c>
      <c r="G43" s="444"/>
      <c r="H43" s="384"/>
      <c r="I43" s="384"/>
      <c r="J43" s="384"/>
      <c r="K43" s="384"/>
      <c r="L43" s="384"/>
      <c r="M43" s="384"/>
      <c r="N43" s="384"/>
      <c r="O43" s="384"/>
      <c r="P43" s="384"/>
      <c r="Q43" s="384"/>
      <c r="R43" s="384"/>
      <c r="S43" s="384"/>
      <c r="T43" s="384"/>
      <c r="U43" s="384"/>
      <c r="V43" s="384"/>
      <c r="W43" s="384"/>
      <c r="X43" s="384"/>
      <c r="Y43" s="384"/>
      <c r="Z43" s="384"/>
      <c r="AA43" s="384"/>
      <c r="AB43" s="384"/>
      <c r="AC43" s="384"/>
      <c r="AD43" s="384"/>
      <c r="AE43" s="384"/>
      <c r="AF43" s="384"/>
      <c r="AG43" s="384"/>
      <c r="AH43" s="384"/>
      <c r="AI43" s="384"/>
      <c r="AJ43" s="384"/>
      <c r="AK43" s="384"/>
      <c r="AL43" s="384"/>
      <c r="AM43" s="384"/>
      <c r="AN43" s="384"/>
      <c r="AO43" s="384"/>
      <c r="AP43" s="384"/>
      <c r="AQ43" s="384"/>
      <c r="AR43" s="384"/>
      <c r="AS43" s="384"/>
      <c r="AT43" s="384"/>
      <c r="AU43" s="384"/>
      <c r="AV43" s="384"/>
      <c r="AW43" s="384"/>
      <c r="AX43" s="384"/>
      <c r="AY43" s="384"/>
      <c r="AZ43" s="384"/>
      <c r="BA43" s="384"/>
      <c r="BB43" s="384"/>
      <c r="BC43" s="384"/>
      <c r="BD43" s="384"/>
      <c r="BE43" s="384"/>
      <c r="BF43" s="384"/>
      <c r="BG43" s="384"/>
      <c r="BH43" s="384"/>
      <c r="BI43" s="384"/>
      <c r="BJ43" s="384"/>
      <c r="BK43" s="384"/>
      <c r="BL43" s="384"/>
      <c r="BM43" s="384"/>
      <c r="BN43" s="384"/>
      <c r="BO43" s="384"/>
      <c r="BP43" s="384"/>
      <c r="BQ43" s="384"/>
      <c r="BR43" s="384"/>
      <c r="BS43" s="384"/>
      <c r="BT43" s="384"/>
      <c r="BU43" s="384"/>
      <c r="BV43" s="384"/>
      <c r="BW43" s="384"/>
      <c r="BX43" s="384"/>
      <c r="BY43" s="384"/>
      <c r="BZ43" s="384"/>
      <c r="CA43" s="384"/>
      <c r="CB43" s="384"/>
      <c r="CC43" s="384"/>
      <c r="CD43" s="384"/>
      <c r="CE43" s="384"/>
      <c r="CF43" s="384"/>
      <c r="CG43" s="384"/>
      <c r="CH43" s="384"/>
      <c r="CI43" s="384"/>
      <c r="CJ43" s="384"/>
      <c r="CK43" s="384"/>
      <c r="CL43" s="384"/>
      <c r="CM43" s="384"/>
      <c r="CN43" s="384"/>
      <c r="CO43" s="384"/>
      <c r="CP43" s="384"/>
      <c r="CQ43" s="384"/>
      <c r="CR43" s="384"/>
      <c r="CS43" s="384"/>
      <c r="CT43" s="384"/>
      <c r="CU43" s="384"/>
      <c r="CV43" s="384"/>
      <c r="CW43" s="384"/>
      <c r="CX43" s="384"/>
      <c r="CY43" s="384"/>
      <c r="CZ43" s="384"/>
      <c r="DA43" s="384"/>
      <c r="DB43" s="384"/>
      <c r="DC43" s="384"/>
      <c r="DD43" s="384"/>
      <c r="DE43" s="384"/>
      <c r="DF43" s="384"/>
      <c r="DG43" s="384"/>
      <c r="DH43" s="384"/>
      <c r="DI43" s="384"/>
      <c r="DJ43" s="384"/>
      <c r="DK43" s="384"/>
      <c r="DL43" s="384"/>
      <c r="DM43" s="384"/>
      <c r="DN43" s="384"/>
      <c r="DO43" s="384"/>
      <c r="DP43" s="384"/>
      <c r="DQ43" s="384"/>
      <c r="DR43" s="384"/>
      <c r="DS43" s="384"/>
      <c r="DT43" s="384"/>
      <c r="DU43" s="384"/>
      <c r="DV43" s="384"/>
      <c r="DW43" s="384"/>
      <c r="DX43" s="384"/>
      <c r="DY43" s="384"/>
      <c r="DZ43" s="384"/>
      <c r="EA43" s="384"/>
      <c r="EB43" s="384"/>
      <c r="EC43" s="384"/>
      <c r="ED43" s="384"/>
      <c r="EE43" s="384"/>
      <c r="EF43" s="384"/>
      <c r="EG43" s="384"/>
      <c r="EH43" s="384"/>
      <c r="EI43" s="384"/>
      <c r="EJ43" s="384"/>
      <c r="EK43" s="384"/>
      <c r="EL43" s="384"/>
      <c r="EM43" s="384"/>
      <c r="EN43" s="384"/>
      <c r="EO43" s="384"/>
      <c r="EP43" s="384"/>
      <c r="EQ43" s="384"/>
      <c r="ER43" s="384"/>
      <c r="ES43" s="384"/>
      <c r="ET43" s="384"/>
      <c r="EU43" s="384"/>
      <c r="EV43" s="384"/>
      <c r="EW43" s="384"/>
      <c r="EX43" s="384"/>
      <c r="EY43" s="384"/>
      <c r="EZ43" s="384"/>
      <c r="FA43" s="384"/>
      <c r="FB43" s="384"/>
      <c r="FC43" s="384"/>
      <c r="FD43" s="384"/>
      <c r="FE43" s="384"/>
      <c r="FF43" s="384"/>
      <c r="FG43" s="384"/>
      <c r="FH43" s="384"/>
      <c r="FI43" s="384"/>
      <c r="FJ43" s="384"/>
      <c r="FK43" s="384"/>
      <c r="FL43" s="384"/>
      <c r="FM43" s="384"/>
      <c r="FN43" s="384"/>
      <c r="FO43" s="384"/>
      <c r="FP43" s="384"/>
      <c r="FQ43" s="384"/>
      <c r="FR43" s="384"/>
      <c r="FS43" s="384"/>
      <c r="FT43" s="384"/>
      <c r="FU43" s="384"/>
      <c r="FV43" s="384"/>
      <c r="FW43" s="384"/>
      <c r="FX43" s="384"/>
      <c r="FY43" s="384"/>
      <c r="FZ43" s="384"/>
      <c r="GA43" s="384"/>
      <c r="GB43" s="384"/>
      <c r="GC43" s="384"/>
      <c r="GD43" s="384"/>
      <c r="GE43" s="384"/>
      <c r="GF43" s="384"/>
      <c r="GG43" s="384"/>
      <c r="GH43" s="384"/>
      <c r="GI43" s="384"/>
      <c r="GJ43" s="384"/>
      <c r="GK43" s="384"/>
      <c r="GL43" s="384"/>
      <c r="GM43" s="384"/>
      <c r="GN43" s="384"/>
      <c r="GO43" s="384"/>
      <c r="GP43" s="384"/>
      <c r="GQ43" s="384"/>
      <c r="GR43" s="384"/>
      <c r="GS43" s="384"/>
      <c r="GT43" s="384"/>
      <c r="GU43" s="384"/>
      <c r="GV43" s="384"/>
      <c r="GW43" s="384"/>
      <c r="GX43" s="384"/>
      <c r="GY43" s="384"/>
      <c r="GZ43" s="384"/>
      <c r="HA43" s="384"/>
      <c r="HB43" s="384"/>
      <c r="HC43" s="384"/>
      <c r="HD43" s="384"/>
      <c r="HE43" s="384"/>
      <c r="HF43" s="384"/>
      <c r="HG43" s="384"/>
      <c r="HH43" s="384"/>
      <c r="HI43" s="384"/>
      <c r="HJ43" s="384"/>
      <c r="HK43" s="384"/>
      <c r="HL43" s="384"/>
      <c r="HM43" s="384"/>
      <c r="HN43" s="384"/>
      <c r="HO43" s="384"/>
      <c r="HP43" s="384"/>
      <c r="HQ43" s="384"/>
      <c r="HR43" s="384"/>
      <c r="HS43" s="384"/>
      <c r="HT43" s="384"/>
      <c r="HU43" s="384"/>
      <c r="HV43" s="384"/>
      <c r="HW43" s="384"/>
      <c r="HX43" s="384"/>
      <c r="HY43" s="384"/>
      <c r="HZ43" s="384"/>
      <c r="IA43" s="384"/>
      <c r="IB43" s="384"/>
      <c r="IC43" s="384"/>
      <c r="ID43" s="384"/>
      <c r="IE43" s="384"/>
      <c r="IF43" s="384"/>
      <c r="IG43" s="384"/>
      <c r="IH43" s="384"/>
      <c r="II43" s="384"/>
      <c r="IJ43" s="384"/>
      <c r="IK43" s="384"/>
      <c r="IL43" s="384"/>
      <c r="IM43" s="384"/>
      <c r="IN43" s="384"/>
      <c r="IO43" s="384"/>
      <c r="IP43" s="384"/>
      <c r="IQ43" s="384"/>
      <c r="IR43" s="384"/>
      <c r="IS43" s="384"/>
      <c r="IT43" s="384"/>
      <c r="IU43" s="384"/>
      <c r="IV43" s="384"/>
    </row>
    <row r="44" spans="1:256" s="170" customFormat="1" x14ac:dyDescent="0.25">
      <c r="A44" s="386"/>
      <c r="B44" s="392"/>
      <c r="C44" s="439" t="s">
        <v>677</v>
      </c>
      <c r="D44" s="440"/>
      <c r="E44" s="440"/>
      <c r="F44" s="441"/>
      <c r="G44" s="391">
        <f>G21+G18</f>
        <v>207381</v>
      </c>
      <c r="H44" s="384"/>
      <c r="I44" s="384"/>
      <c r="J44" s="384"/>
      <c r="K44" s="384"/>
      <c r="L44" s="384"/>
      <c r="M44" s="384"/>
      <c r="N44" s="384"/>
      <c r="O44" s="384"/>
      <c r="P44" s="384"/>
      <c r="Q44" s="384"/>
      <c r="R44" s="384"/>
      <c r="S44" s="384"/>
      <c r="T44" s="384"/>
      <c r="U44" s="384"/>
      <c r="V44" s="384"/>
      <c r="W44" s="384"/>
      <c r="X44" s="384"/>
      <c r="Y44" s="384"/>
      <c r="Z44" s="384"/>
      <c r="AA44" s="384"/>
      <c r="AB44" s="384"/>
      <c r="AC44" s="384"/>
      <c r="AD44" s="384"/>
      <c r="AE44" s="384"/>
      <c r="AF44" s="384"/>
      <c r="AG44" s="384"/>
      <c r="AH44" s="384"/>
      <c r="AI44" s="384"/>
      <c r="AJ44" s="384"/>
      <c r="AK44" s="384"/>
      <c r="AL44" s="384"/>
      <c r="AM44" s="384"/>
      <c r="AN44" s="384"/>
      <c r="AO44" s="384"/>
      <c r="AP44" s="384"/>
      <c r="AQ44" s="384"/>
      <c r="AR44" s="384"/>
      <c r="AS44" s="384"/>
      <c r="AT44" s="384"/>
      <c r="AU44" s="384"/>
      <c r="AV44" s="384"/>
      <c r="AW44" s="384"/>
      <c r="AX44" s="384"/>
      <c r="AY44" s="384"/>
      <c r="AZ44" s="384"/>
      <c r="BA44" s="384"/>
      <c r="BB44" s="384"/>
      <c r="BC44" s="384"/>
      <c r="BD44" s="384"/>
      <c r="BE44" s="384"/>
      <c r="BF44" s="384"/>
      <c r="BG44" s="384"/>
      <c r="BH44" s="384"/>
      <c r="BI44" s="384"/>
      <c r="BJ44" s="384"/>
      <c r="BK44" s="384"/>
      <c r="BL44" s="384"/>
      <c r="BM44" s="384"/>
      <c r="BN44" s="384"/>
      <c r="BO44" s="384"/>
      <c r="BP44" s="384"/>
      <c r="BQ44" s="384"/>
      <c r="BR44" s="384"/>
      <c r="BS44" s="384"/>
      <c r="BT44" s="384"/>
      <c r="BU44" s="384"/>
      <c r="BV44" s="384"/>
      <c r="BW44" s="384"/>
      <c r="BX44" s="384"/>
      <c r="BY44" s="384"/>
      <c r="BZ44" s="384"/>
      <c r="CA44" s="384"/>
      <c r="CB44" s="384"/>
      <c r="CC44" s="384"/>
      <c r="CD44" s="384"/>
      <c r="CE44" s="384"/>
      <c r="CF44" s="384"/>
      <c r="CG44" s="384"/>
      <c r="CH44" s="384"/>
      <c r="CI44" s="384"/>
      <c r="CJ44" s="384"/>
      <c r="CK44" s="384"/>
      <c r="CL44" s="384"/>
      <c r="CM44" s="384"/>
      <c r="CN44" s="384"/>
      <c r="CO44" s="384"/>
      <c r="CP44" s="384"/>
      <c r="CQ44" s="384"/>
      <c r="CR44" s="384"/>
      <c r="CS44" s="384"/>
      <c r="CT44" s="384"/>
      <c r="CU44" s="384"/>
      <c r="CV44" s="384"/>
      <c r="CW44" s="384"/>
      <c r="CX44" s="384"/>
      <c r="CY44" s="384"/>
      <c r="CZ44" s="384"/>
      <c r="DA44" s="384"/>
      <c r="DB44" s="384"/>
      <c r="DC44" s="384"/>
      <c r="DD44" s="384"/>
      <c r="DE44" s="384"/>
      <c r="DF44" s="384"/>
      <c r="DG44" s="384"/>
      <c r="DH44" s="384"/>
      <c r="DI44" s="384"/>
      <c r="DJ44" s="384"/>
      <c r="DK44" s="384"/>
      <c r="DL44" s="384"/>
      <c r="DM44" s="384"/>
      <c r="DN44" s="384"/>
      <c r="DO44" s="384"/>
      <c r="DP44" s="384"/>
      <c r="DQ44" s="384"/>
      <c r="DR44" s="384"/>
      <c r="DS44" s="384"/>
      <c r="DT44" s="384"/>
      <c r="DU44" s="384"/>
      <c r="DV44" s="384"/>
      <c r="DW44" s="384"/>
      <c r="DX44" s="384"/>
      <c r="DY44" s="384"/>
      <c r="DZ44" s="384"/>
      <c r="EA44" s="384"/>
      <c r="EB44" s="384"/>
      <c r="EC44" s="384"/>
      <c r="ED44" s="384"/>
      <c r="EE44" s="384"/>
      <c r="EF44" s="384"/>
      <c r="EG44" s="384"/>
      <c r="EH44" s="384"/>
      <c r="EI44" s="384"/>
      <c r="EJ44" s="384"/>
      <c r="EK44" s="384"/>
      <c r="EL44" s="384"/>
      <c r="EM44" s="384"/>
      <c r="EN44" s="384"/>
      <c r="EO44" s="384"/>
      <c r="EP44" s="384"/>
      <c r="EQ44" s="384"/>
      <c r="ER44" s="384"/>
      <c r="ES44" s="384"/>
      <c r="ET44" s="384"/>
      <c r="EU44" s="384"/>
      <c r="EV44" s="384"/>
      <c r="EW44" s="384"/>
      <c r="EX44" s="384"/>
      <c r="EY44" s="384"/>
      <c r="EZ44" s="384"/>
      <c r="FA44" s="384"/>
      <c r="FB44" s="384"/>
      <c r="FC44" s="384"/>
      <c r="FD44" s="384"/>
      <c r="FE44" s="384"/>
      <c r="FF44" s="384"/>
      <c r="FG44" s="384"/>
      <c r="FH44" s="384"/>
      <c r="FI44" s="384"/>
      <c r="FJ44" s="384"/>
      <c r="FK44" s="384"/>
      <c r="FL44" s="384"/>
      <c r="FM44" s="384"/>
      <c r="FN44" s="384"/>
      <c r="FO44" s="384"/>
      <c r="FP44" s="384"/>
      <c r="FQ44" s="384"/>
      <c r="FR44" s="384"/>
      <c r="FS44" s="384"/>
      <c r="FT44" s="384"/>
      <c r="FU44" s="384"/>
      <c r="FV44" s="384"/>
      <c r="FW44" s="384"/>
      <c r="FX44" s="384"/>
      <c r="FY44" s="384"/>
      <c r="FZ44" s="384"/>
      <c r="GA44" s="384"/>
      <c r="GB44" s="384"/>
      <c r="GC44" s="384"/>
      <c r="GD44" s="384"/>
      <c r="GE44" s="384"/>
      <c r="GF44" s="384"/>
      <c r="GG44" s="384"/>
      <c r="GH44" s="384"/>
      <c r="GI44" s="384"/>
      <c r="GJ44" s="384"/>
      <c r="GK44" s="384"/>
      <c r="GL44" s="384"/>
      <c r="GM44" s="384"/>
      <c r="GN44" s="384"/>
      <c r="GO44" s="384"/>
      <c r="GP44" s="384"/>
      <c r="GQ44" s="384"/>
      <c r="GR44" s="384"/>
      <c r="GS44" s="384"/>
      <c r="GT44" s="384"/>
      <c r="GU44" s="384"/>
      <c r="GV44" s="384"/>
      <c r="GW44" s="384"/>
      <c r="GX44" s="384"/>
      <c r="GY44" s="384"/>
      <c r="GZ44" s="384"/>
      <c r="HA44" s="384"/>
      <c r="HB44" s="384"/>
      <c r="HC44" s="384"/>
      <c r="HD44" s="384"/>
      <c r="HE44" s="384"/>
      <c r="HF44" s="384"/>
      <c r="HG44" s="384"/>
      <c r="HH44" s="384"/>
      <c r="HI44" s="384"/>
      <c r="HJ44" s="384"/>
      <c r="HK44" s="384"/>
      <c r="HL44" s="384"/>
      <c r="HM44" s="384"/>
      <c r="HN44" s="384"/>
      <c r="HO44" s="384"/>
      <c r="HP44" s="384"/>
      <c r="HQ44" s="384"/>
      <c r="HR44" s="384"/>
      <c r="HS44" s="384"/>
      <c r="HT44" s="384"/>
      <c r="HU44" s="384"/>
      <c r="HV44" s="384"/>
      <c r="HW44" s="384"/>
      <c r="HX44" s="384"/>
      <c r="HY44" s="384"/>
      <c r="HZ44" s="384"/>
      <c r="IA44" s="384"/>
      <c r="IB44" s="384"/>
      <c r="IC44" s="384"/>
      <c r="ID44" s="384"/>
      <c r="IE44" s="384"/>
      <c r="IF44" s="384"/>
      <c r="IG44" s="384"/>
      <c r="IH44" s="384"/>
      <c r="II44" s="384"/>
      <c r="IJ44" s="384"/>
      <c r="IK44" s="384"/>
      <c r="IL44" s="384"/>
      <c r="IM44" s="384"/>
      <c r="IN44" s="384"/>
      <c r="IO44" s="384"/>
      <c r="IP44" s="384"/>
      <c r="IQ44" s="384"/>
      <c r="IR44" s="384"/>
      <c r="IS44" s="384"/>
      <c r="IT44" s="384"/>
      <c r="IU44" s="384"/>
      <c r="IV44" s="384"/>
    </row>
    <row r="45" spans="1:256" s="170" customFormat="1" x14ac:dyDescent="0.25">
      <c r="A45" s="386"/>
      <c r="B45" s="392"/>
      <c r="C45" s="429" t="s">
        <v>676</v>
      </c>
      <c r="D45" s="430"/>
      <c r="E45" s="430"/>
      <c r="F45" s="431"/>
      <c r="G45" s="391">
        <f>G44*15%</f>
        <v>31107.149999999998</v>
      </c>
      <c r="H45" s="384"/>
      <c r="I45" s="384"/>
      <c r="J45" s="384"/>
      <c r="K45" s="384"/>
      <c r="L45" s="384"/>
      <c r="M45" s="384"/>
      <c r="N45" s="384"/>
      <c r="O45" s="384"/>
      <c r="P45" s="384"/>
      <c r="Q45" s="384"/>
      <c r="R45" s="384"/>
      <c r="S45" s="384"/>
      <c r="T45" s="384"/>
      <c r="U45" s="384"/>
      <c r="V45" s="384"/>
      <c r="W45" s="384"/>
      <c r="X45" s="384"/>
      <c r="Y45" s="384"/>
      <c r="Z45" s="384"/>
      <c r="AA45" s="384"/>
      <c r="AB45" s="384"/>
      <c r="AC45" s="384"/>
      <c r="AD45" s="384"/>
      <c r="AE45" s="384"/>
      <c r="AF45" s="384"/>
      <c r="AG45" s="384"/>
      <c r="AH45" s="384"/>
      <c r="AI45" s="384"/>
      <c r="AJ45" s="384"/>
      <c r="AK45" s="384"/>
      <c r="AL45" s="384"/>
      <c r="AM45" s="384"/>
      <c r="AN45" s="384"/>
      <c r="AO45" s="384"/>
      <c r="AP45" s="384"/>
      <c r="AQ45" s="384"/>
      <c r="AR45" s="384"/>
      <c r="AS45" s="384"/>
      <c r="AT45" s="384"/>
      <c r="AU45" s="384"/>
      <c r="AV45" s="384"/>
      <c r="AW45" s="384"/>
      <c r="AX45" s="384"/>
      <c r="AY45" s="384"/>
      <c r="AZ45" s="384"/>
      <c r="BA45" s="384"/>
      <c r="BB45" s="384"/>
      <c r="BC45" s="384"/>
      <c r="BD45" s="384"/>
      <c r="BE45" s="384"/>
      <c r="BF45" s="384"/>
      <c r="BG45" s="384"/>
      <c r="BH45" s="384"/>
      <c r="BI45" s="384"/>
      <c r="BJ45" s="384"/>
      <c r="BK45" s="384"/>
      <c r="BL45" s="384"/>
      <c r="BM45" s="384"/>
      <c r="BN45" s="384"/>
      <c r="BO45" s="384"/>
      <c r="BP45" s="384"/>
      <c r="BQ45" s="384"/>
      <c r="BR45" s="384"/>
      <c r="BS45" s="384"/>
      <c r="BT45" s="384"/>
      <c r="BU45" s="384"/>
      <c r="BV45" s="384"/>
      <c r="BW45" s="384"/>
      <c r="BX45" s="384"/>
      <c r="BY45" s="384"/>
      <c r="BZ45" s="384"/>
      <c r="CA45" s="384"/>
      <c r="CB45" s="384"/>
      <c r="CC45" s="384"/>
      <c r="CD45" s="384"/>
      <c r="CE45" s="384"/>
      <c r="CF45" s="384"/>
      <c r="CG45" s="384"/>
      <c r="CH45" s="384"/>
      <c r="CI45" s="384"/>
      <c r="CJ45" s="384"/>
      <c r="CK45" s="384"/>
      <c r="CL45" s="384"/>
      <c r="CM45" s="384"/>
      <c r="CN45" s="384"/>
      <c r="CO45" s="384"/>
      <c r="CP45" s="384"/>
      <c r="CQ45" s="384"/>
      <c r="CR45" s="384"/>
      <c r="CS45" s="384"/>
      <c r="CT45" s="384"/>
      <c r="CU45" s="384"/>
      <c r="CV45" s="384"/>
      <c r="CW45" s="384"/>
      <c r="CX45" s="384"/>
      <c r="CY45" s="384"/>
      <c r="CZ45" s="384"/>
      <c r="DA45" s="384"/>
      <c r="DB45" s="384"/>
      <c r="DC45" s="384"/>
      <c r="DD45" s="384"/>
      <c r="DE45" s="384"/>
      <c r="DF45" s="384"/>
      <c r="DG45" s="384"/>
      <c r="DH45" s="384"/>
      <c r="DI45" s="384"/>
      <c r="DJ45" s="384"/>
      <c r="DK45" s="384"/>
      <c r="DL45" s="384"/>
      <c r="DM45" s="384"/>
      <c r="DN45" s="384"/>
      <c r="DO45" s="384"/>
      <c r="DP45" s="384"/>
      <c r="DQ45" s="384"/>
      <c r="DR45" s="384"/>
      <c r="DS45" s="384"/>
      <c r="DT45" s="384"/>
      <c r="DU45" s="384"/>
      <c r="DV45" s="384"/>
      <c r="DW45" s="384"/>
      <c r="DX45" s="384"/>
      <c r="DY45" s="384"/>
      <c r="DZ45" s="384"/>
      <c r="EA45" s="384"/>
      <c r="EB45" s="384"/>
      <c r="EC45" s="384"/>
      <c r="ED45" s="384"/>
      <c r="EE45" s="384"/>
      <c r="EF45" s="384"/>
      <c r="EG45" s="384"/>
      <c r="EH45" s="384"/>
      <c r="EI45" s="384"/>
      <c r="EJ45" s="384"/>
      <c r="EK45" s="384"/>
      <c r="EL45" s="384"/>
      <c r="EM45" s="384"/>
      <c r="EN45" s="384"/>
      <c r="EO45" s="384"/>
      <c r="EP45" s="384"/>
      <c r="EQ45" s="384"/>
      <c r="ER45" s="384"/>
      <c r="ES45" s="384"/>
      <c r="ET45" s="384"/>
      <c r="EU45" s="384"/>
      <c r="EV45" s="384"/>
      <c r="EW45" s="384"/>
      <c r="EX45" s="384"/>
      <c r="EY45" s="384"/>
      <c r="EZ45" s="384"/>
      <c r="FA45" s="384"/>
      <c r="FB45" s="384"/>
      <c r="FC45" s="384"/>
      <c r="FD45" s="384"/>
      <c r="FE45" s="384"/>
      <c r="FF45" s="384"/>
      <c r="FG45" s="384"/>
      <c r="FH45" s="384"/>
      <c r="FI45" s="384"/>
      <c r="FJ45" s="384"/>
      <c r="FK45" s="384"/>
      <c r="FL45" s="384"/>
      <c r="FM45" s="384"/>
      <c r="FN45" s="384"/>
      <c r="FO45" s="384"/>
      <c r="FP45" s="384"/>
      <c r="FQ45" s="384"/>
      <c r="FR45" s="384"/>
      <c r="FS45" s="384"/>
      <c r="FT45" s="384"/>
      <c r="FU45" s="384"/>
      <c r="FV45" s="384"/>
      <c r="FW45" s="384"/>
      <c r="FX45" s="384"/>
      <c r="FY45" s="384"/>
      <c r="FZ45" s="384"/>
      <c r="GA45" s="384"/>
      <c r="GB45" s="384"/>
      <c r="GC45" s="384"/>
      <c r="GD45" s="384"/>
      <c r="GE45" s="384"/>
      <c r="GF45" s="384"/>
      <c r="GG45" s="384"/>
      <c r="GH45" s="384"/>
      <c r="GI45" s="384"/>
      <c r="GJ45" s="384"/>
      <c r="GK45" s="384"/>
      <c r="GL45" s="384"/>
      <c r="GM45" s="384"/>
      <c r="GN45" s="384"/>
      <c r="GO45" s="384"/>
      <c r="GP45" s="384"/>
      <c r="GQ45" s="384"/>
      <c r="GR45" s="384"/>
      <c r="GS45" s="384"/>
      <c r="GT45" s="384"/>
      <c r="GU45" s="384"/>
      <c r="GV45" s="384"/>
      <c r="GW45" s="384"/>
      <c r="GX45" s="384"/>
      <c r="GY45" s="384"/>
      <c r="GZ45" s="384"/>
      <c r="HA45" s="384"/>
      <c r="HB45" s="384"/>
      <c r="HC45" s="384"/>
      <c r="HD45" s="384"/>
      <c r="HE45" s="384"/>
      <c r="HF45" s="384"/>
      <c r="HG45" s="384"/>
      <c r="HH45" s="384"/>
      <c r="HI45" s="384"/>
      <c r="HJ45" s="384"/>
      <c r="HK45" s="384"/>
      <c r="HL45" s="384"/>
      <c r="HM45" s="384"/>
      <c r="HN45" s="384"/>
      <c r="HO45" s="384"/>
      <c r="HP45" s="384"/>
      <c r="HQ45" s="384"/>
      <c r="HR45" s="384"/>
      <c r="HS45" s="384"/>
      <c r="HT45" s="384"/>
      <c r="HU45" s="384"/>
      <c r="HV45" s="384"/>
      <c r="HW45" s="384"/>
      <c r="HX45" s="384"/>
      <c r="HY45" s="384"/>
      <c r="HZ45" s="384"/>
      <c r="IA45" s="384"/>
      <c r="IB45" s="384"/>
      <c r="IC45" s="384"/>
      <c r="ID45" s="384"/>
      <c r="IE45" s="384"/>
      <c r="IF45" s="384"/>
      <c r="IG45" s="384"/>
      <c r="IH45" s="384"/>
      <c r="II45" s="384"/>
      <c r="IJ45" s="384"/>
      <c r="IK45" s="384"/>
      <c r="IL45" s="384"/>
      <c r="IM45" s="384"/>
      <c r="IN45" s="384"/>
      <c r="IO45" s="384"/>
      <c r="IP45" s="384"/>
      <c r="IQ45" s="384"/>
      <c r="IR45" s="384"/>
      <c r="IS45" s="384"/>
      <c r="IT45" s="384"/>
      <c r="IU45" s="384"/>
      <c r="IV45" s="384"/>
    </row>
    <row r="46" spans="1:256" s="170" customFormat="1" x14ac:dyDescent="0.25">
      <c r="A46" s="427"/>
      <c r="B46" s="428"/>
      <c r="C46" s="429" t="s">
        <v>675</v>
      </c>
      <c r="D46" s="430"/>
      <c r="E46" s="430"/>
      <c r="F46" s="431"/>
      <c r="G46" s="390">
        <f>G45+G44</f>
        <v>238488.15</v>
      </c>
      <c r="H46" s="384"/>
      <c r="I46" s="384"/>
      <c r="J46" s="384"/>
      <c r="K46" s="384"/>
      <c r="L46" s="384"/>
      <c r="M46" s="384"/>
      <c r="N46" s="384"/>
      <c r="O46" s="384"/>
      <c r="P46" s="384"/>
      <c r="Q46" s="384"/>
      <c r="R46" s="384"/>
      <c r="S46" s="384"/>
      <c r="T46" s="384"/>
      <c r="U46" s="384"/>
      <c r="V46" s="384"/>
      <c r="W46" s="384"/>
      <c r="X46" s="384"/>
      <c r="Y46" s="384"/>
      <c r="Z46" s="384"/>
      <c r="AA46" s="384"/>
      <c r="AB46" s="384"/>
      <c r="AC46" s="384"/>
      <c r="AD46" s="384"/>
      <c r="AE46" s="384"/>
      <c r="AF46" s="384"/>
      <c r="AG46" s="384"/>
      <c r="AH46" s="384"/>
      <c r="AI46" s="384"/>
      <c r="AJ46" s="384"/>
      <c r="AK46" s="384"/>
      <c r="AL46" s="384"/>
      <c r="AM46" s="384"/>
      <c r="AN46" s="384"/>
      <c r="AO46" s="384"/>
      <c r="AP46" s="384"/>
      <c r="AQ46" s="384"/>
      <c r="AR46" s="384"/>
      <c r="AS46" s="384"/>
      <c r="AT46" s="384"/>
      <c r="AU46" s="384"/>
      <c r="AV46" s="384"/>
      <c r="AW46" s="384"/>
      <c r="AX46" s="384"/>
      <c r="AY46" s="384"/>
      <c r="AZ46" s="384"/>
      <c r="BA46" s="384"/>
      <c r="BB46" s="384"/>
      <c r="BC46" s="384"/>
      <c r="BD46" s="384"/>
      <c r="BE46" s="384"/>
      <c r="BF46" s="384"/>
      <c r="BG46" s="384"/>
      <c r="BH46" s="384"/>
      <c r="BI46" s="384"/>
      <c r="BJ46" s="384"/>
      <c r="BK46" s="384"/>
      <c r="BL46" s="384"/>
      <c r="BM46" s="384"/>
      <c r="BN46" s="384"/>
      <c r="BO46" s="384"/>
      <c r="BP46" s="384"/>
      <c r="BQ46" s="384"/>
      <c r="BR46" s="384"/>
      <c r="BS46" s="384"/>
      <c r="BT46" s="384"/>
      <c r="BU46" s="384"/>
      <c r="BV46" s="384"/>
      <c r="BW46" s="384"/>
      <c r="BX46" s="384"/>
      <c r="BY46" s="384"/>
      <c r="BZ46" s="384"/>
      <c r="CA46" s="384"/>
      <c r="CB46" s="384"/>
      <c r="CC46" s="384"/>
      <c r="CD46" s="384"/>
      <c r="CE46" s="384"/>
      <c r="CF46" s="384"/>
      <c r="CG46" s="384"/>
      <c r="CH46" s="384"/>
      <c r="CI46" s="384"/>
      <c r="CJ46" s="384"/>
      <c r="CK46" s="384"/>
      <c r="CL46" s="384"/>
      <c r="CM46" s="384"/>
      <c r="CN46" s="384"/>
      <c r="CO46" s="384"/>
      <c r="CP46" s="384"/>
      <c r="CQ46" s="384"/>
      <c r="CR46" s="384"/>
      <c r="CS46" s="384"/>
      <c r="CT46" s="384"/>
      <c r="CU46" s="384"/>
      <c r="CV46" s="384"/>
      <c r="CW46" s="384"/>
      <c r="CX46" s="384"/>
      <c r="CY46" s="384"/>
      <c r="CZ46" s="384"/>
      <c r="DA46" s="384"/>
      <c r="DB46" s="384"/>
      <c r="DC46" s="384"/>
      <c r="DD46" s="384"/>
      <c r="DE46" s="384"/>
      <c r="DF46" s="384"/>
      <c r="DG46" s="384"/>
      <c r="DH46" s="384"/>
      <c r="DI46" s="384"/>
      <c r="DJ46" s="384"/>
      <c r="DK46" s="384"/>
      <c r="DL46" s="384"/>
      <c r="DM46" s="384"/>
      <c r="DN46" s="384"/>
      <c r="DO46" s="384"/>
      <c r="DP46" s="384"/>
      <c r="DQ46" s="384"/>
      <c r="DR46" s="384"/>
      <c r="DS46" s="384"/>
      <c r="DT46" s="384"/>
      <c r="DU46" s="384"/>
      <c r="DV46" s="384"/>
      <c r="DW46" s="384"/>
      <c r="DX46" s="384"/>
      <c r="DY46" s="384"/>
      <c r="DZ46" s="384"/>
      <c r="EA46" s="384"/>
      <c r="EB46" s="384"/>
      <c r="EC46" s="384"/>
      <c r="ED46" s="384"/>
      <c r="EE46" s="384"/>
      <c r="EF46" s="384"/>
      <c r="EG46" s="384"/>
      <c r="EH46" s="384"/>
      <c r="EI46" s="384"/>
      <c r="EJ46" s="384"/>
      <c r="EK46" s="384"/>
      <c r="EL46" s="384"/>
      <c r="EM46" s="384"/>
      <c r="EN46" s="384"/>
      <c r="EO46" s="384"/>
      <c r="EP46" s="384"/>
      <c r="EQ46" s="384"/>
      <c r="ER46" s="384"/>
      <c r="ES46" s="384"/>
      <c r="ET46" s="384"/>
      <c r="EU46" s="384"/>
      <c r="EV46" s="384"/>
      <c r="EW46" s="384"/>
      <c r="EX46" s="384"/>
      <c r="EY46" s="384"/>
      <c r="EZ46" s="384"/>
      <c r="FA46" s="384"/>
      <c r="FB46" s="384"/>
      <c r="FC46" s="384"/>
      <c r="FD46" s="384"/>
      <c r="FE46" s="384"/>
      <c r="FF46" s="384"/>
      <c r="FG46" s="384"/>
      <c r="FH46" s="384"/>
      <c r="FI46" s="384"/>
      <c r="FJ46" s="384"/>
      <c r="FK46" s="384"/>
      <c r="FL46" s="384"/>
      <c r="FM46" s="384"/>
      <c r="FN46" s="384"/>
      <c r="FO46" s="384"/>
      <c r="FP46" s="384"/>
      <c r="FQ46" s="384"/>
      <c r="FR46" s="384"/>
      <c r="FS46" s="384"/>
      <c r="FT46" s="384"/>
      <c r="FU46" s="384"/>
      <c r="FV46" s="384"/>
      <c r="FW46" s="384"/>
      <c r="FX46" s="384"/>
      <c r="FY46" s="384"/>
      <c r="FZ46" s="384"/>
      <c r="GA46" s="384"/>
      <c r="GB46" s="384"/>
      <c r="GC46" s="384"/>
      <c r="GD46" s="384"/>
      <c r="GE46" s="384"/>
      <c r="GF46" s="384"/>
      <c r="GG46" s="384"/>
      <c r="GH46" s="384"/>
      <c r="GI46" s="384"/>
      <c r="GJ46" s="384"/>
      <c r="GK46" s="384"/>
      <c r="GL46" s="384"/>
      <c r="GM46" s="384"/>
      <c r="GN46" s="384"/>
      <c r="GO46" s="384"/>
      <c r="GP46" s="384"/>
      <c r="GQ46" s="384"/>
      <c r="GR46" s="384"/>
      <c r="GS46" s="384"/>
      <c r="GT46" s="384"/>
      <c r="GU46" s="384"/>
      <c r="GV46" s="384"/>
      <c r="GW46" s="384"/>
      <c r="GX46" s="384"/>
      <c r="GY46" s="384"/>
      <c r="GZ46" s="384"/>
      <c r="HA46" s="384"/>
      <c r="HB46" s="384"/>
      <c r="HC46" s="384"/>
      <c r="HD46" s="384"/>
      <c r="HE46" s="384"/>
      <c r="HF46" s="384"/>
      <c r="HG46" s="384"/>
      <c r="HH46" s="384"/>
      <c r="HI46" s="384"/>
      <c r="HJ46" s="384"/>
      <c r="HK46" s="384"/>
      <c r="HL46" s="384"/>
      <c r="HM46" s="384"/>
      <c r="HN46" s="384"/>
      <c r="HO46" s="384"/>
      <c r="HP46" s="384"/>
      <c r="HQ46" s="384"/>
      <c r="HR46" s="384"/>
      <c r="HS46" s="384"/>
      <c r="HT46" s="384"/>
      <c r="HU46" s="384"/>
      <c r="HV46" s="384"/>
      <c r="HW46" s="384"/>
      <c r="HX46" s="384"/>
      <c r="HY46" s="384"/>
      <c r="HZ46" s="384"/>
      <c r="IA46" s="384"/>
      <c r="IB46" s="384"/>
      <c r="IC46" s="384"/>
      <c r="ID46" s="384"/>
      <c r="IE46" s="384"/>
      <c r="IF46" s="384"/>
      <c r="IG46" s="384"/>
      <c r="IH46" s="384"/>
      <c r="II46" s="384"/>
      <c r="IJ46" s="384"/>
      <c r="IK46" s="384"/>
      <c r="IL46" s="384"/>
      <c r="IM46" s="384"/>
      <c r="IN46" s="384"/>
      <c r="IO46" s="384"/>
      <c r="IP46" s="384"/>
      <c r="IQ46" s="384"/>
      <c r="IR46" s="384"/>
      <c r="IS46" s="384"/>
      <c r="IT46" s="384"/>
      <c r="IU46" s="384"/>
      <c r="IV46" s="384"/>
    </row>
    <row r="47" spans="1:256" s="170" customFormat="1" x14ac:dyDescent="0.25">
      <c r="A47" s="389"/>
      <c r="B47" s="389"/>
      <c r="C47" s="386"/>
      <c r="D47" s="386"/>
      <c r="E47" s="386"/>
      <c r="F47" s="386"/>
      <c r="G47" s="385"/>
      <c r="H47" s="384"/>
      <c r="I47" s="384"/>
      <c r="J47" s="384"/>
      <c r="K47" s="384"/>
      <c r="L47" s="384"/>
      <c r="M47" s="384"/>
      <c r="N47" s="384"/>
      <c r="O47" s="384"/>
      <c r="P47" s="384"/>
      <c r="Q47" s="384"/>
      <c r="R47" s="384"/>
      <c r="S47" s="384"/>
      <c r="T47" s="384"/>
      <c r="U47" s="384"/>
      <c r="V47" s="384"/>
      <c r="W47" s="384"/>
      <c r="X47" s="384"/>
      <c r="Y47" s="384"/>
      <c r="Z47" s="384"/>
      <c r="AA47" s="384"/>
      <c r="AB47" s="384"/>
      <c r="AC47" s="384"/>
      <c r="AD47" s="384"/>
      <c r="AE47" s="384"/>
      <c r="AF47" s="384"/>
      <c r="AG47" s="384"/>
      <c r="AH47" s="384"/>
      <c r="AI47" s="384"/>
      <c r="AJ47" s="384"/>
      <c r="AK47" s="384"/>
      <c r="AL47" s="384"/>
      <c r="AM47" s="384"/>
      <c r="AN47" s="384"/>
      <c r="AO47" s="384"/>
      <c r="AP47" s="384"/>
      <c r="AQ47" s="384"/>
      <c r="AR47" s="384"/>
      <c r="AS47" s="384"/>
      <c r="AT47" s="384"/>
      <c r="AU47" s="384"/>
      <c r="AV47" s="384"/>
      <c r="AW47" s="384"/>
      <c r="AX47" s="384"/>
      <c r="AY47" s="384"/>
      <c r="AZ47" s="384"/>
      <c r="BA47" s="384"/>
      <c r="BB47" s="384"/>
      <c r="BC47" s="384"/>
      <c r="BD47" s="384"/>
      <c r="BE47" s="384"/>
      <c r="BF47" s="384"/>
      <c r="BG47" s="384"/>
      <c r="BH47" s="384"/>
      <c r="BI47" s="384"/>
      <c r="BJ47" s="384"/>
      <c r="BK47" s="384"/>
      <c r="BL47" s="384"/>
      <c r="BM47" s="384"/>
      <c r="BN47" s="384"/>
      <c r="BO47" s="384"/>
      <c r="BP47" s="384"/>
      <c r="BQ47" s="384"/>
      <c r="BR47" s="384"/>
      <c r="BS47" s="384"/>
      <c r="BT47" s="384"/>
      <c r="BU47" s="384"/>
      <c r="BV47" s="384"/>
      <c r="BW47" s="384"/>
      <c r="BX47" s="384"/>
      <c r="BY47" s="384"/>
      <c r="BZ47" s="384"/>
      <c r="CA47" s="384"/>
      <c r="CB47" s="384"/>
      <c r="CC47" s="384"/>
      <c r="CD47" s="384"/>
      <c r="CE47" s="384"/>
      <c r="CF47" s="384"/>
      <c r="CG47" s="384"/>
      <c r="CH47" s="384"/>
      <c r="CI47" s="384"/>
      <c r="CJ47" s="384"/>
      <c r="CK47" s="384"/>
      <c r="CL47" s="384"/>
      <c r="CM47" s="384"/>
      <c r="CN47" s="384"/>
      <c r="CO47" s="384"/>
      <c r="CP47" s="384"/>
      <c r="CQ47" s="384"/>
      <c r="CR47" s="384"/>
      <c r="CS47" s="384"/>
      <c r="CT47" s="384"/>
      <c r="CU47" s="384"/>
      <c r="CV47" s="384"/>
      <c r="CW47" s="384"/>
      <c r="CX47" s="384"/>
      <c r="CY47" s="384"/>
      <c r="CZ47" s="384"/>
      <c r="DA47" s="384"/>
      <c r="DB47" s="384"/>
      <c r="DC47" s="384"/>
      <c r="DD47" s="384"/>
      <c r="DE47" s="384"/>
      <c r="DF47" s="384"/>
      <c r="DG47" s="384"/>
      <c r="DH47" s="384"/>
      <c r="DI47" s="384"/>
      <c r="DJ47" s="384"/>
      <c r="DK47" s="384"/>
      <c r="DL47" s="384"/>
      <c r="DM47" s="384"/>
      <c r="DN47" s="384"/>
      <c r="DO47" s="384"/>
      <c r="DP47" s="384"/>
      <c r="DQ47" s="384"/>
      <c r="DR47" s="384"/>
      <c r="DS47" s="384"/>
      <c r="DT47" s="384"/>
      <c r="DU47" s="384"/>
      <c r="DV47" s="384"/>
      <c r="DW47" s="384"/>
      <c r="DX47" s="384"/>
      <c r="DY47" s="384"/>
      <c r="DZ47" s="384"/>
      <c r="EA47" s="384"/>
      <c r="EB47" s="384"/>
      <c r="EC47" s="384"/>
      <c r="ED47" s="384"/>
      <c r="EE47" s="384"/>
      <c r="EF47" s="384"/>
      <c r="EG47" s="384"/>
      <c r="EH47" s="384"/>
      <c r="EI47" s="384"/>
      <c r="EJ47" s="384"/>
      <c r="EK47" s="384"/>
      <c r="EL47" s="384"/>
      <c r="EM47" s="384"/>
      <c r="EN47" s="384"/>
      <c r="EO47" s="384"/>
      <c r="EP47" s="384"/>
      <c r="EQ47" s="384"/>
      <c r="ER47" s="384"/>
      <c r="ES47" s="384"/>
      <c r="ET47" s="384"/>
      <c r="EU47" s="384"/>
      <c r="EV47" s="384"/>
      <c r="EW47" s="384"/>
      <c r="EX47" s="384"/>
      <c r="EY47" s="384"/>
      <c r="EZ47" s="384"/>
      <c r="FA47" s="384"/>
      <c r="FB47" s="384"/>
      <c r="FC47" s="384"/>
      <c r="FD47" s="384"/>
      <c r="FE47" s="384"/>
      <c r="FF47" s="384"/>
      <c r="FG47" s="384"/>
      <c r="FH47" s="384"/>
      <c r="FI47" s="384"/>
      <c r="FJ47" s="384"/>
      <c r="FK47" s="384"/>
      <c r="FL47" s="384"/>
      <c r="FM47" s="384"/>
      <c r="FN47" s="384"/>
      <c r="FO47" s="384"/>
      <c r="FP47" s="384"/>
      <c r="FQ47" s="384"/>
      <c r="FR47" s="384"/>
      <c r="FS47" s="384"/>
      <c r="FT47" s="384"/>
      <c r="FU47" s="384"/>
      <c r="FV47" s="384"/>
      <c r="FW47" s="384"/>
      <c r="FX47" s="384"/>
      <c r="FY47" s="384"/>
      <c r="FZ47" s="384"/>
      <c r="GA47" s="384"/>
      <c r="GB47" s="384"/>
      <c r="GC47" s="384"/>
      <c r="GD47" s="384"/>
      <c r="GE47" s="384"/>
      <c r="GF47" s="384"/>
      <c r="GG47" s="384"/>
      <c r="GH47" s="384"/>
      <c r="GI47" s="384"/>
      <c r="GJ47" s="384"/>
      <c r="GK47" s="384"/>
      <c r="GL47" s="384"/>
      <c r="GM47" s="384"/>
      <c r="GN47" s="384"/>
      <c r="GO47" s="384"/>
      <c r="GP47" s="384"/>
      <c r="GQ47" s="384"/>
      <c r="GR47" s="384"/>
      <c r="GS47" s="384"/>
      <c r="GT47" s="384"/>
      <c r="GU47" s="384"/>
      <c r="GV47" s="384"/>
      <c r="GW47" s="384"/>
      <c r="GX47" s="384"/>
      <c r="GY47" s="384"/>
      <c r="GZ47" s="384"/>
      <c r="HA47" s="384"/>
      <c r="HB47" s="384"/>
      <c r="HC47" s="384"/>
      <c r="HD47" s="384"/>
      <c r="HE47" s="384"/>
      <c r="HF47" s="384"/>
      <c r="HG47" s="384"/>
      <c r="HH47" s="384"/>
      <c r="HI47" s="384"/>
      <c r="HJ47" s="384"/>
      <c r="HK47" s="384"/>
      <c r="HL47" s="384"/>
      <c r="HM47" s="384"/>
      <c r="HN47" s="384"/>
      <c r="HO47" s="384"/>
      <c r="HP47" s="384"/>
      <c r="HQ47" s="384"/>
      <c r="HR47" s="384"/>
      <c r="HS47" s="384"/>
      <c r="HT47" s="384"/>
      <c r="HU47" s="384"/>
      <c r="HV47" s="384"/>
      <c r="HW47" s="384"/>
      <c r="HX47" s="384"/>
      <c r="HY47" s="384"/>
      <c r="HZ47" s="384"/>
      <c r="IA47" s="384"/>
      <c r="IB47" s="384"/>
      <c r="IC47" s="384"/>
      <c r="ID47" s="384"/>
      <c r="IE47" s="384"/>
      <c r="IF47" s="384"/>
      <c r="IG47" s="384"/>
      <c r="IH47" s="384"/>
      <c r="II47" s="384"/>
      <c r="IJ47" s="384"/>
      <c r="IK47" s="384"/>
      <c r="IL47" s="384"/>
      <c r="IM47" s="384"/>
      <c r="IN47" s="384"/>
      <c r="IO47" s="384"/>
      <c r="IP47" s="384"/>
      <c r="IQ47" s="384"/>
      <c r="IR47" s="384"/>
      <c r="IS47" s="384"/>
      <c r="IT47" s="384"/>
      <c r="IU47" s="384"/>
      <c r="IV47" s="384"/>
    </row>
    <row r="48" spans="1:256" s="170" customFormat="1" x14ac:dyDescent="0.25">
      <c r="A48" s="389"/>
      <c r="B48" s="388" t="s">
        <v>674</v>
      </c>
      <c r="C48" s="387">
        <f>G46</f>
        <v>238488.15</v>
      </c>
      <c r="D48" s="386"/>
      <c r="E48" s="386"/>
      <c r="F48" s="386"/>
      <c r="G48" s="385"/>
      <c r="H48" s="384"/>
      <c r="I48" s="384"/>
      <c r="J48" s="384"/>
      <c r="K48" s="384"/>
      <c r="L48" s="384"/>
      <c r="M48" s="384"/>
      <c r="N48" s="384"/>
      <c r="O48" s="384"/>
      <c r="P48" s="384"/>
      <c r="Q48" s="384"/>
      <c r="R48" s="384"/>
      <c r="S48" s="384"/>
      <c r="T48" s="384"/>
      <c r="U48" s="384"/>
      <c r="V48" s="384"/>
      <c r="W48" s="384"/>
      <c r="X48" s="384"/>
      <c r="Y48" s="384"/>
      <c r="Z48" s="384"/>
      <c r="AA48" s="384"/>
      <c r="AB48" s="384"/>
      <c r="AC48" s="384"/>
      <c r="AD48" s="384"/>
      <c r="AE48" s="384"/>
      <c r="AF48" s="384"/>
      <c r="AG48" s="384"/>
      <c r="AH48" s="384"/>
      <c r="AI48" s="384"/>
      <c r="AJ48" s="384"/>
      <c r="AK48" s="384"/>
      <c r="AL48" s="384"/>
      <c r="AM48" s="384"/>
      <c r="AN48" s="384"/>
      <c r="AO48" s="384"/>
      <c r="AP48" s="384"/>
      <c r="AQ48" s="384"/>
      <c r="AR48" s="384"/>
      <c r="AS48" s="384"/>
      <c r="AT48" s="384"/>
      <c r="AU48" s="384"/>
      <c r="AV48" s="384"/>
      <c r="AW48" s="384"/>
      <c r="AX48" s="384"/>
      <c r="AY48" s="384"/>
      <c r="AZ48" s="384"/>
      <c r="BA48" s="384"/>
      <c r="BB48" s="384"/>
      <c r="BC48" s="384"/>
      <c r="BD48" s="384"/>
      <c r="BE48" s="384"/>
      <c r="BF48" s="384"/>
      <c r="BG48" s="384"/>
      <c r="BH48" s="384"/>
      <c r="BI48" s="384"/>
      <c r="BJ48" s="384"/>
      <c r="BK48" s="384"/>
      <c r="BL48" s="384"/>
      <c r="BM48" s="384"/>
      <c r="BN48" s="384"/>
      <c r="BO48" s="384"/>
      <c r="BP48" s="384"/>
      <c r="BQ48" s="384"/>
      <c r="BR48" s="384"/>
      <c r="BS48" s="384"/>
      <c r="BT48" s="384"/>
      <c r="BU48" s="384"/>
      <c r="BV48" s="384"/>
      <c r="BW48" s="384"/>
      <c r="BX48" s="384"/>
      <c r="BY48" s="384"/>
      <c r="BZ48" s="384"/>
      <c r="CA48" s="384"/>
      <c r="CB48" s="384"/>
      <c r="CC48" s="384"/>
      <c r="CD48" s="384"/>
      <c r="CE48" s="384"/>
      <c r="CF48" s="384"/>
      <c r="CG48" s="384"/>
      <c r="CH48" s="384"/>
      <c r="CI48" s="384"/>
      <c r="CJ48" s="384"/>
      <c r="CK48" s="384"/>
      <c r="CL48" s="384"/>
      <c r="CM48" s="384"/>
      <c r="CN48" s="384"/>
      <c r="CO48" s="384"/>
      <c r="CP48" s="384"/>
      <c r="CQ48" s="384"/>
      <c r="CR48" s="384"/>
      <c r="CS48" s="384"/>
      <c r="CT48" s="384"/>
      <c r="CU48" s="384"/>
      <c r="CV48" s="384"/>
      <c r="CW48" s="384"/>
      <c r="CX48" s="384"/>
      <c r="CY48" s="384"/>
      <c r="CZ48" s="384"/>
      <c r="DA48" s="384"/>
      <c r="DB48" s="384"/>
      <c r="DC48" s="384"/>
      <c r="DD48" s="384"/>
      <c r="DE48" s="384"/>
      <c r="DF48" s="384"/>
      <c r="DG48" s="384"/>
      <c r="DH48" s="384"/>
      <c r="DI48" s="384"/>
      <c r="DJ48" s="384"/>
      <c r="DK48" s="384"/>
      <c r="DL48" s="384"/>
      <c r="DM48" s="384"/>
      <c r="DN48" s="384"/>
      <c r="DO48" s="384"/>
      <c r="DP48" s="384"/>
      <c r="DQ48" s="384"/>
      <c r="DR48" s="384"/>
      <c r="DS48" s="384"/>
      <c r="DT48" s="384"/>
      <c r="DU48" s="384"/>
      <c r="DV48" s="384"/>
      <c r="DW48" s="384"/>
      <c r="DX48" s="384"/>
      <c r="DY48" s="384"/>
      <c r="DZ48" s="384"/>
      <c r="EA48" s="384"/>
      <c r="EB48" s="384"/>
      <c r="EC48" s="384"/>
      <c r="ED48" s="384"/>
      <c r="EE48" s="384"/>
      <c r="EF48" s="384"/>
      <c r="EG48" s="384"/>
      <c r="EH48" s="384"/>
      <c r="EI48" s="384"/>
      <c r="EJ48" s="384"/>
      <c r="EK48" s="384"/>
      <c r="EL48" s="384"/>
      <c r="EM48" s="384"/>
      <c r="EN48" s="384"/>
      <c r="EO48" s="384"/>
      <c r="EP48" s="384"/>
      <c r="EQ48" s="384"/>
      <c r="ER48" s="384"/>
      <c r="ES48" s="384"/>
      <c r="ET48" s="384"/>
      <c r="EU48" s="384"/>
      <c r="EV48" s="384"/>
      <c r="EW48" s="384"/>
      <c r="EX48" s="384"/>
      <c r="EY48" s="384"/>
      <c r="EZ48" s="384"/>
      <c r="FA48" s="384"/>
      <c r="FB48" s="384"/>
      <c r="FC48" s="384"/>
      <c r="FD48" s="384"/>
      <c r="FE48" s="384"/>
      <c r="FF48" s="384"/>
      <c r="FG48" s="384"/>
      <c r="FH48" s="384"/>
      <c r="FI48" s="384"/>
      <c r="FJ48" s="384"/>
      <c r="FK48" s="384"/>
      <c r="FL48" s="384"/>
      <c r="FM48" s="384"/>
      <c r="FN48" s="384"/>
      <c r="FO48" s="384"/>
      <c r="FP48" s="384"/>
      <c r="FQ48" s="384"/>
      <c r="FR48" s="384"/>
      <c r="FS48" s="384"/>
      <c r="FT48" s="384"/>
      <c r="FU48" s="384"/>
      <c r="FV48" s="384"/>
      <c r="FW48" s="384"/>
      <c r="FX48" s="384"/>
      <c r="FY48" s="384"/>
      <c r="FZ48" s="384"/>
      <c r="GA48" s="384"/>
      <c r="GB48" s="384"/>
      <c r="GC48" s="384"/>
      <c r="GD48" s="384"/>
      <c r="GE48" s="384"/>
      <c r="GF48" s="384"/>
      <c r="GG48" s="384"/>
      <c r="GH48" s="384"/>
      <c r="GI48" s="384"/>
      <c r="GJ48" s="384"/>
      <c r="GK48" s="384"/>
      <c r="GL48" s="384"/>
      <c r="GM48" s="384"/>
      <c r="GN48" s="384"/>
      <c r="GO48" s="384"/>
      <c r="GP48" s="384"/>
      <c r="GQ48" s="384"/>
      <c r="GR48" s="384"/>
      <c r="GS48" s="384"/>
      <c r="GT48" s="384"/>
      <c r="GU48" s="384"/>
      <c r="GV48" s="384"/>
      <c r="GW48" s="384"/>
      <c r="GX48" s="384"/>
      <c r="GY48" s="384"/>
      <c r="GZ48" s="384"/>
      <c r="HA48" s="384"/>
      <c r="HB48" s="384"/>
      <c r="HC48" s="384"/>
      <c r="HD48" s="384"/>
      <c r="HE48" s="384"/>
      <c r="HF48" s="384"/>
      <c r="HG48" s="384"/>
      <c r="HH48" s="384"/>
      <c r="HI48" s="384"/>
      <c r="HJ48" s="384"/>
      <c r="HK48" s="384"/>
      <c r="HL48" s="384"/>
      <c r="HM48" s="384"/>
      <c r="HN48" s="384"/>
      <c r="HO48" s="384"/>
      <c r="HP48" s="384"/>
      <c r="HQ48" s="384"/>
      <c r="HR48" s="384"/>
      <c r="HS48" s="384"/>
      <c r="HT48" s="384"/>
      <c r="HU48" s="384"/>
      <c r="HV48" s="384"/>
      <c r="HW48" s="384"/>
      <c r="HX48" s="384"/>
      <c r="HY48" s="384"/>
      <c r="HZ48" s="384"/>
      <c r="IA48" s="384"/>
      <c r="IB48" s="384"/>
      <c r="IC48" s="384"/>
      <c r="ID48" s="384"/>
      <c r="IE48" s="384"/>
      <c r="IF48" s="384"/>
      <c r="IG48" s="384"/>
      <c r="IH48" s="384"/>
      <c r="II48" s="384"/>
      <c r="IJ48" s="384"/>
      <c r="IK48" s="384"/>
      <c r="IL48" s="384"/>
      <c r="IM48" s="384"/>
      <c r="IN48" s="384"/>
      <c r="IO48" s="384"/>
      <c r="IP48" s="384"/>
      <c r="IQ48" s="384"/>
      <c r="IR48" s="384"/>
      <c r="IS48" s="384"/>
      <c r="IT48" s="384"/>
      <c r="IU48" s="384"/>
      <c r="IV48" s="384"/>
    </row>
  </sheetData>
  <mergeCells count="15">
    <mergeCell ref="C45:F45"/>
    <mergeCell ref="A46:B46"/>
    <mergeCell ref="C46:F46"/>
    <mergeCell ref="A15:G15"/>
    <mergeCell ref="A18:A20"/>
    <mergeCell ref="G18:G20"/>
    <mergeCell ref="G21:G43"/>
    <mergeCell ref="C44:F44"/>
    <mergeCell ref="A11:B11"/>
    <mergeCell ref="C11:F11"/>
    <mergeCell ref="A1:G1"/>
    <mergeCell ref="A4:A6"/>
    <mergeCell ref="G4:G6"/>
    <mergeCell ref="C9:F9"/>
    <mergeCell ref="C10:F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0"/>
  <sheetViews>
    <sheetView topLeftCell="A106" zoomScaleNormal="100" zoomScaleSheetLayoutView="115" workbookViewId="0">
      <selection activeCell="D129" sqref="D129"/>
    </sheetView>
  </sheetViews>
  <sheetFormatPr defaultColWidth="9.140625" defaultRowHeight="15" x14ac:dyDescent="0.25"/>
  <cols>
    <col min="1" max="1" width="5.5703125" style="106" customWidth="1"/>
    <col min="2" max="2" width="75.85546875" style="106" customWidth="1"/>
    <col min="3" max="3" width="4.5703125" style="106" bestFit="1" customWidth="1"/>
    <col min="4" max="4" width="14.42578125" style="106" customWidth="1"/>
    <col min="5" max="5" width="10.7109375" style="106" bestFit="1" customWidth="1"/>
    <col min="6" max="6" width="154.42578125" style="106" bestFit="1" customWidth="1"/>
    <col min="7" max="16384" width="9.140625" style="106"/>
  </cols>
  <sheetData>
    <row r="1" spans="1:6" x14ac:dyDescent="0.25">
      <c r="A1" s="446" t="s">
        <v>169</v>
      </c>
      <c r="B1" s="446"/>
      <c r="C1" s="446"/>
      <c r="D1" s="446"/>
      <c r="E1" s="446"/>
    </row>
    <row r="2" spans="1:6" x14ac:dyDescent="0.25">
      <c r="A2" s="446"/>
      <c r="B2" s="446"/>
      <c r="C2" s="446"/>
      <c r="D2" s="446"/>
      <c r="E2" s="446"/>
    </row>
    <row r="3" spans="1:6" x14ac:dyDescent="0.25">
      <c r="A3" s="447" t="s">
        <v>171</v>
      </c>
      <c r="B3" s="447"/>
      <c r="C3" s="447"/>
      <c r="D3" s="447"/>
      <c r="E3" s="447"/>
    </row>
    <row r="4" spans="1:6" x14ac:dyDescent="0.25">
      <c r="A4" s="447" t="s">
        <v>170</v>
      </c>
      <c r="B4" s="447"/>
      <c r="C4" s="447"/>
      <c r="D4" s="447"/>
      <c r="E4" s="447"/>
    </row>
    <row r="5" spans="1:6" x14ac:dyDescent="0.25">
      <c r="A5" s="445" t="s">
        <v>153</v>
      </c>
      <c r="B5" s="445"/>
      <c r="C5" s="445"/>
      <c r="D5" s="445"/>
      <c r="E5" s="445"/>
      <c r="F5" s="100"/>
    </row>
    <row r="6" spans="1:6" ht="15" customHeight="1" x14ac:dyDescent="0.25">
      <c r="A6" s="100"/>
      <c r="B6" s="100"/>
      <c r="C6" s="100"/>
      <c r="D6" s="100"/>
      <c r="E6" s="100"/>
      <c r="F6" s="100"/>
    </row>
    <row r="7" spans="1:6" ht="15" customHeight="1" x14ac:dyDescent="0.25">
      <c r="A7" s="445"/>
      <c r="B7" s="445"/>
      <c r="C7" s="445"/>
      <c r="D7" s="445"/>
      <c r="E7" s="445"/>
      <c r="F7" s="445"/>
    </row>
    <row r="8" spans="1:6" ht="15.75" thickBot="1" x14ac:dyDescent="0.3">
      <c r="A8" s="445"/>
      <c r="B8" s="445"/>
      <c r="C8" s="445"/>
      <c r="D8" s="445"/>
      <c r="E8" s="445"/>
      <c r="F8" s="445"/>
    </row>
    <row r="9" spans="1:6" s="167" customFormat="1" ht="30.75" thickBot="1" x14ac:dyDescent="0.3">
      <c r="A9" s="107" t="s">
        <v>33</v>
      </c>
      <c r="B9" s="108" t="s">
        <v>34</v>
      </c>
      <c r="C9" s="107" t="s">
        <v>35</v>
      </c>
      <c r="D9" s="108" t="s">
        <v>4</v>
      </c>
      <c r="E9" s="166" t="s">
        <v>36</v>
      </c>
      <c r="F9" s="165" t="s">
        <v>53</v>
      </c>
    </row>
    <row r="10" spans="1:6" x14ac:dyDescent="0.25">
      <c r="A10" s="109"/>
      <c r="B10" s="109"/>
      <c r="C10" s="109"/>
      <c r="D10" s="109"/>
    </row>
    <row r="11" spans="1:6" x14ac:dyDescent="0.25">
      <c r="A11" s="110" t="s">
        <v>37</v>
      </c>
      <c r="B11" s="111"/>
      <c r="C11" s="111"/>
      <c r="D11" s="111"/>
    </row>
    <row r="12" spans="1:6" x14ac:dyDescent="0.25">
      <c r="A12" s="110"/>
      <c r="B12" s="111"/>
      <c r="C12" s="111"/>
      <c r="D12" s="111"/>
    </row>
    <row r="13" spans="1:6" x14ac:dyDescent="0.25">
      <c r="A13" s="112">
        <v>1.01</v>
      </c>
      <c r="B13" s="112" t="s">
        <v>0</v>
      </c>
      <c r="C13" s="113" t="s">
        <v>1</v>
      </c>
      <c r="D13" s="114">
        <f>'Electrical District Rate'!$E$3</f>
        <v>900</v>
      </c>
      <c r="E13" s="114">
        <f>D13</f>
        <v>900</v>
      </c>
      <c r="F13" s="115" t="s">
        <v>151</v>
      </c>
    </row>
    <row r="14" spans="1:6" x14ac:dyDescent="0.25">
      <c r="A14" s="112">
        <v>1.02</v>
      </c>
      <c r="B14" s="112" t="s">
        <v>2</v>
      </c>
      <c r="C14" s="113" t="s">
        <v>1</v>
      </c>
      <c r="D14" s="114">
        <f>'Electrical District Rate'!$E$4</f>
        <v>675</v>
      </c>
      <c r="E14" s="114">
        <f t="shared" ref="E14:E67" si="0">D14</f>
        <v>675</v>
      </c>
      <c r="F14" s="115" t="s">
        <v>151</v>
      </c>
    </row>
    <row r="15" spans="1:6" x14ac:dyDescent="0.25">
      <c r="A15" s="112">
        <v>1.03</v>
      </c>
      <c r="B15" s="112" t="s">
        <v>3</v>
      </c>
      <c r="C15" s="113" t="s">
        <v>1</v>
      </c>
      <c r="D15" s="114">
        <v>635</v>
      </c>
      <c r="E15" s="114">
        <f t="shared" si="0"/>
        <v>635</v>
      </c>
      <c r="F15" s="115" t="s">
        <v>151</v>
      </c>
    </row>
    <row r="16" spans="1:6" x14ac:dyDescent="0.25">
      <c r="A16" s="116"/>
      <c r="B16" s="111"/>
      <c r="C16" s="111"/>
      <c r="D16" s="117"/>
      <c r="E16" s="114">
        <f t="shared" si="0"/>
        <v>0</v>
      </c>
      <c r="F16" s="118"/>
    </row>
    <row r="17" spans="1:6" x14ac:dyDescent="0.25">
      <c r="A17" s="110" t="s">
        <v>38</v>
      </c>
      <c r="B17" s="111"/>
      <c r="C17" s="111"/>
      <c r="D17" s="119"/>
      <c r="E17" s="114">
        <f t="shared" si="0"/>
        <v>0</v>
      </c>
    </row>
    <row r="18" spans="1:6" x14ac:dyDescent="0.25">
      <c r="A18" s="120"/>
      <c r="B18" s="121"/>
      <c r="C18" s="121"/>
      <c r="D18" s="122"/>
      <c r="E18" s="114">
        <f t="shared" si="0"/>
        <v>0</v>
      </c>
    </row>
    <row r="19" spans="1:6" x14ac:dyDescent="0.25">
      <c r="A19" s="123" t="s">
        <v>39</v>
      </c>
      <c r="B19" s="121"/>
      <c r="C19" s="121"/>
      <c r="E19" s="114">
        <f t="shared" si="0"/>
        <v>0</v>
      </c>
    </row>
    <row r="20" spans="1:6" x14ac:dyDescent="0.25">
      <c r="A20" s="123"/>
      <c r="B20" s="121"/>
      <c r="C20" s="121"/>
      <c r="D20" s="124"/>
      <c r="E20" s="114">
        <f t="shared" si="0"/>
        <v>0</v>
      </c>
    </row>
    <row r="21" spans="1:6" x14ac:dyDescent="0.25">
      <c r="A21" s="102">
        <v>1.01</v>
      </c>
      <c r="B21" s="125" t="s">
        <v>6</v>
      </c>
      <c r="C21" s="113" t="s">
        <v>5</v>
      </c>
      <c r="D21" s="102">
        <v>26.11</v>
      </c>
      <c r="E21" s="114">
        <f t="shared" si="0"/>
        <v>26.11</v>
      </c>
      <c r="F21" s="126" t="s">
        <v>152</v>
      </c>
    </row>
    <row r="22" spans="1:6" x14ac:dyDescent="0.25">
      <c r="A22" s="127">
        <v>1.02</v>
      </c>
      <c r="B22" s="128" t="s">
        <v>7</v>
      </c>
      <c r="C22" s="129" t="s">
        <v>5</v>
      </c>
      <c r="D22" s="127">
        <v>820</v>
      </c>
      <c r="E22" s="130">
        <f t="shared" si="0"/>
        <v>820</v>
      </c>
      <c r="F22" s="131" t="s">
        <v>151</v>
      </c>
    </row>
    <row r="23" spans="1:6" s="126" customFormat="1" x14ac:dyDescent="0.25">
      <c r="A23" s="102">
        <v>1.03</v>
      </c>
      <c r="B23" s="125" t="s">
        <v>8</v>
      </c>
      <c r="C23" s="113" t="s">
        <v>5</v>
      </c>
      <c r="D23" s="102">
        <v>140</v>
      </c>
      <c r="E23" s="114">
        <f t="shared" si="0"/>
        <v>140</v>
      </c>
      <c r="F23" s="126" t="s">
        <v>152</v>
      </c>
    </row>
    <row r="24" spans="1:6" s="126" customFormat="1" x14ac:dyDescent="0.25">
      <c r="A24" s="102">
        <v>1.04</v>
      </c>
      <c r="B24" s="112" t="s">
        <v>161</v>
      </c>
      <c r="C24" s="113" t="s">
        <v>5</v>
      </c>
      <c r="D24" s="112">
        <v>340</v>
      </c>
      <c r="E24" s="114">
        <f t="shared" si="0"/>
        <v>340</v>
      </c>
      <c r="F24" s="126" t="s">
        <v>152</v>
      </c>
    </row>
    <row r="25" spans="1:6" x14ac:dyDescent="0.25">
      <c r="A25" s="123"/>
      <c r="B25" s="121"/>
      <c r="C25" s="121"/>
      <c r="D25" s="116"/>
      <c r="E25" s="132">
        <f t="shared" si="0"/>
        <v>0</v>
      </c>
    </row>
    <row r="26" spans="1:6" x14ac:dyDescent="0.25">
      <c r="A26" s="133" t="s">
        <v>40</v>
      </c>
      <c r="B26" s="121"/>
      <c r="C26" s="121"/>
      <c r="D26" s="116"/>
      <c r="E26" s="114">
        <f t="shared" si="0"/>
        <v>0</v>
      </c>
    </row>
    <row r="27" spans="1:6" x14ac:dyDescent="0.25">
      <c r="A27" s="123"/>
      <c r="B27" s="121"/>
      <c r="C27" s="121"/>
      <c r="D27" s="116"/>
      <c r="E27" s="114"/>
    </row>
    <row r="28" spans="1:6" x14ac:dyDescent="0.25">
      <c r="A28" s="102">
        <v>2.0099999999999998</v>
      </c>
      <c r="B28" s="125" t="s">
        <v>100</v>
      </c>
      <c r="C28" s="113" t="s">
        <v>5</v>
      </c>
      <c r="D28" s="102">
        <v>36</v>
      </c>
      <c r="E28" s="114">
        <f t="shared" si="0"/>
        <v>36</v>
      </c>
      <c r="F28" s="115" t="s">
        <v>109</v>
      </c>
    </row>
    <row r="29" spans="1:6" x14ac:dyDescent="0.25">
      <c r="A29" s="102">
        <v>2.02</v>
      </c>
      <c r="B29" s="125" t="s">
        <v>101</v>
      </c>
      <c r="C29" s="113" t="s">
        <v>5</v>
      </c>
      <c r="D29" s="102">
        <v>36</v>
      </c>
      <c r="E29" s="114">
        <f t="shared" si="0"/>
        <v>36</v>
      </c>
      <c r="F29" s="126" t="s">
        <v>109</v>
      </c>
    </row>
    <row r="30" spans="1:6" x14ac:dyDescent="0.25">
      <c r="A30" s="102">
        <v>2.0299999999999998</v>
      </c>
      <c r="B30" s="125" t="s">
        <v>10</v>
      </c>
      <c r="C30" s="113" t="s">
        <v>9</v>
      </c>
      <c r="D30" s="102">
        <v>144</v>
      </c>
      <c r="E30" s="114">
        <f t="shared" si="0"/>
        <v>144</v>
      </c>
      <c r="F30" s="115" t="s">
        <v>109</v>
      </c>
    </row>
    <row r="31" spans="1:6" x14ac:dyDescent="0.25">
      <c r="A31" s="133"/>
      <c r="B31" s="104"/>
      <c r="C31" s="104"/>
      <c r="D31" s="134"/>
      <c r="E31" s="114">
        <f t="shared" si="0"/>
        <v>0</v>
      </c>
    </row>
    <row r="32" spans="1:6" x14ac:dyDescent="0.25">
      <c r="A32" s="133" t="s">
        <v>41</v>
      </c>
      <c r="B32" s="121"/>
      <c r="C32" s="121"/>
      <c r="D32" s="116"/>
      <c r="E32" s="114">
        <f t="shared" si="0"/>
        <v>0</v>
      </c>
    </row>
    <row r="33" spans="1:6" x14ac:dyDescent="0.25">
      <c r="A33" s="123"/>
      <c r="B33" s="121"/>
      <c r="C33" s="121"/>
      <c r="D33" s="116"/>
      <c r="E33" s="114">
        <f t="shared" si="0"/>
        <v>0</v>
      </c>
    </row>
    <row r="34" spans="1:6" x14ac:dyDescent="0.25">
      <c r="A34" s="102">
        <v>3.01</v>
      </c>
      <c r="B34" s="112" t="s">
        <v>111</v>
      </c>
      <c r="C34" s="113" t="s">
        <v>9</v>
      </c>
      <c r="D34" s="102">
        <f xml:space="preserve"> 5665*1.15</f>
        <v>6514.7499999999991</v>
      </c>
      <c r="E34" s="114">
        <f t="shared" si="0"/>
        <v>6514.7499999999991</v>
      </c>
      <c r="F34" s="126" t="s">
        <v>109</v>
      </c>
    </row>
    <row r="35" spans="1:6" x14ac:dyDescent="0.25">
      <c r="A35" s="102">
        <v>3.02</v>
      </c>
      <c r="B35" s="112" t="s">
        <v>154</v>
      </c>
      <c r="C35" s="113" t="s">
        <v>9</v>
      </c>
      <c r="D35" s="102">
        <v>15008</v>
      </c>
      <c r="E35" s="114">
        <f t="shared" si="0"/>
        <v>15008</v>
      </c>
      <c r="F35" s="126" t="s">
        <v>151</v>
      </c>
    </row>
    <row r="36" spans="1:6" x14ac:dyDescent="0.25">
      <c r="A36" s="102">
        <v>3.03</v>
      </c>
      <c r="B36" s="112" t="s">
        <v>11</v>
      </c>
      <c r="C36" s="113" t="s">
        <v>9</v>
      </c>
      <c r="D36" s="102">
        <f xml:space="preserve"> 248*1.15</f>
        <v>285.2</v>
      </c>
      <c r="E36" s="114">
        <f t="shared" si="0"/>
        <v>285.2</v>
      </c>
      <c r="F36" s="126" t="s">
        <v>151</v>
      </c>
    </row>
    <row r="37" spans="1:6" x14ac:dyDescent="0.25">
      <c r="A37" s="102">
        <v>3.04</v>
      </c>
      <c r="B37" s="112" t="s">
        <v>112</v>
      </c>
      <c r="C37" s="113" t="s">
        <v>9</v>
      </c>
      <c r="D37" s="102">
        <f>5665*1.15</f>
        <v>6514.7499999999991</v>
      </c>
      <c r="E37" s="114">
        <f t="shared" si="0"/>
        <v>6514.7499999999991</v>
      </c>
      <c r="F37" s="126" t="s">
        <v>109</v>
      </c>
    </row>
    <row r="38" spans="1:6" x14ac:dyDescent="0.25">
      <c r="A38" s="102">
        <v>3.05</v>
      </c>
      <c r="B38" s="112" t="s">
        <v>156</v>
      </c>
      <c r="C38" s="113" t="s">
        <v>9</v>
      </c>
      <c r="D38" s="102">
        <v>7069</v>
      </c>
      <c r="E38" s="114">
        <f t="shared" si="0"/>
        <v>7069</v>
      </c>
      <c r="F38" s="126" t="s">
        <v>151</v>
      </c>
    </row>
    <row r="39" spans="1:6" x14ac:dyDescent="0.25">
      <c r="A39" s="123"/>
      <c r="B39" s="135"/>
      <c r="C39" s="135"/>
      <c r="D39" s="116"/>
      <c r="E39" s="114">
        <f t="shared" si="0"/>
        <v>0</v>
      </c>
    </row>
    <row r="40" spans="1:6" x14ac:dyDescent="0.25">
      <c r="A40" s="133" t="s">
        <v>42</v>
      </c>
      <c r="B40" s="121"/>
      <c r="C40" s="121"/>
      <c r="D40" s="116"/>
      <c r="E40" s="114">
        <f t="shared" si="0"/>
        <v>0</v>
      </c>
    </row>
    <row r="41" spans="1:6" x14ac:dyDescent="0.25">
      <c r="A41" s="133"/>
      <c r="B41" s="121"/>
      <c r="C41" s="121"/>
      <c r="D41" s="116"/>
      <c r="E41" s="114">
        <f t="shared" si="0"/>
        <v>0</v>
      </c>
    </row>
    <row r="42" spans="1:6" x14ac:dyDescent="0.25">
      <c r="A42" s="102">
        <v>4.01</v>
      </c>
      <c r="B42" s="112" t="s">
        <v>143</v>
      </c>
      <c r="C42" s="113" t="s">
        <v>12</v>
      </c>
      <c r="D42" s="102">
        <f>1.15*2998</f>
        <v>3447.7</v>
      </c>
      <c r="E42" s="114">
        <f t="shared" si="0"/>
        <v>3447.7</v>
      </c>
      <c r="F42" s="126" t="s">
        <v>109</v>
      </c>
    </row>
    <row r="43" spans="1:6" x14ac:dyDescent="0.25">
      <c r="A43" s="102">
        <v>4.0199999999999996</v>
      </c>
      <c r="B43" s="112" t="s">
        <v>155</v>
      </c>
      <c r="C43" s="113" t="s">
        <v>12</v>
      </c>
      <c r="D43" s="102">
        <v>2979</v>
      </c>
      <c r="E43" s="114">
        <f t="shared" si="0"/>
        <v>2979</v>
      </c>
      <c r="F43" s="126" t="s">
        <v>151</v>
      </c>
    </row>
    <row r="44" spans="1:6" x14ac:dyDescent="0.25">
      <c r="A44" s="102">
        <v>4.03</v>
      </c>
      <c r="B44" s="112" t="s">
        <v>113</v>
      </c>
      <c r="C44" s="113" t="s">
        <v>12</v>
      </c>
      <c r="D44" s="102">
        <f>1.15* 25493</f>
        <v>29316.949999999997</v>
      </c>
      <c r="E44" s="114">
        <f t="shared" si="0"/>
        <v>29316.949999999997</v>
      </c>
      <c r="F44" s="126" t="s">
        <v>109</v>
      </c>
    </row>
    <row r="45" spans="1:6" x14ac:dyDescent="0.25">
      <c r="A45" s="102">
        <v>4.0599999999999996</v>
      </c>
      <c r="B45" s="125" t="s">
        <v>15</v>
      </c>
      <c r="C45" s="113" t="s">
        <v>9</v>
      </c>
      <c r="D45" s="102">
        <f>1.15*979</f>
        <v>1125.8499999999999</v>
      </c>
      <c r="E45" s="114">
        <f t="shared" si="0"/>
        <v>1125.8499999999999</v>
      </c>
      <c r="F45" s="126" t="s">
        <v>109</v>
      </c>
    </row>
    <row r="46" spans="1:6" x14ac:dyDescent="0.25">
      <c r="A46" s="102">
        <v>4.07</v>
      </c>
      <c r="B46" s="125" t="s">
        <v>16</v>
      </c>
      <c r="C46" s="113" t="s">
        <v>9</v>
      </c>
      <c r="D46" s="102">
        <f>1.15*1023</f>
        <v>1176.4499999999998</v>
      </c>
      <c r="E46" s="114">
        <f t="shared" si="0"/>
        <v>1176.4499999999998</v>
      </c>
      <c r="F46" s="126" t="s">
        <v>109</v>
      </c>
    </row>
    <row r="47" spans="1:6" x14ac:dyDescent="0.25">
      <c r="A47" s="102">
        <v>4.08</v>
      </c>
      <c r="B47" s="125" t="s">
        <v>17</v>
      </c>
      <c r="C47" s="113" t="s">
        <v>9</v>
      </c>
      <c r="D47" s="102">
        <f>1.15*237</f>
        <v>272.54999999999995</v>
      </c>
      <c r="E47" s="114">
        <f t="shared" si="0"/>
        <v>272.54999999999995</v>
      </c>
      <c r="F47" s="126" t="s">
        <v>109</v>
      </c>
    </row>
    <row r="48" spans="1:6" x14ac:dyDescent="0.25">
      <c r="A48" s="102">
        <v>4.09</v>
      </c>
      <c r="B48" s="125" t="s">
        <v>114</v>
      </c>
      <c r="C48" s="113" t="s">
        <v>9</v>
      </c>
      <c r="D48" s="102">
        <f>1.15*1432</f>
        <v>1646.8</v>
      </c>
      <c r="E48" s="114">
        <f t="shared" si="0"/>
        <v>1646.8</v>
      </c>
      <c r="F48" s="126" t="s">
        <v>109</v>
      </c>
    </row>
    <row r="49" spans="1:6" x14ac:dyDescent="0.25">
      <c r="A49" s="102">
        <v>4.0999999999999996</v>
      </c>
      <c r="B49" s="136" t="s">
        <v>18</v>
      </c>
      <c r="C49" s="137" t="s">
        <v>13</v>
      </c>
      <c r="D49" s="138">
        <f>1.15* 649</f>
        <v>746.34999999999991</v>
      </c>
      <c r="E49" s="114">
        <f t="shared" si="0"/>
        <v>746.34999999999991</v>
      </c>
      <c r="F49" s="126" t="s">
        <v>109</v>
      </c>
    </row>
    <row r="50" spans="1:6" x14ac:dyDescent="0.25">
      <c r="A50" s="133"/>
      <c r="B50" s="116"/>
      <c r="C50" s="111"/>
      <c r="D50" s="134"/>
      <c r="E50" s="114">
        <f t="shared" si="0"/>
        <v>0</v>
      </c>
    </row>
    <row r="51" spans="1:6" x14ac:dyDescent="0.25">
      <c r="A51" s="133" t="s">
        <v>43</v>
      </c>
      <c r="B51" s="116"/>
      <c r="C51" s="116"/>
      <c r="D51" s="116"/>
      <c r="E51" s="114">
        <f t="shared" si="0"/>
        <v>0</v>
      </c>
    </row>
    <row r="52" spans="1:6" x14ac:dyDescent="0.25">
      <c r="A52" s="123"/>
      <c r="B52" s="116"/>
      <c r="C52" s="116"/>
      <c r="D52" s="116"/>
      <c r="E52" s="114">
        <f t="shared" si="0"/>
        <v>0</v>
      </c>
    </row>
    <row r="53" spans="1:6" x14ac:dyDescent="0.25">
      <c r="A53" s="102">
        <v>5.01</v>
      </c>
      <c r="B53" s="125" t="s">
        <v>135</v>
      </c>
      <c r="C53" s="101" t="s">
        <v>13</v>
      </c>
      <c r="D53" s="102">
        <f xml:space="preserve"> 100</f>
        <v>100</v>
      </c>
      <c r="E53" s="114">
        <f t="shared" si="0"/>
        <v>100</v>
      </c>
      <c r="F53" s="126" t="s">
        <v>109</v>
      </c>
    </row>
    <row r="54" spans="1:6" x14ac:dyDescent="0.25">
      <c r="A54" s="102">
        <v>5.0199999999999996</v>
      </c>
      <c r="B54" s="125" t="s">
        <v>136</v>
      </c>
      <c r="C54" s="101" t="s">
        <v>13</v>
      </c>
      <c r="D54" s="102">
        <f>1.15*133</f>
        <v>152.94999999999999</v>
      </c>
      <c r="E54" s="114">
        <f t="shared" si="0"/>
        <v>152.94999999999999</v>
      </c>
      <c r="F54" s="126" t="s">
        <v>109</v>
      </c>
    </row>
    <row r="55" spans="1:6" x14ac:dyDescent="0.25">
      <c r="A55" s="102">
        <v>5.03</v>
      </c>
      <c r="B55" s="125" t="s">
        <v>137</v>
      </c>
      <c r="C55" s="101" t="s">
        <v>13</v>
      </c>
      <c r="D55" s="102">
        <v>128.79999999999998</v>
      </c>
      <c r="E55" s="114">
        <f t="shared" si="0"/>
        <v>128.79999999999998</v>
      </c>
      <c r="F55" s="126" t="s">
        <v>109</v>
      </c>
    </row>
    <row r="56" spans="1:6" x14ac:dyDescent="0.25">
      <c r="A56" s="102">
        <v>5.08</v>
      </c>
      <c r="B56" s="112" t="s">
        <v>19</v>
      </c>
      <c r="C56" s="113" t="s">
        <v>20</v>
      </c>
      <c r="D56" s="114">
        <f>(1.15*134)</f>
        <v>154.1</v>
      </c>
      <c r="E56" s="114">
        <f t="shared" si="0"/>
        <v>154.1</v>
      </c>
      <c r="F56" s="126" t="s">
        <v>109</v>
      </c>
    </row>
    <row r="57" spans="1:6" x14ac:dyDescent="0.25">
      <c r="A57" s="102">
        <v>5.0999999999999996</v>
      </c>
      <c r="B57" s="125" t="s">
        <v>21</v>
      </c>
      <c r="C57" s="101" t="s">
        <v>13</v>
      </c>
      <c r="D57" s="102">
        <f>1.15*120</f>
        <v>138</v>
      </c>
      <c r="E57" s="114">
        <f t="shared" si="0"/>
        <v>138</v>
      </c>
      <c r="F57" s="126" t="s">
        <v>109</v>
      </c>
    </row>
    <row r="58" spans="1:6" x14ac:dyDescent="0.25">
      <c r="A58" s="102">
        <v>5.1100000000000003</v>
      </c>
      <c r="B58" s="125" t="s">
        <v>22</v>
      </c>
      <c r="C58" s="101" t="s">
        <v>13</v>
      </c>
      <c r="D58" s="102">
        <f>1.15*350</f>
        <v>402.49999999999994</v>
      </c>
      <c r="E58" s="114">
        <f t="shared" si="0"/>
        <v>402.49999999999994</v>
      </c>
      <c r="F58" s="126" t="s">
        <v>109</v>
      </c>
    </row>
    <row r="59" spans="1:6" x14ac:dyDescent="0.25">
      <c r="A59" s="102">
        <v>5.12</v>
      </c>
      <c r="B59" s="112" t="s">
        <v>23</v>
      </c>
      <c r="C59" s="113" t="s">
        <v>13</v>
      </c>
      <c r="D59" s="102">
        <f>1.15*144</f>
        <v>165.6</v>
      </c>
      <c r="E59" s="114">
        <f t="shared" si="0"/>
        <v>165.6</v>
      </c>
      <c r="F59" s="126" t="s">
        <v>109</v>
      </c>
    </row>
    <row r="60" spans="1:6" x14ac:dyDescent="0.25">
      <c r="A60" s="123"/>
      <c r="B60" s="116"/>
      <c r="C60" s="116"/>
      <c r="D60" s="116"/>
      <c r="E60" s="114">
        <f t="shared" si="0"/>
        <v>0</v>
      </c>
    </row>
    <row r="61" spans="1:6" x14ac:dyDescent="0.25">
      <c r="A61" s="133" t="s">
        <v>44</v>
      </c>
      <c r="B61" s="116"/>
      <c r="C61" s="116"/>
      <c r="D61" s="116"/>
      <c r="E61" s="114">
        <f t="shared" si="0"/>
        <v>0</v>
      </c>
    </row>
    <row r="62" spans="1:6" x14ac:dyDescent="0.25">
      <c r="A62" s="133"/>
      <c r="B62" s="116"/>
      <c r="C62" s="116"/>
      <c r="D62" s="116"/>
      <c r="E62" s="114">
        <f t="shared" si="0"/>
        <v>0</v>
      </c>
    </row>
    <row r="63" spans="1:6" x14ac:dyDescent="0.25">
      <c r="A63" s="102">
        <v>6.01</v>
      </c>
      <c r="B63" s="139" t="s">
        <v>138</v>
      </c>
      <c r="C63" s="113" t="s">
        <v>13</v>
      </c>
      <c r="D63" s="102">
        <v>465.74999999999994</v>
      </c>
      <c r="E63" s="114">
        <f t="shared" si="0"/>
        <v>465.74999999999994</v>
      </c>
      <c r="F63" s="126" t="s">
        <v>109</v>
      </c>
    </row>
    <row r="64" spans="1:6" x14ac:dyDescent="0.25">
      <c r="A64" s="102">
        <v>6.02</v>
      </c>
      <c r="B64" s="125" t="s">
        <v>158</v>
      </c>
      <c r="C64" s="113" t="s">
        <v>24</v>
      </c>
      <c r="D64" s="102">
        <v>1679</v>
      </c>
      <c r="E64" s="114">
        <f t="shared" si="0"/>
        <v>1679</v>
      </c>
      <c r="F64" s="126" t="s">
        <v>102</v>
      </c>
    </row>
    <row r="65" spans="1:6" x14ac:dyDescent="0.25">
      <c r="A65" s="102">
        <v>6.03</v>
      </c>
      <c r="B65" s="125" t="s">
        <v>116</v>
      </c>
      <c r="C65" s="113" t="s">
        <v>24</v>
      </c>
      <c r="D65" s="102">
        <v>2549</v>
      </c>
      <c r="E65" s="114">
        <f t="shared" si="0"/>
        <v>2549</v>
      </c>
      <c r="F65" s="126" t="s">
        <v>103</v>
      </c>
    </row>
    <row r="66" spans="1:6" x14ac:dyDescent="0.25">
      <c r="A66" s="102">
        <v>6.04</v>
      </c>
      <c r="B66" s="125" t="s">
        <v>117</v>
      </c>
      <c r="C66" s="113" t="s">
        <v>24</v>
      </c>
      <c r="D66" s="102">
        <v>2549</v>
      </c>
      <c r="E66" s="114">
        <f t="shared" si="0"/>
        <v>2549</v>
      </c>
      <c r="F66" s="126" t="s">
        <v>103</v>
      </c>
    </row>
    <row r="67" spans="1:6" x14ac:dyDescent="0.25">
      <c r="A67" s="102">
        <v>6.05</v>
      </c>
      <c r="B67" s="125" t="s">
        <v>157</v>
      </c>
      <c r="C67" s="113" t="s">
        <v>24</v>
      </c>
      <c r="D67" s="102">
        <v>2549</v>
      </c>
      <c r="E67" s="114">
        <f t="shared" si="0"/>
        <v>2549</v>
      </c>
      <c r="F67" s="126" t="s">
        <v>104</v>
      </c>
    </row>
    <row r="68" spans="1:6" x14ac:dyDescent="0.25">
      <c r="A68" s="134"/>
      <c r="B68" s="104"/>
      <c r="C68" s="111"/>
      <c r="D68" s="134"/>
      <c r="E68" s="114">
        <f t="shared" ref="E68:E107" si="1">D68</f>
        <v>0</v>
      </c>
    </row>
    <row r="69" spans="1:6" x14ac:dyDescent="0.25">
      <c r="A69" s="133" t="s">
        <v>45</v>
      </c>
      <c r="B69" s="116"/>
      <c r="C69" s="116"/>
      <c r="D69" s="116"/>
      <c r="E69" s="114">
        <f t="shared" si="1"/>
        <v>0</v>
      </c>
    </row>
    <row r="70" spans="1:6" x14ac:dyDescent="0.25">
      <c r="A70" s="133"/>
      <c r="B70" s="116"/>
      <c r="C70" s="116"/>
      <c r="D70" s="116"/>
      <c r="E70" s="114">
        <f t="shared" si="1"/>
        <v>0</v>
      </c>
    </row>
    <row r="71" spans="1:6" ht="30" x14ac:dyDescent="0.25">
      <c r="A71" s="102">
        <v>7.01</v>
      </c>
      <c r="B71" s="125" t="s">
        <v>118</v>
      </c>
      <c r="C71" s="113" t="s">
        <v>13</v>
      </c>
      <c r="D71" s="102">
        <f>1.15*13500</f>
        <v>15524.999999999998</v>
      </c>
      <c r="E71" s="114">
        <f t="shared" si="1"/>
        <v>15524.999999999998</v>
      </c>
      <c r="F71" s="126" t="s">
        <v>109</v>
      </c>
    </row>
    <row r="72" spans="1:6" x14ac:dyDescent="0.25">
      <c r="A72" s="123"/>
      <c r="B72" s="140"/>
      <c r="C72" s="141"/>
      <c r="D72" s="142"/>
      <c r="E72" s="114">
        <f t="shared" si="1"/>
        <v>0</v>
      </c>
    </row>
    <row r="73" spans="1:6" x14ac:dyDescent="0.25">
      <c r="A73" s="133" t="s">
        <v>119</v>
      </c>
      <c r="B73" s="116"/>
      <c r="C73" s="116"/>
      <c r="D73" s="116"/>
      <c r="E73" s="114">
        <f t="shared" si="1"/>
        <v>0</v>
      </c>
    </row>
    <row r="74" spans="1:6" x14ac:dyDescent="0.25">
      <c r="A74" s="123"/>
      <c r="B74" s="116"/>
      <c r="C74" s="116"/>
      <c r="D74" s="116"/>
      <c r="E74" s="114">
        <f t="shared" si="1"/>
        <v>0</v>
      </c>
    </row>
    <row r="75" spans="1:6" x14ac:dyDescent="0.25">
      <c r="A75" s="102">
        <v>8.01</v>
      </c>
      <c r="B75" s="112" t="s">
        <v>120</v>
      </c>
      <c r="C75" s="113" t="s">
        <v>13</v>
      </c>
      <c r="D75" s="102">
        <v>15</v>
      </c>
      <c r="E75" s="114">
        <f t="shared" si="1"/>
        <v>15</v>
      </c>
      <c r="F75" s="126" t="s">
        <v>109</v>
      </c>
    </row>
    <row r="76" spans="1:6" x14ac:dyDescent="0.25">
      <c r="A76" s="102">
        <v>8.02</v>
      </c>
      <c r="B76" s="112" t="s">
        <v>122</v>
      </c>
      <c r="C76" s="113" t="s">
        <v>14</v>
      </c>
      <c r="D76" s="102">
        <v>58</v>
      </c>
      <c r="E76" s="114">
        <f t="shared" si="1"/>
        <v>58</v>
      </c>
      <c r="F76" s="126" t="s">
        <v>109</v>
      </c>
    </row>
    <row r="77" spans="1:6" x14ac:dyDescent="0.25">
      <c r="A77" s="102">
        <v>8.0299999999999994</v>
      </c>
      <c r="B77" s="112" t="s">
        <v>123</v>
      </c>
      <c r="C77" s="113" t="s">
        <v>13</v>
      </c>
      <c r="D77" s="102">
        <v>20</v>
      </c>
      <c r="E77" s="114">
        <f t="shared" si="1"/>
        <v>20</v>
      </c>
      <c r="F77" s="126" t="s">
        <v>121</v>
      </c>
    </row>
    <row r="78" spans="1:6" x14ac:dyDescent="0.25">
      <c r="A78" s="102">
        <v>8.0399999999999991</v>
      </c>
      <c r="B78" s="112" t="s">
        <v>124</v>
      </c>
      <c r="C78" s="113" t="s">
        <v>13</v>
      </c>
      <c r="D78" s="102">
        <f>557</f>
        <v>557</v>
      </c>
      <c r="E78" s="114">
        <f t="shared" si="1"/>
        <v>557</v>
      </c>
      <c r="F78" s="126" t="s">
        <v>109</v>
      </c>
    </row>
    <row r="79" spans="1:6" x14ac:dyDescent="0.25">
      <c r="A79" s="102">
        <v>8.0500000000000007</v>
      </c>
      <c r="B79" s="112" t="s">
        <v>134</v>
      </c>
      <c r="C79" s="113" t="s">
        <v>5</v>
      </c>
      <c r="D79" s="102">
        <v>14</v>
      </c>
      <c r="E79" s="114">
        <f t="shared" si="1"/>
        <v>14</v>
      </c>
      <c r="F79" s="126" t="s">
        <v>109</v>
      </c>
    </row>
    <row r="80" spans="1:6" x14ac:dyDescent="0.25">
      <c r="A80" s="134"/>
      <c r="B80" s="143"/>
      <c r="C80" s="143"/>
      <c r="D80" s="134"/>
      <c r="E80" s="114">
        <f t="shared" si="1"/>
        <v>0</v>
      </c>
    </row>
    <row r="81" spans="1:6" x14ac:dyDescent="0.25">
      <c r="A81" s="133" t="s">
        <v>46</v>
      </c>
      <c r="B81" s="144"/>
      <c r="C81" s="144"/>
      <c r="D81" s="116"/>
      <c r="E81" s="114">
        <f t="shared" si="1"/>
        <v>0</v>
      </c>
    </row>
    <row r="82" spans="1:6" x14ac:dyDescent="0.25">
      <c r="A82" s="134"/>
      <c r="B82" s="144"/>
      <c r="C82" s="144"/>
      <c r="D82" s="116"/>
      <c r="E82" s="114">
        <f t="shared" si="1"/>
        <v>0</v>
      </c>
    </row>
    <row r="83" spans="1:6" x14ac:dyDescent="0.25">
      <c r="A83" s="102">
        <v>9.01</v>
      </c>
      <c r="B83" s="112" t="s">
        <v>27</v>
      </c>
      <c r="C83" s="113" t="s">
        <v>28</v>
      </c>
      <c r="D83" s="102">
        <v>11.33</v>
      </c>
      <c r="E83" s="114">
        <f t="shared" si="1"/>
        <v>11.33</v>
      </c>
      <c r="F83" s="126" t="s">
        <v>125</v>
      </c>
    </row>
    <row r="84" spans="1:6" x14ac:dyDescent="0.25">
      <c r="A84" s="102">
        <v>9.02</v>
      </c>
      <c r="B84" s="112" t="s">
        <v>29</v>
      </c>
      <c r="C84" s="113" t="s">
        <v>28</v>
      </c>
      <c r="D84" s="114">
        <v>25.75</v>
      </c>
      <c r="E84" s="114">
        <f t="shared" si="1"/>
        <v>25.75</v>
      </c>
      <c r="F84" s="126" t="s">
        <v>125</v>
      </c>
    </row>
    <row r="85" spans="1:6" x14ac:dyDescent="0.25">
      <c r="A85" s="102">
        <v>9.0299999999999994</v>
      </c>
      <c r="B85" s="112" t="s">
        <v>30</v>
      </c>
      <c r="C85" s="113" t="s">
        <v>28</v>
      </c>
      <c r="D85" s="114">
        <v>3.09</v>
      </c>
      <c r="E85" s="114">
        <f t="shared" si="1"/>
        <v>3.09</v>
      </c>
      <c r="F85" s="126" t="s">
        <v>125</v>
      </c>
    </row>
    <row r="86" spans="1:6" x14ac:dyDescent="0.25">
      <c r="A86" s="102">
        <v>9.0399999999999991</v>
      </c>
      <c r="B86" s="112" t="s">
        <v>31</v>
      </c>
      <c r="C86" s="113" t="s">
        <v>28</v>
      </c>
      <c r="D86" s="114">
        <v>5.15</v>
      </c>
      <c r="E86" s="114">
        <f t="shared" si="1"/>
        <v>5.15</v>
      </c>
      <c r="F86" s="126" t="s">
        <v>125</v>
      </c>
    </row>
    <row r="87" spans="1:6" x14ac:dyDescent="0.25">
      <c r="A87" s="102">
        <v>9.0500000000000007</v>
      </c>
      <c r="B87" s="145" t="s">
        <v>32</v>
      </c>
      <c r="C87" s="101" t="s">
        <v>24</v>
      </c>
      <c r="D87" s="103">
        <v>1.8025</v>
      </c>
      <c r="E87" s="114">
        <f t="shared" si="1"/>
        <v>1.8025</v>
      </c>
      <c r="F87" s="126" t="s">
        <v>125</v>
      </c>
    </row>
    <row r="88" spans="1:6" x14ac:dyDescent="0.25">
      <c r="E88" s="114">
        <f t="shared" si="1"/>
        <v>0</v>
      </c>
    </row>
    <row r="89" spans="1:6" x14ac:dyDescent="0.25">
      <c r="A89" s="133" t="s">
        <v>47</v>
      </c>
      <c r="B89" s="120"/>
      <c r="C89" s="120"/>
      <c r="D89" s="144"/>
      <c r="E89" s="114">
        <f t="shared" si="1"/>
        <v>0</v>
      </c>
    </row>
    <row r="90" spans="1:6" x14ac:dyDescent="0.25">
      <c r="B90" s="120"/>
      <c r="C90" s="120"/>
      <c r="D90" s="144"/>
      <c r="E90" s="114">
        <f t="shared" si="1"/>
        <v>0</v>
      </c>
    </row>
    <row r="91" spans="1:6" x14ac:dyDescent="0.25">
      <c r="A91" s="102">
        <v>10.01</v>
      </c>
      <c r="B91" s="145" t="s">
        <v>159</v>
      </c>
      <c r="C91" s="113" t="s">
        <v>13</v>
      </c>
      <c r="D91" s="102">
        <v>918000</v>
      </c>
      <c r="E91" s="114">
        <f t="shared" si="1"/>
        <v>918000</v>
      </c>
      <c r="F91" s="331" t="s">
        <v>164</v>
      </c>
    </row>
    <row r="92" spans="1:6" x14ac:dyDescent="0.25">
      <c r="E92" s="114">
        <f t="shared" si="1"/>
        <v>0</v>
      </c>
    </row>
    <row r="93" spans="1:6" x14ac:dyDescent="0.25">
      <c r="E93" s="114">
        <f t="shared" si="1"/>
        <v>0</v>
      </c>
    </row>
    <row r="94" spans="1:6" x14ac:dyDescent="0.25">
      <c r="A94" s="146" t="s">
        <v>166</v>
      </c>
      <c r="E94" s="114">
        <f t="shared" si="1"/>
        <v>0</v>
      </c>
    </row>
    <row r="95" spans="1:6" x14ac:dyDescent="0.25">
      <c r="A95" s="146"/>
      <c r="E95" s="114"/>
    </row>
    <row r="96" spans="1:6" x14ac:dyDescent="0.25">
      <c r="A96" s="147">
        <v>12.01</v>
      </c>
      <c r="B96" s="126" t="s">
        <v>105</v>
      </c>
      <c r="C96" s="126" t="s">
        <v>73</v>
      </c>
      <c r="D96" s="126">
        <f>1.15*26</f>
        <v>29.9</v>
      </c>
      <c r="E96" s="114">
        <f t="shared" si="1"/>
        <v>29.9</v>
      </c>
      <c r="F96" s="126" t="s">
        <v>109</v>
      </c>
    </row>
    <row r="97" spans="1:7" x14ac:dyDescent="0.25">
      <c r="A97" s="147">
        <v>12.02</v>
      </c>
      <c r="B97" s="126" t="s">
        <v>52</v>
      </c>
      <c r="C97" s="126" t="s">
        <v>24</v>
      </c>
      <c r="D97" s="126">
        <v>63067.43</v>
      </c>
      <c r="E97" s="114">
        <f t="shared" si="1"/>
        <v>63067.43</v>
      </c>
      <c r="F97" s="126" t="s">
        <v>160</v>
      </c>
    </row>
    <row r="98" spans="1:7" x14ac:dyDescent="0.25">
      <c r="A98" s="147">
        <v>12.03</v>
      </c>
      <c r="B98" s="148" t="s">
        <v>65</v>
      </c>
      <c r="C98" s="148" t="s">
        <v>13</v>
      </c>
      <c r="D98" s="126">
        <v>18000</v>
      </c>
      <c r="E98" s="114">
        <f t="shared" si="1"/>
        <v>18000</v>
      </c>
      <c r="F98" s="126" t="s">
        <v>115</v>
      </c>
    </row>
    <row r="99" spans="1:7" x14ac:dyDescent="0.25">
      <c r="A99" s="147">
        <v>12.04</v>
      </c>
      <c r="B99" s="148" t="s">
        <v>126</v>
      </c>
      <c r="C99" s="148" t="s">
        <v>13</v>
      </c>
      <c r="D99" s="126">
        <v>6300</v>
      </c>
      <c r="E99" s="114">
        <f t="shared" si="1"/>
        <v>6300</v>
      </c>
      <c r="F99" s="148" t="s">
        <v>127</v>
      </c>
    </row>
    <row r="100" spans="1:7" x14ac:dyDescent="0.25">
      <c r="A100" s="147">
        <v>12.05</v>
      </c>
      <c r="B100" s="148" t="s">
        <v>50</v>
      </c>
      <c r="C100" s="148" t="s">
        <v>13</v>
      </c>
      <c r="D100" s="126">
        <v>416.64</v>
      </c>
      <c r="E100" s="114">
        <f t="shared" si="1"/>
        <v>416.64</v>
      </c>
      <c r="F100" s="126" t="s">
        <v>128</v>
      </c>
    </row>
    <row r="101" spans="1:7" x14ac:dyDescent="0.25">
      <c r="A101" s="147">
        <v>12.06</v>
      </c>
      <c r="B101" s="148" t="s">
        <v>49</v>
      </c>
      <c r="C101" s="148" t="s">
        <v>13</v>
      </c>
      <c r="D101" s="126">
        <f>1.15*4120</f>
        <v>4738</v>
      </c>
      <c r="E101" s="114">
        <f t="shared" si="1"/>
        <v>4738</v>
      </c>
      <c r="F101" s="126" t="s">
        <v>109</v>
      </c>
    </row>
    <row r="102" spans="1:7" x14ac:dyDescent="0.25">
      <c r="A102" s="147">
        <v>12.07</v>
      </c>
      <c r="B102" s="148" t="s">
        <v>129</v>
      </c>
      <c r="C102" s="148" t="s">
        <v>13</v>
      </c>
      <c r="D102" s="126">
        <f>1.15*1875</f>
        <v>2156.25</v>
      </c>
      <c r="E102" s="114">
        <f t="shared" si="1"/>
        <v>2156.25</v>
      </c>
      <c r="F102" s="126" t="s">
        <v>109</v>
      </c>
    </row>
    <row r="103" spans="1:7" x14ac:dyDescent="0.25">
      <c r="A103" s="147">
        <v>12.08</v>
      </c>
      <c r="B103" s="148" t="s">
        <v>48</v>
      </c>
      <c r="C103" s="148" t="s">
        <v>13</v>
      </c>
      <c r="D103" s="126">
        <v>16306.11</v>
      </c>
      <c r="E103" s="114">
        <f t="shared" si="1"/>
        <v>16306.11</v>
      </c>
      <c r="F103" s="126" t="s">
        <v>139</v>
      </c>
    </row>
    <row r="104" spans="1:7" x14ac:dyDescent="0.25">
      <c r="A104" s="147">
        <v>12.09</v>
      </c>
      <c r="B104" s="148" t="s">
        <v>51</v>
      </c>
      <c r="C104" s="126" t="s">
        <v>13</v>
      </c>
      <c r="D104" s="126">
        <f>1.15*1875</f>
        <v>2156.25</v>
      </c>
      <c r="E104" s="114">
        <f t="shared" si="1"/>
        <v>2156.25</v>
      </c>
      <c r="F104" s="126" t="s">
        <v>109</v>
      </c>
    </row>
    <row r="105" spans="1:7" x14ac:dyDescent="0.25">
      <c r="A105" s="149">
        <v>12.1</v>
      </c>
      <c r="B105" s="148" t="s">
        <v>144</v>
      </c>
      <c r="C105" s="148" t="s">
        <v>13</v>
      </c>
      <c r="D105" s="148">
        <f>1.15*361</f>
        <v>415.15</v>
      </c>
      <c r="E105" s="114">
        <f t="shared" si="1"/>
        <v>415.15</v>
      </c>
      <c r="F105" s="126" t="s">
        <v>149</v>
      </c>
    </row>
    <row r="106" spans="1:7" s="126" customFormat="1" x14ac:dyDescent="0.25">
      <c r="A106" s="147">
        <v>12.11</v>
      </c>
      <c r="B106" s="128" t="s">
        <v>145</v>
      </c>
      <c r="C106" s="150" t="s">
        <v>13</v>
      </c>
      <c r="D106" s="150">
        <v>2485</v>
      </c>
      <c r="E106" s="130">
        <f t="shared" si="1"/>
        <v>2485</v>
      </c>
      <c r="F106" s="151" t="s">
        <v>146</v>
      </c>
      <c r="G106" s="106"/>
    </row>
    <row r="107" spans="1:7" x14ac:dyDescent="0.25">
      <c r="A107" s="147">
        <v>12.12</v>
      </c>
      <c r="B107" s="148" t="s">
        <v>163</v>
      </c>
      <c r="C107" s="148" t="s">
        <v>24</v>
      </c>
      <c r="D107" s="126">
        <v>12773.94</v>
      </c>
      <c r="E107" s="114">
        <f t="shared" si="1"/>
        <v>12773.94</v>
      </c>
      <c r="F107" s="126" t="s">
        <v>162</v>
      </c>
      <c r="G107" s="126"/>
    </row>
    <row r="108" spans="1:7" x14ac:dyDescent="0.25">
      <c r="A108" s="152"/>
      <c r="B108" s="153"/>
      <c r="C108" s="124"/>
      <c r="D108" s="118"/>
      <c r="E108" s="154"/>
    </row>
    <row r="109" spans="1:7" x14ac:dyDescent="0.25">
      <c r="B109" s="153"/>
      <c r="C109" s="124"/>
      <c r="D109" s="118"/>
      <c r="E109" s="154"/>
    </row>
    <row r="110" spans="1:7" ht="15.75" x14ac:dyDescent="0.25">
      <c r="A110" s="110"/>
      <c r="B110" s="155" t="s">
        <v>150</v>
      </c>
    </row>
    <row r="111" spans="1:7" x14ac:dyDescent="0.25">
      <c r="B111" s="168" t="s">
        <v>172</v>
      </c>
    </row>
    <row r="112" spans="1:7" x14ac:dyDescent="0.25">
      <c r="A112" s="134"/>
      <c r="B112" s="104"/>
      <c r="C112" s="111"/>
      <c r="D112" s="134"/>
      <c r="E112" s="156"/>
    </row>
    <row r="113" spans="1:6" x14ac:dyDescent="0.25">
      <c r="A113" s="134"/>
      <c r="B113" s="104"/>
      <c r="C113" s="111"/>
      <c r="D113" s="134"/>
      <c r="E113" s="156"/>
    </row>
    <row r="114" spans="1:6" x14ac:dyDescent="0.25">
      <c r="A114" s="134"/>
      <c r="B114" s="104" t="s">
        <v>646</v>
      </c>
      <c r="C114" s="111" t="s">
        <v>13</v>
      </c>
      <c r="D114" s="134">
        <v>600000</v>
      </c>
      <c r="E114" s="156"/>
      <c r="F114" s="332" t="s">
        <v>645</v>
      </c>
    </row>
    <row r="115" spans="1:6" x14ac:dyDescent="0.25">
      <c r="A115" s="134"/>
      <c r="B115" s="104" t="s">
        <v>647</v>
      </c>
      <c r="C115" s="111" t="s">
        <v>13</v>
      </c>
      <c r="D115" s="134">
        <v>400000</v>
      </c>
      <c r="E115" s="156"/>
    </row>
    <row r="116" spans="1:6" x14ac:dyDescent="0.25">
      <c r="A116" s="134"/>
      <c r="B116" s="104"/>
      <c r="C116" s="111"/>
      <c r="D116" s="134"/>
      <c r="E116" s="156"/>
    </row>
    <row r="117" spans="1:6" x14ac:dyDescent="0.25">
      <c r="A117" s="134"/>
      <c r="B117" s="104" t="s">
        <v>649</v>
      </c>
      <c r="C117" s="111" t="s">
        <v>13</v>
      </c>
      <c r="D117" s="134"/>
      <c r="E117" s="156"/>
      <c r="F117" s="332" t="s">
        <v>648</v>
      </c>
    </row>
    <row r="118" spans="1:6" x14ac:dyDescent="0.25">
      <c r="A118" s="134"/>
      <c r="B118" s="104"/>
      <c r="C118" s="111"/>
      <c r="D118" s="134"/>
      <c r="E118" s="156"/>
    </row>
    <row r="119" spans="1:6" x14ac:dyDescent="0.25">
      <c r="A119" s="134"/>
      <c r="B119" s="104" t="s">
        <v>660</v>
      </c>
      <c r="C119" s="111" t="s">
        <v>13</v>
      </c>
      <c r="D119" s="134">
        <v>17000</v>
      </c>
      <c r="E119" s="156"/>
      <c r="F119" s="332" t="s">
        <v>659</v>
      </c>
    </row>
    <row r="120" spans="1:6" x14ac:dyDescent="0.25">
      <c r="A120" s="134"/>
      <c r="B120" s="116"/>
      <c r="C120" s="111" t="s">
        <v>13</v>
      </c>
      <c r="D120" s="134">
        <f>547000*1.13*1.6*1.1</f>
        <v>1087873.5999999999</v>
      </c>
      <c r="E120" s="156"/>
      <c r="F120" s="332" t="s">
        <v>665</v>
      </c>
    </row>
    <row r="121" spans="1:6" x14ac:dyDescent="0.25">
      <c r="A121" s="134"/>
      <c r="B121" s="116" t="s">
        <v>667</v>
      </c>
      <c r="C121" s="111" t="s">
        <v>13</v>
      </c>
      <c r="D121" s="134">
        <f>3500*1.13*1.6*1.1</f>
        <v>6960.8</v>
      </c>
      <c r="E121" s="156"/>
      <c r="F121" s="332" t="s">
        <v>666</v>
      </c>
    </row>
    <row r="122" spans="1:6" x14ac:dyDescent="0.25">
      <c r="A122" s="134"/>
      <c r="B122" s="157" t="s">
        <v>669</v>
      </c>
      <c r="C122" s="111" t="s">
        <v>13</v>
      </c>
      <c r="D122" s="134">
        <f>600*1.6*1.13*1.1</f>
        <v>1193.28</v>
      </c>
      <c r="E122" s="156"/>
      <c r="F122" s="332" t="s">
        <v>668</v>
      </c>
    </row>
    <row r="123" spans="1:6" x14ac:dyDescent="0.25">
      <c r="A123" s="134"/>
      <c r="B123" s="104"/>
      <c r="C123" s="111"/>
      <c r="D123" s="134"/>
      <c r="E123" s="156"/>
    </row>
    <row r="124" spans="1:6" x14ac:dyDescent="0.25">
      <c r="A124" s="134"/>
      <c r="B124" s="104" t="s">
        <v>671</v>
      </c>
      <c r="C124" s="111" t="s">
        <v>13</v>
      </c>
      <c r="D124" s="134">
        <f>3900*1.6*1.13*1.1</f>
        <v>7756.32</v>
      </c>
      <c r="E124" s="156"/>
      <c r="F124" s="332" t="s">
        <v>670</v>
      </c>
    </row>
    <row r="125" spans="1:6" x14ac:dyDescent="0.25">
      <c r="A125" s="134"/>
      <c r="B125" s="104"/>
      <c r="C125" s="111"/>
      <c r="D125" s="134"/>
      <c r="E125" s="156"/>
    </row>
    <row r="126" spans="1:6" x14ac:dyDescent="0.25">
      <c r="A126" s="134"/>
      <c r="B126" s="104" t="s">
        <v>673</v>
      </c>
      <c r="C126" s="111" t="s">
        <v>13</v>
      </c>
      <c r="D126" s="134">
        <f>80000*1.6*1.13*1.1</f>
        <v>159104</v>
      </c>
      <c r="E126" s="156"/>
      <c r="F126" s="332" t="s">
        <v>672</v>
      </c>
    </row>
    <row r="127" spans="1:6" x14ac:dyDescent="0.25">
      <c r="A127" s="134"/>
      <c r="B127" s="104"/>
      <c r="C127" s="111"/>
      <c r="D127" s="134"/>
      <c r="E127" s="156"/>
    </row>
    <row r="128" spans="1:6" x14ac:dyDescent="0.25">
      <c r="A128" s="134"/>
      <c r="B128" s="104" t="s">
        <v>712</v>
      </c>
      <c r="C128" s="111"/>
      <c r="D128" s="134">
        <f>580000*0.8</f>
        <v>464000</v>
      </c>
      <c r="E128" s="156"/>
      <c r="F128" s="332" t="s">
        <v>711</v>
      </c>
    </row>
    <row r="129" spans="1:5" x14ac:dyDescent="0.25">
      <c r="A129" s="134"/>
      <c r="B129" s="104"/>
      <c r="C129" s="111"/>
      <c r="D129" s="134"/>
      <c r="E129" s="156"/>
    </row>
    <row r="130" spans="1:5" x14ac:dyDescent="0.25">
      <c r="A130" s="134"/>
      <c r="B130" s="104"/>
      <c r="C130" s="111"/>
      <c r="D130" s="134"/>
      <c r="E130" s="156"/>
    </row>
    <row r="131" spans="1:5" x14ac:dyDescent="0.25">
      <c r="A131" s="134"/>
      <c r="B131" s="116"/>
      <c r="C131" s="111"/>
      <c r="D131" s="134"/>
      <c r="E131" s="156"/>
    </row>
    <row r="132" spans="1:5" x14ac:dyDescent="0.25">
      <c r="A132" s="134"/>
      <c r="B132" s="104"/>
      <c r="C132" s="111"/>
      <c r="D132" s="134"/>
      <c r="E132" s="156"/>
    </row>
    <row r="133" spans="1:5" x14ac:dyDescent="0.25">
      <c r="A133" s="134"/>
      <c r="B133" s="104"/>
      <c r="C133" s="111"/>
      <c r="D133" s="134"/>
      <c r="E133" s="156"/>
    </row>
    <row r="134" spans="1:5" x14ac:dyDescent="0.25">
      <c r="A134" s="134"/>
      <c r="B134" s="104"/>
      <c r="C134" s="111"/>
      <c r="D134" s="134"/>
      <c r="E134" s="156"/>
    </row>
    <row r="135" spans="1:5" x14ac:dyDescent="0.25">
      <c r="A135" s="134"/>
      <c r="B135" s="104"/>
      <c r="C135" s="111"/>
      <c r="D135" s="134"/>
      <c r="E135" s="156"/>
    </row>
    <row r="136" spans="1:5" x14ac:dyDescent="0.25">
      <c r="A136" s="134"/>
      <c r="B136" s="104"/>
      <c r="C136" s="111"/>
      <c r="D136" s="134"/>
      <c r="E136" s="156"/>
    </row>
    <row r="137" spans="1:5" x14ac:dyDescent="0.25">
      <c r="A137" s="134"/>
      <c r="B137" s="104"/>
      <c r="C137" s="158"/>
      <c r="D137" s="134"/>
      <c r="E137" s="156"/>
    </row>
    <row r="138" spans="1:5" x14ac:dyDescent="0.25">
      <c r="A138" s="134"/>
      <c r="B138" s="104"/>
      <c r="C138" s="158"/>
      <c r="D138" s="134"/>
      <c r="E138" s="156"/>
    </row>
    <row r="139" spans="1:5" x14ac:dyDescent="0.25">
      <c r="A139" s="134"/>
      <c r="B139" s="104"/>
      <c r="C139" s="111"/>
      <c r="D139" s="134"/>
      <c r="E139" s="156"/>
    </row>
    <row r="140" spans="1:5" x14ac:dyDescent="0.25">
      <c r="A140" s="134"/>
      <c r="B140" s="104"/>
      <c r="C140" s="111"/>
      <c r="D140" s="134"/>
      <c r="E140" s="156"/>
    </row>
    <row r="141" spans="1:5" x14ac:dyDescent="0.25">
      <c r="A141" s="134"/>
      <c r="B141" s="104"/>
      <c r="C141" s="111"/>
      <c r="D141" s="134"/>
      <c r="E141" s="156"/>
    </row>
    <row r="142" spans="1:5" x14ac:dyDescent="0.25">
      <c r="A142" s="134"/>
      <c r="B142" s="104"/>
      <c r="C142" s="111"/>
      <c r="D142" s="134"/>
      <c r="E142" s="156"/>
    </row>
    <row r="143" spans="1:5" x14ac:dyDescent="0.25">
      <c r="A143" s="134"/>
      <c r="B143" s="104"/>
      <c r="C143" s="111"/>
      <c r="D143" s="134"/>
      <c r="E143" s="156"/>
    </row>
    <row r="144" spans="1:5" x14ac:dyDescent="0.25">
      <c r="A144" s="133"/>
      <c r="B144" s="116"/>
      <c r="C144" s="116"/>
      <c r="D144" s="116"/>
      <c r="E144" s="156"/>
    </row>
    <row r="145" spans="1:5" x14ac:dyDescent="0.25">
      <c r="A145" s="133"/>
      <c r="B145" s="116"/>
      <c r="C145" s="116"/>
      <c r="D145" s="116"/>
      <c r="E145" s="156"/>
    </row>
    <row r="146" spans="1:5" x14ac:dyDescent="0.25">
      <c r="A146" s="134"/>
      <c r="B146" s="159"/>
      <c r="C146" s="111"/>
      <c r="D146" s="134"/>
      <c r="E146" s="156"/>
    </row>
    <row r="147" spans="1:5" x14ac:dyDescent="0.25">
      <c r="A147" s="134"/>
      <c r="B147" s="159"/>
      <c r="C147" s="158"/>
      <c r="D147" s="105"/>
      <c r="E147" s="156"/>
    </row>
    <row r="148" spans="1:5" x14ac:dyDescent="0.25">
      <c r="A148" s="134"/>
      <c r="B148" s="159"/>
      <c r="C148" s="158"/>
      <c r="D148" s="105"/>
      <c r="E148" s="156"/>
    </row>
    <row r="149" spans="1:5" x14ac:dyDescent="0.25">
      <c r="A149" s="134"/>
      <c r="B149" s="159"/>
      <c r="C149" s="158"/>
      <c r="D149" s="105"/>
      <c r="E149" s="156"/>
    </row>
    <row r="150" spans="1:5" x14ac:dyDescent="0.25">
      <c r="A150" s="134"/>
      <c r="B150" s="159"/>
      <c r="C150" s="111"/>
      <c r="D150" s="134"/>
      <c r="E150" s="156"/>
    </row>
    <row r="151" spans="1:5" x14ac:dyDescent="0.25">
      <c r="A151" s="134"/>
      <c r="B151" s="116"/>
      <c r="C151" s="111"/>
      <c r="D151" s="154"/>
      <c r="E151" s="156"/>
    </row>
    <row r="152" spans="1:5" x14ac:dyDescent="0.25">
      <c r="A152" s="134"/>
      <c r="B152" s="159"/>
      <c r="C152" s="158"/>
      <c r="D152" s="105"/>
      <c r="E152" s="156"/>
    </row>
    <row r="153" spans="1:5" x14ac:dyDescent="0.25">
      <c r="A153" s="134"/>
      <c r="B153" s="116"/>
      <c r="C153" s="111"/>
      <c r="D153" s="154"/>
      <c r="E153" s="156"/>
    </row>
    <row r="154" spans="1:5" x14ac:dyDescent="0.25">
      <c r="A154" s="134"/>
      <c r="B154" s="104"/>
      <c r="C154" s="111"/>
      <c r="D154" s="116"/>
      <c r="E154" s="156"/>
    </row>
    <row r="155" spans="1:5" x14ac:dyDescent="0.25">
      <c r="A155" s="134"/>
      <c r="B155" s="104"/>
      <c r="C155" s="111"/>
      <c r="D155" s="116"/>
      <c r="E155" s="156"/>
    </row>
    <row r="156" spans="1:5" x14ac:dyDescent="0.25">
      <c r="A156" s="133"/>
      <c r="B156" s="140"/>
      <c r="C156" s="141"/>
      <c r="D156" s="142"/>
      <c r="E156" s="156"/>
    </row>
    <row r="157" spans="1:5" x14ac:dyDescent="0.25">
      <c r="A157" s="133"/>
      <c r="B157" s="116"/>
      <c r="C157" s="116"/>
      <c r="D157" s="116"/>
      <c r="E157" s="156"/>
    </row>
    <row r="158" spans="1:5" x14ac:dyDescent="0.25">
      <c r="A158" s="133"/>
      <c r="B158" s="116"/>
      <c r="C158" s="116"/>
      <c r="D158" s="116"/>
      <c r="E158" s="156"/>
    </row>
    <row r="159" spans="1:5" x14ac:dyDescent="0.25">
      <c r="A159" s="134"/>
      <c r="B159" s="143"/>
      <c r="C159" s="111"/>
      <c r="D159" s="134"/>
      <c r="E159" s="156"/>
    </row>
    <row r="160" spans="1:5" x14ac:dyDescent="0.25">
      <c r="A160" s="134"/>
      <c r="B160" s="116"/>
      <c r="C160" s="111"/>
      <c r="D160" s="134"/>
      <c r="E160" s="156"/>
    </row>
    <row r="161" spans="1:5" x14ac:dyDescent="0.25">
      <c r="A161" s="134"/>
      <c r="B161" s="116"/>
      <c r="C161" s="111"/>
      <c r="D161" s="134"/>
      <c r="E161" s="156"/>
    </row>
    <row r="162" spans="1:5" x14ac:dyDescent="0.25">
      <c r="A162" s="134"/>
      <c r="B162" s="116"/>
      <c r="C162" s="111"/>
      <c r="D162" s="134"/>
      <c r="E162" s="156"/>
    </row>
    <row r="163" spans="1:5" x14ac:dyDescent="0.25">
      <c r="A163" s="134"/>
      <c r="B163" s="116"/>
      <c r="C163" s="111"/>
      <c r="D163" s="134"/>
      <c r="E163" s="156"/>
    </row>
    <row r="164" spans="1:5" x14ac:dyDescent="0.25">
      <c r="A164" s="134"/>
      <c r="B164" s="143"/>
      <c r="C164" s="143"/>
      <c r="D164" s="134"/>
      <c r="E164" s="156"/>
    </row>
    <row r="165" spans="1:5" x14ac:dyDescent="0.25">
      <c r="A165" s="133"/>
      <c r="B165" s="116"/>
      <c r="C165" s="116"/>
      <c r="D165" s="116"/>
      <c r="E165" s="156"/>
    </row>
    <row r="166" spans="1:5" x14ac:dyDescent="0.25">
      <c r="A166" s="134"/>
      <c r="B166" s="116"/>
      <c r="C166" s="116"/>
      <c r="D166" s="116"/>
      <c r="E166" s="156"/>
    </row>
    <row r="167" spans="1:5" x14ac:dyDescent="0.25">
      <c r="A167" s="134"/>
      <c r="B167" s="116"/>
      <c r="C167" s="111"/>
      <c r="D167" s="134"/>
      <c r="E167" s="156"/>
    </row>
    <row r="168" spans="1:5" x14ac:dyDescent="0.25">
      <c r="A168" s="134"/>
      <c r="B168" s="116"/>
      <c r="C168" s="111"/>
      <c r="D168" s="154"/>
      <c r="E168" s="156"/>
    </row>
    <row r="169" spans="1:5" x14ac:dyDescent="0.25">
      <c r="A169" s="134"/>
      <c r="B169" s="116"/>
      <c r="C169" s="111"/>
      <c r="D169" s="154"/>
      <c r="E169" s="156"/>
    </row>
    <row r="170" spans="1:5" x14ac:dyDescent="0.25">
      <c r="A170" s="134"/>
      <c r="B170" s="116"/>
      <c r="C170" s="111"/>
      <c r="D170" s="154"/>
      <c r="E170" s="156"/>
    </row>
    <row r="171" spans="1:5" x14ac:dyDescent="0.25">
      <c r="A171" s="134"/>
      <c r="B171" s="159"/>
      <c r="C171" s="158"/>
      <c r="D171" s="105"/>
      <c r="E171" s="156"/>
    </row>
    <row r="172" spans="1:5" x14ac:dyDescent="0.25">
      <c r="A172" s="118"/>
      <c r="B172" s="118"/>
      <c r="C172" s="118"/>
      <c r="D172" s="118"/>
      <c r="E172" s="156"/>
    </row>
    <row r="173" spans="1:5" x14ac:dyDescent="0.25">
      <c r="A173" s="133"/>
      <c r="B173" s="124"/>
      <c r="C173" s="124"/>
      <c r="D173" s="116"/>
      <c r="E173" s="156"/>
    </row>
    <row r="174" spans="1:5" x14ac:dyDescent="0.25">
      <c r="A174" s="124"/>
      <c r="B174" s="124"/>
      <c r="C174" s="124"/>
      <c r="D174" s="116"/>
      <c r="E174" s="156"/>
    </row>
    <row r="175" spans="1:5" x14ac:dyDescent="0.25">
      <c r="A175" s="134"/>
      <c r="B175" s="159"/>
      <c r="C175" s="111"/>
      <c r="D175" s="134"/>
      <c r="E175" s="156"/>
    </row>
    <row r="176" spans="1:5" x14ac:dyDescent="0.25">
      <c r="A176" s="134"/>
      <c r="B176" s="104"/>
      <c r="C176" s="111"/>
      <c r="D176" s="134"/>
      <c r="E176" s="156"/>
    </row>
    <row r="177" spans="1:5" x14ac:dyDescent="0.25">
      <c r="A177" s="134"/>
      <c r="B177" s="104"/>
      <c r="C177" s="111"/>
      <c r="D177" s="134"/>
      <c r="E177" s="156"/>
    </row>
    <row r="178" spans="1:5" x14ac:dyDescent="0.25">
      <c r="A178" s="118"/>
      <c r="B178" s="118"/>
      <c r="C178" s="118"/>
      <c r="D178" s="118"/>
      <c r="E178" s="156"/>
    </row>
    <row r="179" spans="1:5" x14ac:dyDescent="0.25">
      <c r="A179" s="133"/>
      <c r="B179" s="118"/>
      <c r="C179" s="118"/>
      <c r="D179" s="118"/>
      <c r="E179" s="156"/>
    </row>
    <row r="180" spans="1:5" x14ac:dyDescent="0.25">
      <c r="A180" s="152"/>
      <c r="B180" s="118"/>
      <c r="C180" s="118"/>
      <c r="D180" s="160"/>
      <c r="E180" s="156"/>
    </row>
    <row r="181" spans="1:5" x14ac:dyDescent="0.25">
      <c r="A181" s="118"/>
      <c r="B181" s="118"/>
      <c r="C181" s="118"/>
      <c r="D181" s="118"/>
      <c r="E181" s="156"/>
    </row>
    <row r="182" spans="1:5" x14ac:dyDescent="0.25">
      <c r="A182" s="85"/>
      <c r="B182" s="118"/>
      <c r="C182" s="118"/>
      <c r="D182" s="118"/>
      <c r="E182" s="156"/>
    </row>
    <row r="183" spans="1:5" x14ac:dyDescent="0.25">
      <c r="A183" s="118"/>
      <c r="B183" s="118"/>
      <c r="C183" s="118"/>
      <c r="D183" s="118"/>
      <c r="E183" s="156"/>
    </row>
    <row r="184" spans="1:5" x14ac:dyDescent="0.25">
      <c r="A184" s="118"/>
      <c r="B184" s="118"/>
      <c r="C184" s="118"/>
      <c r="D184" s="118"/>
      <c r="E184" s="156"/>
    </row>
    <row r="185" spans="1:5" x14ac:dyDescent="0.25">
      <c r="A185" s="124"/>
      <c r="B185" s="124"/>
      <c r="C185" s="124"/>
      <c r="D185" s="118"/>
      <c r="E185" s="156"/>
    </row>
    <row r="186" spans="1:5" x14ac:dyDescent="0.25">
      <c r="A186" s="118"/>
      <c r="B186" s="124"/>
      <c r="C186" s="124"/>
      <c r="D186" s="118"/>
      <c r="E186" s="156"/>
    </row>
    <row r="187" spans="1:5" x14ac:dyDescent="0.25">
      <c r="A187" s="124"/>
      <c r="B187" s="124"/>
      <c r="C187" s="124"/>
      <c r="D187" s="118"/>
      <c r="E187" s="156"/>
    </row>
    <row r="188" spans="1:5" x14ac:dyDescent="0.25">
      <c r="A188" s="118"/>
      <c r="B188" s="124"/>
      <c r="C188" s="124"/>
      <c r="D188" s="118"/>
      <c r="E188" s="156"/>
    </row>
    <row r="189" spans="1:5" x14ac:dyDescent="0.25">
      <c r="A189" s="124"/>
      <c r="B189" s="124"/>
      <c r="C189" s="124"/>
      <c r="D189" s="118"/>
      <c r="E189" s="156"/>
    </row>
    <row r="190" spans="1:5" x14ac:dyDescent="0.25">
      <c r="A190" s="118"/>
      <c r="B190" s="124"/>
      <c r="C190" s="124"/>
      <c r="D190" s="118"/>
      <c r="E190" s="156"/>
    </row>
    <row r="191" spans="1:5" x14ac:dyDescent="0.25">
      <c r="A191" s="124"/>
      <c r="B191" s="124"/>
      <c r="C191" s="124"/>
      <c r="D191" s="118"/>
      <c r="E191" s="156"/>
    </row>
    <row r="192" spans="1:5" x14ac:dyDescent="0.25">
      <c r="A192" s="152"/>
      <c r="B192" s="124"/>
      <c r="C192" s="124"/>
      <c r="D192" s="161"/>
      <c r="E192" s="156"/>
    </row>
    <row r="193" spans="1:5" x14ac:dyDescent="0.25">
      <c r="A193" s="118"/>
      <c r="B193" s="124"/>
      <c r="C193" s="118"/>
      <c r="D193" s="118"/>
      <c r="E193" s="118"/>
    </row>
    <row r="194" spans="1:5" x14ac:dyDescent="0.25">
      <c r="A194" s="118"/>
      <c r="B194" s="124"/>
      <c r="C194" s="118"/>
      <c r="D194" s="118"/>
      <c r="E194" s="118"/>
    </row>
    <row r="195" spans="1:5" x14ac:dyDescent="0.25">
      <c r="A195" s="110"/>
      <c r="B195" s="118"/>
      <c r="C195" s="118"/>
      <c r="D195" s="118"/>
      <c r="E195" s="118"/>
    </row>
    <row r="196" spans="1:5" x14ac:dyDescent="0.25">
      <c r="A196" s="84"/>
      <c r="B196" s="84"/>
      <c r="C196" s="85"/>
      <c r="D196" s="85"/>
      <c r="E196" s="85"/>
    </row>
    <row r="197" spans="1:5" x14ac:dyDescent="0.25">
      <c r="A197" s="118"/>
      <c r="B197" s="162"/>
      <c r="C197" s="118"/>
      <c r="D197" s="118"/>
      <c r="E197" s="118"/>
    </row>
    <row r="198" spans="1:5" x14ac:dyDescent="0.25">
      <c r="A198" s="118"/>
      <c r="B198" s="118"/>
      <c r="C198" s="118"/>
      <c r="D198" s="118"/>
      <c r="E198" s="118"/>
    </row>
    <row r="199" spans="1:5" x14ac:dyDescent="0.25">
      <c r="A199" s="118"/>
      <c r="B199" s="118"/>
      <c r="C199" s="118"/>
      <c r="D199" s="118"/>
      <c r="E199" s="118"/>
    </row>
    <row r="200" spans="1:5" x14ac:dyDescent="0.25">
      <c r="A200" s="118"/>
      <c r="B200" s="118"/>
      <c r="C200" s="118"/>
      <c r="D200" s="118"/>
      <c r="E200" s="118"/>
    </row>
    <row r="201" spans="1:5" x14ac:dyDescent="0.25">
      <c r="A201" s="134"/>
      <c r="B201" s="118"/>
      <c r="C201" s="118"/>
      <c r="D201" s="118"/>
      <c r="E201" s="118"/>
    </row>
    <row r="202" spans="1:5" x14ac:dyDescent="0.25">
      <c r="A202" s="134"/>
      <c r="B202" s="118"/>
      <c r="C202" s="118"/>
      <c r="D202" s="118"/>
      <c r="E202" s="118"/>
    </row>
    <row r="203" spans="1:5" x14ac:dyDescent="0.25">
      <c r="A203" s="134"/>
      <c r="B203" s="118"/>
      <c r="C203" s="118"/>
      <c r="D203" s="118"/>
      <c r="E203" s="118"/>
    </row>
    <row r="204" spans="1:5" x14ac:dyDescent="0.25">
      <c r="A204" s="134"/>
      <c r="B204" s="118"/>
      <c r="C204" s="118"/>
      <c r="D204" s="118"/>
      <c r="E204" s="118"/>
    </row>
    <row r="205" spans="1:5" x14ac:dyDescent="0.25">
      <c r="A205" s="134"/>
      <c r="B205" s="118"/>
      <c r="C205" s="118"/>
      <c r="D205" s="118"/>
      <c r="E205" s="118"/>
    </row>
    <row r="206" spans="1:5" x14ac:dyDescent="0.25">
      <c r="A206" s="118"/>
      <c r="B206" s="124"/>
      <c r="C206" s="118"/>
      <c r="D206" s="118"/>
      <c r="E206" s="118"/>
    </row>
    <row r="207" spans="1:5" x14ac:dyDescent="0.25">
      <c r="A207" s="134"/>
      <c r="B207" s="118"/>
      <c r="C207" s="118"/>
      <c r="D207" s="118"/>
      <c r="E207" s="118"/>
    </row>
    <row r="208" spans="1:5" x14ac:dyDescent="0.25">
      <c r="A208" s="134"/>
      <c r="B208" s="104"/>
      <c r="C208" s="118"/>
      <c r="D208" s="118"/>
      <c r="E208" s="118"/>
    </row>
    <row r="209" spans="1:5" x14ac:dyDescent="0.25">
      <c r="A209" s="134"/>
      <c r="B209" s="118"/>
      <c r="C209" s="118"/>
      <c r="D209" s="118"/>
      <c r="E209" s="118"/>
    </row>
    <row r="210" spans="1:5" x14ac:dyDescent="0.25">
      <c r="A210" s="134"/>
      <c r="B210" s="118"/>
      <c r="C210" s="118"/>
      <c r="D210" s="118"/>
      <c r="E210" s="118"/>
    </row>
    <row r="211" spans="1:5" x14ac:dyDescent="0.25">
      <c r="A211" s="134"/>
      <c r="B211" s="118"/>
      <c r="C211" s="118"/>
      <c r="D211" s="118"/>
      <c r="E211" s="118"/>
    </row>
    <row r="212" spans="1:5" x14ac:dyDescent="0.25">
      <c r="A212" s="118"/>
      <c r="B212" s="162"/>
      <c r="C212" s="118"/>
      <c r="D212" s="118"/>
      <c r="E212" s="118"/>
    </row>
    <row r="213" spans="1:5" x14ac:dyDescent="0.25">
      <c r="A213" s="118"/>
      <c r="B213" s="118"/>
      <c r="C213" s="118"/>
      <c r="D213" s="118"/>
      <c r="E213" s="118"/>
    </row>
    <row r="214" spans="1:5" x14ac:dyDescent="0.25">
      <c r="A214" s="118"/>
      <c r="B214" s="118"/>
      <c r="C214" s="118"/>
      <c r="D214" s="118"/>
      <c r="E214" s="118"/>
    </row>
    <row r="215" spans="1:5" x14ac:dyDescent="0.25">
      <c r="A215" s="118"/>
      <c r="B215" s="118"/>
      <c r="C215" s="118"/>
      <c r="D215" s="118"/>
      <c r="E215" s="118"/>
    </row>
    <row r="216" spans="1:5" x14ac:dyDescent="0.25">
      <c r="A216" s="118"/>
      <c r="B216" s="118"/>
      <c r="C216" s="118"/>
      <c r="D216" s="118"/>
      <c r="E216" s="118"/>
    </row>
    <row r="217" spans="1:5" x14ac:dyDescent="0.25">
      <c r="A217" s="118"/>
      <c r="B217" s="118"/>
      <c r="C217" s="118"/>
      <c r="D217" s="118"/>
      <c r="E217" s="118"/>
    </row>
    <row r="218" spans="1:5" x14ac:dyDescent="0.25">
      <c r="A218" s="118"/>
      <c r="B218" s="118"/>
      <c r="C218" s="118"/>
      <c r="D218" s="118"/>
      <c r="E218" s="118"/>
    </row>
    <row r="219" spans="1:5" x14ac:dyDescent="0.25">
      <c r="A219" s="118"/>
      <c r="B219" s="118"/>
      <c r="C219" s="118"/>
      <c r="D219" s="118"/>
      <c r="E219" s="118"/>
    </row>
    <row r="220" spans="1:5" x14ac:dyDescent="0.25">
      <c r="A220" s="118"/>
      <c r="B220" s="118"/>
      <c r="C220" s="118"/>
      <c r="D220" s="118"/>
      <c r="E220" s="118"/>
    </row>
    <row r="221" spans="1:5" x14ac:dyDescent="0.25">
      <c r="A221" s="118"/>
      <c r="B221" s="118"/>
      <c r="C221" s="118"/>
      <c r="D221" s="118"/>
      <c r="E221" s="118"/>
    </row>
    <row r="222" spans="1:5" x14ac:dyDescent="0.25">
      <c r="A222" s="118"/>
      <c r="B222" s="118"/>
      <c r="C222" s="118"/>
      <c r="D222" s="118"/>
      <c r="E222" s="118"/>
    </row>
    <row r="223" spans="1:5" x14ac:dyDescent="0.25">
      <c r="A223" s="118"/>
      <c r="B223" s="118"/>
      <c r="C223" s="118"/>
      <c r="D223" s="118"/>
      <c r="E223" s="118"/>
    </row>
    <row r="224" spans="1:5" x14ac:dyDescent="0.25">
      <c r="A224" s="118"/>
      <c r="B224" s="118"/>
      <c r="C224" s="118"/>
      <c r="D224" s="118"/>
      <c r="E224" s="118"/>
    </row>
    <row r="225" spans="1:5" x14ac:dyDescent="0.25">
      <c r="A225" s="118"/>
      <c r="B225" s="118"/>
      <c r="C225" s="118"/>
      <c r="D225" s="118"/>
      <c r="E225" s="118"/>
    </row>
    <row r="226" spans="1:5" x14ac:dyDescent="0.25">
      <c r="A226" s="163"/>
      <c r="B226" s="118"/>
      <c r="C226" s="118"/>
      <c r="D226" s="118"/>
      <c r="E226" s="118"/>
    </row>
    <row r="227" spans="1:5" x14ac:dyDescent="0.25">
      <c r="A227" s="118"/>
      <c r="B227" s="85"/>
      <c r="C227" s="85"/>
      <c r="D227" s="85"/>
      <c r="E227" s="85"/>
    </row>
    <row r="228" spans="1:5" x14ac:dyDescent="0.25">
      <c r="A228" s="118"/>
      <c r="B228" s="164"/>
      <c r="C228" s="164"/>
      <c r="D228" s="164"/>
      <c r="E228" s="164"/>
    </row>
    <row r="229" spans="1:5" x14ac:dyDescent="0.25">
      <c r="A229" s="118"/>
      <c r="B229" s="164"/>
      <c r="C229" s="164"/>
      <c r="D229" s="164"/>
      <c r="E229" s="164"/>
    </row>
    <row r="230" spans="1:5" x14ac:dyDescent="0.25">
      <c r="A230" s="118"/>
      <c r="B230" s="118"/>
      <c r="C230" s="118"/>
      <c r="D230" s="118"/>
      <c r="E230" s="118"/>
    </row>
  </sheetData>
  <mergeCells count="6">
    <mergeCell ref="A5:E5"/>
    <mergeCell ref="A7:F8"/>
    <mergeCell ref="A1:E1"/>
    <mergeCell ref="A2:E2"/>
    <mergeCell ref="A3:E3"/>
    <mergeCell ref="A4:E4"/>
  </mergeCells>
  <hyperlinks>
    <hyperlink ref="F91" r:id="rId1"/>
    <hyperlink ref="F114" r:id="rId2" display="http://www.energynp.com/prod/7-UPS.asp"/>
    <hyperlink ref="F117" r:id="rId3" display="https://www.indiamart.com/proddetail/150-kva-diesel-generator-set-18626581855.html"/>
    <hyperlink ref="F119" r:id="rId4" display="https://honnex.en.alibaba.com/product/60798818715-804630820/PHILIPS_LED_underground_uplite_uplight_light_BBP330_9xLED_HP_WW_NW_GR_AM_100_240V.html"/>
    <hyperlink ref="F120" r:id="rId5" display="https://www.indiamart.com/proddetail/greaves-power-100-kva-silent-diesel-generator-12624699212.html"/>
    <hyperlink ref="F121" r:id="rId6" display="https://www.indiamart.com/proddetail/mild-steel-street-light-pole-21982129048.html"/>
    <hyperlink ref="F122" r:id="rId7" display="https://www.indiamart.com/proddetail/40-watt-led-street-light-9520399212.html"/>
    <hyperlink ref="F126" r:id="rId8" display="https://www.indiamart.com/proddetail/carrier-cassette-air-conditioner-22194203673.html"/>
    <hyperlink ref="F128" r:id="rId9" display="https://www.indiamart.com/proddetail/100-kva-distribution-transformer-11278987962.html"/>
  </hyperlinks>
  <pageMargins left="0.7" right="0.7" top="0.75" bottom="0.75" header="0.3" footer="0.3"/>
  <pageSetup scale="74" orientation="portrait" r:id="rId10"/>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opLeftCell="A85" zoomScale="85" zoomScaleNormal="85" workbookViewId="0">
      <selection activeCell="E92" sqref="E92"/>
    </sheetView>
  </sheetViews>
  <sheetFormatPr defaultRowHeight="15" x14ac:dyDescent="0.25"/>
  <cols>
    <col min="1" max="1" width="4.7109375" customWidth="1"/>
    <col min="2" max="2" width="34.5703125" customWidth="1"/>
    <col min="6" max="6" width="6.42578125" customWidth="1"/>
    <col min="7" max="7" width="38.28515625" customWidth="1"/>
    <col min="9" max="9" width="13.28515625" customWidth="1"/>
    <col min="10" max="10" width="14.28515625" customWidth="1"/>
  </cols>
  <sheetData>
    <row r="1" spans="1:10" ht="16.5" x14ac:dyDescent="0.25">
      <c r="A1" s="480" t="s">
        <v>173</v>
      </c>
      <c r="B1" s="480"/>
      <c r="C1" s="480"/>
      <c r="D1" s="480"/>
      <c r="E1" s="480"/>
      <c r="F1" s="480"/>
      <c r="G1" s="480"/>
      <c r="H1" s="480"/>
      <c r="I1" s="480"/>
      <c r="J1" s="480"/>
    </row>
    <row r="2" spans="1:10" ht="22.5" x14ac:dyDescent="0.25">
      <c r="A2" s="173" t="s">
        <v>174</v>
      </c>
      <c r="B2" s="174" t="s">
        <v>175</v>
      </c>
      <c r="C2" s="175" t="s">
        <v>35</v>
      </c>
      <c r="D2" s="175" t="s">
        <v>4</v>
      </c>
      <c r="E2" s="176" t="s">
        <v>176</v>
      </c>
      <c r="F2" s="173" t="s">
        <v>174</v>
      </c>
      <c r="G2" s="175" t="s">
        <v>175</v>
      </c>
      <c r="H2" s="175" t="s">
        <v>35</v>
      </c>
      <c r="I2" s="175" t="s">
        <v>4</v>
      </c>
      <c r="J2" s="176" t="s">
        <v>177</v>
      </c>
    </row>
    <row r="3" spans="1:10" x14ac:dyDescent="0.25">
      <c r="A3" s="177">
        <v>1</v>
      </c>
      <c r="B3" s="178" t="s">
        <v>178</v>
      </c>
      <c r="C3" s="179" t="s">
        <v>133</v>
      </c>
      <c r="D3" s="180">
        <v>900</v>
      </c>
      <c r="E3" s="306">
        <f>D3</f>
        <v>900</v>
      </c>
      <c r="F3" s="177">
        <v>2</v>
      </c>
      <c r="G3" s="178" t="s">
        <v>179</v>
      </c>
      <c r="H3" s="179" t="s">
        <v>133</v>
      </c>
      <c r="I3" s="180">
        <v>750</v>
      </c>
      <c r="J3" s="306">
        <f>I3</f>
        <v>750</v>
      </c>
    </row>
    <row r="4" spans="1:10" x14ac:dyDescent="0.25">
      <c r="A4" s="177">
        <v>3</v>
      </c>
      <c r="B4" s="178" t="s">
        <v>180</v>
      </c>
      <c r="C4" s="179" t="s">
        <v>133</v>
      </c>
      <c r="D4" s="180">
        <v>675</v>
      </c>
      <c r="E4" s="180">
        <f>D4</f>
        <v>675</v>
      </c>
      <c r="F4" s="178"/>
      <c r="G4" s="181"/>
      <c r="H4" s="182"/>
      <c r="I4" s="183"/>
      <c r="J4" s="183"/>
    </row>
    <row r="5" spans="1:10" x14ac:dyDescent="0.25">
      <c r="A5" s="481" t="s">
        <v>181</v>
      </c>
      <c r="B5" s="462"/>
      <c r="C5" s="462"/>
      <c r="D5" s="462"/>
      <c r="E5" s="463"/>
      <c r="F5" s="481" t="s">
        <v>182</v>
      </c>
      <c r="G5" s="462"/>
      <c r="H5" s="462"/>
      <c r="I5" s="462"/>
      <c r="J5" s="463"/>
    </row>
    <row r="6" spans="1:10" x14ac:dyDescent="0.25">
      <c r="A6" s="177">
        <v>1</v>
      </c>
      <c r="B6" s="184" t="s">
        <v>183</v>
      </c>
      <c r="C6" s="179" t="s">
        <v>133</v>
      </c>
      <c r="D6" s="180">
        <v>80</v>
      </c>
      <c r="E6" s="180">
        <f>D6</f>
        <v>80</v>
      </c>
      <c r="F6" s="178">
        <v>1</v>
      </c>
      <c r="G6" s="197" t="s">
        <v>184</v>
      </c>
      <c r="H6" s="195" t="s">
        <v>185</v>
      </c>
      <c r="I6" s="189">
        <v>211</v>
      </c>
      <c r="J6" s="199">
        <f>I6</f>
        <v>211</v>
      </c>
    </row>
    <row r="7" spans="1:10" x14ac:dyDescent="0.25">
      <c r="A7" s="177">
        <v>2</v>
      </c>
      <c r="B7" s="184" t="s">
        <v>186</v>
      </c>
      <c r="C7" s="179" t="s">
        <v>133</v>
      </c>
      <c r="D7" s="180">
        <v>232</v>
      </c>
      <c r="E7" s="180">
        <f t="shared" ref="E7:E44" si="0">D7</f>
        <v>232</v>
      </c>
      <c r="F7" s="178"/>
      <c r="G7" s="197" t="s">
        <v>187</v>
      </c>
      <c r="H7" s="195" t="s">
        <v>185</v>
      </c>
      <c r="I7" s="189">
        <v>239</v>
      </c>
      <c r="J7" s="199">
        <f t="shared" ref="J7:J19" si="1">I7</f>
        <v>239</v>
      </c>
    </row>
    <row r="8" spans="1:10" x14ac:dyDescent="0.25">
      <c r="A8" s="177">
        <v>3</v>
      </c>
      <c r="B8" s="184" t="s">
        <v>188</v>
      </c>
      <c r="C8" s="179" t="s">
        <v>133</v>
      </c>
      <c r="D8" s="180">
        <v>299</v>
      </c>
      <c r="E8" s="180">
        <f t="shared" si="0"/>
        <v>299</v>
      </c>
      <c r="F8" s="178"/>
      <c r="G8" s="197"/>
      <c r="H8" s="195"/>
      <c r="I8" s="189"/>
      <c r="J8" s="199">
        <f t="shared" si="1"/>
        <v>0</v>
      </c>
    </row>
    <row r="9" spans="1:10" x14ac:dyDescent="0.25">
      <c r="A9" s="177">
        <v>4</v>
      </c>
      <c r="B9" s="184" t="s">
        <v>189</v>
      </c>
      <c r="C9" s="179" t="s">
        <v>133</v>
      </c>
      <c r="D9" s="180">
        <v>80</v>
      </c>
      <c r="E9" s="180">
        <f t="shared" si="0"/>
        <v>80</v>
      </c>
      <c r="F9" s="187">
        <v>2</v>
      </c>
      <c r="G9" s="197" t="s">
        <v>190</v>
      </c>
      <c r="H9" s="195" t="s">
        <v>185</v>
      </c>
      <c r="I9" s="189">
        <v>355</v>
      </c>
      <c r="J9" s="199">
        <f t="shared" si="1"/>
        <v>355</v>
      </c>
    </row>
    <row r="10" spans="1:10" x14ac:dyDescent="0.25">
      <c r="A10" s="177">
        <v>5</v>
      </c>
      <c r="B10" s="184" t="s">
        <v>191</v>
      </c>
      <c r="C10" s="179" t="s">
        <v>133</v>
      </c>
      <c r="D10" s="188">
        <v>258</v>
      </c>
      <c r="E10" s="180">
        <f t="shared" si="0"/>
        <v>258</v>
      </c>
      <c r="F10" s="187">
        <v>3</v>
      </c>
      <c r="G10" s="197" t="s">
        <v>192</v>
      </c>
      <c r="H10" s="195" t="s">
        <v>185</v>
      </c>
      <c r="I10" s="189">
        <v>501</v>
      </c>
      <c r="J10" s="199">
        <f t="shared" si="1"/>
        <v>501</v>
      </c>
    </row>
    <row r="11" spans="1:10" x14ac:dyDescent="0.25">
      <c r="A11" s="177">
        <v>6</v>
      </c>
      <c r="B11" s="184" t="s">
        <v>193</v>
      </c>
      <c r="C11" s="179" t="s">
        <v>133</v>
      </c>
      <c r="D11" s="188">
        <v>1298</v>
      </c>
      <c r="E11" s="180">
        <f t="shared" si="0"/>
        <v>1298</v>
      </c>
      <c r="F11" s="178">
        <v>4</v>
      </c>
      <c r="G11" s="197" t="s">
        <v>194</v>
      </c>
      <c r="H11" s="195" t="s">
        <v>185</v>
      </c>
      <c r="I11" s="189">
        <v>645</v>
      </c>
      <c r="J11" s="199">
        <f t="shared" si="1"/>
        <v>645</v>
      </c>
    </row>
    <row r="12" spans="1:10" x14ac:dyDescent="0.25">
      <c r="A12" s="177">
        <v>7</v>
      </c>
      <c r="B12" s="184" t="s">
        <v>195</v>
      </c>
      <c r="C12" s="179" t="s">
        <v>133</v>
      </c>
      <c r="D12" s="188">
        <v>1700</v>
      </c>
      <c r="E12" s="180">
        <f t="shared" si="0"/>
        <v>1700</v>
      </c>
      <c r="F12" s="187">
        <v>5</v>
      </c>
      <c r="G12" s="197" t="s">
        <v>196</v>
      </c>
      <c r="H12" s="195" t="s">
        <v>185</v>
      </c>
      <c r="I12" s="189">
        <v>0</v>
      </c>
      <c r="J12" s="199">
        <f t="shared" si="1"/>
        <v>0</v>
      </c>
    </row>
    <row r="13" spans="1:10" x14ac:dyDescent="0.25">
      <c r="A13" s="177">
        <v>8</v>
      </c>
      <c r="B13" s="184" t="s">
        <v>197</v>
      </c>
      <c r="C13" s="179" t="s">
        <v>133</v>
      </c>
      <c r="D13" s="188">
        <v>19</v>
      </c>
      <c r="E13" s="180">
        <f t="shared" si="0"/>
        <v>19</v>
      </c>
      <c r="F13" s="187">
        <v>6</v>
      </c>
      <c r="G13" s="197" t="s">
        <v>198</v>
      </c>
      <c r="H13" s="195" t="s">
        <v>185</v>
      </c>
      <c r="I13" s="189">
        <v>996</v>
      </c>
      <c r="J13" s="199">
        <f t="shared" si="1"/>
        <v>996</v>
      </c>
    </row>
    <row r="14" spans="1:10" x14ac:dyDescent="0.25">
      <c r="A14" s="177">
        <v>9</v>
      </c>
      <c r="B14" s="184" t="s">
        <v>199</v>
      </c>
      <c r="C14" s="179" t="s">
        <v>200</v>
      </c>
      <c r="D14" s="190">
        <v>431</v>
      </c>
      <c r="E14" s="186">
        <f t="shared" si="0"/>
        <v>431</v>
      </c>
      <c r="F14" s="178">
        <v>7</v>
      </c>
      <c r="G14" s="184" t="s">
        <v>201</v>
      </c>
      <c r="H14" s="179" t="s">
        <v>185</v>
      </c>
      <c r="I14" s="189">
        <v>233</v>
      </c>
      <c r="J14" s="186">
        <f t="shared" si="1"/>
        <v>233</v>
      </c>
    </row>
    <row r="15" spans="1:10" x14ac:dyDescent="0.25">
      <c r="A15" s="177">
        <v>10</v>
      </c>
      <c r="B15" s="184" t="s">
        <v>202</v>
      </c>
      <c r="C15" s="179" t="s">
        <v>24</v>
      </c>
      <c r="D15" s="188">
        <v>31</v>
      </c>
      <c r="E15" s="180">
        <f t="shared" si="0"/>
        <v>31</v>
      </c>
      <c r="F15" s="187">
        <v>8</v>
      </c>
      <c r="G15" s="184" t="s">
        <v>203</v>
      </c>
      <c r="H15" s="179" t="s">
        <v>185</v>
      </c>
      <c r="I15" s="189">
        <v>231</v>
      </c>
      <c r="J15" s="186">
        <f t="shared" si="1"/>
        <v>231</v>
      </c>
    </row>
    <row r="16" spans="1:10" x14ac:dyDescent="0.25">
      <c r="A16" s="177">
        <v>11</v>
      </c>
      <c r="B16" s="184" t="s">
        <v>204</v>
      </c>
      <c r="C16" s="179" t="s">
        <v>24</v>
      </c>
      <c r="D16" s="188">
        <v>46</v>
      </c>
      <c r="E16" s="180">
        <f t="shared" si="0"/>
        <v>46</v>
      </c>
      <c r="F16" s="187">
        <v>9</v>
      </c>
      <c r="G16" s="184" t="s">
        <v>205</v>
      </c>
      <c r="H16" s="179" t="s">
        <v>185</v>
      </c>
      <c r="I16" s="185">
        <v>256</v>
      </c>
      <c r="J16" s="186">
        <f t="shared" si="1"/>
        <v>256</v>
      </c>
    </row>
    <row r="17" spans="1:13" x14ac:dyDescent="0.25">
      <c r="A17" s="177">
        <v>12</v>
      </c>
      <c r="B17" s="184" t="s">
        <v>206</v>
      </c>
      <c r="C17" s="179" t="s">
        <v>24</v>
      </c>
      <c r="D17" s="180">
        <v>67</v>
      </c>
      <c r="E17" s="180">
        <f t="shared" si="0"/>
        <v>67</v>
      </c>
      <c r="F17" s="178">
        <v>10</v>
      </c>
      <c r="G17" s="184" t="s">
        <v>207</v>
      </c>
      <c r="H17" s="179" t="s">
        <v>185</v>
      </c>
      <c r="I17" s="189">
        <v>240</v>
      </c>
      <c r="J17" s="186">
        <f t="shared" si="1"/>
        <v>240</v>
      </c>
    </row>
    <row r="18" spans="1:13" x14ac:dyDescent="0.25">
      <c r="A18" s="177">
        <v>13</v>
      </c>
      <c r="B18" s="184" t="s">
        <v>208</v>
      </c>
      <c r="C18" s="179" t="s">
        <v>24</v>
      </c>
      <c r="D18" s="188">
        <v>129</v>
      </c>
      <c r="E18" s="180">
        <f t="shared" si="0"/>
        <v>129</v>
      </c>
      <c r="F18" s="187">
        <v>11</v>
      </c>
      <c r="G18" s="354" t="s">
        <v>209</v>
      </c>
      <c r="H18" s="355" t="s">
        <v>185</v>
      </c>
      <c r="I18" s="188">
        <v>392</v>
      </c>
      <c r="J18" s="180">
        <f t="shared" si="1"/>
        <v>392</v>
      </c>
      <c r="L18" t="s">
        <v>624</v>
      </c>
      <c r="M18" s="332" t="s">
        <v>623</v>
      </c>
    </row>
    <row r="19" spans="1:13" x14ac:dyDescent="0.25">
      <c r="A19" s="177">
        <v>14</v>
      </c>
      <c r="B19" s="184" t="s">
        <v>210</v>
      </c>
      <c r="C19" s="179" t="s">
        <v>24</v>
      </c>
      <c r="D19" s="188">
        <v>144</v>
      </c>
      <c r="E19" s="180">
        <f t="shared" si="0"/>
        <v>144</v>
      </c>
      <c r="F19" s="187">
        <v>12</v>
      </c>
      <c r="G19" s="184" t="s">
        <v>211</v>
      </c>
      <c r="H19" s="179" t="s">
        <v>185</v>
      </c>
      <c r="I19" s="185">
        <v>332</v>
      </c>
      <c r="J19" s="186">
        <f t="shared" si="1"/>
        <v>332</v>
      </c>
      <c r="L19">
        <v>500</v>
      </c>
    </row>
    <row r="20" spans="1:13" x14ac:dyDescent="0.25">
      <c r="A20" s="177">
        <v>15</v>
      </c>
      <c r="B20" s="184" t="s">
        <v>212</v>
      </c>
      <c r="C20" s="179" t="s">
        <v>133</v>
      </c>
      <c r="D20" s="191">
        <v>960</v>
      </c>
      <c r="E20" s="186">
        <f t="shared" si="0"/>
        <v>960</v>
      </c>
      <c r="F20" s="187"/>
      <c r="G20" s="192"/>
      <c r="H20" s="182"/>
      <c r="I20" s="193"/>
      <c r="J20" s="193"/>
    </row>
    <row r="21" spans="1:13" x14ac:dyDescent="0.25">
      <c r="A21" s="482" t="s">
        <v>213</v>
      </c>
      <c r="B21" s="483"/>
      <c r="C21" s="483"/>
      <c r="D21" s="483"/>
      <c r="E21" s="484"/>
      <c r="F21" s="485" t="s">
        <v>214</v>
      </c>
      <c r="G21" s="486"/>
      <c r="H21" s="486"/>
      <c r="I21" s="486"/>
      <c r="J21" s="487"/>
      <c r="L21" t="s">
        <v>628</v>
      </c>
      <c r="M21" s="332" t="s">
        <v>627</v>
      </c>
    </row>
    <row r="22" spans="1:13" x14ac:dyDescent="0.25">
      <c r="A22" s="194">
        <v>1</v>
      </c>
      <c r="B22" s="315" t="s">
        <v>215</v>
      </c>
      <c r="C22" s="316" t="s">
        <v>133</v>
      </c>
      <c r="D22" s="317">
        <v>58</v>
      </c>
      <c r="E22" s="317">
        <f t="shared" si="0"/>
        <v>58</v>
      </c>
      <c r="F22" s="187">
        <v>1</v>
      </c>
      <c r="G22" s="196" t="s">
        <v>216</v>
      </c>
      <c r="H22" s="179" t="s">
        <v>133</v>
      </c>
      <c r="I22" s="185">
        <v>335</v>
      </c>
      <c r="J22" s="186">
        <f t="shared" ref="J22:J83" si="2">I22</f>
        <v>335</v>
      </c>
      <c r="L22">
        <f>15*120</f>
        <v>1800</v>
      </c>
    </row>
    <row r="23" spans="1:13" x14ac:dyDescent="0.25">
      <c r="A23" s="194">
        <v>2</v>
      </c>
      <c r="B23" s="197" t="s">
        <v>217</v>
      </c>
      <c r="C23" s="195" t="s">
        <v>133</v>
      </c>
      <c r="D23" s="199">
        <v>69</v>
      </c>
      <c r="E23" s="199">
        <f t="shared" si="0"/>
        <v>69</v>
      </c>
      <c r="F23" s="187"/>
      <c r="G23" s="196"/>
      <c r="H23" s="179"/>
      <c r="I23" s="185"/>
      <c r="J23" s="186">
        <f t="shared" si="2"/>
        <v>0</v>
      </c>
    </row>
    <row r="24" spans="1:13" x14ac:dyDescent="0.25">
      <c r="A24" s="194">
        <v>3</v>
      </c>
      <c r="B24" s="197" t="s">
        <v>218</v>
      </c>
      <c r="C24" s="195" t="s">
        <v>133</v>
      </c>
      <c r="D24" s="199">
        <v>72</v>
      </c>
      <c r="E24" s="199">
        <f t="shared" si="0"/>
        <v>72</v>
      </c>
      <c r="F24" s="187">
        <v>2</v>
      </c>
      <c r="G24" s="196" t="s">
        <v>219</v>
      </c>
      <c r="H24" s="179" t="s">
        <v>133</v>
      </c>
      <c r="I24" s="185">
        <v>850</v>
      </c>
      <c r="J24" s="186">
        <f t="shared" si="2"/>
        <v>850</v>
      </c>
      <c r="L24" t="s">
        <v>629</v>
      </c>
      <c r="M24" s="332" t="s">
        <v>630</v>
      </c>
    </row>
    <row r="25" spans="1:13" x14ac:dyDescent="0.25">
      <c r="A25" s="194">
        <v>4</v>
      </c>
      <c r="B25" s="312" t="s">
        <v>220</v>
      </c>
      <c r="C25" s="313" t="s">
        <v>133</v>
      </c>
      <c r="D25" s="306">
        <v>96</v>
      </c>
      <c r="E25" s="306">
        <f t="shared" si="0"/>
        <v>96</v>
      </c>
      <c r="F25" s="187">
        <v>3</v>
      </c>
      <c r="G25" s="196" t="s">
        <v>221</v>
      </c>
      <c r="H25" s="179" t="s">
        <v>133</v>
      </c>
      <c r="I25" s="185">
        <v>2300</v>
      </c>
      <c r="J25" s="186">
        <f t="shared" si="2"/>
        <v>2300</v>
      </c>
      <c r="L25">
        <f>25*120</f>
        <v>3000</v>
      </c>
    </row>
    <row r="26" spans="1:13" x14ac:dyDescent="0.25">
      <c r="A26" s="194">
        <v>5</v>
      </c>
      <c r="B26" s="312" t="s">
        <v>222</v>
      </c>
      <c r="C26" s="313" t="s">
        <v>133</v>
      </c>
      <c r="D26" s="306">
        <v>127</v>
      </c>
      <c r="E26" s="306">
        <f t="shared" si="0"/>
        <v>127</v>
      </c>
      <c r="F26" s="187">
        <v>4</v>
      </c>
      <c r="G26" s="196" t="s">
        <v>223</v>
      </c>
      <c r="H26" s="179" t="s">
        <v>133</v>
      </c>
      <c r="I26" s="185">
        <v>4400</v>
      </c>
      <c r="J26" s="186">
        <f t="shared" si="2"/>
        <v>4400</v>
      </c>
    </row>
    <row r="27" spans="1:13" x14ac:dyDescent="0.25">
      <c r="A27" s="194">
        <v>6</v>
      </c>
      <c r="B27" s="312" t="s">
        <v>224</v>
      </c>
      <c r="C27" s="313" t="s">
        <v>133</v>
      </c>
      <c r="D27" s="306">
        <v>161</v>
      </c>
      <c r="E27" s="306">
        <f t="shared" si="0"/>
        <v>161</v>
      </c>
      <c r="F27" s="187">
        <v>5</v>
      </c>
      <c r="G27" s="196" t="s">
        <v>225</v>
      </c>
      <c r="H27" s="179" t="s">
        <v>133</v>
      </c>
      <c r="I27" s="185">
        <v>990</v>
      </c>
      <c r="J27" s="186">
        <f t="shared" si="2"/>
        <v>990</v>
      </c>
      <c r="L27" t="s">
        <v>632</v>
      </c>
      <c r="M27" s="332" t="s">
        <v>631</v>
      </c>
    </row>
    <row r="28" spans="1:13" x14ac:dyDescent="0.25">
      <c r="A28" s="194">
        <v>7</v>
      </c>
      <c r="B28" s="312" t="s">
        <v>226</v>
      </c>
      <c r="C28" s="313" t="s">
        <v>133</v>
      </c>
      <c r="D28" s="306">
        <v>253</v>
      </c>
      <c r="E28" s="306">
        <f t="shared" si="0"/>
        <v>253</v>
      </c>
      <c r="F28" s="187">
        <v>6</v>
      </c>
      <c r="G28" s="196" t="s">
        <v>227</v>
      </c>
      <c r="H28" s="179" t="s">
        <v>133</v>
      </c>
      <c r="I28" s="185">
        <v>1430</v>
      </c>
      <c r="J28" s="186">
        <f t="shared" si="2"/>
        <v>1430</v>
      </c>
      <c r="L28">
        <f>2158*1.6</f>
        <v>3452.8</v>
      </c>
    </row>
    <row r="29" spans="1:13" x14ac:dyDescent="0.25">
      <c r="A29" s="194">
        <v>8</v>
      </c>
      <c r="B29" s="312" t="s">
        <v>228</v>
      </c>
      <c r="C29" s="313" t="s">
        <v>133</v>
      </c>
      <c r="D29" s="306">
        <v>304</v>
      </c>
      <c r="E29" s="306">
        <f t="shared" si="0"/>
        <v>304</v>
      </c>
      <c r="F29" s="187"/>
      <c r="G29" s="196"/>
      <c r="H29" s="179"/>
      <c r="I29" s="185"/>
      <c r="J29" s="186">
        <f t="shared" si="2"/>
        <v>0</v>
      </c>
    </row>
    <row r="30" spans="1:13" x14ac:dyDescent="0.25">
      <c r="A30" s="194">
        <v>9</v>
      </c>
      <c r="B30" s="197" t="s">
        <v>229</v>
      </c>
      <c r="C30" s="195" t="s">
        <v>133</v>
      </c>
      <c r="D30" s="180">
        <v>154</v>
      </c>
      <c r="E30" s="180">
        <f t="shared" si="0"/>
        <v>154</v>
      </c>
      <c r="F30" s="187">
        <v>7</v>
      </c>
      <c r="G30" s="196" t="s">
        <v>230</v>
      </c>
      <c r="H30" s="179" t="s">
        <v>133</v>
      </c>
      <c r="I30" s="185">
        <v>3190</v>
      </c>
      <c r="J30" s="186">
        <f t="shared" si="2"/>
        <v>3190</v>
      </c>
      <c r="L30" t="s">
        <v>636</v>
      </c>
      <c r="M30" s="332" t="s">
        <v>635</v>
      </c>
    </row>
    <row r="31" spans="1:13" x14ac:dyDescent="0.25">
      <c r="A31" s="194">
        <v>10</v>
      </c>
      <c r="B31" s="184" t="s">
        <v>231</v>
      </c>
      <c r="C31" s="195" t="s">
        <v>133</v>
      </c>
      <c r="D31" s="180">
        <v>154</v>
      </c>
      <c r="E31" s="180">
        <f t="shared" si="0"/>
        <v>154</v>
      </c>
      <c r="F31" s="187">
        <v>8</v>
      </c>
      <c r="G31" s="196" t="s">
        <v>232</v>
      </c>
      <c r="H31" s="179" t="s">
        <v>133</v>
      </c>
      <c r="I31" s="185">
        <v>6150</v>
      </c>
      <c r="J31" s="186">
        <f t="shared" si="2"/>
        <v>6150</v>
      </c>
      <c r="L31">
        <f>13550*120</f>
        <v>1626000</v>
      </c>
    </row>
    <row r="32" spans="1:13" ht="32.25" customHeight="1" x14ac:dyDescent="0.25">
      <c r="A32" s="194"/>
      <c r="B32" s="198" t="s">
        <v>233</v>
      </c>
      <c r="C32" s="195"/>
      <c r="D32" s="199">
        <v>360</v>
      </c>
      <c r="E32" s="186">
        <f t="shared" si="0"/>
        <v>360</v>
      </c>
      <c r="F32" s="187"/>
      <c r="G32" s="196"/>
      <c r="H32" s="179"/>
      <c r="I32" s="185"/>
      <c r="J32" s="186">
        <f t="shared" si="2"/>
        <v>0</v>
      </c>
    </row>
    <row r="33" spans="1:13" x14ac:dyDescent="0.25">
      <c r="A33" s="194">
        <v>11</v>
      </c>
      <c r="B33" s="184" t="s">
        <v>234</v>
      </c>
      <c r="C33" s="195" t="s">
        <v>133</v>
      </c>
      <c r="D33" s="180">
        <v>309</v>
      </c>
      <c r="E33" s="180">
        <f t="shared" si="0"/>
        <v>309</v>
      </c>
      <c r="F33" s="187">
        <v>9</v>
      </c>
      <c r="G33" s="196" t="s">
        <v>235</v>
      </c>
      <c r="H33" s="179" t="s">
        <v>133</v>
      </c>
      <c r="I33" s="185">
        <v>8850</v>
      </c>
      <c r="J33" s="186">
        <f t="shared" si="2"/>
        <v>8850</v>
      </c>
      <c r="L33" t="s">
        <v>643</v>
      </c>
      <c r="M33" s="332" t="s">
        <v>642</v>
      </c>
    </row>
    <row r="34" spans="1:13" x14ac:dyDescent="0.25">
      <c r="A34" s="194">
        <v>12</v>
      </c>
      <c r="B34" s="184" t="s">
        <v>236</v>
      </c>
      <c r="C34" s="195" t="s">
        <v>133</v>
      </c>
      <c r="D34" s="180">
        <v>459</v>
      </c>
      <c r="E34" s="180">
        <f t="shared" si="0"/>
        <v>459</v>
      </c>
      <c r="F34" s="187">
        <v>10</v>
      </c>
      <c r="G34" s="196" t="s">
        <v>237</v>
      </c>
      <c r="H34" s="179" t="s">
        <v>133</v>
      </c>
      <c r="I34" s="185">
        <v>1230</v>
      </c>
      <c r="J34" s="186">
        <f t="shared" si="2"/>
        <v>1230</v>
      </c>
      <c r="L34" s="340">
        <v>4500</v>
      </c>
    </row>
    <row r="35" spans="1:13" x14ac:dyDescent="0.25">
      <c r="A35" s="194">
        <v>13</v>
      </c>
      <c r="B35" s="184" t="s">
        <v>238</v>
      </c>
      <c r="C35" s="195" t="s">
        <v>133</v>
      </c>
      <c r="D35" s="180">
        <v>151</v>
      </c>
      <c r="E35" s="180">
        <f t="shared" si="0"/>
        <v>151</v>
      </c>
      <c r="F35" s="187">
        <v>11</v>
      </c>
      <c r="G35" s="196" t="s">
        <v>239</v>
      </c>
      <c r="H35" s="179" t="s">
        <v>133</v>
      </c>
      <c r="I35" s="185">
        <v>1760</v>
      </c>
      <c r="J35" s="186">
        <f t="shared" si="2"/>
        <v>1760</v>
      </c>
    </row>
    <row r="36" spans="1:13" x14ac:dyDescent="0.25">
      <c r="A36" s="194"/>
      <c r="B36" s="184" t="s">
        <v>240</v>
      </c>
      <c r="C36" s="195" t="s">
        <v>133</v>
      </c>
      <c r="D36" s="180">
        <v>121</v>
      </c>
      <c r="E36" s="180">
        <f t="shared" si="0"/>
        <v>121</v>
      </c>
      <c r="F36" s="187"/>
      <c r="G36" s="196"/>
      <c r="H36" s="179"/>
      <c r="I36" s="185"/>
      <c r="J36" s="186">
        <f t="shared" si="2"/>
        <v>0</v>
      </c>
    </row>
    <row r="37" spans="1:13" x14ac:dyDescent="0.25">
      <c r="A37" s="194">
        <v>14</v>
      </c>
      <c r="B37" s="184" t="s">
        <v>241</v>
      </c>
      <c r="C37" s="195" t="s">
        <v>133</v>
      </c>
      <c r="D37" s="180">
        <v>206</v>
      </c>
      <c r="E37" s="180">
        <f t="shared" si="0"/>
        <v>206</v>
      </c>
      <c r="F37" s="187">
        <v>12</v>
      </c>
      <c r="G37" s="196" t="s">
        <v>242</v>
      </c>
      <c r="H37" s="179" t="s">
        <v>133</v>
      </c>
      <c r="I37" s="185">
        <v>4930</v>
      </c>
      <c r="J37" s="186">
        <f t="shared" si="2"/>
        <v>4930</v>
      </c>
    </row>
    <row r="38" spans="1:13" x14ac:dyDescent="0.25">
      <c r="A38" s="194">
        <v>15</v>
      </c>
      <c r="B38" s="184" t="s">
        <v>243</v>
      </c>
      <c r="C38" s="195" t="s">
        <v>133</v>
      </c>
      <c r="D38" s="180">
        <v>40</v>
      </c>
      <c r="E38" s="180">
        <f t="shared" si="0"/>
        <v>40</v>
      </c>
      <c r="F38" s="187">
        <v>13</v>
      </c>
      <c r="G38" s="196" t="s">
        <v>244</v>
      </c>
      <c r="H38" s="179" t="s">
        <v>133</v>
      </c>
      <c r="I38" s="185">
        <v>7040</v>
      </c>
      <c r="J38" s="186">
        <f t="shared" si="2"/>
        <v>7040</v>
      </c>
    </row>
    <row r="39" spans="1:13" x14ac:dyDescent="0.25">
      <c r="A39" s="194">
        <v>16</v>
      </c>
      <c r="B39" s="197" t="s">
        <v>245</v>
      </c>
      <c r="C39" s="195" t="s">
        <v>133</v>
      </c>
      <c r="D39" s="180">
        <v>118</v>
      </c>
      <c r="E39" s="180">
        <f t="shared" si="0"/>
        <v>118</v>
      </c>
      <c r="F39" s="187">
        <v>14</v>
      </c>
      <c r="G39" s="196" t="s">
        <v>246</v>
      </c>
      <c r="H39" s="179" t="s">
        <v>133</v>
      </c>
      <c r="I39" s="185">
        <v>9790</v>
      </c>
      <c r="J39" s="186">
        <f t="shared" si="2"/>
        <v>9790</v>
      </c>
    </row>
    <row r="40" spans="1:13" x14ac:dyDescent="0.25">
      <c r="A40" s="194">
        <v>17</v>
      </c>
      <c r="B40" s="197" t="s">
        <v>247</v>
      </c>
      <c r="C40" s="195" t="s">
        <v>133</v>
      </c>
      <c r="D40" s="180">
        <v>35</v>
      </c>
      <c r="E40" s="180">
        <f t="shared" si="0"/>
        <v>35</v>
      </c>
      <c r="F40" s="187">
        <v>15</v>
      </c>
      <c r="G40" s="196" t="s">
        <v>248</v>
      </c>
      <c r="H40" s="179" t="s">
        <v>133</v>
      </c>
      <c r="I40" s="185">
        <v>12540</v>
      </c>
      <c r="J40" s="186">
        <f t="shared" si="2"/>
        <v>12540</v>
      </c>
    </row>
    <row r="41" spans="1:13" x14ac:dyDescent="0.25">
      <c r="A41" s="194">
        <v>18</v>
      </c>
      <c r="B41" s="197" t="s">
        <v>249</v>
      </c>
      <c r="C41" s="195" t="s">
        <v>133</v>
      </c>
      <c r="D41" s="180">
        <v>35</v>
      </c>
      <c r="E41" s="180">
        <f t="shared" si="0"/>
        <v>35</v>
      </c>
      <c r="F41" s="187">
        <v>16</v>
      </c>
      <c r="G41" s="196" t="s">
        <v>250</v>
      </c>
      <c r="H41" s="179" t="s">
        <v>133</v>
      </c>
      <c r="I41" s="185">
        <v>17600</v>
      </c>
      <c r="J41" s="186">
        <f t="shared" si="2"/>
        <v>17600</v>
      </c>
    </row>
    <row r="42" spans="1:13" x14ac:dyDescent="0.25">
      <c r="A42" s="194">
        <v>19</v>
      </c>
      <c r="B42" s="178" t="s">
        <v>251</v>
      </c>
      <c r="C42" s="195" t="s">
        <v>133</v>
      </c>
      <c r="D42" s="180">
        <v>35</v>
      </c>
      <c r="E42" s="180">
        <f t="shared" si="0"/>
        <v>35</v>
      </c>
      <c r="F42" s="187">
        <v>17</v>
      </c>
      <c r="G42" s="196" t="s">
        <v>252</v>
      </c>
      <c r="H42" s="179" t="s">
        <v>133</v>
      </c>
      <c r="I42" s="185">
        <v>500</v>
      </c>
      <c r="J42" s="186">
        <f t="shared" si="2"/>
        <v>500</v>
      </c>
    </row>
    <row r="43" spans="1:13" x14ac:dyDescent="0.25">
      <c r="A43" s="194">
        <v>20</v>
      </c>
      <c r="B43" s="178" t="s">
        <v>253</v>
      </c>
      <c r="C43" s="179" t="s">
        <v>133</v>
      </c>
      <c r="D43" s="180">
        <v>97</v>
      </c>
      <c r="E43" s="180">
        <f t="shared" si="0"/>
        <v>97</v>
      </c>
      <c r="F43" s="187">
        <v>18</v>
      </c>
      <c r="G43" s="196" t="s">
        <v>254</v>
      </c>
      <c r="H43" s="179" t="s">
        <v>133</v>
      </c>
      <c r="I43" s="185">
        <v>1250</v>
      </c>
      <c r="J43" s="186">
        <f t="shared" si="2"/>
        <v>1250</v>
      </c>
    </row>
    <row r="44" spans="1:13" x14ac:dyDescent="0.25">
      <c r="A44" s="200">
        <v>21</v>
      </c>
      <c r="B44" s="178" t="s">
        <v>255</v>
      </c>
      <c r="C44" s="179" t="s">
        <v>133</v>
      </c>
      <c r="D44" s="180">
        <v>222</v>
      </c>
      <c r="E44" s="180">
        <f t="shared" si="0"/>
        <v>222</v>
      </c>
      <c r="F44" s="187">
        <v>19</v>
      </c>
      <c r="G44" s="196" t="s">
        <v>256</v>
      </c>
      <c r="H44" s="179" t="s">
        <v>133</v>
      </c>
      <c r="I44" s="185">
        <v>3200</v>
      </c>
      <c r="J44" s="186">
        <f t="shared" si="2"/>
        <v>3200</v>
      </c>
    </row>
    <row r="45" spans="1:13" x14ac:dyDescent="0.25">
      <c r="A45" s="488" t="s">
        <v>257</v>
      </c>
      <c r="B45" s="489"/>
      <c r="C45" s="489"/>
      <c r="D45" s="489"/>
      <c r="E45" s="490"/>
      <c r="F45" s="187">
        <v>20</v>
      </c>
      <c r="G45" s="184" t="s">
        <v>258</v>
      </c>
      <c r="H45" s="179" t="s">
        <v>133</v>
      </c>
      <c r="I45" s="185">
        <v>9360</v>
      </c>
      <c r="J45" s="186">
        <f t="shared" si="2"/>
        <v>9360</v>
      </c>
    </row>
    <row r="46" spans="1:13" x14ac:dyDescent="0.25">
      <c r="A46" s="491"/>
      <c r="B46" s="492"/>
      <c r="C46" s="492"/>
      <c r="D46" s="492"/>
      <c r="E46" s="493"/>
      <c r="F46" s="187">
        <v>21</v>
      </c>
      <c r="G46" s="184" t="s">
        <v>259</v>
      </c>
      <c r="H46" s="179" t="s">
        <v>133</v>
      </c>
      <c r="I46" s="185">
        <v>17680</v>
      </c>
      <c r="J46" s="186">
        <f t="shared" si="2"/>
        <v>17680</v>
      </c>
    </row>
    <row r="47" spans="1:13" x14ac:dyDescent="0.25">
      <c r="A47" s="491"/>
      <c r="B47" s="492"/>
      <c r="C47" s="492"/>
      <c r="D47" s="492"/>
      <c r="E47" s="493"/>
      <c r="F47" s="187">
        <v>22</v>
      </c>
      <c r="G47" s="184" t="s">
        <v>260</v>
      </c>
      <c r="H47" s="179" t="s">
        <v>133</v>
      </c>
      <c r="I47" s="190">
        <v>12012</v>
      </c>
      <c r="J47" s="201">
        <f t="shared" si="2"/>
        <v>12012</v>
      </c>
    </row>
    <row r="48" spans="1:13" ht="14.25" customHeight="1" x14ac:dyDescent="0.25">
      <c r="A48" s="491"/>
      <c r="B48" s="492"/>
      <c r="C48" s="492"/>
      <c r="D48" s="492"/>
      <c r="E48" s="493"/>
      <c r="F48" s="187">
        <v>23</v>
      </c>
      <c r="G48" s="184" t="s">
        <v>261</v>
      </c>
      <c r="H48" s="179" t="s">
        <v>133</v>
      </c>
      <c r="I48" s="185">
        <v>2737</v>
      </c>
      <c r="J48" s="186">
        <f t="shared" si="2"/>
        <v>2737</v>
      </c>
    </row>
    <row r="49" spans="1:10" ht="12" customHeight="1" x14ac:dyDescent="0.25">
      <c r="A49" s="494"/>
      <c r="B49" s="495"/>
      <c r="C49" s="495"/>
      <c r="D49" s="495"/>
      <c r="E49" s="496"/>
      <c r="F49" s="187">
        <v>24</v>
      </c>
      <c r="G49" s="184" t="s">
        <v>262</v>
      </c>
      <c r="H49" s="179" t="s">
        <v>133</v>
      </c>
      <c r="I49" s="185">
        <v>4187</v>
      </c>
      <c r="J49" s="186">
        <f t="shared" si="2"/>
        <v>4187</v>
      </c>
    </row>
    <row r="50" spans="1:10" ht="24.75" customHeight="1" x14ac:dyDescent="0.25">
      <c r="A50" s="177">
        <v>1</v>
      </c>
      <c r="B50" s="329" t="s">
        <v>263</v>
      </c>
      <c r="C50" s="313" t="s">
        <v>185</v>
      </c>
      <c r="D50" s="318">
        <v>21414</v>
      </c>
      <c r="E50" s="306">
        <f t="shared" ref="E50:E59" si="3">D50</f>
        <v>21414</v>
      </c>
      <c r="F50" s="187">
        <v>25</v>
      </c>
      <c r="G50" s="184" t="s">
        <v>264</v>
      </c>
      <c r="H50" s="179" t="s">
        <v>133</v>
      </c>
      <c r="I50" s="185">
        <v>5160</v>
      </c>
      <c r="J50" s="186">
        <f t="shared" si="2"/>
        <v>5160</v>
      </c>
    </row>
    <row r="51" spans="1:10" x14ac:dyDescent="0.25">
      <c r="A51" s="177">
        <v>2</v>
      </c>
      <c r="B51" s="178" t="s">
        <v>265</v>
      </c>
      <c r="C51" s="179" t="s">
        <v>185</v>
      </c>
      <c r="D51" s="185">
        <v>25493</v>
      </c>
      <c r="E51" s="186">
        <f t="shared" si="3"/>
        <v>25493</v>
      </c>
      <c r="F51" s="187">
        <v>26</v>
      </c>
      <c r="G51" s="184" t="s">
        <v>266</v>
      </c>
      <c r="H51" s="179" t="s">
        <v>133</v>
      </c>
      <c r="I51" s="185">
        <v>6232</v>
      </c>
      <c r="J51" s="186">
        <f t="shared" si="2"/>
        <v>6232</v>
      </c>
    </row>
    <row r="52" spans="1:10" x14ac:dyDescent="0.25">
      <c r="A52" s="346">
        <v>3</v>
      </c>
      <c r="B52" s="347" t="s">
        <v>267</v>
      </c>
      <c r="C52" s="348" t="s">
        <v>185</v>
      </c>
      <c r="D52" s="349">
        <v>35690</v>
      </c>
      <c r="E52" s="350">
        <f t="shared" si="3"/>
        <v>35690</v>
      </c>
      <c r="F52" s="202"/>
      <c r="G52" s="203" t="s">
        <v>268</v>
      </c>
      <c r="H52" s="204"/>
      <c r="I52" s="204"/>
      <c r="J52" s="186">
        <f t="shared" si="2"/>
        <v>0</v>
      </c>
    </row>
    <row r="53" spans="1:10" x14ac:dyDescent="0.25">
      <c r="A53" s="177">
        <v>4</v>
      </c>
      <c r="B53" s="178" t="s">
        <v>269</v>
      </c>
      <c r="C53" s="179" t="s">
        <v>185</v>
      </c>
      <c r="D53" s="185">
        <v>42488</v>
      </c>
      <c r="E53" s="186">
        <f t="shared" si="3"/>
        <v>42488</v>
      </c>
      <c r="F53" s="178">
        <v>1</v>
      </c>
      <c r="G53" s="319" t="s">
        <v>270</v>
      </c>
      <c r="H53" s="316" t="s">
        <v>133</v>
      </c>
      <c r="I53" s="320">
        <v>52</v>
      </c>
      <c r="J53" s="317">
        <f t="shared" si="2"/>
        <v>52</v>
      </c>
    </row>
    <row r="54" spans="1:10" x14ac:dyDescent="0.25">
      <c r="A54" s="177">
        <v>5</v>
      </c>
      <c r="B54" s="178" t="s">
        <v>271</v>
      </c>
      <c r="C54" s="179" t="s">
        <v>185</v>
      </c>
      <c r="D54" s="185">
        <v>23793</v>
      </c>
      <c r="E54" s="186">
        <f t="shared" si="3"/>
        <v>23793</v>
      </c>
      <c r="F54" s="178">
        <v>2</v>
      </c>
      <c r="G54" s="319" t="s">
        <v>272</v>
      </c>
      <c r="H54" s="316" t="s">
        <v>133</v>
      </c>
      <c r="I54" s="320">
        <v>52</v>
      </c>
      <c r="J54" s="317">
        <f t="shared" si="2"/>
        <v>52</v>
      </c>
    </row>
    <row r="55" spans="1:10" x14ac:dyDescent="0.25">
      <c r="A55" s="177">
        <v>6</v>
      </c>
      <c r="B55" s="178" t="s">
        <v>273</v>
      </c>
      <c r="C55" s="179" t="s">
        <v>185</v>
      </c>
      <c r="D55" s="185">
        <v>23793</v>
      </c>
      <c r="E55" s="186">
        <f t="shared" si="3"/>
        <v>23793</v>
      </c>
      <c r="F55" s="178">
        <v>3</v>
      </c>
      <c r="G55" s="319" t="s">
        <v>274</v>
      </c>
      <c r="H55" s="316" t="s">
        <v>133</v>
      </c>
      <c r="I55" s="320">
        <v>56</v>
      </c>
      <c r="J55" s="317">
        <f t="shared" si="2"/>
        <v>56</v>
      </c>
    </row>
    <row r="56" spans="1:10" x14ac:dyDescent="0.25">
      <c r="A56" s="341">
        <v>7</v>
      </c>
      <c r="B56" s="342" t="s">
        <v>275</v>
      </c>
      <c r="C56" s="343" t="s">
        <v>185</v>
      </c>
      <c r="D56" s="344">
        <v>26496</v>
      </c>
      <c r="E56" s="345">
        <f t="shared" si="3"/>
        <v>26496</v>
      </c>
      <c r="F56" s="178">
        <v>4</v>
      </c>
      <c r="G56" s="319" t="s">
        <v>276</v>
      </c>
      <c r="H56" s="316" t="s">
        <v>133</v>
      </c>
      <c r="I56" s="320">
        <v>68</v>
      </c>
      <c r="J56" s="317">
        <f t="shared" si="2"/>
        <v>68</v>
      </c>
    </row>
    <row r="57" spans="1:10" x14ac:dyDescent="0.25">
      <c r="A57" s="177">
        <v>8</v>
      </c>
      <c r="B57" s="178" t="s">
        <v>277</v>
      </c>
      <c r="C57" s="179" t="s">
        <v>185</v>
      </c>
      <c r="D57" s="185">
        <v>34505</v>
      </c>
      <c r="E57" s="186">
        <f t="shared" si="3"/>
        <v>34505</v>
      </c>
      <c r="F57" s="178">
        <v>5</v>
      </c>
      <c r="G57" s="319" t="s">
        <v>278</v>
      </c>
      <c r="H57" s="316" t="s">
        <v>133</v>
      </c>
      <c r="I57" s="320">
        <v>134</v>
      </c>
      <c r="J57" s="317">
        <f t="shared" si="2"/>
        <v>134</v>
      </c>
    </row>
    <row r="58" spans="1:10" x14ac:dyDescent="0.25">
      <c r="A58" s="177">
        <v>9</v>
      </c>
      <c r="B58" s="178" t="s">
        <v>279</v>
      </c>
      <c r="C58" s="179" t="s">
        <v>185</v>
      </c>
      <c r="D58" s="185">
        <v>41118</v>
      </c>
      <c r="E58" s="186">
        <f t="shared" si="3"/>
        <v>41118</v>
      </c>
      <c r="F58" s="178">
        <v>6</v>
      </c>
      <c r="G58" s="319" t="s">
        <v>280</v>
      </c>
      <c r="H58" s="316" t="s">
        <v>133</v>
      </c>
      <c r="I58" s="320">
        <v>136</v>
      </c>
      <c r="J58" s="317">
        <f t="shared" si="2"/>
        <v>136</v>
      </c>
    </row>
    <row r="59" spans="1:10" x14ac:dyDescent="0.25">
      <c r="A59" s="177">
        <v>10</v>
      </c>
      <c r="B59" s="178" t="s">
        <v>281</v>
      </c>
      <c r="C59" s="179" t="s">
        <v>185</v>
      </c>
      <c r="D59" s="185">
        <v>38626</v>
      </c>
      <c r="E59" s="186">
        <f t="shared" si="3"/>
        <v>38626</v>
      </c>
      <c r="F59" s="178">
        <v>7</v>
      </c>
      <c r="G59" s="178" t="s">
        <v>282</v>
      </c>
      <c r="H59" s="179" t="s">
        <v>133</v>
      </c>
      <c r="I59" s="185">
        <v>52</v>
      </c>
      <c r="J59" s="186">
        <f t="shared" si="2"/>
        <v>52</v>
      </c>
    </row>
    <row r="60" spans="1:10" x14ac:dyDescent="0.25">
      <c r="A60" s="205"/>
      <c r="B60" s="205"/>
      <c r="C60" s="206"/>
      <c r="D60" s="205"/>
      <c r="E60" s="205"/>
      <c r="F60" s="178">
        <v>8</v>
      </c>
      <c r="G60" s="178" t="s">
        <v>283</v>
      </c>
      <c r="H60" s="179" t="s">
        <v>133</v>
      </c>
      <c r="I60" s="185">
        <v>52</v>
      </c>
      <c r="J60" s="186">
        <f t="shared" si="2"/>
        <v>52</v>
      </c>
    </row>
    <row r="61" spans="1:10" x14ac:dyDescent="0.25">
      <c r="A61" s="178"/>
      <c r="B61" s="497" t="s">
        <v>284</v>
      </c>
      <c r="C61" s="497"/>
      <c r="D61" s="497"/>
      <c r="E61" s="498"/>
      <c r="F61" s="178">
        <v>9</v>
      </c>
      <c r="G61" s="178" t="s">
        <v>285</v>
      </c>
      <c r="H61" s="179" t="s">
        <v>133</v>
      </c>
      <c r="I61" s="189">
        <v>52</v>
      </c>
      <c r="J61" s="186">
        <f t="shared" si="2"/>
        <v>52</v>
      </c>
    </row>
    <row r="62" spans="1:10" x14ac:dyDescent="0.25">
      <c r="A62" s="177">
        <v>1</v>
      </c>
      <c r="B62" s="328" t="s">
        <v>286</v>
      </c>
      <c r="C62" s="313" t="s">
        <v>185</v>
      </c>
      <c r="D62" s="318">
        <v>5665</v>
      </c>
      <c r="E62" s="306">
        <f t="shared" ref="E62:E78" si="4">D62</f>
        <v>5665</v>
      </c>
      <c r="F62" s="205"/>
      <c r="G62" s="478"/>
      <c r="H62" s="478"/>
      <c r="I62" s="478"/>
      <c r="J62" s="479"/>
    </row>
    <row r="63" spans="1:10" x14ac:dyDescent="0.25">
      <c r="A63" s="177">
        <v>2</v>
      </c>
      <c r="B63" s="328" t="s">
        <v>287</v>
      </c>
      <c r="C63" s="313" t="s">
        <v>185</v>
      </c>
      <c r="D63" s="318">
        <v>5665</v>
      </c>
      <c r="E63" s="306">
        <f t="shared" si="4"/>
        <v>5665</v>
      </c>
      <c r="F63" s="178">
        <v>1</v>
      </c>
      <c r="G63" s="328" t="s">
        <v>288</v>
      </c>
      <c r="H63" s="313" t="s">
        <v>133</v>
      </c>
      <c r="I63" s="318">
        <v>165</v>
      </c>
      <c r="J63" s="306">
        <f t="shared" si="2"/>
        <v>165</v>
      </c>
    </row>
    <row r="64" spans="1:10" x14ac:dyDescent="0.25">
      <c r="A64" s="177">
        <v>3</v>
      </c>
      <c r="B64" s="347" t="s">
        <v>289</v>
      </c>
      <c r="C64" s="348" t="s">
        <v>185</v>
      </c>
      <c r="D64" s="349">
        <v>6386</v>
      </c>
      <c r="E64" s="350">
        <f t="shared" si="4"/>
        <v>6386</v>
      </c>
      <c r="F64" s="178">
        <v>2</v>
      </c>
      <c r="G64" s="178" t="s">
        <v>290</v>
      </c>
      <c r="H64" s="179" t="s">
        <v>133</v>
      </c>
      <c r="I64" s="185">
        <v>618</v>
      </c>
      <c r="J64" s="186">
        <f t="shared" si="2"/>
        <v>618</v>
      </c>
    </row>
    <row r="65" spans="1:10" x14ac:dyDescent="0.25">
      <c r="A65" s="177">
        <v>4</v>
      </c>
      <c r="B65" s="178" t="s">
        <v>291</v>
      </c>
      <c r="C65" s="179" t="s">
        <v>185</v>
      </c>
      <c r="D65" s="185">
        <v>8240</v>
      </c>
      <c r="E65" s="186">
        <f t="shared" si="4"/>
        <v>8240</v>
      </c>
      <c r="F65" s="178">
        <v>3</v>
      </c>
      <c r="G65" s="328" t="s">
        <v>292</v>
      </c>
      <c r="H65" s="313" t="s">
        <v>133</v>
      </c>
      <c r="I65" s="318">
        <v>1236</v>
      </c>
      <c r="J65" s="306">
        <f t="shared" si="2"/>
        <v>1236</v>
      </c>
    </row>
    <row r="66" spans="1:10" x14ac:dyDescent="0.25">
      <c r="A66" s="177">
        <v>5</v>
      </c>
      <c r="B66" s="178" t="s">
        <v>293</v>
      </c>
      <c r="C66" s="179" t="s">
        <v>185</v>
      </c>
      <c r="D66" s="185">
        <v>9785</v>
      </c>
      <c r="E66" s="180">
        <f t="shared" si="4"/>
        <v>9785</v>
      </c>
      <c r="F66" s="178">
        <v>4</v>
      </c>
      <c r="G66" s="178" t="s">
        <v>294</v>
      </c>
      <c r="H66" s="179" t="s">
        <v>133</v>
      </c>
      <c r="I66" s="185">
        <v>1494</v>
      </c>
      <c r="J66" s="186">
        <f t="shared" si="2"/>
        <v>1494</v>
      </c>
    </row>
    <row r="67" spans="1:10" x14ac:dyDescent="0.25">
      <c r="A67" s="326">
        <v>6</v>
      </c>
      <c r="B67" s="328" t="s">
        <v>295</v>
      </c>
      <c r="C67" s="313" t="s">
        <v>185</v>
      </c>
      <c r="D67" s="318">
        <v>21115</v>
      </c>
      <c r="E67" s="306">
        <f t="shared" si="4"/>
        <v>21115</v>
      </c>
      <c r="F67" s="178">
        <v>5</v>
      </c>
      <c r="G67" s="178" t="s">
        <v>296</v>
      </c>
      <c r="H67" s="179" t="s">
        <v>133</v>
      </c>
      <c r="I67" s="188">
        <v>0</v>
      </c>
      <c r="J67" s="186">
        <f t="shared" si="2"/>
        <v>0</v>
      </c>
    </row>
    <row r="68" spans="1:10" x14ac:dyDescent="0.25">
      <c r="A68" s="177">
        <v>7</v>
      </c>
      <c r="B68" s="178" t="s">
        <v>297</v>
      </c>
      <c r="C68" s="179" t="s">
        <v>185</v>
      </c>
      <c r="D68" s="185">
        <v>35535</v>
      </c>
      <c r="E68" s="186">
        <f t="shared" si="4"/>
        <v>35535</v>
      </c>
      <c r="F68" s="178">
        <v>6</v>
      </c>
      <c r="G68" s="178" t="s">
        <v>298</v>
      </c>
      <c r="H68" s="179" t="s">
        <v>133</v>
      </c>
      <c r="I68" s="185">
        <v>979</v>
      </c>
      <c r="J68" s="186">
        <f t="shared" si="2"/>
        <v>979</v>
      </c>
    </row>
    <row r="69" spans="1:10" x14ac:dyDescent="0.25">
      <c r="A69" s="177">
        <v>8</v>
      </c>
      <c r="B69" s="178" t="s">
        <v>299</v>
      </c>
      <c r="C69" s="179" t="s">
        <v>185</v>
      </c>
      <c r="D69" s="189">
        <v>48410</v>
      </c>
      <c r="E69" s="186">
        <f t="shared" si="4"/>
        <v>48410</v>
      </c>
      <c r="F69" s="178">
        <v>7</v>
      </c>
      <c r="G69" s="178" t="s">
        <v>300</v>
      </c>
      <c r="H69" s="179" t="s">
        <v>133</v>
      </c>
      <c r="I69" s="185">
        <v>1391</v>
      </c>
      <c r="J69" s="186">
        <f t="shared" si="2"/>
        <v>1391</v>
      </c>
    </row>
    <row r="70" spans="1:10" x14ac:dyDescent="0.25">
      <c r="A70" s="178"/>
      <c r="B70" s="207" t="s">
        <v>301</v>
      </c>
      <c r="C70" s="178"/>
      <c r="D70" s="178"/>
      <c r="E70" s="178"/>
      <c r="F70" s="178">
        <v>8</v>
      </c>
      <c r="G70" s="178" t="s">
        <v>302</v>
      </c>
      <c r="H70" s="179" t="s">
        <v>133</v>
      </c>
      <c r="I70" s="185">
        <v>1854</v>
      </c>
      <c r="J70" s="186">
        <f t="shared" si="2"/>
        <v>1854</v>
      </c>
    </row>
    <row r="71" spans="1:10" x14ac:dyDescent="0.25">
      <c r="A71" s="177">
        <v>11</v>
      </c>
      <c r="B71" s="178" t="s">
        <v>303</v>
      </c>
      <c r="C71" s="179" t="s">
        <v>185</v>
      </c>
      <c r="D71" s="189">
        <v>1023</v>
      </c>
      <c r="E71" s="186">
        <f t="shared" si="4"/>
        <v>1023</v>
      </c>
      <c r="F71" s="178">
        <v>9</v>
      </c>
      <c r="G71" s="178" t="s">
        <v>304</v>
      </c>
      <c r="H71" s="179" t="s">
        <v>133</v>
      </c>
      <c r="I71" s="185">
        <v>1082</v>
      </c>
      <c r="J71" s="186">
        <f t="shared" si="2"/>
        <v>1082</v>
      </c>
    </row>
    <row r="72" spans="1:10" x14ac:dyDescent="0.25">
      <c r="A72" s="177">
        <v>12</v>
      </c>
      <c r="B72" s="178" t="s">
        <v>305</v>
      </c>
      <c r="C72" s="179" t="s">
        <v>185</v>
      </c>
      <c r="D72" s="185">
        <v>979</v>
      </c>
      <c r="E72" s="186">
        <f t="shared" si="4"/>
        <v>979</v>
      </c>
      <c r="F72" s="178">
        <v>10</v>
      </c>
      <c r="G72" s="178" t="s">
        <v>306</v>
      </c>
      <c r="H72" s="179" t="s">
        <v>133</v>
      </c>
      <c r="I72" s="191">
        <v>1135</v>
      </c>
      <c r="J72" s="186">
        <f t="shared" si="2"/>
        <v>1135</v>
      </c>
    </row>
    <row r="73" spans="1:10" x14ac:dyDescent="0.25">
      <c r="A73" s="177">
        <v>13</v>
      </c>
      <c r="B73" s="178" t="s">
        <v>307</v>
      </c>
      <c r="C73" s="179" t="s">
        <v>185</v>
      </c>
      <c r="D73" s="185">
        <v>237</v>
      </c>
      <c r="E73" s="186">
        <f t="shared" si="4"/>
        <v>237</v>
      </c>
      <c r="F73" s="178">
        <v>11</v>
      </c>
      <c r="G73" s="178" t="s">
        <v>308</v>
      </c>
      <c r="H73" s="179" t="s">
        <v>133</v>
      </c>
      <c r="I73" s="185">
        <v>1416</v>
      </c>
      <c r="J73" s="186">
        <f t="shared" si="2"/>
        <v>1416</v>
      </c>
    </row>
    <row r="74" spans="1:10" x14ac:dyDescent="0.25">
      <c r="A74" s="177">
        <v>14</v>
      </c>
      <c r="B74" s="178" t="s">
        <v>18</v>
      </c>
      <c r="C74" s="179" t="s">
        <v>185</v>
      </c>
      <c r="D74" s="185">
        <v>711</v>
      </c>
      <c r="E74" s="186">
        <f t="shared" si="4"/>
        <v>711</v>
      </c>
      <c r="F74" s="178">
        <v>12</v>
      </c>
      <c r="G74" s="178" t="s">
        <v>309</v>
      </c>
      <c r="H74" s="179" t="s">
        <v>133</v>
      </c>
      <c r="I74" s="185">
        <v>1679</v>
      </c>
      <c r="J74" s="186">
        <f t="shared" si="2"/>
        <v>1679</v>
      </c>
    </row>
    <row r="75" spans="1:10" x14ac:dyDescent="0.25">
      <c r="A75" s="177">
        <v>15</v>
      </c>
      <c r="B75" s="208" t="s">
        <v>310</v>
      </c>
      <c r="C75" s="179" t="s">
        <v>185</v>
      </c>
      <c r="D75" s="189">
        <v>1432</v>
      </c>
      <c r="E75" s="186">
        <f t="shared" si="4"/>
        <v>1432</v>
      </c>
      <c r="F75" s="178">
        <v>13</v>
      </c>
      <c r="G75" s="178" t="s">
        <v>311</v>
      </c>
      <c r="H75" s="179" t="s">
        <v>133</v>
      </c>
      <c r="I75" s="185">
        <v>1795</v>
      </c>
      <c r="J75" s="186">
        <f t="shared" si="2"/>
        <v>1795</v>
      </c>
    </row>
    <row r="76" spans="1:10" x14ac:dyDescent="0.25">
      <c r="A76" s="177">
        <v>16</v>
      </c>
      <c r="B76" s="208" t="s">
        <v>312</v>
      </c>
      <c r="C76" s="179" t="s">
        <v>185</v>
      </c>
      <c r="D76" s="189">
        <v>1782</v>
      </c>
      <c r="E76" s="186">
        <f t="shared" si="4"/>
        <v>1782</v>
      </c>
      <c r="F76" s="178"/>
      <c r="G76" s="178"/>
      <c r="H76" s="179"/>
      <c r="I76" s="185"/>
      <c r="J76" s="186">
        <f t="shared" si="2"/>
        <v>0</v>
      </c>
    </row>
    <row r="77" spans="1:10" x14ac:dyDescent="0.25">
      <c r="A77" s="177">
        <v>17</v>
      </c>
      <c r="B77" s="178" t="s">
        <v>313</v>
      </c>
      <c r="C77" s="179" t="s">
        <v>185</v>
      </c>
      <c r="D77" s="185">
        <v>2271</v>
      </c>
      <c r="E77" s="186">
        <f t="shared" si="4"/>
        <v>2271</v>
      </c>
      <c r="F77" s="178">
        <v>14</v>
      </c>
      <c r="G77" s="312" t="s">
        <v>314</v>
      </c>
      <c r="H77" s="313" t="s">
        <v>133</v>
      </c>
      <c r="I77" s="318">
        <v>2668</v>
      </c>
      <c r="J77" s="306">
        <f t="shared" si="2"/>
        <v>2668</v>
      </c>
    </row>
    <row r="78" spans="1:10" x14ac:dyDescent="0.25">
      <c r="A78" s="177">
        <v>18</v>
      </c>
      <c r="B78" s="178" t="s">
        <v>315</v>
      </c>
      <c r="C78" s="179" t="s">
        <v>185</v>
      </c>
      <c r="D78" s="185">
        <v>10228</v>
      </c>
      <c r="E78" s="186">
        <f t="shared" si="4"/>
        <v>10228</v>
      </c>
      <c r="F78" s="178">
        <v>15</v>
      </c>
      <c r="G78" s="328" t="s">
        <v>143</v>
      </c>
      <c r="H78" s="313" t="s">
        <v>133</v>
      </c>
      <c r="I78" s="318">
        <v>2998</v>
      </c>
      <c r="J78" s="306">
        <f t="shared" si="2"/>
        <v>2998</v>
      </c>
    </row>
    <row r="79" spans="1:10" x14ac:dyDescent="0.25">
      <c r="A79" s="481" t="s">
        <v>316</v>
      </c>
      <c r="B79" s="462"/>
      <c r="C79" s="462"/>
      <c r="D79" s="462"/>
      <c r="E79" s="463"/>
      <c r="F79" s="178">
        <v>16</v>
      </c>
      <c r="G79" s="178" t="s">
        <v>317</v>
      </c>
      <c r="H79" s="179" t="s">
        <v>133</v>
      </c>
      <c r="I79" s="209">
        <v>5799</v>
      </c>
      <c r="J79" s="186">
        <f t="shared" si="2"/>
        <v>5799</v>
      </c>
    </row>
    <row r="80" spans="1:10" x14ac:dyDescent="0.25">
      <c r="A80" s="210"/>
      <c r="B80" s="211"/>
      <c r="C80" s="211"/>
      <c r="D80" s="211"/>
      <c r="E80" s="212"/>
      <c r="F80" s="178"/>
      <c r="G80" s="213" t="s">
        <v>318</v>
      </c>
      <c r="H80" s="179" t="s">
        <v>133</v>
      </c>
      <c r="I80" s="189">
        <v>5446</v>
      </c>
      <c r="J80" s="186">
        <f t="shared" si="2"/>
        <v>5446</v>
      </c>
    </row>
    <row r="81" spans="1:10" x14ac:dyDescent="0.25">
      <c r="A81" s="179">
        <v>1</v>
      </c>
      <c r="B81" s="178" t="s">
        <v>319</v>
      </c>
      <c r="C81" s="179" t="s">
        <v>133</v>
      </c>
      <c r="D81" s="191">
        <v>100</v>
      </c>
      <c r="E81" s="186">
        <f t="shared" ref="E81:E89" si="5">D81</f>
        <v>100</v>
      </c>
      <c r="F81" s="178">
        <v>17</v>
      </c>
      <c r="G81" s="178" t="s">
        <v>320</v>
      </c>
      <c r="H81" s="179" t="s">
        <v>133</v>
      </c>
      <c r="I81" s="185">
        <v>81</v>
      </c>
      <c r="J81" s="186">
        <f t="shared" si="2"/>
        <v>81</v>
      </c>
    </row>
    <row r="82" spans="1:10" x14ac:dyDescent="0.25">
      <c r="A82" s="179">
        <v>2</v>
      </c>
      <c r="B82" s="178" t="s">
        <v>321</v>
      </c>
      <c r="C82" s="179" t="s">
        <v>133</v>
      </c>
      <c r="D82" s="191">
        <v>150</v>
      </c>
      <c r="E82" s="186">
        <f t="shared" si="5"/>
        <v>150</v>
      </c>
      <c r="F82" s="178">
        <v>18</v>
      </c>
      <c r="G82" s="178" t="s">
        <v>322</v>
      </c>
      <c r="H82" s="179" t="s">
        <v>133</v>
      </c>
      <c r="I82" s="185">
        <v>81</v>
      </c>
      <c r="J82" s="186">
        <f t="shared" si="2"/>
        <v>81</v>
      </c>
    </row>
    <row r="83" spans="1:10" x14ac:dyDescent="0.25">
      <c r="A83" s="179">
        <v>3</v>
      </c>
      <c r="B83" s="178" t="s">
        <v>323</v>
      </c>
      <c r="C83" s="179" t="s">
        <v>133</v>
      </c>
      <c r="D83" s="191">
        <v>237</v>
      </c>
      <c r="E83" s="186">
        <f t="shared" si="5"/>
        <v>237</v>
      </c>
      <c r="F83" s="178">
        <v>19</v>
      </c>
      <c r="G83" s="178" t="s">
        <v>324</v>
      </c>
      <c r="H83" s="179" t="s">
        <v>133</v>
      </c>
      <c r="I83" s="185">
        <v>130</v>
      </c>
      <c r="J83" s="186">
        <f t="shared" si="2"/>
        <v>130</v>
      </c>
    </row>
    <row r="84" spans="1:10" x14ac:dyDescent="0.25">
      <c r="A84" s="179">
        <v>4</v>
      </c>
      <c r="B84" s="178" t="s">
        <v>325</v>
      </c>
      <c r="C84" s="179" t="s">
        <v>133</v>
      </c>
      <c r="D84" s="191">
        <v>349</v>
      </c>
      <c r="E84" s="186">
        <f t="shared" si="5"/>
        <v>349</v>
      </c>
      <c r="F84" s="178"/>
      <c r="G84" s="178"/>
      <c r="H84" s="179"/>
      <c r="I84" s="185"/>
      <c r="J84" s="185"/>
    </row>
    <row r="85" spans="1:10" x14ac:dyDescent="0.25">
      <c r="A85" s="179">
        <v>5</v>
      </c>
      <c r="B85" s="178" t="s">
        <v>326</v>
      </c>
      <c r="C85" s="179" t="s">
        <v>133</v>
      </c>
      <c r="D85" s="191">
        <v>349</v>
      </c>
      <c r="E85" s="186">
        <f t="shared" si="5"/>
        <v>349</v>
      </c>
      <c r="F85" s="214"/>
      <c r="G85" s="478" t="s">
        <v>327</v>
      </c>
      <c r="H85" s="478"/>
      <c r="I85" s="478"/>
      <c r="J85" s="479"/>
    </row>
    <row r="86" spans="1:10" ht="53.25" customHeight="1" x14ac:dyDescent="0.25">
      <c r="A86" s="179">
        <v>6</v>
      </c>
      <c r="B86" s="178" t="s">
        <v>328</v>
      </c>
      <c r="C86" s="179" t="s">
        <v>133</v>
      </c>
      <c r="D86" s="215">
        <v>30</v>
      </c>
      <c r="E86" s="180">
        <f t="shared" si="5"/>
        <v>30</v>
      </c>
      <c r="F86" s="216">
        <v>1</v>
      </c>
      <c r="G86" s="217" t="s">
        <v>329</v>
      </c>
      <c r="H86" s="218" t="s">
        <v>133</v>
      </c>
      <c r="I86" s="219">
        <v>12978</v>
      </c>
      <c r="J86" s="186">
        <f>I86</f>
        <v>12978</v>
      </c>
    </row>
    <row r="87" spans="1:10" ht="51.75" customHeight="1" x14ac:dyDescent="0.25">
      <c r="A87" s="179">
        <v>7</v>
      </c>
      <c r="B87" s="178" t="s">
        <v>330</v>
      </c>
      <c r="C87" s="179" t="s">
        <v>133</v>
      </c>
      <c r="D87" s="215">
        <v>45</v>
      </c>
      <c r="E87" s="180">
        <f t="shared" si="5"/>
        <v>45</v>
      </c>
      <c r="F87" s="216">
        <v>2</v>
      </c>
      <c r="G87" s="217" t="s">
        <v>331</v>
      </c>
      <c r="H87" s="218" t="s">
        <v>133</v>
      </c>
      <c r="I87" s="219">
        <v>12057</v>
      </c>
      <c r="J87" s="186">
        <f>I87</f>
        <v>12057</v>
      </c>
    </row>
    <row r="88" spans="1:10" ht="44.25" customHeight="1" x14ac:dyDescent="0.25">
      <c r="A88" s="179">
        <v>8</v>
      </c>
      <c r="B88" s="178" t="s">
        <v>332</v>
      </c>
      <c r="C88" s="179" t="s">
        <v>133</v>
      </c>
      <c r="D88" s="215">
        <v>85</v>
      </c>
      <c r="E88" s="180">
        <f t="shared" si="5"/>
        <v>85</v>
      </c>
      <c r="F88" s="216">
        <v>3</v>
      </c>
      <c r="G88" s="217" t="s">
        <v>333</v>
      </c>
      <c r="H88" s="218" t="s">
        <v>133</v>
      </c>
      <c r="I88" s="219">
        <v>12484</v>
      </c>
      <c r="J88" s="186">
        <f>I88</f>
        <v>12484</v>
      </c>
    </row>
    <row r="89" spans="1:10" x14ac:dyDescent="0.25">
      <c r="A89" s="220">
        <v>9</v>
      </c>
      <c r="B89" s="178" t="s">
        <v>334</v>
      </c>
      <c r="C89" s="179" t="s">
        <v>133</v>
      </c>
      <c r="D89" s="215">
        <v>100</v>
      </c>
      <c r="E89" s="180">
        <f t="shared" si="5"/>
        <v>100</v>
      </c>
      <c r="F89" s="177"/>
      <c r="G89" s="221"/>
      <c r="H89" s="182"/>
      <c r="I89" s="193"/>
      <c r="J89" s="193"/>
    </row>
    <row r="90" spans="1:10" x14ac:dyDescent="0.25">
      <c r="A90" s="205"/>
      <c r="B90" s="205"/>
      <c r="C90" s="206"/>
      <c r="D90" s="222"/>
      <c r="E90" s="205"/>
      <c r="F90" s="214"/>
      <c r="G90" s="462" t="s">
        <v>335</v>
      </c>
      <c r="H90" s="462"/>
      <c r="I90" s="462"/>
      <c r="J90" s="463"/>
    </row>
    <row r="91" spans="1:10" x14ac:dyDescent="0.25">
      <c r="A91" s="477" t="s">
        <v>336</v>
      </c>
      <c r="B91" s="478"/>
      <c r="C91" s="478"/>
      <c r="D91" s="478"/>
      <c r="E91" s="479"/>
      <c r="F91" s="177">
        <v>1</v>
      </c>
      <c r="G91" s="181" t="s">
        <v>337</v>
      </c>
      <c r="H91" s="179" t="s">
        <v>338</v>
      </c>
      <c r="I91" s="185">
        <v>1255</v>
      </c>
      <c r="J91" s="186">
        <f>I91</f>
        <v>1255</v>
      </c>
    </row>
    <row r="92" spans="1:10" x14ac:dyDescent="0.25">
      <c r="A92" s="177">
        <v>1</v>
      </c>
      <c r="B92" s="181" t="s">
        <v>339</v>
      </c>
      <c r="C92" s="195" t="s">
        <v>185</v>
      </c>
      <c r="D92" s="185">
        <v>2163</v>
      </c>
      <c r="E92" s="186">
        <f t="shared" ref="E92:E130" si="6">D92</f>
        <v>2163</v>
      </c>
      <c r="F92" s="177">
        <v>2</v>
      </c>
      <c r="G92" s="181" t="s">
        <v>340</v>
      </c>
      <c r="H92" s="179" t="s">
        <v>338</v>
      </c>
      <c r="I92" s="185">
        <v>2049</v>
      </c>
      <c r="J92" s="186">
        <f>I92</f>
        <v>2049</v>
      </c>
    </row>
    <row r="93" spans="1:10" x14ac:dyDescent="0.25">
      <c r="A93" s="177">
        <v>2</v>
      </c>
      <c r="B93" s="181" t="s">
        <v>341</v>
      </c>
      <c r="C93" s="195" t="s">
        <v>185</v>
      </c>
      <c r="D93" s="188">
        <v>2475</v>
      </c>
      <c r="E93" s="180">
        <f t="shared" si="6"/>
        <v>2475</v>
      </c>
      <c r="F93" s="177">
        <v>3</v>
      </c>
      <c r="G93" s="177" t="s">
        <v>342</v>
      </c>
      <c r="H93" s="179" t="s">
        <v>338</v>
      </c>
      <c r="I93" s="185">
        <v>2851</v>
      </c>
      <c r="J93" s="186">
        <f>I93</f>
        <v>2851</v>
      </c>
    </row>
    <row r="94" spans="1:10" x14ac:dyDescent="0.25">
      <c r="A94" s="177">
        <v>3</v>
      </c>
      <c r="B94" s="181" t="s">
        <v>343</v>
      </c>
      <c r="C94" s="195" t="s">
        <v>185</v>
      </c>
      <c r="D94" s="188">
        <v>2585</v>
      </c>
      <c r="E94" s="180">
        <f t="shared" si="6"/>
        <v>2585</v>
      </c>
      <c r="F94" s="194">
        <v>4</v>
      </c>
      <c r="G94" s="181" t="s">
        <v>344</v>
      </c>
      <c r="H94" s="179" t="s">
        <v>338</v>
      </c>
      <c r="I94" s="189">
        <v>4395</v>
      </c>
      <c r="J94" s="186">
        <f>I94</f>
        <v>4395</v>
      </c>
    </row>
    <row r="95" spans="1:10" x14ac:dyDescent="0.25">
      <c r="A95" s="177">
        <v>4</v>
      </c>
      <c r="B95" s="181" t="s">
        <v>345</v>
      </c>
      <c r="C95" s="195" t="s">
        <v>185</v>
      </c>
      <c r="D95" s="189">
        <v>2575</v>
      </c>
      <c r="E95" s="186">
        <f t="shared" si="6"/>
        <v>2575</v>
      </c>
      <c r="F95" s="214"/>
      <c r="G95" s="214"/>
      <c r="H95" s="223"/>
      <c r="I95" s="214"/>
      <c r="J95" s="214"/>
    </row>
    <row r="96" spans="1:10" x14ac:dyDescent="0.25">
      <c r="A96" s="177">
        <v>5</v>
      </c>
      <c r="B96" s="181" t="s">
        <v>346</v>
      </c>
      <c r="C96" s="195" t="s">
        <v>185</v>
      </c>
      <c r="D96" s="189">
        <v>1494</v>
      </c>
      <c r="E96" s="186">
        <f t="shared" si="6"/>
        <v>1494</v>
      </c>
      <c r="F96" s="194"/>
      <c r="G96" s="181"/>
      <c r="H96" s="179"/>
      <c r="I96" s="177"/>
      <c r="J96" s="177"/>
    </row>
    <row r="97" spans="1:10" x14ac:dyDescent="0.25">
      <c r="A97" s="177"/>
      <c r="B97" s="224" t="s">
        <v>347</v>
      </c>
      <c r="C97" s="195" t="s">
        <v>185</v>
      </c>
      <c r="D97" s="189">
        <v>1803</v>
      </c>
      <c r="E97" s="186">
        <f t="shared" si="6"/>
        <v>1803</v>
      </c>
      <c r="F97" s="225"/>
      <c r="G97" s="226"/>
      <c r="H97" s="227"/>
      <c r="I97" s="228"/>
      <c r="J97" s="228"/>
    </row>
    <row r="98" spans="1:10" x14ac:dyDescent="0.25">
      <c r="A98" s="177">
        <v>6</v>
      </c>
      <c r="B98" s="181" t="s">
        <v>348</v>
      </c>
      <c r="C98" s="195" t="s">
        <v>185</v>
      </c>
      <c r="D98" s="188">
        <v>1320</v>
      </c>
      <c r="E98" s="180">
        <f t="shared" si="6"/>
        <v>1320</v>
      </c>
      <c r="F98" s="205"/>
      <c r="G98" s="205"/>
      <c r="H98" s="206"/>
      <c r="I98" s="229"/>
      <c r="J98" s="229"/>
    </row>
    <row r="99" spans="1:10" x14ac:dyDescent="0.25">
      <c r="A99" s="200">
        <v>7</v>
      </c>
      <c r="B99" s="177" t="s">
        <v>349</v>
      </c>
      <c r="C99" s="195" t="s">
        <v>185</v>
      </c>
      <c r="D99" s="188">
        <v>1650</v>
      </c>
      <c r="E99" s="180">
        <f t="shared" si="6"/>
        <v>1650</v>
      </c>
      <c r="F99" s="178"/>
      <c r="G99" s="460" t="s">
        <v>350</v>
      </c>
      <c r="H99" s="460"/>
      <c r="I99" s="460"/>
      <c r="J99" s="461"/>
    </row>
    <row r="100" spans="1:10" x14ac:dyDescent="0.25">
      <c r="A100" s="462" t="s">
        <v>351</v>
      </c>
      <c r="B100" s="462"/>
      <c r="C100" s="462"/>
      <c r="D100" s="462"/>
      <c r="E100" s="463"/>
      <c r="F100" s="177">
        <v>1</v>
      </c>
      <c r="G100" s="221" t="s">
        <v>352</v>
      </c>
      <c r="H100" s="179" t="s">
        <v>338</v>
      </c>
      <c r="I100" s="185">
        <v>10.53</v>
      </c>
      <c r="J100" s="185">
        <f>I100</f>
        <v>10.53</v>
      </c>
    </row>
    <row r="101" spans="1:10" ht="25.5" customHeight="1" x14ac:dyDescent="0.25">
      <c r="A101" s="177">
        <v>1</v>
      </c>
      <c r="B101" s="230" t="s">
        <v>353</v>
      </c>
      <c r="C101" s="195" t="s">
        <v>185</v>
      </c>
      <c r="D101" s="185">
        <v>180</v>
      </c>
      <c r="E101" s="186">
        <f t="shared" si="6"/>
        <v>180</v>
      </c>
      <c r="F101" s="177">
        <v>2</v>
      </c>
      <c r="G101" s="221" t="s">
        <v>354</v>
      </c>
      <c r="H101" s="179" t="s">
        <v>338</v>
      </c>
      <c r="I101" s="185">
        <v>12.58</v>
      </c>
      <c r="J101" s="185">
        <f t="shared" ref="J101:J110" si="7">I101</f>
        <v>12.58</v>
      </c>
    </row>
    <row r="102" spans="1:10" ht="24.75" customHeight="1" x14ac:dyDescent="0.25">
      <c r="A102" s="177">
        <v>2</v>
      </c>
      <c r="B102" s="230" t="s">
        <v>355</v>
      </c>
      <c r="C102" s="195" t="s">
        <v>185</v>
      </c>
      <c r="D102" s="185">
        <v>736</v>
      </c>
      <c r="E102" s="186">
        <f t="shared" si="6"/>
        <v>736</v>
      </c>
      <c r="F102" s="177">
        <v>3</v>
      </c>
      <c r="G102" s="221" t="s">
        <v>356</v>
      </c>
      <c r="H102" s="179" t="s">
        <v>338</v>
      </c>
      <c r="I102" s="185">
        <v>20.03</v>
      </c>
      <c r="J102" s="185">
        <f t="shared" si="7"/>
        <v>20.03</v>
      </c>
    </row>
    <row r="103" spans="1:10" ht="22.5" customHeight="1" x14ac:dyDescent="0.25">
      <c r="A103" s="177">
        <v>3</v>
      </c>
      <c r="B103" s="230" t="s">
        <v>357</v>
      </c>
      <c r="C103" s="195" t="s">
        <v>185</v>
      </c>
      <c r="D103" s="185">
        <v>227</v>
      </c>
      <c r="E103" s="186">
        <f t="shared" si="6"/>
        <v>227</v>
      </c>
      <c r="F103" s="177">
        <v>4</v>
      </c>
      <c r="G103" s="221" t="s">
        <v>358</v>
      </c>
      <c r="H103" s="179" t="s">
        <v>338</v>
      </c>
      <c r="I103" s="189">
        <v>28.04</v>
      </c>
      <c r="J103" s="185">
        <f t="shared" si="7"/>
        <v>28.04</v>
      </c>
    </row>
    <row r="104" spans="1:10" ht="21.75" customHeight="1" x14ac:dyDescent="0.25">
      <c r="A104" s="177">
        <v>4</v>
      </c>
      <c r="B104" s="230" t="s">
        <v>359</v>
      </c>
      <c r="C104" s="195" t="s">
        <v>185</v>
      </c>
      <c r="D104" s="185">
        <v>876</v>
      </c>
      <c r="E104" s="186">
        <f t="shared" si="6"/>
        <v>876</v>
      </c>
      <c r="F104" s="216">
        <v>5</v>
      </c>
      <c r="G104" s="231" t="s">
        <v>360</v>
      </c>
      <c r="H104" s="218" t="s">
        <v>338</v>
      </c>
      <c r="I104" s="191">
        <v>45.77</v>
      </c>
      <c r="J104" s="185">
        <f t="shared" si="7"/>
        <v>45.77</v>
      </c>
    </row>
    <row r="105" spans="1:10" ht="33.75" customHeight="1" x14ac:dyDescent="0.25">
      <c r="A105" s="177">
        <v>5</v>
      </c>
      <c r="B105" s="232" t="s">
        <v>361</v>
      </c>
      <c r="C105" s="195" t="s">
        <v>185</v>
      </c>
      <c r="D105" s="185">
        <v>968</v>
      </c>
      <c r="E105" s="186">
        <f t="shared" si="6"/>
        <v>968</v>
      </c>
      <c r="F105" s="216">
        <v>6</v>
      </c>
      <c r="G105" s="231" t="s">
        <v>362</v>
      </c>
      <c r="H105" s="218" t="s">
        <v>338</v>
      </c>
      <c r="I105" s="191">
        <v>72.099999999999994</v>
      </c>
      <c r="J105" s="185">
        <f t="shared" si="7"/>
        <v>72.099999999999994</v>
      </c>
    </row>
    <row r="106" spans="1:10" ht="35.25" customHeight="1" x14ac:dyDescent="0.25">
      <c r="A106" s="177">
        <v>6</v>
      </c>
      <c r="B106" s="1" t="s">
        <v>363</v>
      </c>
      <c r="C106" s="233"/>
      <c r="D106" s="219">
        <v>232</v>
      </c>
      <c r="E106" s="186">
        <f t="shared" si="6"/>
        <v>232</v>
      </c>
      <c r="F106" s="216">
        <v>7</v>
      </c>
      <c r="G106" s="231" t="s">
        <v>364</v>
      </c>
      <c r="H106" s="218" t="s">
        <v>338</v>
      </c>
      <c r="I106" s="191">
        <v>148.77000000000001</v>
      </c>
      <c r="J106" s="185">
        <f t="shared" si="7"/>
        <v>148.77000000000001</v>
      </c>
    </row>
    <row r="107" spans="1:10" ht="28.5" customHeight="1" x14ac:dyDescent="0.25">
      <c r="A107" s="177">
        <v>7</v>
      </c>
      <c r="B107" s="234" t="s">
        <v>365</v>
      </c>
      <c r="C107" s="235" t="s">
        <v>185</v>
      </c>
      <c r="D107" s="236">
        <v>361</v>
      </c>
      <c r="E107" s="186">
        <f t="shared" si="6"/>
        <v>361</v>
      </c>
      <c r="F107" s="216"/>
      <c r="G107" s="5"/>
      <c r="H107" s="218"/>
      <c r="I107" s="191"/>
      <c r="J107" s="185"/>
    </row>
    <row r="108" spans="1:10" ht="51" customHeight="1" x14ac:dyDescent="0.25">
      <c r="A108" s="177">
        <v>8</v>
      </c>
      <c r="B108" s="237" t="s">
        <v>366</v>
      </c>
      <c r="C108" s="238" t="s">
        <v>185</v>
      </c>
      <c r="D108" s="236">
        <v>824</v>
      </c>
      <c r="E108" s="186">
        <f t="shared" si="6"/>
        <v>824</v>
      </c>
      <c r="F108" s="214"/>
      <c r="G108" s="239" t="s">
        <v>367</v>
      </c>
      <c r="H108" s="240"/>
      <c r="I108" s="240"/>
      <c r="J108" s="185"/>
    </row>
    <row r="109" spans="1:10" ht="46.5" customHeight="1" x14ac:dyDescent="0.25">
      <c r="A109" s="177">
        <v>9</v>
      </c>
      <c r="B109" s="241" t="s">
        <v>368</v>
      </c>
      <c r="C109" s="242" t="s">
        <v>185</v>
      </c>
      <c r="D109" s="243">
        <v>1107</v>
      </c>
      <c r="E109" s="186">
        <f t="shared" si="6"/>
        <v>1107</v>
      </c>
      <c r="F109" s="214">
        <v>1</v>
      </c>
      <c r="G109" s="244" t="s">
        <v>369</v>
      </c>
      <c r="H109" s="244" t="s">
        <v>338</v>
      </c>
      <c r="I109" s="308">
        <v>11.44</v>
      </c>
      <c r="J109" s="185">
        <f t="shared" si="7"/>
        <v>11.44</v>
      </c>
    </row>
    <row r="110" spans="1:10" ht="39.75" customHeight="1" x14ac:dyDescent="0.25">
      <c r="A110" s="177">
        <v>10</v>
      </c>
      <c r="B110" s="241" t="s">
        <v>370</v>
      </c>
      <c r="C110" s="242" t="s">
        <v>185</v>
      </c>
      <c r="D110" s="219">
        <v>567</v>
      </c>
      <c r="E110" s="186">
        <f t="shared" si="6"/>
        <v>567</v>
      </c>
      <c r="F110" s="245">
        <v>2</v>
      </c>
      <c r="G110" s="307" t="s">
        <v>371</v>
      </c>
      <c r="H110" s="307" t="s">
        <v>338</v>
      </c>
      <c r="I110" s="306">
        <v>18.309999999999999</v>
      </c>
      <c r="J110" s="318">
        <f t="shared" si="7"/>
        <v>18.309999999999999</v>
      </c>
    </row>
    <row r="111" spans="1:10" ht="39" customHeight="1" x14ac:dyDescent="0.25">
      <c r="A111" s="177">
        <v>11</v>
      </c>
      <c r="B111" s="245" t="s">
        <v>372</v>
      </c>
      <c r="C111" s="242" t="s">
        <v>185</v>
      </c>
      <c r="D111" s="219">
        <v>3090</v>
      </c>
      <c r="E111" s="186">
        <f t="shared" si="6"/>
        <v>3090</v>
      </c>
      <c r="F111" s="245">
        <v>3</v>
      </c>
      <c r="G111" s="307" t="s">
        <v>373</v>
      </c>
      <c r="H111" s="307" t="s">
        <v>338</v>
      </c>
      <c r="I111" s="309">
        <v>26.9</v>
      </c>
      <c r="J111" s="306">
        <f>I111</f>
        <v>26.9</v>
      </c>
    </row>
    <row r="112" spans="1:10" ht="41.25" customHeight="1" x14ac:dyDescent="0.25">
      <c r="A112" s="177">
        <v>12</v>
      </c>
      <c r="B112" s="245" t="s">
        <v>374</v>
      </c>
      <c r="C112" s="242" t="s">
        <v>185</v>
      </c>
      <c r="D112" s="219">
        <v>3476</v>
      </c>
      <c r="E112" s="186">
        <f t="shared" si="6"/>
        <v>3476</v>
      </c>
      <c r="F112" s="245">
        <v>4</v>
      </c>
      <c r="G112" s="307" t="s">
        <v>375</v>
      </c>
      <c r="H112" s="307" t="s">
        <v>338</v>
      </c>
      <c r="I112" s="309">
        <v>43.48</v>
      </c>
      <c r="J112" s="306">
        <f>I112</f>
        <v>43.48</v>
      </c>
    </row>
    <row r="113" spans="1:10" ht="43.5" customHeight="1" x14ac:dyDescent="0.25">
      <c r="A113" s="177">
        <v>13</v>
      </c>
      <c r="B113" s="245" t="s">
        <v>376</v>
      </c>
      <c r="C113" s="242" t="s">
        <v>185</v>
      </c>
      <c r="D113" s="219">
        <v>1416</v>
      </c>
      <c r="E113" s="186">
        <f t="shared" si="6"/>
        <v>1416</v>
      </c>
      <c r="F113" s="245">
        <v>5</v>
      </c>
      <c r="G113" s="244" t="s">
        <v>377</v>
      </c>
      <c r="H113" s="244" t="s">
        <v>338</v>
      </c>
      <c r="I113" s="309">
        <v>68.66</v>
      </c>
      <c r="J113" s="186">
        <f>I113</f>
        <v>68.66</v>
      </c>
    </row>
    <row r="114" spans="1:10" ht="44.25" customHeight="1" x14ac:dyDescent="0.25">
      <c r="A114" s="177">
        <v>14</v>
      </c>
      <c r="B114" s="245" t="s">
        <v>378</v>
      </c>
      <c r="C114" s="242" t="s">
        <v>185</v>
      </c>
      <c r="D114" s="219">
        <v>2704</v>
      </c>
      <c r="E114" s="186">
        <f t="shared" si="6"/>
        <v>2704</v>
      </c>
      <c r="F114" s="245">
        <v>6</v>
      </c>
      <c r="G114" s="244" t="s">
        <v>379</v>
      </c>
      <c r="H114" s="244" t="s">
        <v>338</v>
      </c>
      <c r="I114" s="309">
        <v>114.44</v>
      </c>
      <c r="J114" s="186">
        <f>I114</f>
        <v>114.44</v>
      </c>
    </row>
    <row r="115" spans="1:10" ht="19.5" customHeight="1" x14ac:dyDescent="0.25">
      <c r="A115" s="246">
        <v>15</v>
      </c>
      <c r="B115" s="245" t="s">
        <v>380</v>
      </c>
      <c r="C115" s="195" t="s">
        <v>185</v>
      </c>
      <c r="D115" s="185">
        <v>824</v>
      </c>
      <c r="E115" s="186">
        <f t="shared" si="6"/>
        <v>824</v>
      </c>
      <c r="F115" s="247"/>
      <c r="G115" s="248"/>
      <c r="H115" s="249"/>
      <c r="I115" s="250"/>
      <c r="J115" s="251"/>
    </row>
    <row r="116" spans="1:10" ht="25.5" customHeight="1" x14ac:dyDescent="0.25">
      <c r="A116" s="177">
        <v>16</v>
      </c>
      <c r="B116" s="252" t="s">
        <v>381</v>
      </c>
      <c r="C116" s="195" t="s">
        <v>185</v>
      </c>
      <c r="D116" s="185">
        <v>1700</v>
      </c>
      <c r="E116" s="186">
        <f t="shared" si="6"/>
        <v>1700</v>
      </c>
      <c r="F116" s="247"/>
      <c r="G116" s="464" t="s">
        <v>382</v>
      </c>
      <c r="H116" s="465"/>
      <c r="I116" s="465"/>
      <c r="J116" s="466"/>
    </row>
    <row r="117" spans="1:10" ht="18" customHeight="1" x14ac:dyDescent="0.25">
      <c r="A117" s="177">
        <v>17</v>
      </c>
      <c r="B117" s="230" t="s">
        <v>383</v>
      </c>
      <c r="C117" s="195" t="s">
        <v>185</v>
      </c>
      <c r="D117" s="185">
        <v>10764</v>
      </c>
      <c r="E117" s="186">
        <f t="shared" si="6"/>
        <v>10764</v>
      </c>
      <c r="F117" s="216">
        <v>1</v>
      </c>
      <c r="G117" s="324" t="s">
        <v>384</v>
      </c>
      <c r="H117" s="314" t="s">
        <v>385</v>
      </c>
      <c r="I117" s="325">
        <v>319</v>
      </c>
      <c r="J117" s="325">
        <f>I117</f>
        <v>319</v>
      </c>
    </row>
    <row r="118" spans="1:10" ht="20.25" customHeight="1" x14ac:dyDescent="0.25">
      <c r="A118" s="177">
        <v>18</v>
      </c>
      <c r="B118" s="230" t="s">
        <v>386</v>
      </c>
      <c r="C118" s="195" t="s">
        <v>185</v>
      </c>
      <c r="D118" s="185">
        <v>15090</v>
      </c>
      <c r="E118" s="186">
        <f t="shared" si="6"/>
        <v>15090</v>
      </c>
      <c r="F118" s="216">
        <v>2</v>
      </c>
      <c r="G118" s="324" t="s">
        <v>387</v>
      </c>
      <c r="H118" s="314" t="s">
        <v>385</v>
      </c>
      <c r="I118" s="325">
        <v>412</v>
      </c>
      <c r="J118" s="325">
        <f t="shared" ref="J118:J127" si="8">I118</f>
        <v>412</v>
      </c>
    </row>
    <row r="119" spans="1:10" ht="27.75" customHeight="1" x14ac:dyDescent="0.25">
      <c r="A119" s="177">
        <v>19</v>
      </c>
      <c r="B119" s="230" t="s">
        <v>388</v>
      </c>
      <c r="C119" s="195" t="s">
        <v>185</v>
      </c>
      <c r="D119" s="185">
        <v>16506</v>
      </c>
      <c r="E119" s="186">
        <f t="shared" si="6"/>
        <v>16506</v>
      </c>
      <c r="F119" s="216">
        <v>3</v>
      </c>
      <c r="G119" s="324" t="s">
        <v>389</v>
      </c>
      <c r="H119" s="314" t="s">
        <v>385</v>
      </c>
      <c r="I119" s="325">
        <v>618</v>
      </c>
      <c r="J119" s="325">
        <f t="shared" si="8"/>
        <v>618</v>
      </c>
    </row>
    <row r="120" spans="1:10" ht="28.5" customHeight="1" x14ac:dyDescent="0.25">
      <c r="A120" s="177">
        <v>20</v>
      </c>
      <c r="B120" s="230" t="s">
        <v>390</v>
      </c>
      <c r="C120" s="195" t="s">
        <v>185</v>
      </c>
      <c r="D120" s="185">
        <v>10893.96</v>
      </c>
      <c r="E120" s="186">
        <f t="shared" si="6"/>
        <v>10893.96</v>
      </c>
      <c r="F120" s="216">
        <v>4</v>
      </c>
      <c r="G120" s="339" t="s">
        <v>640</v>
      </c>
      <c r="H120" s="316" t="s">
        <v>385</v>
      </c>
      <c r="I120" s="320">
        <v>901</v>
      </c>
      <c r="J120" s="320">
        <f t="shared" si="8"/>
        <v>901</v>
      </c>
    </row>
    <row r="121" spans="1:10" ht="21" customHeight="1" x14ac:dyDescent="0.25">
      <c r="A121" s="177">
        <v>21</v>
      </c>
      <c r="B121" s="230" t="s">
        <v>391</v>
      </c>
      <c r="C121" s="195" t="s">
        <v>338</v>
      </c>
      <c r="D121" s="185">
        <v>144</v>
      </c>
      <c r="E121" s="186">
        <f t="shared" si="6"/>
        <v>144</v>
      </c>
      <c r="F121" s="216">
        <v>5</v>
      </c>
      <c r="G121" s="324" t="s">
        <v>392</v>
      </c>
      <c r="H121" s="314" t="s">
        <v>385</v>
      </c>
      <c r="I121" s="325">
        <v>1339</v>
      </c>
      <c r="J121" s="325">
        <f t="shared" si="8"/>
        <v>1339</v>
      </c>
    </row>
    <row r="122" spans="1:10" ht="18" customHeight="1" x14ac:dyDescent="0.25">
      <c r="A122" s="177">
        <v>22</v>
      </c>
      <c r="B122" s="230" t="s">
        <v>393</v>
      </c>
      <c r="C122" s="195" t="s">
        <v>185</v>
      </c>
      <c r="D122" s="189">
        <v>26</v>
      </c>
      <c r="E122" s="186">
        <f t="shared" si="6"/>
        <v>26</v>
      </c>
      <c r="F122" s="216">
        <v>6</v>
      </c>
      <c r="G122" s="224" t="s">
        <v>394</v>
      </c>
      <c r="H122" s="218" t="s">
        <v>385</v>
      </c>
      <c r="I122" s="219">
        <v>1803</v>
      </c>
      <c r="J122" s="219">
        <f t="shared" si="8"/>
        <v>1803</v>
      </c>
    </row>
    <row r="123" spans="1:10" ht="26.25" customHeight="1" x14ac:dyDescent="0.25">
      <c r="A123" s="253">
        <v>23</v>
      </c>
      <c r="B123" s="254" t="s">
        <v>395</v>
      </c>
      <c r="C123" s="179" t="s">
        <v>396</v>
      </c>
      <c r="D123" s="177">
        <v>1082</v>
      </c>
      <c r="E123" s="186">
        <f t="shared" si="6"/>
        <v>1082</v>
      </c>
      <c r="F123" s="216">
        <v>7</v>
      </c>
      <c r="G123" s="224" t="s">
        <v>397</v>
      </c>
      <c r="H123" s="218" t="s">
        <v>385</v>
      </c>
      <c r="I123" s="219">
        <v>2575</v>
      </c>
      <c r="J123" s="219">
        <f t="shared" si="8"/>
        <v>2575</v>
      </c>
    </row>
    <row r="124" spans="1:10" ht="29.25" customHeight="1" x14ac:dyDescent="0.25">
      <c r="A124" s="253">
        <v>24</v>
      </c>
      <c r="B124" s="254" t="s">
        <v>398</v>
      </c>
      <c r="C124" s="179" t="s">
        <v>396</v>
      </c>
      <c r="D124" s="177">
        <v>1082</v>
      </c>
      <c r="E124" s="186">
        <f t="shared" si="6"/>
        <v>1082</v>
      </c>
      <c r="F124" s="216">
        <v>8</v>
      </c>
      <c r="G124" s="324" t="s">
        <v>399</v>
      </c>
      <c r="H124" s="314" t="s">
        <v>385</v>
      </c>
      <c r="I124" s="325">
        <v>191</v>
      </c>
      <c r="J124" s="325">
        <f t="shared" si="8"/>
        <v>191</v>
      </c>
    </row>
    <row r="125" spans="1:10" ht="25.5" customHeight="1" x14ac:dyDescent="0.25">
      <c r="A125" s="253">
        <v>25</v>
      </c>
      <c r="B125" s="254" t="s">
        <v>400</v>
      </c>
      <c r="C125" s="179" t="s">
        <v>396</v>
      </c>
      <c r="D125" s="177">
        <v>1082</v>
      </c>
      <c r="E125" s="186">
        <f t="shared" si="6"/>
        <v>1082</v>
      </c>
      <c r="F125" s="216">
        <v>9</v>
      </c>
      <c r="G125" s="224" t="s">
        <v>401</v>
      </c>
      <c r="H125" s="218" t="s">
        <v>385</v>
      </c>
      <c r="I125" s="219">
        <v>247</v>
      </c>
      <c r="J125" s="219">
        <f t="shared" si="8"/>
        <v>247</v>
      </c>
    </row>
    <row r="126" spans="1:10" ht="28.5" customHeight="1" x14ac:dyDescent="0.25">
      <c r="A126" s="253">
        <v>26</v>
      </c>
      <c r="B126" s="230" t="s">
        <v>402</v>
      </c>
      <c r="C126" s="195" t="s">
        <v>133</v>
      </c>
      <c r="D126" s="185">
        <v>2730</v>
      </c>
      <c r="E126" s="186">
        <f t="shared" si="6"/>
        <v>2730</v>
      </c>
      <c r="F126" s="216">
        <v>10</v>
      </c>
      <c r="G126" s="224" t="s">
        <v>403</v>
      </c>
      <c r="H126" s="218" t="s">
        <v>385</v>
      </c>
      <c r="I126" s="219">
        <v>371</v>
      </c>
      <c r="J126" s="219">
        <f t="shared" si="8"/>
        <v>371</v>
      </c>
    </row>
    <row r="127" spans="1:10" ht="19.5" customHeight="1" x14ac:dyDescent="0.25">
      <c r="A127" s="253">
        <v>27</v>
      </c>
      <c r="B127" s="230" t="s">
        <v>404</v>
      </c>
      <c r="C127" s="195" t="s">
        <v>338</v>
      </c>
      <c r="D127" s="185">
        <v>252</v>
      </c>
      <c r="E127" s="186">
        <f t="shared" si="6"/>
        <v>252</v>
      </c>
      <c r="F127" s="216">
        <v>11</v>
      </c>
      <c r="G127" s="224" t="s">
        <v>405</v>
      </c>
      <c r="H127" s="218" t="s">
        <v>385</v>
      </c>
      <c r="I127" s="219">
        <v>494</v>
      </c>
      <c r="J127" s="219">
        <f t="shared" si="8"/>
        <v>494</v>
      </c>
    </row>
    <row r="128" spans="1:10" ht="25.5" customHeight="1" x14ac:dyDescent="0.25">
      <c r="A128" s="253">
        <v>28</v>
      </c>
      <c r="B128" s="230" t="s">
        <v>406</v>
      </c>
      <c r="C128" s="195" t="s">
        <v>133</v>
      </c>
      <c r="D128" s="185">
        <v>618</v>
      </c>
      <c r="E128" s="186">
        <f t="shared" si="6"/>
        <v>618</v>
      </c>
      <c r="F128" s="255"/>
      <c r="G128" s="224"/>
      <c r="H128" s="218"/>
      <c r="I128" s="219"/>
      <c r="J128" s="256"/>
    </row>
    <row r="129" spans="1:10" x14ac:dyDescent="0.25">
      <c r="A129" s="253">
        <v>29</v>
      </c>
      <c r="B129" s="230" t="s">
        <v>407</v>
      </c>
      <c r="C129" s="195" t="s">
        <v>408</v>
      </c>
      <c r="D129" s="185">
        <v>309</v>
      </c>
      <c r="E129" s="186">
        <f t="shared" si="6"/>
        <v>309</v>
      </c>
      <c r="F129" s="257"/>
      <c r="G129" s="257"/>
      <c r="H129" s="258"/>
      <c r="I129" s="259"/>
      <c r="J129" s="260"/>
    </row>
    <row r="130" spans="1:10" x14ac:dyDescent="0.25">
      <c r="A130" s="177">
        <v>30</v>
      </c>
      <c r="B130" s="254" t="s">
        <v>409</v>
      </c>
      <c r="C130" s="179" t="s">
        <v>396</v>
      </c>
      <c r="D130" s="177">
        <v>12</v>
      </c>
      <c r="E130" s="186">
        <f t="shared" si="6"/>
        <v>12</v>
      </c>
      <c r="F130" s="205"/>
      <c r="G130" s="205"/>
      <c r="H130" s="206"/>
      <c r="I130" s="205"/>
      <c r="J130" s="205"/>
    </row>
    <row r="131" spans="1:10" x14ac:dyDescent="0.25">
      <c r="A131" s="214"/>
      <c r="B131" s="467"/>
      <c r="C131" s="467"/>
      <c r="D131" s="467"/>
      <c r="E131" s="467"/>
      <c r="F131" s="205"/>
      <c r="G131" s="205"/>
      <c r="H131" s="206"/>
      <c r="I131" s="205"/>
      <c r="J131" s="205"/>
    </row>
    <row r="132" spans="1:10" ht="39" customHeight="1" x14ac:dyDescent="0.25">
      <c r="A132" s="178"/>
      <c r="B132" s="261" t="s">
        <v>410</v>
      </c>
      <c r="C132" s="182"/>
      <c r="D132" s="214"/>
      <c r="E132" s="214"/>
      <c r="F132" s="262"/>
      <c r="G132" s="468" t="s">
        <v>411</v>
      </c>
      <c r="H132" s="468"/>
      <c r="I132" s="468"/>
      <c r="J132" s="469"/>
    </row>
    <row r="133" spans="1:10" ht="32.25" customHeight="1" x14ac:dyDescent="0.25">
      <c r="A133" s="326">
        <v>1</v>
      </c>
      <c r="B133" s="327" t="s">
        <v>412</v>
      </c>
      <c r="C133" s="313" t="s">
        <v>338</v>
      </c>
      <c r="D133" s="318">
        <v>252</v>
      </c>
      <c r="E133" s="306">
        <f>D133</f>
        <v>252</v>
      </c>
      <c r="F133" s="216">
        <v>1</v>
      </c>
      <c r="G133" s="224" t="s">
        <v>413</v>
      </c>
      <c r="H133" s="218" t="s">
        <v>133</v>
      </c>
      <c r="I133" s="219">
        <v>64</v>
      </c>
      <c r="J133" s="219">
        <f>I133</f>
        <v>64</v>
      </c>
    </row>
    <row r="134" spans="1:10" ht="31.5" customHeight="1" x14ac:dyDescent="0.25">
      <c r="A134" s="177">
        <v>2</v>
      </c>
      <c r="B134" s="351" t="s">
        <v>414</v>
      </c>
      <c r="C134" s="348" t="s">
        <v>338</v>
      </c>
      <c r="D134" s="352">
        <v>350</v>
      </c>
      <c r="E134" s="350">
        <f t="shared" ref="E134:E140" si="9">D134</f>
        <v>350</v>
      </c>
      <c r="F134" s="216">
        <v>2</v>
      </c>
      <c r="G134" s="224" t="s">
        <v>415</v>
      </c>
      <c r="H134" s="218" t="s">
        <v>133</v>
      </c>
      <c r="I134" s="219">
        <v>83</v>
      </c>
      <c r="J134" s="219">
        <f>I134</f>
        <v>83</v>
      </c>
    </row>
    <row r="135" spans="1:10" ht="26.25" customHeight="1" x14ac:dyDescent="0.25">
      <c r="A135" s="177">
        <v>3</v>
      </c>
      <c r="B135" s="351" t="s">
        <v>416</v>
      </c>
      <c r="C135" s="348" t="s">
        <v>338</v>
      </c>
      <c r="D135" s="349">
        <v>556</v>
      </c>
      <c r="E135" s="350">
        <f t="shared" si="9"/>
        <v>556</v>
      </c>
      <c r="F135" s="216">
        <v>3</v>
      </c>
      <c r="G135" s="224" t="s">
        <v>417</v>
      </c>
      <c r="H135" s="218" t="s">
        <v>133</v>
      </c>
      <c r="I135" s="219">
        <v>143</v>
      </c>
      <c r="J135" s="219">
        <f>I135</f>
        <v>143</v>
      </c>
    </row>
    <row r="136" spans="1:10" ht="27.75" customHeight="1" x14ac:dyDescent="0.25">
      <c r="A136" s="177">
        <v>4</v>
      </c>
      <c r="B136" s="351" t="s">
        <v>418</v>
      </c>
      <c r="C136" s="348" t="s">
        <v>338</v>
      </c>
      <c r="D136" s="349">
        <v>845</v>
      </c>
      <c r="E136" s="350">
        <f t="shared" si="9"/>
        <v>845</v>
      </c>
      <c r="F136" s="216">
        <v>4</v>
      </c>
      <c r="G136" s="224" t="s">
        <v>419</v>
      </c>
      <c r="H136" s="218" t="s">
        <v>133</v>
      </c>
      <c r="I136" s="219">
        <v>215</v>
      </c>
      <c r="J136" s="219">
        <v>209</v>
      </c>
    </row>
    <row r="137" spans="1:10" ht="27.75" customHeight="1" x14ac:dyDescent="0.25">
      <c r="A137" s="177">
        <v>5</v>
      </c>
      <c r="B137" s="351" t="s">
        <v>420</v>
      </c>
      <c r="C137" s="348" t="s">
        <v>338</v>
      </c>
      <c r="D137" s="349">
        <v>1318</v>
      </c>
      <c r="E137" s="350">
        <f t="shared" si="9"/>
        <v>1318</v>
      </c>
      <c r="F137" s="262"/>
      <c r="G137" s="470" t="s">
        <v>421</v>
      </c>
      <c r="H137" s="470"/>
      <c r="I137" s="470"/>
      <c r="J137" s="471"/>
    </row>
    <row r="138" spans="1:10" ht="26.25" customHeight="1" x14ac:dyDescent="0.25">
      <c r="A138" s="177">
        <v>6</v>
      </c>
      <c r="B138" s="351" t="s">
        <v>422</v>
      </c>
      <c r="C138" s="348" t="s">
        <v>338</v>
      </c>
      <c r="D138" s="349">
        <v>1772</v>
      </c>
      <c r="E138" s="350">
        <f t="shared" si="9"/>
        <v>1772</v>
      </c>
      <c r="F138" s="216">
        <v>1</v>
      </c>
      <c r="G138" s="264" t="s">
        <v>423</v>
      </c>
      <c r="H138" s="265" t="s">
        <v>133</v>
      </c>
      <c r="I138" s="266"/>
      <c r="J138" s="267">
        <f>FLOOR(I138*1.035,0.01)</f>
        <v>0</v>
      </c>
    </row>
    <row r="139" spans="1:10" ht="27" customHeight="1" x14ac:dyDescent="0.25">
      <c r="A139" s="177">
        <v>7</v>
      </c>
      <c r="B139" s="351" t="s">
        <v>424</v>
      </c>
      <c r="C139" s="348" t="s">
        <v>338</v>
      </c>
      <c r="D139" s="349">
        <v>2472</v>
      </c>
      <c r="E139" s="350">
        <f t="shared" si="9"/>
        <v>2472</v>
      </c>
      <c r="F139" s="216">
        <v>2</v>
      </c>
      <c r="G139" s="264" t="s">
        <v>425</v>
      </c>
      <c r="H139" s="265" t="s">
        <v>133</v>
      </c>
      <c r="I139" s="266"/>
      <c r="J139" s="267">
        <f>FLOOR(I139*1.035,0.01)</f>
        <v>0</v>
      </c>
    </row>
    <row r="140" spans="1:10" ht="24.75" customHeight="1" x14ac:dyDescent="0.25">
      <c r="A140" s="177">
        <v>8</v>
      </c>
      <c r="B140" s="351" t="s">
        <v>426</v>
      </c>
      <c r="C140" s="348" t="s">
        <v>338</v>
      </c>
      <c r="D140" s="349">
        <v>4687</v>
      </c>
      <c r="E140" s="350">
        <f t="shared" si="9"/>
        <v>4687</v>
      </c>
      <c r="F140" s="255">
        <v>3</v>
      </c>
      <c r="G140" s="264" t="s">
        <v>427</v>
      </c>
      <c r="H140" s="265" t="s">
        <v>133</v>
      </c>
      <c r="I140" s="266"/>
      <c r="J140" s="267">
        <f>FLOOR(I140*1.035,0.01)</f>
        <v>0</v>
      </c>
    </row>
    <row r="141" spans="1:10" x14ac:dyDescent="0.25">
      <c r="A141" s="268"/>
      <c r="B141" s="269" t="s">
        <v>428</v>
      </c>
      <c r="C141" s="270"/>
      <c r="D141" s="205"/>
      <c r="E141" s="205"/>
      <c r="F141" s="271"/>
      <c r="G141" s="272"/>
      <c r="H141" s="273"/>
      <c r="I141" s="274"/>
      <c r="J141" s="274"/>
    </row>
    <row r="142" spans="1:10" x14ac:dyDescent="0.25">
      <c r="A142" s="275"/>
      <c r="B142" s="276"/>
      <c r="C142" s="277"/>
      <c r="D142" s="205"/>
      <c r="E142" s="205"/>
      <c r="F142" s="178"/>
      <c r="G142" s="462" t="s">
        <v>429</v>
      </c>
      <c r="H142" s="462"/>
      <c r="I142" s="462"/>
      <c r="J142" s="463"/>
    </row>
    <row r="143" spans="1:10" x14ac:dyDescent="0.25">
      <c r="A143" s="177">
        <v>1</v>
      </c>
      <c r="B143" s="178" t="s">
        <v>430</v>
      </c>
      <c r="C143" s="179" t="s">
        <v>185</v>
      </c>
      <c r="D143" s="185">
        <v>420000</v>
      </c>
      <c r="E143" s="278">
        <f t="shared" ref="E143:E206" si="10">D143</f>
        <v>420000</v>
      </c>
      <c r="F143" s="177">
        <v>1</v>
      </c>
      <c r="G143" s="178" t="s">
        <v>431</v>
      </c>
      <c r="H143" s="179" t="s">
        <v>185</v>
      </c>
      <c r="I143" s="185">
        <v>464</v>
      </c>
      <c r="J143" s="186">
        <f t="shared" ref="J143:J167" si="11">I143</f>
        <v>464</v>
      </c>
    </row>
    <row r="144" spans="1:10" x14ac:dyDescent="0.25">
      <c r="A144" s="177">
        <v>2</v>
      </c>
      <c r="B144" s="178" t="s">
        <v>432</v>
      </c>
      <c r="C144" s="179" t="s">
        <v>185</v>
      </c>
      <c r="D144" s="185">
        <v>550000</v>
      </c>
      <c r="E144" s="278">
        <f t="shared" si="10"/>
        <v>550000</v>
      </c>
      <c r="F144" s="177">
        <v>2</v>
      </c>
      <c r="G144" s="178" t="s">
        <v>433</v>
      </c>
      <c r="H144" s="179" t="s">
        <v>185</v>
      </c>
      <c r="I144" s="185">
        <v>775</v>
      </c>
      <c r="J144" s="186">
        <f t="shared" si="11"/>
        <v>775</v>
      </c>
    </row>
    <row r="145" spans="1:10" x14ac:dyDescent="0.25">
      <c r="A145" s="177">
        <v>3</v>
      </c>
      <c r="B145" s="178" t="s">
        <v>434</v>
      </c>
      <c r="C145" s="179" t="s">
        <v>185</v>
      </c>
      <c r="D145" s="185">
        <v>640000</v>
      </c>
      <c r="E145" s="278">
        <f t="shared" si="10"/>
        <v>640000</v>
      </c>
      <c r="F145" s="177">
        <v>3</v>
      </c>
      <c r="G145" s="178" t="s">
        <v>435</v>
      </c>
      <c r="H145" s="179" t="s">
        <v>185</v>
      </c>
      <c r="I145" s="185">
        <v>876</v>
      </c>
      <c r="J145" s="186">
        <f t="shared" si="11"/>
        <v>876</v>
      </c>
    </row>
    <row r="146" spans="1:10" x14ac:dyDescent="0.25">
      <c r="A146" s="177">
        <v>4</v>
      </c>
      <c r="B146" s="178" t="s">
        <v>436</v>
      </c>
      <c r="C146" s="179" t="s">
        <v>185</v>
      </c>
      <c r="D146" s="185">
        <v>780000</v>
      </c>
      <c r="E146" s="278">
        <f t="shared" si="10"/>
        <v>780000</v>
      </c>
      <c r="F146" s="177">
        <v>4</v>
      </c>
      <c r="G146" s="178" t="s">
        <v>437</v>
      </c>
      <c r="H146" s="179" t="s">
        <v>185</v>
      </c>
      <c r="I146" s="185">
        <v>1020</v>
      </c>
      <c r="J146" s="186">
        <f t="shared" si="11"/>
        <v>1020</v>
      </c>
    </row>
    <row r="147" spans="1:10" ht="25.5" customHeight="1" x14ac:dyDescent="0.25">
      <c r="A147" s="177">
        <v>5</v>
      </c>
      <c r="B147" s="178" t="s">
        <v>438</v>
      </c>
      <c r="C147" s="179" t="s">
        <v>185</v>
      </c>
      <c r="D147" s="185">
        <v>925000</v>
      </c>
      <c r="E147" s="278">
        <f t="shared" si="10"/>
        <v>925000</v>
      </c>
      <c r="F147" s="177">
        <v>5</v>
      </c>
      <c r="G147" s="263" t="s">
        <v>439</v>
      </c>
      <c r="H147" s="179" t="s">
        <v>185</v>
      </c>
      <c r="I147" s="185">
        <v>2678</v>
      </c>
      <c r="J147" s="186">
        <f t="shared" si="11"/>
        <v>2678</v>
      </c>
    </row>
    <row r="148" spans="1:10" ht="18.75" customHeight="1" x14ac:dyDescent="0.25">
      <c r="A148" s="177">
        <v>6</v>
      </c>
      <c r="B148" s="178" t="s">
        <v>440</v>
      </c>
      <c r="C148" s="179" t="s">
        <v>185</v>
      </c>
      <c r="D148" s="185">
        <v>1000000</v>
      </c>
      <c r="E148" s="278">
        <f t="shared" si="10"/>
        <v>1000000</v>
      </c>
      <c r="F148" s="177">
        <v>6</v>
      </c>
      <c r="G148" s="263" t="s">
        <v>441</v>
      </c>
      <c r="H148" s="179" t="s">
        <v>185</v>
      </c>
      <c r="I148" s="185">
        <v>1833</v>
      </c>
      <c r="J148" s="186">
        <f t="shared" si="11"/>
        <v>1833</v>
      </c>
    </row>
    <row r="149" spans="1:10" x14ac:dyDescent="0.25">
      <c r="A149" s="177">
        <v>7</v>
      </c>
      <c r="B149" s="178" t="s">
        <v>442</v>
      </c>
      <c r="C149" s="179" t="s">
        <v>185</v>
      </c>
      <c r="D149" s="185">
        <v>225000</v>
      </c>
      <c r="E149" s="278">
        <f t="shared" si="10"/>
        <v>225000</v>
      </c>
      <c r="F149" s="177"/>
      <c r="G149" s="263"/>
      <c r="H149" s="179"/>
      <c r="I149" s="185"/>
      <c r="J149" s="186">
        <f t="shared" si="11"/>
        <v>0</v>
      </c>
    </row>
    <row r="150" spans="1:10" x14ac:dyDescent="0.25">
      <c r="A150" s="177">
        <v>8</v>
      </c>
      <c r="B150" s="178" t="s">
        <v>443</v>
      </c>
      <c r="C150" s="179" t="s">
        <v>185</v>
      </c>
      <c r="D150" s="185">
        <v>300000</v>
      </c>
      <c r="E150" s="278">
        <f t="shared" si="10"/>
        <v>300000</v>
      </c>
      <c r="F150" s="177">
        <v>7</v>
      </c>
      <c r="G150" s="178" t="s">
        <v>444</v>
      </c>
      <c r="H150" s="179" t="s">
        <v>185</v>
      </c>
      <c r="I150" s="185">
        <v>1159</v>
      </c>
      <c r="J150" s="186">
        <f t="shared" si="11"/>
        <v>1159</v>
      </c>
    </row>
    <row r="151" spans="1:10" x14ac:dyDescent="0.25">
      <c r="A151" s="177">
        <v>9</v>
      </c>
      <c r="B151" s="187" t="s">
        <v>445</v>
      </c>
      <c r="C151" s="179" t="s">
        <v>185</v>
      </c>
      <c r="D151" s="190">
        <v>24200</v>
      </c>
      <c r="E151" s="186">
        <f t="shared" si="10"/>
        <v>24200</v>
      </c>
      <c r="F151" s="177">
        <v>8</v>
      </c>
      <c r="G151" s="279" t="s">
        <v>446</v>
      </c>
      <c r="H151" s="280" t="s">
        <v>185</v>
      </c>
      <c r="I151" s="281">
        <v>1751</v>
      </c>
      <c r="J151" s="186">
        <f t="shared" si="11"/>
        <v>1751</v>
      </c>
    </row>
    <row r="152" spans="1:10" x14ac:dyDescent="0.25">
      <c r="A152" s="177">
        <v>10</v>
      </c>
      <c r="B152" s="187" t="s">
        <v>447</v>
      </c>
      <c r="C152" s="179" t="s">
        <v>185</v>
      </c>
      <c r="D152" s="190">
        <v>18513</v>
      </c>
      <c r="E152" s="186">
        <f t="shared" si="10"/>
        <v>18513</v>
      </c>
      <c r="F152" s="282">
        <v>9</v>
      </c>
      <c r="G152" s="283" t="s">
        <v>448</v>
      </c>
      <c r="H152" s="280" t="s">
        <v>185</v>
      </c>
      <c r="I152" s="284">
        <v>1782</v>
      </c>
      <c r="J152" s="186">
        <f t="shared" si="11"/>
        <v>1782</v>
      </c>
    </row>
    <row r="153" spans="1:10" ht="15.75" thickBot="1" x14ac:dyDescent="0.3">
      <c r="A153" s="177">
        <v>11</v>
      </c>
      <c r="B153" s="187" t="s">
        <v>449</v>
      </c>
      <c r="C153" s="179" t="s">
        <v>185</v>
      </c>
      <c r="D153" s="190">
        <v>7405</v>
      </c>
      <c r="E153" s="186">
        <f t="shared" si="10"/>
        <v>7405</v>
      </c>
      <c r="F153" s="282">
        <v>10</v>
      </c>
      <c r="G153" s="285" t="s">
        <v>450</v>
      </c>
      <c r="H153" s="286"/>
      <c r="I153" s="287"/>
      <c r="J153" s="186">
        <f t="shared" si="11"/>
        <v>0</v>
      </c>
    </row>
    <row r="154" spans="1:10" x14ac:dyDescent="0.25">
      <c r="A154" s="177">
        <v>12</v>
      </c>
      <c r="B154" s="187" t="s">
        <v>451</v>
      </c>
      <c r="C154" s="179" t="s">
        <v>185</v>
      </c>
      <c r="D154" s="190">
        <v>4080</v>
      </c>
      <c r="E154" s="186">
        <f t="shared" si="10"/>
        <v>4080</v>
      </c>
      <c r="F154" s="288"/>
      <c r="G154" s="283" t="s">
        <v>452</v>
      </c>
      <c r="H154" s="289" t="s">
        <v>185</v>
      </c>
      <c r="I154" s="290">
        <v>2287</v>
      </c>
      <c r="J154" s="186">
        <f t="shared" si="11"/>
        <v>2287</v>
      </c>
    </row>
    <row r="155" spans="1:10" ht="15.75" thickBot="1" x14ac:dyDescent="0.3">
      <c r="A155" s="177">
        <v>13</v>
      </c>
      <c r="B155" s="285" t="s">
        <v>453</v>
      </c>
      <c r="C155" s="179" t="s">
        <v>185</v>
      </c>
      <c r="D155" s="190">
        <v>450</v>
      </c>
      <c r="E155" s="186">
        <f t="shared" si="10"/>
        <v>450</v>
      </c>
      <c r="F155" s="282">
        <v>11</v>
      </c>
      <c r="G155" s="291" t="s">
        <v>454</v>
      </c>
      <c r="H155" s="292"/>
      <c r="I155" s="293"/>
      <c r="J155" s="186">
        <f t="shared" si="11"/>
        <v>0</v>
      </c>
    </row>
    <row r="156" spans="1:10" x14ac:dyDescent="0.25">
      <c r="A156" s="177">
        <v>14</v>
      </c>
      <c r="B156" s="178" t="s">
        <v>455</v>
      </c>
      <c r="C156" s="179" t="s">
        <v>185</v>
      </c>
      <c r="D156" s="190">
        <v>202</v>
      </c>
      <c r="E156" s="186">
        <f t="shared" si="10"/>
        <v>202</v>
      </c>
      <c r="F156" s="288"/>
      <c r="G156" s="283" t="s">
        <v>456</v>
      </c>
      <c r="H156" s="280" t="s">
        <v>185</v>
      </c>
      <c r="I156" s="287">
        <v>1854</v>
      </c>
      <c r="J156" s="186">
        <f t="shared" si="11"/>
        <v>1854</v>
      </c>
    </row>
    <row r="157" spans="1:10" x14ac:dyDescent="0.25">
      <c r="A157" s="177">
        <v>15</v>
      </c>
      <c r="B157" s="178" t="s">
        <v>457</v>
      </c>
      <c r="C157" s="179" t="s">
        <v>13</v>
      </c>
      <c r="D157" s="190">
        <v>15000</v>
      </c>
      <c r="E157" s="186">
        <f t="shared" si="10"/>
        <v>15000</v>
      </c>
      <c r="F157" s="282">
        <v>12</v>
      </c>
      <c r="G157" s="291" t="s">
        <v>458</v>
      </c>
      <c r="H157" s="286"/>
      <c r="I157" s="236"/>
      <c r="J157" s="186">
        <f t="shared" si="11"/>
        <v>0</v>
      </c>
    </row>
    <row r="158" spans="1:10" x14ac:dyDescent="0.25">
      <c r="A158" s="177">
        <v>16</v>
      </c>
      <c r="B158" s="294" t="s">
        <v>459</v>
      </c>
      <c r="C158" s="179" t="s">
        <v>185</v>
      </c>
      <c r="D158" s="190">
        <v>867</v>
      </c>
      <c r="E158" s="186">
        <f t="shared" si="10"/>
        <v>867</v>
      </c>
      <c r="F158" s="288"/>
      <c r="G158" s="283" t="s">
        <v>460</v>
      </c>
      <c r="H158" s="280" t="s">
        <v>185</v>
      </c>
      <c r="I158" s="281">
        <v>3090</v>
      </c>
      <c r="J158" s="186">
        <f t="shared" si="11"/>
        <v>3090</v>
      </c>
    </row>
    <row r="159" spans="1:10" x14ac:dyDescent="0.25">
      <c r="A159" s="177">
        <v>17</v>
      </c>
      <c r="B159" s="294" t="s">
        <v>461</v>
      </c>
      <c r="C159" s="179" t="s">
        <v>185</v>
      </c>
      <c r="D159" s="190">
        <v>1481</v>
      </c>
      <c r="E159" s="186">
        <f t="shared" si="10"/>
        <v>1481</v>
      </c>
      <c r="F159" s="282">
        <v>13</v>
      </c>
      <c r="G159" s="291" t="s">
        <v>462</v>
      </c>
      <c r="H159" s="286"/>
      <c r="I159" s="236"/>
      <c r="J159" s="186">
        <f t="shared" si="11"/>
        <v>0</v>
      </c>
    </row>
    <row r="160" spans="1:10" x14ac:dyDescent="0.25">
      <c r="A160" s="177">
        <v>18</v>
      </c>
      <c r="B160" s="294" t="s">
        <v>463</v>
      </c>
      <c r="C160" s="179" t="s">
        <v>338</v>
      </c>
      <c r="D160" s="190">
        <v>50</v>
      </c>
      <c r="E160" s="186">
        <f t="shared" si="10"/>
        <v>50</v>
      </c>
      <c r="F160" s="288"/>
      <c r="G160" s="283" t="s">
        <v>464</v>
      </c>
      <c r="H160" s="280" t="s">
        <v>185</v>
      </c>
      <c r="I160" s="281">
        <v>5410</v>
      </c>
      <c r="J160" s="186">
        <f t="shared" si="11"/>
        <v>5410</v>
      </c>
    </row>
    <row r="161" spans="1:10" x14ac:dyDescent="0.25">
      <c r="A161" s="472" t="s">
        <v>465</v>
      </c>
      <c r="B161" s="473"/>
      <c r="C161" s="473"/>
      <c r="D161" s="473"/>
      <c r="E161" s="474"/>
      <c r="F161" s="282">
        <v>14</v>
      </c>
      <c r="G161" s="291" t="s">
        <v>466</v>
      </c>
      <c r="H161" s="286"/>
      <c r="I161" s="236"/>
      <c r="J161" s="186">
        <f t="shared" si="11"/>
        <v>0</v>
      </c>
    </row>
    <row r="162" spans="1:10" ht="20.25" customHeight="1" x14ac:dyDescent="0.25">
      <c r="A162" s="286">
        <v>1</v>
      </c>
      <c r="B162" s="234" t="s">
        <v>467</v>
      </c>
      <c r="C162" s="286" t="s">
        <v>185</v>
      </c>
      <c r="D162" s="295">
        <v>112</v>
      </c>
      <c r="E162" s="186">
        <f t="shared" si="10"/>
        <v>112</v>
      </c>
      <c r="F162" s="288"/>
      <c r="G162" s="178" t="s">
        <v>468</v>
      </c>
      <c r="H162" s="179" t="s">
        <v>185</v>
      </c>
      <c r="I162" s="185">
        <v>3554</v>
      </c>
      <c r="J162" s="186">
        <f t="shared" si="11"/>
        <v>3554</v>
      </c>
    </row>
    <row r="163" spans="1:10" ht="19.5" customHeight="1" x14ac:dyDescent="0.25">
      <c r="A163" s="179">
        <v>2</v>
      </c>
      <c r="B163" s="234" t="s">
        <v>469</v>
      </c>
      <c r="C163" s="179" t="s">
        <v>185</v>
      </c>
      <c r="D163" s="295">
        <v>128</v>
      </c>
      <c r="E163" s="186">
        <f t="shared" si="10"/>
        <v>128</v>
      </c>
      <c r="F163" s="177">
        <v>15</v>
      </c>
      <c r="G163" s="178" t="s">
        <v>470</v>
      </c>
      <c r="H163" s="179" t="s">
        <v>185</v>
      </c>
      <c r="I163" s="185">
        <v>4326</v>
      </c>
      <c r="J163" s="186">
        <f t="shared" si="11"/>
        <v>4326</v>
      </c>
    </row>
    <row r="164" spans="1:10" ht="19.5" customHeight="1" x14ac:dyDescent="0.25">
      <c r="A164" s="179">
        <v>3</v>
      </c>
      <c r="B164" s="234" t="s">
        <v>471</v>
      </c>
      <c r="C164" s="179" t="s">
        <v>185</v>
      </c>
      <c r="D164" s="190">
        <v>169</v>
      </c>
      <c r="E164" s="186">
        <f t="shared" si="10"/>
        <v>169</v>
      </c>
      <c r="F164" s="177">
        <v>16</v>
      </c>
      <c r="G164" s="178" t="s">
        <v>472</v>
      </c>
      <c r="H164" s="179" t="s">
        <v>185</v>
      </c>
      <c r="I164" s="189">
        <v>1545</v>
      </c>
      <c r="J164" s="186">
        <f t="shared" si="11"/>
        <v>1545</v>
      </c>
    </row>
    <row r="165" spans="1:10" ht="21.75" customHeight="1" x14ac:dyDescent="0.25">
      <c r="A165" s="179">
        <v>4</v>
      </c>
      <c r="B165" s="234" t="s">
        <v>473</v>
      </c>
      <c r="C165" s="179" t="s">
        <v>185</v>
      </c>
      <c r="D165" s="190">
        <v>228</v>
      </c>
      <c r="E165" s="186">
        <f t="shared" si="10"/>
        <v>228</v>
      </c>
      <c r="F165" s="177">
        <v>17</v>
      </c>
      <c r="G165" s="178" t="s">
        <v>474</v>
      </c>
      <c r="H165" s="179" t="s">
        <v>185</v>
      </c>
      <c r="I165" s="189">
        <v>3090</v>
      </c>
      <c r="J165" s="186">
        <f t="shared" si="11"/>
        <v>3090</v>
      </c>
    </row>
    <row r="166" spans="1:10" ht="18.75" customHeight="1" x14ac:dyDescent="0.25">
      <c r="A166" s="179">
        <v>5</v>
      </c>
      <c r="B166" s="234" t="s">
        <v>475</v>
      </c>
      <c r="C166" s="179" t="s">
        <v>185</v>
      </c>
      <c r="D166" s="190">
        <v>258</v>
      </c>
      <c r="E166" s="186">
        <f t="shared" si="10"/>
        <v>258</v>
      </c>
      <c r="F166" s="177">
        <v>18</v>
      </c>
      <c r="G166" s="178" t="s">
        <v>476</v>
      </c>
      <c r="H166" s="179" t="s">
        <v>185</v>
      </c>
      <c r="I166" s="185">
        <v>9270</v>
      </c>
      <c r="J166" s="186">
        <f t="shared" si="11"/>
        <v>9270</v>
      </c>
    </row>
    <row r="167" spans="1:10" ht="20.25" customHeight="1" x14ac:dyDescent="0.25">
      <c r="A167" s="179">
        <v>6</v>
      </c>
      <c r="B167" s="234" t="s">
        <v>477</v>
      </c>
      <c r="C167" s="179" t="s">
        <v>185</v>
      </c>
      <c r="D167" s="190">
        <v>388</v>
      </c>
      <c r="E167" s="186">
        <f t="shared" si="10"/>
        <v>388</v>
      </c>
      <c r="F167" s="177">
        <v>19</v>
      </c>
      <c r="G167" s="178" t="s">
        <v>478</v>
      </c>
      <c r="H167" s="179" t="s">
        <v>185</v>
      </c>
      <c r="I167" s="209">
        <v>11382</v>
      </c>
      <c r="J167" s="186">
        <f t="shared" si="11"/>
        <v>11382</v>
      </c>
    </row>
    <row r="168" spans="1:10" ht="29.25" customHeight="1" x14ac:dyDescent="0.25">
      <c r="A168" s="179">
        <v>7</v>
      </c>
      <c r="B168" s="234" t="s">
        <v>479</v>
      </c>
      <c r="C168" s="179" t="s">
        <v>185</v>
      </c>
      <c r="D168" s="190">
        <v>350</v>
      </c>
      <c r="E168" s="186">
        <f t="shared" si="10"/>
        <v>350</v>
      </c>
      <c r="F168" s="177"/>
      <c r="G168" s="205"/>
      <c r="H168" s="206"/>
      <c r="I168" s="205"/>
      <c r="J168" s="205"/>
    </row>
    <row r="169" spans="1:10" ht="25.5" customHeight="1" x14ac:dyDescent="0.25">
      <c r="A169" s="179">
        <v>8</v>
      </c>
      <c r="B169" s="234" t="s">
        <v>480</v>
      </c>
      <c r="C169" s="179" t="s">
        <v>185</v>
      </c>
      <c r="D169" s="190">
        <v>288</v>
      </c>
      <c r="E169" s="186">
        <f t="shared" si="10"/>
        <v>288</v>
      </c>
      <c r="F169" s="178"/>
      <c r="G169" s="462" t="s">
        <v>481</v>
      </c>
      <c r="H169" s="462"/>
      <c r="I169" s="462"/>
      <c r="J169" s="463"/>
    </row>
    <row r="170" spans="1:10" ht="19.5" customHeight="1" x14ac:dyDescent="0.25">
      <c r="A170" s="179">
        <v>9</v>
      </c>
      <c r="B170" s="234" t="s">
        <v>482</v>
      </c>
      <c r="C170" s="179" t="s">
        <v>185</v>
      </c>
      <c r="D170" s="190">
        <v>248</v>
      </c>
      <c r="E170" s="186">
        <f t="shared" si="10"/>
        <v>248</v>
      </c>
      <c r="F170" s="177">
        <v>1</v>
      </c>
      <c r="G170" s="181" t="s">
        <v>483</v>
      </c>
      <c r="H170" s="179" t="s">
        <v>484</v>
      </c>
      <c r="I170" s="185">
        <v>989</v>
      </c>
      <c r="J170" s="186">
        <f t="shared" ref="J170:J176" si="12">I170</f>
        <v>989</v>
      </c>
    </row>
    <row r="171" spans="1:10" ht="19.5" customHeight="1" x14ac:dyDescent="0.25">
      <c r="A171" s="179">
        <v>10</v>
      </c>
      <c r="B171" s="234" t="s">
        <v>245</v>
      </c>
      <c r="C171" s="179" t="s">
        <v>185</v>
      </c>
      <c r="D171" s="190">
        <v>378</v>
      </c>
      <c r="E171" s="186">
        <f t="shared" si="10"/>
        <v>378</v>
      </c>
      <c r="F171" s="177">
        <v>2</v>
      </c>
      <c r="G171" s="181" t="s">
        <v>485</v>
      </c>
      <c r="H171" s="179" t="s">
        <v>484</v>
      </c>
      <c r="I171" s="185">
        <v>670</v>
      </c>
      <c r="J171" s="186">
        <f t="shared" si="12"/>
        <v>670</v>
      </c>
    </row>
    <row r="172" spans="1:10" ht="24" customHeight="1" x14ac:dyDescent="0.25">
      <c r="A172" s="179">
        <v>11</v>
      </c>
      <c r="B172" s="234" t="s">
        <v>486</v>
      </c>
      <c r="C172" s="179" t="s">
        <v>185</v>
      </c>
      <c r="D172" s="190">
        <v>478</v>
      </c>
      <c r="E172" s="186">
        <f t="shared" si="10"/>
        <v>478</v>
      </c>
      <c r="F172" s="177">
        <v>3</v>
      </c>
      <c r="G172" s="181" t="s">
        <v>487</v>
      </c>
      <c r="H172" s="179" t="s">
        <v>338</v>
      </c>
      <c r="I172" s="185">
        <v>14</v>
      </c>
      <c r="J172" s="186">
        <f t="shared" si="12"/>
        <v>14</v>
      </c>
    </row>
    <row r="173" spans="1:10" ht="33" customHeight="1" x14ac:dyDescent="0.25">
      <c r="A173" s="179">
        <v>12</v>
      </c>
      <c r="B173" s="234" t="s">
        <v>488</v>
      </c>
      <c r="C173" s="179" t="s">
        <v>185</v>
      </c>
      <c r="D173" s="190">
        <v>950</v>
      </c>
      <c r="E173" s="186">
        <f t="shared" si="10"/>
        <v>950</v>
      </c>
      <c r="F173" s="177">
        <v>4</v>
      </c>
      <c r="G173" s="181" t="s">
        <v>489</v>
      </c>
      <c r="H173" s="179" t="s">
        <v>338</v>
      </c>
      <c r="I173" s="185">
        <v>20</v>
      </c>
      <c r="J173" s="186">
        <f t="shared" si="12"/>
        <v>20</v>
      </c>
    </row>
    <row r="174" spans="1:10" ht="33.75" customHeight="1" x14ac:dyDescent="0.25">
      <c r="A174" s="179">
        <v>13</v>
      </c>
      <c r="B174" s="234" t="s">
        <v>490</v>
      </c>
      <c r="C174" s="179" t="s">
        <v>185</v>
      </c>
      <c r="D174" s="190">
        <v>688</v>
      </c>
      <c r="E174" s="186">
        <f t="shared" si="10"/>
        <v>688</v>
      </c>
      <c r="F174" s="177">
        <v>5</v>
      </c>
      <c r="G174" s="181" t="s">
        <v>491</v>
      </c>
      <c r="H174" s="179" t="s">
        <v>338</v>
      </c>
      <c r="I174" s="185">
        <v>32</v>
      </c>
      <c r="J174" s="186">
        <f t="shared" si="12"/>
        <v>32</v>
      </c>
    </row>
    <row r="175" spans="1:10" ht="28.5" customHeight="1" x14ac:dyDescent="0.25">
      <c r="A175" s="179">
        <v>14</v>
      </c>
      <c r="B175" s="234" t="s">
        <v>492</v>
      </c>
      <c r="C175" s="179" t="s">
        <v>185</v>
      </c>
      <c r="D175" s="190">
        <v>176</v>
      </c>
      <c r="E175" s="186">
        <f t="shared" si="10"/>
        <v>176</v>
      </c>
      <c r="F175" s="177">
        <v>6</v>
      </c>
      <c r="G175" s="181" t="s">
        <v>493</v>
      </c>
      <c r="H175" s="179" t="s">
        <v>338</v>
      </c>
      <c r="I175" s="185">
        <v>62</v>
      </c>
      <c r="J175" s="186">
        <f t="shared" si="12"/>
        <v>62</v>
      </c>
    </row>
    <row r="176" spans="1:10" ht="33.75" customHeight="1" x14ac:dyDescent="0.25">
      <c r="A176" s="179">
        <v>15</v>
      </c>
      <c r="B176" s="234" t="s">
        <v>494</v>
      </c>
      <c r="C176" s="179" t="s">
        <v>185</v>
      </c>
      <c r="D176" s="190">
        <v>169</v>
      </c>
      <c r="E176" s="186">
        <f t="shared" si="10"/>
        <v>169</v>
      </c>
      <c r="F176" s="177">
        <v>7</v>
      </c>
      <c r="G176" s="181" t="s">
        <v>495</v>
      </c>
      <c r="H176" s="179" t="s">
        <v>338</v>
      </c>
      <c r="I176" s="185">
        <v>91</v>
      </c>
      <c r="J176" s="186">
        <f t="shared" si="12"/>
        <v>91</v>
      </c>
    </row>
    <row r="177" spans="1:10" ht="22.5" customHeight="1" x14ac:dyDescent="0.25">
      <c r="A177" s="179">
        <v>16</v>
      </c>
      <c r="B177" s="234" t="s">
        <v>496</v>
      </c>
      <c r="C177" s="179" t="s">
        <v>185</v>
      </c>
      <c r="D177" s="190">
        <v>304</v>
      </c>
      <c r="E177" s="186">
        <f t="shared" si="10"/>
        <v>304</v>
      </c>
      <c r="F177" s="205"/>
      <c r="G177" s="475" t="s">
        <v>497</v>
      </c>
      <c r="H177" s="475"/>
      <c r="I177" s="475"/>
      <c r="J177" s="476"/>
    </row>
    <row r="178" spans="1:10" ht="24" customHeight="1" x14ac:dyDescent="0.25">
      <c r="A178" s="179">
        <v>17</v>
      </c>
      <c r="B178" s="234" t="s">
        <v>498</v>
      </c>
      <c r="C178" s="179" t="s">
        <v>185</v>
      </c>
      <c r="D178" s="190">
        <v>360</v>
      </c>
      <c r="E178" s="186">
        <f t="shared" si="10"/>
        <v>360</v>
      </c>
      <c r="F178" s="178">
        <v>1</v>
      </c>
      <c r="G178" s="178" t="s">
        <v>288</v>
      </c>
      <c r="H178" s="179" t="s">
        <v>133</v>
      </c>
      <c r="I178" s="185">
        <v>206</v>
      </c>
      <c r="J178" s="186">
        <f>I178</f>
        <v>206</v>
      </c>
    </row>
    <row r="179" spans="1:10" ht="21.75" customHeight="1" x14ac:dyDescent="0.25">
      <c r="A179" s="179">
        <v>18</v>
      </c>
      <c r="B179" s="234" t="s">
        <v>499</v>
      </c>
      <c r="C179" s="179" t="s">
        <v>185</v>
      </c>
      <c r="D179" s="190">
        <v>554</v>
      </c>
      <c r="E179" s="186">
        <f t="shared" si="10"/>
        <v>554</v>
      </c>
      <c r="F179" s="178">
        <v>2</v>
      </c>
      <c r="G179" s="178" t="s">
        <v>290</v>
      </c>
      <c r="H179" s="179" t="s">
        <v>133</v>
      </c>
      <c r="I179" s="185">
        <v>1030</v>
      </c>
      <c r="J179" s="186">
        <f t="shared" ref="J179:J186" si="13">I179</f>
        <v>1030</v>
      </c>
    </row>
    <row r="180" spans="1:10" ht="26.25" customHeight="1" x14ac:dyDescent="0.25">
      <c r="A180" s="179">
        <v>19</v>
      </c>
      <c r="B180" s="234" t="s">
        <v>500</v>
      </c>
      <c r="C180" s="179" t="s">
        <v>185</v>
      </c>
      <c r="D180" s="190">
        <v>694</v>
      </c>
      <c r="E180" s="186">
        <f t="shared" si="10"/>
        <v>694</v>
      </c>
      <c r="F180" s="178">
        <v>3</v>
      </c>
      <c r="G180" s="178" t="s">
        <v>292</v>
      </c>
      <c r="H180" s="179" t="s">
        <v>133</v>
      </c>
      <c r="I180" s="185">
        <v>1710</v>
      </c>
      <c r="J180" s="186">
        <f t="shared" si="13"/>
        <v>1710</v>
      </c>
    </row>
    <row r="181" spans="1:10" ht="24" customHeight="1" x14ac:dyDescent="0.25">
      <c r="A181" s="179">
        <v>20</v>
      </c>
      <c r="B181" s="234" t="s">
        <v>501</v>
      </c>
      <c r="C181" s="179" t="s">
        <v>185</v>
      </c>
      <c r="D181" s="190">
        <v>1096</v>
      </c>
      <c r="E181" s="186">
        <f t="shared" si="10"/>
        <v>1096</v>
      </c>
      <c r="F181" s="178">
        <v>4</v>
      </c>
      <c r="G181" s="178" t="s">
        <v>294</v>
      </c>
      <c r="H181" s="179" t="s">
        <v>133</v>
      </c>
      <c r="I181" s="185">
        <v>2472</v>
      </c>
      <c r="J181" s="186">
        <f t="shared" si="13"/>
        <v>2472</v>
      </c>
    </row>
    <row r="182" spans="1:10" ht="29.25" customHeight="1" x14ac:dyDescent="0.25">
      <c r="A182" s="179">
        <v>21</v>
      </c>
      <c r="B182" s="234" t="s">
        <v>502</v>
      </c>
      <c r="C182" s="179" t="s">
        <v>185</v>
      </c>
      <c r="D182" s="190">
        <v>1450</v>
      </c>
      <c r="E182" s="186">
        <f t="shared" si="10"/>
        <v>1450</v>
      </c>
      <c r="F182" s="178">
        <v>5</v>
      </c>
      <c r="G182" s="178" t="s">
        <v>503</v>
      </c>
      <c r="H182" s="179" t="s">
        <v>133</v>
      </c>
      <c r="I182" s="185">
        <v>1648</v>
      </c>
      <c r="J182" s="186">
        <f t="shared" si="13"/>
        <v>1648</v>
      </c>
    </row>
    <row r="183" spans="1:10" ht="38.25" customHeight="1" x14ac:dyDescent="0.25">
      <c r="A183" s="179">
        <v>22</v>
      </c>
      <c r="B183" s="234" t="s">
        <v>504</v>
      </c>
      <c r="C183" s="179" t="s">
        <v>185</v>
      </c>
      <c r="D183" s="190">
        <v>810</v>
      </c>
      <c r="E183" s="186">
        <f t="shared" si="10"/>
        <v>810</v>
      </c>
      <c r="F183" s="178">
        <v>6</v>
      </c>
      <c r="G183" s="178" t="s">
        <v>505</v>
      </c>
      <c r="H183" s="179" t="s">
        <v>133</v>
      </c>
      <c r="I183" s="185">
        <v>1648</v>
      </c>
      <c r="J183" s="186">
        <f t="shared" si="13"/>
        <v>1648</v>
      </c>
    </row>
    <row r="184" spans="1:10" ht="33.75" customHeight="1" x14ac:dyDescent="0.25">
      <c r="A184" s="179">
        <v>23</v>
      </c>
      <c r="B184" s="234" t="s">
        <v>506</v>
      </c>
      <c r="C184" s="179" t="s">
        <v>185</v>
      </c>
      <c r="D184" s="190">
        <v>2280</v>
      </c>
      <c r="E184" s="186">
        <f t="shared" si="10"/>
        <v>2280</v>
      </c>
      <c r="F184" s="178">
        <v>7</v>
      </c>
      <c r="G184" s="178" t="s">
        <v>507</v>
      </c>
      <c r="H184" s="179" t="s">
        <v>133</v>
      </c>
      <c r="I184" s="185">
        <v>2637</v>
      </c>
      <c r="J184" s="186">
        <f t="shared" si="13"/>
        <v>2637</v>
      </c>
    </row>
    <row r="185" spans="1:10" ht="25.5" customHeight="1" x14ac:dyDescent="0.25">
      <c r="A185" s="179">
        <v>24</v>
      </c>
      <c r="B185" s="234" t="s">
        <v>508</v>
      </c>
      <c r="C185" s="179" t="s">
        <v>185</v>
      </c>
      <c r="D185" s="190">
        <v>1300</v>
      </c>
      <c r="E185" s="186">
        <f t="shared" si="10"/>
        <v>1300</v>
      </c>
      <c r="F185" s="178">
        <v>8</v>
      </c>
      <c r="G185" s="178" t="s">
        <v>509</v>
      </c>
      <c r="H185" s="179" t="s">
        <v>133</v>
      </c>
      <c r="I185" s="185">
        <v>2637</v>
      </c>
      <c r="J185" s="186">
        <f t="shared" si="13"/>
        <v>2637</v>
      </c>
    </row>
    <row r="186" spans="1:10" ht="30.75" customHeight="1" x14ac:dyDescent="0.25">
      <c r="A186" s="179">
        <v>25</v>
      </c>
      <c r="B186" s="234" t="s">
        <v>510</v>
      </c>
      <c r="C186" s="179" t="s">
        <v>185</v>
      </c>
      <c r="D186" s="190">
        <v>3200</v>
      </c>
      <c r="E186" s="186">
        <f t="shared" si="10"/>
        <v>3200</v>
      </c>
      <c r="F186" s="178">
        <v>9</v>
      </c>
      <c r="G186" s="178" t="s">
        <v>511</v>
      </c>
      <c r="H186" s="179" t="s">
        <v>133</v>
      </c>
      <c r="I186" s="185">
        <v>2637</v>
      </c>
      <c r="J186" s="186">
        <f t="shared" si="13"/>
        <v>2637</v>
      </c>
    </row>
    <row r="187" spans="1:10" ht="36.75" customHeight="1" x14ac:dyDescent="0.25">
      <c r="A187" s="179">
        <v>26</v>
      </c>
      <c r="B187" s="234" t="s">
        <v>512</v>
      </c>
      <c r="C187" s="179" t="s">
        <v>185</v>
      </c>
      <c r="D187" s="190">
        <v>2220</v>
      </c>
      <c r="E187" s="186">
        <f t="shared" si="10"/>
        <v>2220</v>
      </c>
      <c r="F187" s="205"/>
      <c r="G187" s="458" t="s">
        <v>513</v>
      </c>
      <c r="H187" s="458"/>
      <c r="I187" s="458"/>
      <c r="J187" s="459"/>
    </row>
    <row r="188" spans="1:10" ht="33" customHeight="1" x14ac:dyDescent="0.25">
      <c r="A188" s="179">
        <v>27</v>
      </c>
      <c r="B188" s="234" t="s">
        <v>514</v>
      </c>
      <c r="C188" s="179" t="s">
        <v>185</v>
      </c>
      <c r="D188" s="190">
        <v>3960</v>
      </c>
      <c r="E188" s="186">
        <f t="shared" si="10"/>
        <v>3960</v>
      </c>
      <c r="F188" s="216">
        <v>1</v>
      </c>
      <c r="G188" s="216" t="s">
        <v>515</v>
      </c>
      <c r="H188" s="218" t="s">
        <v>13</v>
      </c>
      <c r="I188" s="219">
        <v>2585</v>
      </c>
      <c r="J188" s="186">
        <f t="shared" ref="J188:J213" si="14">I188</f>
        <v>2585</v>
      </c>
    </row>
    <row r="189" spans="1:10" ht="28.5" customHeight="1" x14ac:dyDescent="0.25">
      <c r="A189" s="179">
        <v>28</v>
      </c>
      <c r="B189" s="234" t="s">
        <v>516</v>
      </c>
      <c r="C189" s="179" t="s">
        <v>185</v>
      </c>
      <c r="D189" s="190">
        <v>2660</v>
      </c>
      <c r="E189" s="186">
        <f t="shared" si="10"/>
        <v>2660</v>
      </c>
      <c r="F189" s="216">
        <v>2</v>
      </c>
      <c r="G189" s="216" t="s">
        <v>517</v>
      </c>
      <c r="H189" s="218" t="s">
        <v>13</v>
      </c>
      <c r="I189" s="219">
        <v>3465</v>
      </c>
      <c r="J189" s="186">
        <f t="shared" si="14"/>
        <v>3465</v>
      </c>
    </row>
    <row r="190" spans="1:10" ht="27" customHeight="1" x14ac:dyDescent="0.25">
      <c r="A190" s="179">
        <v>29</v>
      </c>
      <c r="B190" s="234" t="s">
        <v>518</v>
      </c>
      <c r="C190" s="179" t="s">
        <v>185</v>
      </c>
      <c r="D190" s="190">
        <v>1050</v>
      </c>
      <c r="E190" s="186">
        <f t="shared" si="10"/>
        <v>1050</v>
      </c>
      <c r="F190" s="216">
        <v>3</v>
      </c>
      <c r="G190" s="216" t="s">
        <v>519</v>
      </c>
      <c r="H190" s="218" t="s">
        <v>13</v>
      </c>
      <c r="I190" s="219">
        <v>4335</v>
      </c>
      <c r="J190" s="186">
        <f t="shared" si="14"/>
        <v>4335</v>
      </c>
    </row>
    <row r="191" spans="1:10" ht="33.75" customHeight="1" x14ac:dyDescent="0.25">
      <c r="A191" s="179">
        <v>30</v>
      </c>
      <c r="B191" s="234" t="s">
        <v>520</v>
      </c>
      <c r="C191" s="179" t="s">
        <v>185</v>
      </c>
      <c r="D191" s="190">
        <v>1650</v>
      </c>
      <c r="E191" s="186">
        <f t="shared" si="10"/>
        <v>1650</v>
      </c>
      <c r="F191" s="216">
        <v>4</v>
      </c>
      <c r="G191" s="216" t="s">
        <v>521</v>
      </c>
      <c r="H191" s="218" t="s">
        <v>13</v>
      </c>
      <c r="I191" s="219">
        <v>5300</v>
      </c>
      <c r="J191" s="186">
        <f t="shared" si="14"/>
        <v>5300</v>
      </c>
    </row>
    <row r="192" spans="1:10" ht="31.5" customHeight="1" x14ac:dyDescent="0.25">
      <c r="A192" s="179">
        <v>31</v>
      </c>
      <c r="B192" s="234" t="s">
        <v>522</v>
      </c>
      <c r="C192" s="179" t="s">
        <v>185</v>
      </c>
      <c r="D192" s="190">
        <v>3600</v>
      </c>
      <c r="E192" s="186">
        <f t="shared" si="10"/>
        <v>3600</v>
      </c>
      <c r="F192" s="216">
        <v>5</v>
      </c>
      <c r="G192" s="216" t="s">
        <v>523</v>
      </c>
      <c r="H192" s="218" t="s">
        <v>13</v>
      </c>
      <c r="I192" s="219">
        <v>5775</v>
      </c>
      <c r="J192" s="186">
        <f t="shared" si="14"/>
        <v>5775</v>
      </c>
    </row>
    <row r="193" spans="1:10" ht="35.25" customHeight="1" x14ac:dyDescent="0.25">
      <c r="A193" s="179">
        <v>32</v>
      </c>
      <c r="B193" s="234" t="s">
        <v>524</v>
      </c>
      <c r="C193" s="179" t="s">
        <v>185</v>
      </c>
      <c r="D193" s="190">
        <v>4200</v>
      </c>
      <c r="E193" s="186">
        <f t="shared" si="10"/>
        <v>4200</v>
      </c>
      <c r="F193" s="216">
        <v>6</v>
      </c>
      <c r="G193" s="216" t="s">
        <v>525</v>
      </c>
      <c r="H193" s="218" t="s">
        <v>13</v>
      </c>
      <c r="I193" s="219">
        <v>7500</v>
      </c>
      <c r="J193" s="186">
        <f t="shared" si="14"/>
        <v>7500</v>
      </c>
    </row>
    <row r="194" spans="1:10" ht="42.75" customHeight="1" x14ac:dyDescent="0.25">
      <c r="A194" s="179">
        <v>33</v>
      </c>
      <c r="B194" s="234" t="s">
        <v>526</v>
      </c>
      <c r="C194" s="179" t="s">
        <v>185</v>
      </c>
      <c r="D194" s="190">
        <v>6000</v>
      </c>
      <c r="E194" s="186">
        <f t="shared" si="10"/>
        <v>6000</v>
      </c>
      <c r="F194" s="214"/>
      <c r="G194" s="458" t="s">
        <v>527</v>
      </c>
      <c r="H194" s="458"/>
      <c r="I194" s="458"/>
      <c r="J194" s="459"/>
    </row>
    <row r="195" spans="1:10" ht="25.5" customHeight="1" x14ac:dyDescent="0.25">
      <c r="A195" s="179">
        <v>34</v>
      </c>
      <c r="B195" s="234" t="s">
        <v>528</v>
      </c>
      <c r="C195" s="179" t="s">
        <v>185</v>
      </c>
      <c r="D195" s="190">
        <v>10500</v>
      </c>
      <c r="E195" s="186">
        <f t="shared" si="10"/>
        <v>10500</v>
      </c>
      <c r="F195" s="216">
        <v>1</v>
      </c>
      <c r="G195" s="245" t="s">
        <v>529</v>
      </c>
      <c r="H195" s="218" t="s">
        <v>185</v>
      </c>
      <c r="I195" s="219">
        <v>90000</v>
      </c>
      <c r="J195" s="186">
        <f t="shared" si="14"/>
        <v>90000</v>
      </c>
    </row>
    <row r="196" spans="1:10" ht="22.5" customHeight="1" x14ac:dyDescent="0.25">
      <c r="A196" s="179">
        <v>35</v>
      </c>
      <c r="B196" s="234" t="s">
        <v>530</v>
      </c>
      <c r="C196" s="179" t="s">
        <v>185</v>
      </c>
      <c r="D196" s="190">
        <v>250</v>
      </c>
      <c r="E196" s="186">
        <f t="shared" si="10"/>
        <v>250</v>
      </c>
      <c r="F196" s="216">
        <v>2</v>
      </c>
      <c r="G196" s="245" t="s">
        <v>531</v>
      </c>
      <c r="H196" s="218" t="s">
        <v>185</v>
      </c>
      <c r="I196" s="219">
        <v>95000</v>
      </c>
      <c r="J196" s="186">
        <f t="shared" si="14"/>
        <v>95000</v>
      </c>
    </row>
    <row r="197" spans="1:10" ht="25.5" customHeight="1" x14ac:dyDescent="0.25">
      <c r="A197" s="179">
        <v>36</v>
      </c>
      <c r="B197" s="234" t="s">
        <v>532</v>
      </c>
      <c r="C197" s="179" t="s">
        <v>185</v>
      </c>
      <c r="D197" s="190">
        <v>5400</v>
      </c>
      <c r="E197" s="186">
        <f t="shared" si="10"/>
        <v>5400</v>
      </c>
      <c r="F197" s="216">
        <v>3</v>
      </c>
      <c r="G197" s="245" t="s">
        <v>533</v>
      </c>
      <c r="H197" s="218" t="s">
        <v>185</v>
      </c>
      <c r="I197" s="219">
        <v>145000</v>
      </c>
      <c r="J197" s="180">
        <f t="shared" si="14"/>
        <v>145000</v>
      </c>
    </row>
    <row r="198" spans="1:10" ht="27" customHeight="1" x14ac:dyDescent="0.25">
      <c r="A198" s="179">
        <v>37</v>
      </c>
      <c r="B198" s="234" t="s">
        <v>534</v>
      </c>
      <c r="C198" s="179" t="s">
        <v>185</v>
      </c>
      <c r="D198" s="190">
        <v>6800</v>
      </c>
      <c r="E198" s="186">
        <f t="shared" si="10"/>
        <v>6800</v>
      </c>
      <c r="F198" s="216">
        <v>4</v>
      </c>
      <c r="G198" s="245" t="s">
        <v>535</v>
      </c>
      <c r="H198" s="218" t="s">
        <v>185</v>
      </c>
      <c r="I198" s="219">
        <v>175000</v>
      </c>
      <c r="J198" s="180">
        <f t="shared" si="14"/>
        <v>175000</v>
      </c>
    </row>
    <row r="199" spans="1:10" ht="24" customHeight="1" x14ac:dyDescent="0.25">
      <c r="A199" s="179">
        <v>38</v>
      </c>
      <c r="B199" s="234" t="s">
        <v>536</v>
      </c>
      <c r="C199" s="179" t="s">
        <v>185</v>
      </c>
      <c r="D199" s="190">
        <v>14500</v>
      </c>
      <c r="E199" s="186">
        <f t="shared" si="10"/>
        <v>14500</v>
      </c>
      <c r="F199" s="216">
        <v>5</v>
      </c>
      <c r="G199" s="245" t="s">
        <v>537</v>
      </c>
      <c r="H199" s="218" t="s">
        <v>185</v>
      </c>
      <c r="I199" s="219">
        <v>129000</v>
      </c>
      <c r="J199" s="180">
        <f t="shared" si="14"/>
        <v>129000</v>
      </c>
    </row>
    <row r="200" spans="1:10" ht="30.75" customHeight="1" x14ac:dyDescent="0.25">
      <c r="A200" s="179">
        <v>39</v>
      </c>
      <c r="B200" s="234" t="s">
        <v>538</v>
      </c>
      <c r="C200" s="179" t="s">
        <v>185</v>
      </c>
      <c r="D200" s="190">
        <v>24500</v>
      </c>
      <c r="E200" s="186">
        <f t="shared" si="10"/>
        <v>24500</v>
      </c>
      <c r="F200" s="216">
        <v>6</v>
      </c>
      <c r="G200" s="245" t="s">
        <v>539</v>
      </c>
      <c r="H200" s="218" t="s">
        <v>185</v>
      </c>
      <c r="I200" s="219">
        <v>159000</v>
      </c>
      <c r="J200" s="180">
        <f t="shared" si="14"/>
        <v>159000</v>
      </c>
    </row>
    <row r="201" spans="1:10" ht="45" customHeight="1" x14ac:dyDescent="0.25">
      <c r="A201" s="296"/>
      <c r="B201" s="448" t="s">
        <v>540</v>
      </c>
      <c r="C201" s="448"/>
      <c r="D201" s="448"/>
      <c r="E201" s="449"/>
      <c r="F201" s="216">
        <v>7</v>
      </c>
      <c r="G201" s="245" t="s">
        <v>541</v>
      </c>
      <c r="H201" s="218" t="s">
        <v>185</v>
      </c>
      <c r="I201" s="219">
        <v>190000</v>
      </c>
      <c r="J201" s="180">
        <f t="shared" si="14"/>
        <v>190000</v>
      </c>
    </row>
    <row r="202" spans="1:10" ht="29.25" customHeight="1" x14ac:dyDescent="0.25">
      <c r="A202" s="216">
        <v>1</v>
      </c>
      <c r="B202" s="216" t="s">
        <v>542</v>
      </c>
      <c r="C202" s="218" t="s">
        <v>185</v>
      </c>
      <c r="D202" s="219">
        <v>252</v>
      </c>
      <c r="E202" s="186">
        <f t="shared" si="10"/>
        <v>252</v>
      </c>
      <c r="F202" s="216">
        <v>8</v>
      </c>
      <c r="G202" s="245" t="s">
        <v>543</v>
      </c>
      <c r="H202" s="218" t="s">
        <v>185</v>
      </c>
      <c r="I202" s="219">
        <v>205000</v>
      </c>
      <c r="J202" s="180">
        <f t="shared" si="14"/>
        <v>205000</v>
      </c>
    </row>
    <row r="203" spans="1:10" ht="30.75" customHeight="1" x14ac:dyDescent="0.25">
      <c r="A203" s="216">
        <v>2</v>
      </c>
      <c r="B203" s="216" t="s">
        <v>544</v>
      </c>
      <c r="C203" s="218" t="s">
        <v>185</v>
      </c>
      <c r="D203" s="219">
        <v>232</v>
      </c>
      <c r="E203" s="186">
        <f t="shared" si="10"/>
        <v>232</v>
      </c>
      <c r="F203" s="216">
        <v>9</v>
      </c>
      <c r="G203" s="245" t="s">
        <v>545</v>
      </c>
      <c r="H203" s="218" t="s">
        <v>185</v>
      </c>
      <c r="I203" s="219">
        <v>295000</v>
      </c>
      <c r="J203" s="180">
        <f t="shared" si="14"/>
        <v>295000</v>
      </c>
    </row>
    <row r="204" spans="1:10" ht="33" customHeight="1" x14ac:dyDescent="0.25">
      <c r="A204" s="216">
        <v>3</v>
      </c>
      <c r="B204" s="216" t="s">
        <v>546</v>
      </c>
      <c r="C204" s="218" t="s">
        <v>185</v>
      </c>
      <c r="D204" s="219">
        <v>427</v>
      </c>
      <c r="E204" s="186">
        <f t="shared" si="10"/>
        <v>427</v>
      </c>
      <c r="F204" s="214"/>
      <c r="G204" s="450" t="s">
        <v>547</v>
      </c>
      <c r="H204" s="450"/>
      <c r="I204" s="450"/>
      <c r="J204" s="451"/>
    </row>
    <row r="205" spans="1:10" ht="26.25" customHeight="1" x14ac:dyDescent="0.25">
      <c r="A205" s="216">
        <v>4</v>
      </c>
      <c r="B205" s="216" t="s">
        <v>548</v>
      </c>
      <c r="C205" s="218" t="s">
        <v>185</v>
      </c>
      <c r="D205" s="219">
        <v>417</v>
      </c>
      <c r="E205" s="186">
        <f t="shared" si="10"/>
        <v>417</v>
      </c>
      <c r="F205" s="216">
        <v>1</v>
      </c>
      <c r="G205" s="245" t="s">
        <v>529</v>
      </c>
      <c r="H205" s="218" t="s">
        <v>185</v>
      </c>
      <c r="I205" s="219">
        <v>54200</v>
      </c>
      <c r="J205" s="186">
        <f t="shared" si="14"/>
        <v>54200</v>
      </c>
    </row>
    <row r="206" spans="1:10" ht="45.75" customHeight="1" x14ac:dyDescent="0.25">
      <c r="A206" s="216">
        <v>5</v>
      </c>
      <c r="B206" s="245" t="s">
        <v>549</v>
      </c>
      <c r="C206" s="218" t="s">
        <v>185</v>
      </c>
      <c r="D206" s="219">
        <v>355</v>
      </c>
      <c r="E206" s="186">
        <f t="shared" si="10"/>
        <v>355</v>
      </c>
      <c r="F206" s="216">
        <v>2</v>
      </c>
      <c r="G206" s="245" t="s">
        <v>531</v>
      </c>
      <c r="H206" s="218" t="s">
        <v>185</v>
      </c>
      <c r="I206" s="219">
        <v>61500</v>
      </c>
      <c r="J206" s="186">
        <f t="shared" si="14"/>
        <v>61500</v>
      </c>
    </row>
    <row r="207" spans="1:10" ht="39.75" customHeight="1" x14ac:dyDescent="0.25">
      <c r="A207" s="296"/>
      <c r="B207" s="448" t="s">
        <v>550</v>
      </c>
      <c r="C207" s="448"/>
      <c r="D207" s="448"/>
      <c r="E207" s="449"/>
      <c r="F207" s="216">
        <v>3</v>
      </c>
      <c r="G207" s="245" t="s">
        <v>533</v>
      </c>
      <c r="H207" s="218" t="s">
        <v>185</v>
      </c>
      <c r="I207" s="219">
        <v>76300</v>
      </c>
      <c r="J207" s="186">
        <f t="shared" si="14"/>
        <v>76300</v>
      </c>
    </row>
    <row r="208" spans="1:10" ht="52.5" customHeight="1" x14ac:dyDescent="0.25">
      <c r="A208" s="297">
        <v>1</v>
      </c>
      <c r="B208" s="452" t="s">
        <v>551</v>
      </c>
      <c r="C208" s="453"/>
      <c r="D208" s="453"/>
      <c r="E208" s="454"/>
      <c r="F208" s="216">
        <v>4</v>
      </c>
      <c r="G208" s="245" t="s">
        <v>535</v>
      </c>
      <c r="H208" s="218" t="s">
        <v>185</v>
      </c>
      <c r="I208" s="219">
        <v>86400</v>
      </c>
      <c r="J208" s="186">
        <f t="shared" si="14"/>
        <v>86400</v>
      </c>
    </row>
    <row r="209" spans="1:10" ht="56.25" customHeight="1" x14ac:dyDescent="0.25">
      <c r="A209" s="297" t="s">
        <v>552</v>
      </c>
      <c r="B209" s="298" t="s">
        <v>553</v>
      </c>
      <c r="C209" s="218" t="s">
        <v>185</v>
      </c>
      <c r="D209" s="243">
        <v>56650</v>
      </c>
      <c r="E209" s="186">
        <f t="shared" ref="E209:E219" si="15">D209</f>
        <v>56650</v>
      </c>
      <c r="F209" s="216">
        <v>5</v>
      </c>
      <c r="G209" s="245" t="s">
        <v>554</v>
      </c>
      <c r="H209" s="218" t="s">
        <v>185</v>
      </c>
      <c r="I209" s="191">
        <v>138050</v>
      </c>
      <c r="J209" s="180">
        <f t="shared" si="14"/>
        <v>138050</v>
      </c>
    </row>
    <row r="210" spans="1:10" ht="43.5" customHeight="1" x14ac:dyDescent="0.25">
      <c r="A210" s="297" t="s">
        <v>555</v>
      </c>
      <c r="B210" s="298" t="s">
        <v>556</v>
      </c>
      <c r="C210" s="218" t="s">
        <v>185</v>
      </c>
      <c r="D210" s="243">
        <v>58916</v>
      </c>
      <c r="E210" s="186">
        <f t="shared" si="15"/>
        <v>58916</v>
      </c>
      <c r="F210" s="216">
        <v>6</v>
      </c>
      <c r="G210" s="245" t="s">
        <v>539</v>
      </c>
      <c r="H210" s="218" t="s">
        <v>185</v>
      </c>
      <c r="I210" s="219">
        <v>106200</v>
      </c>
      <c r="J210" s="180">
        <f t="shared" si="14"/>
        <v>106200</v>
      </c>
    </row>
    <row r="211" spans="1:10" ht="34.5" customHeight="1" x14ac:dyDescent="0.25">
      <c r="A211" s="297">
        <v>2</v>
      </c>
      <c r="B211" s="455" t="s">
        <v>557</v>
      </c>
      <c r="C211" s="456"/>
      <c r="D211" s="456"/>
      <c r="E211" s="457"/>
      <c r="F211" s="216">
        <v>7</v>
      </c>
      <c r="G211" s="245" t="s">
        <v>541</v>
      </c>
      <c r="H211" s="218" t="s">
        <v>185</v>
      </c>
      <c r="I211" s="219">
        <v>126600</v>
      </c>
      <c r="J211" s="180">
        <f t="shared" si="14"/>
        <v>126600</v>
      </c>
    </row>
    <row r="212" spans="1:10" ht="52.5" customHeight="1" x14ac:dyDescent="0.25">
      <c r="A212" s="297" t="s">
        <v>552</v>
      </c>
      <c r="B212" s="298" t="s">
        <v>553</v>
      </c>
      <c r="C212" s="218" t="s">
        <v>185</v>
      </c>
      <c r="D212" s="243">
        <v>54384</v>
      </c>
      <c r="E212" s="186">
        <f t="shared" si="15"/>
        <v>54384</v>
      </c>
      <c r="F212" s="216">
        <v>8</v>
      </c>
      <c r="G212" s="245" t="s">
        <v>558</v>
      </c>
      <c r="H212" s="218" t="s">
        <v>185</v>
      </c>
      <c r="I212" s="219">
        <v>150900</v>
      </c>
      <c r="J212" s="180">
        <f t="shared" si="14"/>
        <v>150900</v>
      </c>
    </row>
    <row r="213" spans="1:10" ht="41.25" customHeight="1" x14ac:dyDescent="0.25">
      <c r="A213" s="296" t="s">
        <v>555</v>
      </c>
      <c r="B213" s="298" t="s">
        <v>556</v>
      </c>
      <c r="C213" s="218" t="s">
        <v>185</v>
      </c>
      <c r="D213" s="243">
        <v>56650</v>
      </c>
      <c r="E213" s="186">
        <f t="shared" si="15"/>
        <v>56650</v>
      </c>
      <c r="F213" s="216">
        <v>9</v>
      </c>
      <c r="G213" s="245" t="s">
        <v>545</v>
      </c>
      <c r="H213" s="218"/>
      <c r="I213" s="219">
        <v>187700</v>
      </c>
      <c r="J213" s="180">
        <f t="shared" si="14"/>
        <v>187700</v>
      </c>
    </row>
    <row r="214" spans="1:10" ht="142.5" customHeight="1" x14ac:dyDescent="0.25">
      <c r="A214" s="297">
        <v>3</v>
      </c>
      <c r="B214" s="298" t="s">
        <v>559</v>
      </c>
      <c r="C214" s="218" t="s">
        <v>185</v>
      </c>
      <c r="D214" s="243">
        <v>15450</v>
      </c>
      <c r="E214" s="186">
        <f t="shared" si="15"/>
        <v>15450</v>
      </c>
      <c r="F214" s="214"/>
      <c r="G214" s="214"/>
      <c r="H214" s="223"/>
      <c r="I214" s="219"/>
      <c r="J214" s="256"/>
    </row>
    <row r="215" spans="1:10" ht="27.75" customHeight="1" x14ac:dyDescent="0.25">
      <c r="A215" s="297">
        <v>4</v>
      </c>
      <c r="B215" s="298" t="s">
        <v>560</v>
      </c>
      <c r="C215" s="218" t="s">
        <v>185</v>
      </c>
      <c r="D215" s="243">
        <v>8364</v>
      </c>
      <c r="E215" s="186">
        <f t="shared" si="15"/>
        <v>8364</v>
      </c>
      <c r="F215" s="214"/>
      <c r="G215" s="214"/>
      <c r="H215" s="223"/>
      <c r="I215" s="219"/>
      <c r="J215" s="256"/>
    </row>
    <row r="216" spans="1:10" ht="78" customHeight="1" x14ac:dyDescent="0.25">
      <c r="A216" s="296">
        <v>5</v>
      </c>
      <c r="B216" s="298" t="s">
        <v>561</v>
      </c>
      <c r="C216" s="218" t="s">
        <v>185</v>
      </c>
      <c r="D216" s="243">
        <v>33990</v>
      </c>
      <c r="E216" s="186">
        <f t="shared" si="15"/>
        <v>33990</v>
      </c>
      <c r="F216" s="214"/>
      <c r="G216" s="214"/>
      <c r="H216" s="223"/>
      <c r="I216" s="219"/>
      <c r="J216" s="256"/>
    </row>
    <row r="217" spans="1:10" ht="54" customHeight="1" x14ac:dyDescent="0.25">
      <c r="A217" s="297">
        <v>6</v>
      </c>
      <c r="B217" s="298" t="s">
        <v>562</v>
      </c>
      <c r="C217" s="218" t="s">
        <v>185</v>
      </c>
      <c r="D217" s="243">
        <v>50985</v>
      </c>
      <c r="E217" s="186">
        <f t="shared" si="15"/>
        <v>50985</v>
      </c>
      <c r="F217" s="214"/>
      <c r="G217" s="214"/>
      <c r="H217" s="223"/>
      <c r="I217" s="219"/>
      <c r="J217" s="256"/>
    </row>
    <row r="218" spans="1:10" ht="30" customHeight="1" x14ac:dyDescent="0.25">
      <c r="A218" s="297">
        <v>7</v>
      </c>
      <c r="B218" s="298" t="s">
        <v>563</v>
      </c>
      <c r="C218" s="218" t="s">
        <v>185</v>
      </c>
      <c r="D218" s="243">
        <v>10815</v>
      </c>
      <c r="E218" s="186">
        <f>D218</f>
        <v>10815</v>
      </c>
      <c r="F218" s="214"/>
      <c r="G218" s="214"/>
      <c r="H218" s="223"/>
      <c r="I218" s="219"/>
      <c r="J218" s="256"/>
    </row>
    <row r="219" spans="1:10" ht="60.75" customHeight="1" x14ac:dyDescent="0.25">
      <c r="A219" s="218"/>
      <c r="B219" s="299" t="s">
        <v>564</v>
      </c>
      <c r="C219" s="218"/>
      <c r="D219" s="219"/>
      <c r="E219" s="186">
        <f t="shared" si="15"/>
        <v>0</v>
      </c>
      <c r="F219" s="214"/>
      <c r="G219" s="214"/>
      <c r="H219" s="223"/>
      <c r="I219" s="219"/>
      <c r="J219" s="256"/>
    </row>
    <row r="220" spans="1:10" ht="21" customHeight="1" x14ac:dyDescent="0.25">
      <c r="A220" s="218">
        <v>1</v>
      </c>
      <c r="B220" s="299" t="s">
        <v>565</v>
      </c>
      <c r="C220" s="218" t="s">
        <v>185</v>
      </c>
      <c r="D220" s="243">
        <v>83</v>
      </c>
      <c r="E220" s="243">
        <f>D220</f>
        <v>83</v>
      </c>
      <c r="F220" s="177">
        <v>1</v>
      </c>
      <c r="G220" s="177" t="s">
        <v>566</v>
      </c>
      <c r="H220" s="179" t="s">
        <v>185</v>
      </c>
      <c r="I220" s="219">
        <v>6824</v>
      </c>
      <c r="J220" s="186">
        <f t="shared" ref="J220:J230" si="16">I220</f>
        <v>6824</v>
      </c>
    </row>
    <row r="221" spans="1:10" ht="18" customHeight="1" x14ac:dyDescent="0.25">
      <c r="A221" s="218">
        <v>2</v>
      </c>
      <c r="B221" s="299" t="s">
        <v>567</v>
      </c>
      <c r="C221" s="218" t="s">
        <v>185</v>
      </c>
      <c r="D221" s="243">
        <v>163</v>
      </c>
      <c r="E221" s="243">
        <f t="shared" ref="E221:E231" si="17">D221</f>
        <v>163</v>
      </c>
      <c r="F221" s="177">
        <v>2</v>
      </c>
      <c r="G221" s="177" t="s">
        <v>568</v>
      </c>
      <c r="H221" s="179" t="s">
        <v>185</v>
      </c>
      <c r="I221" s="219">
        <v>21538</v>
      </c>
      <c r="J221" s="186">
        <f t="shared" si="16"/>
        <v>21538</v>
      </c>
    </row>
    <row r="222" spans="1:10" ht="26.25" customHeight="1" x14ac:dyDescent="0.25">
      <c r="A222" s="218">
        <v>3</v>
      </c>
      <c r="B222" s="299" t="s">
        <v>569</v>
      </c>
      <c r="C222" s="218" t="s">
        <v>185</v>
      </c>
      <c r="D222" s="243">
        <v>216</v>
      </c>
      <c r="E222" s="243">
        <f t="shared" si="17"/>
        <v>216</v>
      </c>
      <c r="F222" s="177">
        <v>3</v>
      </c>
      <c r="G222" s="177" t="s">
        <v>570</v>
      </c>
      <c r="H222" s="179" t="s">
        <v>185</v>
      </c>
      <c r="I222" s="219">
        <v>28600</v>
      </c>
      <c r="J222" s="186">
        <f t="shared" si="16"/>
        <v>28600</v>
      </c>
    </row>
    <row r="223" spans="1:10" ht="20.25" customHeight="1" x14ac:dyDescent="0.25">
      <c r="A223" s="218">
        <v>4</v>
      </c>
      <c r="B223" s="299" t="s">
        <v>571</v>
      </c>
      <c r="C223" s="218" t="s">
        <v>185</v>
      </c>
      <c r="D223" s="243">
        <v>350</v>
      </c>
      <c r="E223" s="243">
        <f t="shared" si="17"/>
        <v>350</v>
      </c>
      <c r="F223" s="177">
        <v>4</v>
      </c>
      <c r="G223" s="177" t="s">
        <v>572</v>
      </c>
      <c r="H223" s="179" t="s">
        <v>185</v>
      </c>
      <c r="I223" s="219">
        <v>56</v>
      </c>
      <c r="J223" s="186">
        <f t="shared" si="16"/>
        <v>56</v>
      </c>
    </row>
    <row r="224" spans="1:10" ht="21.75" customHeight="1" x14ac:dyDescent="0.25">
      <c r="A224" s="218">
        <v>5</v>
      </c>
      <c r="B224" s="299" t="s">
        <v>573</v>
      </c>
      <c r="C224" s="218" t="s">
        <v>185</v>
      </c>
      <c r="D224" s="243">
        <v>371</v>
      </c>
      <c r="E224" s="243">
        <f t="shared" si="17"/>
        <v>371</v>
      </c>
      <c r="F224" s="177">
        <v>5</v>
      </c>
      <c r="G224" s="177" t="s">
        <v>574</v>
      </c>
      <c r="H224" s="179" t="s">
        <v>185</v>
      </c>
      <c r="I224" s="219">
        <v>66</v>
      </c>
      <c r="J224" s="186">
        <f t="shared" si="16"/>
        <v>66</v>
      </c>
    </row>
    <row r="225" spans="1:10" ht="17.25" customHeight="1" x14ac:dyDescent="0.25">
      <c r="A225" s="218">
        <v>6</v>
      </c>
      <c r="B225" s="299" t="s">
        <v>575</v>
      </c>
      <c r="C225" s="218" t="s">
        <v>185</v>
      </c>
      <c r="D225" s="243">
        <v>617</v>
      </c>
      <c r="E225" s="243">
        <f t="shared" si="17"/>
        <v>617</v>
      </c>
      <c r="F225" s="177">
        <v>6</v>
      </c>
      <c r="G225" s="177" t="s">
        <v>576</v>
      </c>
      <c r="H225" s="179" t="s">
        <v>185</v>
      </c>
      <c r="I225" s="219">
        <v>82</v>
      </c>
      <c r="J225" s="186">
        <f t="shared" si="16"/>
        <v>82</v>
      </c>
    </row>
    <row r="226" spans="1:10" ht="24.75" customHeight="1" x14ac:dyDescent="0.25">
      <c r="A226" s="218">
        <v>7</v>
      </c>
      <c r="B226" s="299" t="s">
        <v>577</v>
      </c>
      <c r="C226" s="218" t="s">
        <v>185</v>
      </c>
      <c r="D226" s="243">
        <v>144</v>
      </c>
      <c r="E226" s="243">
        <f t="shared" si="17"/>
        <v>144</v>
      </c>
      <c r="F226" s="177">
        <v>7</v>
      </c>
      <c r="G226" s="177" t="s">
        <v>578</v>
      </c>
      <c r="H226" s="179" t="s">
        <v>338</v>
      </c>
      <c r="I226" s="219">
        <v>3383</v>
      </c>
      <c r="J226" s="186">
        <f t="shared" si="16"/>
        <v>3383</v>
      </c>
    </row>
    <row r="227" spans="1:10" ht="20.25" customHeight="1" x14ac:dyDescent="0.25">
      <c r="A227" s="218">
        <v>8</v>
      </c>
      <c r="B227" s="299" t="s">
        <v>579</v>
      </c>
      <c r="C227" s="218" t="s">
        <v>185</v>
      </c>
      <c r="D227" s="243">
        <v>278</v>
      </c>
      <c r="E227" s="243">
        <f t="shared" si="17"/>
        <v>278</v>
      </c>
      <c r="F227" s="177">
        <v>8</v>
      </c>
      <c r="G227" s="177" t="s">
        <v>580</v>
      </c>
      <c r="H227" s="179" t="s">
        <v>338</v>
      </c>
      <c r="I227" s="219">
        <v>116</v>
      </c>
      <c r="J227" s="186">
        <f t="shared" si="16"/>
        <v>116</v>
      </c>
    </row>
    <row r="228" spans="1:10" ht="20.25" customHeight="1" x14ac:dyDescent="0.25">
      <c r="A228" s="218">
        <v>9</v>
      </c>
      <c r="B228" s="299" t="s">
        <v>581</v>
      </c>
      <c r="C228" s="218" t="s">
        <v>185</v>
      </c>
      <c r="D228" s="243">
        <v>407</v>
      </c>
      <c r="E228" s="243">
        <f t="shared" si="17"/>
        <v>407</v>
      </c>
      <c r="F228" s="177">
        <v>9</v>
      </c>
      <c r="G228" s="177" t="s">
        <v>582</v>
      </c>
      <c r="H228" s="179" t="s">
        <v>185</v>
      </c>
      <c r="I228" s="219">
        <v>750</v>
      </c>
      <c r="J228" s="186">
        <f t="shared" si="16"/>
        <v>750</v>
      </c>
    </row>
    <row r="229" spans="1:10" ht="27" customHeight="1" x14ac:dyDescent="0.25">
      <c r="A229" s="218">
        <v>10</v>
      </c>
      <c r="B229" s="299" t="s">
        <v>583</v>
      </c>
      <c r="C229" s="218" t="s">
        <v>185</v>
      </c>
      <c r="D229" s="243">
        <v>613</v>
      </c>
      <c r="E229" s="243">
        <f t="shared" si="17"/>
        <v>613</v>
      </c>
      <c r="F229" s="177">
        <v>10</v>
      </c>
      <c r="G229" s="177" t="s">
        <v>584</v>
      </c>
      <c r="H229" s="179" t="s">
        <v>585</v>
      </c>
      <c r="I229" s="219">
        <v>150</v>
      </c>
      <c r="J229" s="186">
        <f t="shared" si="16"/>
        <v>150</v>
      </c>
    </row>
    <row r="230" spans="1:10" x14ac:dyDescent="0.25">
      <c r="A230" s="218">
        <v>11</v>
      </c>
      <c r="B230" s="299" t="s">
        <v>586</v>
      </c>
      <c r="C230" s="218" t="s">
        <v>185</v>
      </c>
      <c r="D230" s="243">
        <v>299</v>
      </c>
      <c r="E230" s="243">
        <f t="shared" si="17"/>
        <v>299</v>
      </c>
      <c r="F230" s="177">
        <v>11</v>
      </c>
      <c r="G230" s="177" t="s">
        <v>587</v>
      </c>
      <c r="H230" s="179" t="s">
        <v>185</v>
      </c>
      <c r="I230" s="219">
        <v>1100</v>
      </c>
      <c r="J230" s="186">
        <f t="shared" si="16"/>
        <v>1100</v>
      </c>
    </row>
    <row r="231" spans="1:10" x14ac:dyDescent="0.25">
      <c r="A231" s="218">
        <v>12</v>
      </c>
      <c r="B231" s="299" t="s">
        <v>588</v>
      </c>
      <c r="C231" s="218" t="s">
        <v>185</v>
      </c>
      <c r="D231" s="243">
        <v>268</v>
      </c>
      <c r="E231" s="243">
        <f t="shared" si="17"/>
        <v>268</v>
      </c>
      <c r="F231" s="177"/>
      <c r="G231" s="177"/>
      <c r="H231" s="179"/>
      <c r="I231" s="219"/>
      <c r="J231" s="256"/>
    </row>
    <row r="232" spans="1:10" x14ac:dyDescent="0.25">
      <c r="A232" s="218">
        <v>13</v>
      </c>
      <c r="B232" s="177" t="s">
        <v>589</v>
      </c>
      <c r="C232" s="218" t="s">
        <v>185</v>
      </c>
      <c r="D232" s="243">
        <v>273</v>
      </c>
      <c r="E232" s="186">
        <f>D232</f>
        <v>273</v>
      </c>
      <c r="F232" s="177"/>
      <c r="G232" s="203" t="s">
        <v>590</v>
      </c>
      <c r="H232" s="179"/>
      <c r="I232" s="219"/>
      <c r="J232" s="256"/>
    </row>
    <row r="233" spans="1:10" x14ac:dyDescent="0.25">
      <c r="A233" s="218">
        <v>14</v>
      </c>
      <c r="B233" s="177" t="s">
        <v>591</v>
      </c>
      <c r="C233" s="218" t="s">
        <v>185</v>
      </c>
      <c r="D233" s="243">
        <v>443</v>
      </c>
      <c r="E233" s="186">
        <f>D233</f>
        <v>443</v>
      </c>
      <c r="F233" s="177"/>
      <c r="G233" s="177" t="s">
        <v>592</v>
      </c>
      <c r="H233" s="179" t="s">
        <v>338</v>
      </c>
      <c r="I233" s="215">
        <v>155</v>
      </c>
      <c r="J233" s="180">
        <f>I233</f>
        <v>155</v>
      </c>
    </row>
    <row r="234" spans="1:10" x14ac:dyDescent="0.25">
      <c r="A234" s="218">
        <v>15</v>
      </c>
      <c r="B234" s="177" t="s">
        <v>593</v>
      </c>
      <c r="C234" s="218" t="s">
        <v>185</v>
      </c>
      <c r="D234" s="243">
        <v>340</v>
      </c>
      <c r="E234" s="186">
        <f>D234</f>
        <v>340</v>
      </c>
      <c r="F234" s="177"/>
      <c r="G234" s="177" t="s">
        <v>594</v>
      </c>
      <c r="H234" s="179" t="s">
        <v>338</v>
      </c>
      <c r="I234" s="215">
        <v>258</v>
      </c>
      <c r="J234" s="180">
        <f>I234</f>
        <v>258</v>
      </c>
    </row>
    <row r="235" spans="1:10" x14ac:dyDescent="0.25">
      <c r="A235" s="218"/>
      <c r="B235" s="177"/>
      <c r="C235" s="218"/>
      <c r="D235" s="243"/>
      <c r="E235" s="256"/>
      <c r="F235" s="177"/>
      <c r="G235" s="177" t="s">
        <v>595</v>
      </c>
      <c r="H235" s="179" t="s">
        <v>338</v>
      </c>
      <c r="I235" s="215">
        <v>505</v>
      </c>
      <c r="J235" s="180">
        <f>I235</f>
        <v>505</v>
      </c>
    </row>
    <row r="236" spans="1:10" x14ac:dyDescent="0.25">
      <c r="A236" s="218"/>
      <c r="B236" s="177"/>
      <c r="C236" s="218"/>
      <c r="D236" s="243"/>
      <c r="E236" s="256"/>
      <c r="F236" s="177"/>
      <c r="G236" s="177"/>
      <c r="H236" s="179"/>
      <c r="I236" s="219"/>
      <c r="J236" s="256"/>
    </row>
    <row r="237" spans="1:10" x14ac:dyDescent="0.25">
      <c r="A237" s="214"/>
      <c r="B237" s="214"/>
      <c r="C237" s="223"/>
      <c r="D237" s="214"/>
      <c r="E237" s="214"/>
      <c r="F237" s="214"/>
      <c r="G237" s="214"/>
      <c r="H237" s="223"/>
      <c r="I237" s="219"/>
      <c r="J237" s="256"/>
    </row>
    <row r="238" spans="1:10" x14ac:dyDescent="0.25">
      <c r="A238" s="214"/>
      <c r="B238" s="300" t="s">
        <v>596</v>
      </c>
      <c r="C238" s="203"/>
      <c r="D238" s="203"/>
      <c r="E238" s="301"/>
      <c r="F238" s="214"/>
      <c r="G238" s="177" t="s">
        <v>597</v>
      </c>
      <c r="H238" s="179" t="s">
        <v>185</v>
      </c>
      <c r="I238" s="219">
        <v>1298</v>
      </c>
      <c r="J238" s="186">
        <f>I238</f>
        <v>1298</v>
      </c>
    </row>
    <row r="239" spans="1:10" x14ac:dyDescent="0.25">
      <c r="A239" s="177">
        <v>1</v>
      </c>
      <c r="B239" s="263" t="s">
        <v>431</v>
      </c>
      <c r="C239" s="179" t="s">
        <v>185</v>
      </c>
      <c r="D239" s="188">
        <v>464</v>
      </c>
      <c r="E239" s="180">
        <f t="shared" ref="E239:E259" si="18">D239</f>
        <v>464</v>
      </c>
      <c r="F239" s="214"/>
      <c r="G239" s="177" t="s">
        <v>598</v>
      </c>
      <c r="H239" s="179" t="s">
        <v>185</v>
      </c>
      <c r="I239" s="219">
        <v>2828</v>
      </c>
      <c r="J239" s="186">
        <f>I239</f>
        <v>2828</v>
      </c>
    </row>
    <row r="240" spans="1:10" x14ac:dyDescent="0.25">
      <c r="A240" s="177">
        <v>2</v>
      </c>
      <c r="B240" s="263" t="s">
        <v>433</v>
      </c>
      <c r="C240" s="179" t="s">
        <v>185</v>
      </c>
      <c r="D240" s="188">
        <v>775</v>
      </c>
      <c r="E240" s="180">
        <f t="shared" si="18"/>
        <v>775</v>
      </c>
      <c r="F240" s="214"/>
      <c r="G240" s="177" t="s">
        <v>599</v>
      </c>
      <c r="H240" s="179" t="s">
        <v>185</v>
      </c>
      <c r="I240" s="219">
        <v>5091</v>
      </c>
      <c r="J240" s="186">
        <f t="shared" ref="J240:J245" si="19">I240</f>
        <v>5091</v>
      </c>
    </row>
    <row r="241" spans="1:10" x14ac:dyDescent="0.25">
      <c r="A241" s="177">
        <v>3</v>
      </c>
      <c r="B241" s="263" t="s">
        <v>600</v>
      </c>
      <c r="C241" s="179" t="s">
        <v>185</v>
      </c>
      <c r="D241" s="188">
        <v>876</v>
      </c>
      <c r="E241" s="180">
        <f t="shared" si="18"/>
        <v>876</v>
      </c>
      <c r="F241" s="214"/>
      <c r="G241" s="177" t="s">
        <v>601</v>
      </c>
      <c r="H241" s="179" t="s">
        <v>185</v>
      </c>
      <c r="I241" s="219">
        <v>5091</v>
      </c>
      <c r="J241" s="186">
        <f t="shared" si="19"/>
        <v>5091</v>
      </c>
    </row>
    <row r="242" spans="1:10" x14ac:dyDescent="0.25">
      <c r="A242" s="177">
        <v>4</v>
      </c>
      <c r="B242" s="263" t="s">
        <v>602</v>
      </c>
      <c r="C242" s="179" t="s">
        <v>185</v>
      </c>
      <c r="D242" s="188">
        <v>1020</v>
      </c>
      <c r="E242" s="180">
        <f t="shared" si="18"/>
        <v>1020</v>
      </c>
      <c r="F242" s="214"/>
      <c r="G242" s="177" t="s">
        <v>603</v>
      </c>
      <c r="H242" s="179" t="s">
        <v>185</v>
      </c>
      <c r="I242" s="219">
        <v>6787</v>
      </c>
      <c r="J242" s="186">
        <f t="shared" si="19"/>
        <v>6787</v>
      </c>
    </row>
    <row r="243" spans="1:10" ht="36" customHeight="1" x14ac:dyDescent="0.25">
      <c r="A243" s="177">
        <v>5</v>
      </c>
      <c r="B243" s="263" t="s">
        <v>604</v>
      </c>
      <c r="C243" s="179" t="s">
        <v>185</v>
      </c>
      <c r="D243" s="188">
        <v>2678</v>
      </c>
      <c r="E243" s="180">
        <f t="shared" si="18"/>
        <v>2678</v>
      </c>
      <c r="F243" s="214"/>
      <c r="G243" s="177" t="s">
        <v>605</v>
      </c>
      <c r="H243" s="179" t="s">
        <v>185</v>
      </c>
      <c r="I243" s="219">
        <v>8483</v>
      </c>
      <c r="J243" s="186">
        <f t="shared" si="19"/>
        <v>8483</v>
      </c>
    </row>
    <row r="244" spans="1:10" ht="27" customHeight="1" x14ac:dyDescent="0.25">
      <c r="A244" s="177">
        <v>6</v>
      </c>
      <c r="B244" s="263" t="s">
        <v>441</v>
      </c>
      <c r="C244" s="179" t="s">
        <v>185</v>
      </c>
      <c r="D244" s="188">
        <v>1833</v>
      </c>
      <c r="E244" s="180">
        <f t="shared" si="18"/>
        <v>1833</v>
      </c>
      <c r="F244" s="214"/>
      <c r="G244" s="177" t="s">
        <v>606</v>
      </c>
      <c r="H244" s="179" t="s">
        <v>185</v>
      </c>
      <c r="I244" s="219">
        <v>7635</v>
      </c>
      <c r="J244" s="186">
        <f t="shared" si="19"/>
        <v>7635</v>
      </c>
    </row>
    <row r="245" spans="1:10" x14ac:dyDescent="0.25">
      <c r="A245" s="177"/>
      <c r="B245" s="263"/>
      <c r="C245" s="179"/>
      <c r="D245" s="185"/>
      <c r="E245" s="186"/>
      <c r="F245" s="214"/>
      <c r="G245" s="177" t="s">
        <v>607</v>
      </c>
      <c r="H245" s="179" t="s">
        <v>185</v>
      </c>
      <c r="I245" s="219">
        <v>1696</v>
      </c>
      <c r="J245" s="186">
        <f t="shared" si="19"/>
        <v>1696</v>
      </c>
    </row>
    <row r="246" spans="1:10" ht="26.25" customHeight="1" x14ac:dyDescent="0.25">
      <c r="A246" s="177">
        <v>7</v>
      </c>
      <c r="B246" s="302" t="s">
        <v>608</v>
      </c>
      <c r="C246" s="179" t="s">
        <v>185</v>
      </c>
      <c r="D246" s="188">
        <v>1159</v>
      </c>
      <c r="E246" s="180">
        <f t="shared" si="18"/>
        <v>1159</v>
      </c>
      <c r="F246" s="205"/>
      <c r="G246" s="205"/>
      <c r="H246" s="206"/>
      <c r="I246" s="205"/>
      <c r="J246" s="205"/>
    </row>
    <row r="247" spans="1:10" ht="26.25" customHeight="1" x14ac:dyDescent="0.25">
      <c r="A247" s="177">
        <f>A246+1</f>
        <v>8</v>
      </c>
      <c r="B247" s="303" t="s">
        <v>609</v>
      </c>
      <c r="C247" s="289" t="s">
        <v>185</v>
      </c>
      <c r="D247" s="188">
        <v>1751</v>
      </c>
      <c r="E247" s="180">
        <f t="shared" si="18"/>
        <v>1751</v>
      </c>
      <c r="F247" s="205"/>
      <c r="G247" s="205"/>
      <c r="H247" s="206"/>
      <c r="I247" s="205"/>
      <c r="J247" s="205"/>
    </row>
    <row r="248" spans="1:10" ht="50.25" customHeight="1" x14ac:dyDescent="0.25">
      <c r="A248" s="177">
        <f>A247+1</f>
        <v>9</v>
      </c>
      <c r="B248" s="263" t="s">
        <v>610</v>
      </c>
      <c r="C248" s="304" t="s">
        <v>185</v>
      </c>
      <c r="D248" s="185">
        <v>2349</v>
      </c>
      <c r="E248" s="186">
        <f t="shared" si="18"/>
        <v>2349</v>
      </c>
      <c r="F248" s="205"/>
      <c r="G248" s="205"/>
      <c r="H248" s="206"/>
      <c r="I248" s="205"/>
      <c r="J248" s="205"/>
    </row>
    <row r="249" spans="1:10" ht="36" customHeight="1" x14ac:dyDescent="0.25">
      <c r="A249" s="177">
        <v>10</v>
      </c>
      <c r="B249" s="263" t="s">
        <v>611</v>
      </c>
      <c r="C249" s="304" t="s">
        <v>185</v>
      </c>
      <c r="D249" s="185">
        <v>2970</v>
      </c>
      <c r="E249" s="186">
        <f t="shared" si="18"/>
        <v>2970</v>
      </c>
      <c r="F249" s="205"/>
      <c r="G249" s="205"/>
      <c r="H249" s="206"/>
      <c r="I249" s="205"/>
      <c r="J249" s="205"/>
    </row>
    <row r="250" spans="1:10" ht="33.75" customHeight="1" x14ac:dyDescent="0.25">
      <c r="A250" s="177">
        <v>11</v>
      </c>
      <c r="B250" s="302" t="s">
        <v>612</v>
      </c>
      <c r="C250" s="179" t="s">
        <v>185</v>
      </c>
      <c r="D250" s="188">
        <v>1854</v>
      </c>
      <c r="E250" s="180">
        <f t="shared" si="18"/>
        <v>1854</v>
      </c>
      <c r="F250" s="205"/>
      <c r="G250" s="205"/>
      <c r="H250" s="206"/>
      <c r="I250" s="205"/>
      <c r="J250" s="205"/>
    </row>
    <row r="251" spans="1:10" ht="36" customHeight="1" x14ac:dyDescent="0.25">
      <c r="A251" s="177">
        <v>12</v>
      </c>
      <c r="B251" s="302" t="s">
        <v>613</v>
      </c>
      <c r="C251" s="280" t="s">
        <v>185</v>
      </c>
      <c r="D251" s="305">
        <v>3090</v>
      </c>
      <c r="E251" s="180">
        <f t="shared" si="18"/>
        <v>3090</v>
      </c>
      <c r="F251" s="205"/>
      <c r="G251" s="205"/>
      <c r="H251" s="206"/>
      <c r="I251" s="205"/>
      <c r="J251" s="205"/>
    </row>
    <row r="252" spans="1:10" ht="45" customHeight="1" x14ac:dyDescent="0.25">
      <c r="A252" s="177">
        <v>13</v>
      </c>
      <c r="B252" s="303" t="s">
        <v>614</v>
      </c>
      <c r="C252" s="280" t="s">
        <v>185</v>
      </c>
      <c r="D252" s="305">
        <v>5410</v>
      </c>
      <c r="E252" s="180">
        <f t="shared" si="18"/>
        <v>5410</v>
      </c>
      <c r="F252" s="205"/>
      <c r="G252" s="205"/>
      <c r="H252" s="206"/>
      <c r="I252" s="205"/>
      <c r="J252" s="205"/>
    </row>
    <row r="253" spans="1:10" ht="40.5" customHeight="1" x14ac:dyDescent="0.25">
      <c r="A253" s="177">
        <v>14</v>
      </c>
      <c r="B253" s="302" t="s">
        <v>615</v>
      </c>
      <c r="C253" s="179" t="s">
        <v>185</v>
      </c>
      <c r="D253" s="188">
        <v>3554</v>
      </c>
      <c r="E253" s="180">
        <f t="shared" si="18"/>
        <v>3554</v>
      </c>
      <c r="F253" s="205"/>
      <c r="G253" s="205"/>
      <c r="H253" s="206"/>
      <c r="I253" s="205"/>
      <c r="J253" s="205"/>
    </row>
    <row r="254" spans="1:10" ht="51" customHeight="1" x14ac:dyDescent="0.25">
      <c r="A254" s="177">
        <f>A253+1</f>
        <v>15</v>
      </c>
      <c r="B254" s="302" t="s">
        <v>616</v>
      </c>
      <c r="C254" s="179" t="s">
        <v>185</v>
      </c>
      <c r="D254" s="188">
        <v>4326</v>
      </c>
      <c r="E254" s="180">
        <f t="shared" si="18"/>
        <v>4326</v>
      </c>
      <c r="F254" s="205"/>
      <c r="G254" s="205"/>
      <c r="H254" s="206"/>
      <c r="I254" s="205"/>
      <c r="J254" s="205"/>
    </row>
    <row r="255" spans="1:10" ht="36" customHeight="1" x14ac:dyDescent="0.25">
      <c r="A255" s="177">
        <f>A254+1</f>
        <v>16</v>
      </c>
      <c r="B255" s="263" t="s">
        <v>617</v>
      </c>
      <c r="C255" s="179" t="s">
        <v>185</v>
      </c>
      <c r="D255" s="185">
        <v>9350</v>
      </c>
      <c r="E255" s="186">
        <f t="shared" si="18"/>
        <v>9350</v>
      </c>
      <c r="F255" s="205"/>
      <c r="G255" s="205"/>
      <c r="H255" s="206"/>
      <c r="I255" s="205"/>
      <c r="J255" s="205"/>
    </row>
    <row r="256" spans="1:10" ht="19.5" customHeight="1" x14ac:dyDescent="0.25">
      <c r="A256" s="177">
        <v>17</v>
      </c>
      <c r="B256" s="263" t="s">
        <v>472</v>
      </c>
      <c r="C256" s="179" t="s">
        <v>185</v>
      </c>
      <c r="D256" s="189">
        <v>1958</v>
      </c>
      <c r="E256" s="186">
        <f t="shared" si="18"/>
        <v>1958</v>
      </c>
      <c r="F256" s="205"/>
      <c r="G256" s="205"/>
      <c r="H256" s="206"/>
      <c r="I256" s="205"/>
      <c r="J256" s="205"/>
    </row>
    <row r="257" spans="1:10" ht="24.75" customHeight="1" x14ac:dyDescent="0.25">
      <c r="A257" s="177">
        <f>A256+1</f>
        <v>18</v>
      </c>
      <c r="B257" s="263" t="s">
        <v>474</v>
      </c>
      <c r="C257" s="179" t="s">
        <v>185</v>
      </c>
      <c r="D257" s="189">
        <v>3795</v>
      </c>
      <c r="E257" s="186">
        <f t="shared" si="18"/>
        <v>3795</v>
      </c>
      <c r="F257" s="205"/>
      <c r="G257" s="205"/>
      <c r="H257" s="206"/>
      <c r="I257" s="205"/>
      <c r="J257" s="205"/>
    </row>
    <row r="258" spans="1:10" ht="18" customHeight="1" x14ac:dyDescent="0.25">
      <c r="A258" s="177">
        <f>A257+1</f>
        <v>19</v>
      </c>
      <c r="B258" s="263" t="s">
        <v>476</v>
      </c>
      <c r="C258" s="179" t="s">
        <v>185</v>
      </c>
      <c r="D258" s="185">
        <v>9955</v>
      </c>
      <c r="E258" s="186">
        <f t="shared" si="18"/>
        <v>9955</v>
      </c>
      <c r="F258" s="205"/>
      <c r="G258" s="205"/>
      <c r="H258" s="206"/>
      <c r="I258" s="205"/>
      <c r="J258" s="205"/>
    </row>
    <row r="259" spans="1:10" ht="18.75" customHeight="1" x14ac:dyDescent="0.25">
      <c r="A259" s="177">
        <f>A258+1</f>
        <v>20</v>
      </c>
      <c r="B259" s="263" t="s">
        <v>478</v>
      </c>
      <c r="C259" s="179" t="s">
        <v>185</v>
      </c>
      <c r="D259" s="209">
        <v>13970</v>
      </c>
      <c r="E259" s="186">
        <f t="shared" si="18"/>
        <v>13970</v>
      </c>
      <c r="F259" s="205"/>
      <c r="G259" s="205"/>
      <c r="H259" s="206"/>
      <c r="I259" s="205"/>
      <c r="J259" s="205"/>
    </row>
    <row r="260" spans="1:10" x14ac:dyDescent="0.25">
      <c r="A260" s="205"/>
      <c r="B260" s="205"/>
      <c r="C260" s="206"/>
      <c r="D260" s="205"/>
      <c r="E260" s="205"/>
      <c r="F260" s="205"/>
      <c r="G260" s="205"/>
      <c r="H260" s="206"/>
      <c r="I260" s="205"/>
      <c r="J260" s="205"/>
    </row>
    <row r="262" spans="1:10" x14ac:dyDescent="0.25">
      <c r="B262" s="332" t="s">
        <v>637</v>
      </c>
    </row>
    <row r="263" spans="1:10" x14ac:dyDescent="0.25">
      <c r="B263">
        <v>8032</v>
      </c>
      <c r="C263">
        <v>5913</v>
      </c>
    </row>
    <row r="265" spans="1:10" x14ac:dyDescent="0.25">
      <c r="B265" s="332" t="s">
        <v>638</v>
      </c>
    </row>
    <row r="266" spans="1:10" x14ac:dyDescent="0.25">
      <c r="B266">
        <v>816</v>
      </c>
    </row>
    <row r="268" spans="1:10" x14ac:dyDescent="0.25">
      <c r="B268" s="332" t="s">
        <v>639</v>
      </c>
    </row>
    <row r="269" spans="1:10" x14ac:dyDescent="0.25">
      <c r="B269">
        <v>480</v>
      </c>
    </row>
  </sheetData>
  <mergeCells count="29">
    <mergeCell ref="A91:E91"/>
    <mergeCell ref="A1:J1"/>
    <mergeCell ref="A5:E5"/>
    <mergeCell ref="F5:J5"/>
    <mergeCell ref="A21:E21"/>
    <mergeCell ref="F21:J21"/>
    <mergeCell ref="A45:E49"/>
    <mergeCell ref="B61:E61"/>
    <mergeCell ref="G62:J62"/>
    <mergeCell ref="A79:E79"/>
    <mergeCell ref="G85:J85"/>
    <mergeCell ref="G90:J90"/>
    <mergeCell ref="G194:J194"/>
    <mergeCell ref="G99:J99"/>
    <mergeCell ref="A100:E100"/>
    <mergeCell ref="G116:J116"/>
    <mergeCell ref="B131:E131"/>
    <mergeCell ref="G132:J132"/>
    <mergeCell ref="G137:J137"/>
    <mergeCell ref="G142:J142"/>
    <mergeCell ref="A161:E161"/>
    <mergeCell ref="G169:J169"/>
    <mergeCell ref="G177:J177"/>
    <mergeCell ref="G187:J187"/>
    <mergeCell ref="B201:E201"/>
    <mergeCell ref="G204:J204"/>
    <mergeCell ref="B207:E207"/>
    <mergeCell ref="B208:E208"/>
    <mergeCell ref="B211:E211"/>
  </mergeCells>
  <hyperlinks>
    <hyperlink ref="M18" r:id="rId1"/>
    <hyperlink ref="M21" r:id="rId2"/>
    <hyperlink ref="M24" r:id="rId3"/>
    <hyperlink ref="M27" r:id="rId4" display="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hyperlink ref="M30" r:id="rId5"/>
    <hyperlink ref="B262" r:id="rId6"/>
    <hyperlink ref="B265" r:id="rId7"/>
    <hyperlink ref="B268" r:id="rId8"/>
    <hyperlink ref="M33" r:id="rId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Calculation Sheet</vt:lpstr>
      <vt:lpstr>Bill of Quantity</vt:lpstr>
      <vt:lpstr>Analysis</vt:lpstr>
      <vt:lpstr>Transformer and Pole</vt:lpstr>
      <vt:lpstr>Base Rate</vt:lpstr>
      <vt:lpstr>Electrical District Rate</vt:lpstr>
      <vt:lpstr>Décor_Light</vt:lpstr>
      <vt:lpstr>Number_of_Power_Sockets_Points</vt:lpstr>
      <vt:lpstr>pc</vt:lpstr>
      <vt:lpstr>'Base Rate'!Print_Area</vt:lpstr>
      <vt:lpstr>Rate_WITH__TRANS.</vt:lpstr>
      <vt:lpstr>Rate_WITH_0_TRANS.</vt:lpstr>
      <vt:lpstr>semiskilled</vt:lpstr>
      <vt:lpstr>skilled</vt:lpstr>
      <vt:lpstr>Spot_light</vt:lpstr>
      <vt:lpstr>unskilled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2021-04-22T19:53:32Z</dcterms:modified>
</cp:coreProperties>
</file>