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lectrical Drawing\Hospital Jaljala\"/>
    </mc:Choice>
  </mc:AlternateContent>
  <bookViews>
    <workbookView xWindow="0" yWindow="0" windowWidth="20430" windowHeight="8250"/>
  </bookViews>
  <sheets>
    <sheet name="Lux Calculation" sheetId="1" r:id="rId1"/>
    <sheet name="Load Calculation" sheetId="6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1" l="1"/>
  <c r="K51" i="1" s="1"/>
  <c r="H50" i="1"/>
  <c r="K50" i="1" s="1"/>
  <c r="H37" i="1"/>
  <c r="K37" i="1" s="1"/>
  <c r="H31" i="1" l="1"/>
  <c r="K31" i="1" s="1"/>
  <c r="H19" i="1"/>
  <c r="K19" i="1" s="1"/>
  <c r="H18" i="1"/>
  <c r="K18" i="1" s="1"/>
  <c r="H17" i="1"/>
  <c r="K17" i="1" s="1"/>
  <c r="V24" i="6" l="1"/>
  <c r="S69" i="6" l="1"/>
  <c r="S66" i="6"/>
  <c r="S55" i="6"/>
  <c r="S26" i="6"/>
  <c r="S45" i="6"/>
  <c r="S16" i="6"/>
  <c r="S5" i="6"/>
  <c r="H80" i="6" l="1"/>
  <c r="J80" i="6" s="1"/>
  <c r="L80" i="6" s="1"/>
  <c r="H79" i="6"/>
  <c r="J79" i="6" s="1"/>
  <c r="L79" i="6" s="1"/>
  <c r="H64" i="6"/>
  <c r="J64" i="6" s="1"/>
  <c r="L64" i="6" s="1"/>
  <c r="H63" i="6"/>
  <c r="J63" i="6" s="1"/>
  <c r="L63" i="6" s="1"/>
  <c r="H53" i="6"/>
  <c r="J53" i="6" s="1"/>
  <c r="L53" i="6" s="1"/>
  <c r="H43" i="6"/>
  <c r="J43" i="6" s="1"/>
  <c r="L43" i="6" s="1"/>
  <c r="H34" i="6"/>
  <c r="J34" i="6" s="1"/>
  <c r="L34" i="6" s="1"/>
  <c r="H33" i="6"/>
  <c r="J33" i="6" s="1"/>
  <c r="L33" i="6" s="1"/>
  <c r="H24" i="6"/>
  <c r="J24" i="6" s="1"/>
  <c r="L24" i="6" s="1"/>
  <c r="H23" i="6"/>
  <c r="J23" i="6" s="1"/>
  <c r="L23" i="6" s="1"/>
  <c r="H14" i="6"/>
  <c r="J14" i="6" s="1"/>
  <c r="L14" i="6" s="1"/>
  <c r="H6" i="6" l="1"/>
  <c r="J6" i="6" s="1"/>
  <c r="L6" i="6" s="1"/>
  <c r="H7" i="6"/>
  <c r="J7" i="6" s="1"/>
  <c r="L7" i="6" s="1"/>
  <c r="H8" i="6"/>
  <c r="J8" i="6" s="1"/>
  <c r="L8" i="6" s="1"/>
  <c r="H9" i="6"/>
  <c r="J9" i="6" s="1"/>
  <c r="L9" i="6" s="1"/>
  <c r="H10" i="6"/>
  <c r="J10" i="6" s="1"/>
  <c r="L10" i="6" s="1"/>
  <c r="H11" i="6"/>
  <c r="J11" i="6" s="1"/>
  <c r="L11" i="6" s="1"/>
  <c r="H12" i="6"/>
  <c r="J12" i="6" s="1"/>
  <c r="L12" i="6" s="1"/>
  <c r="N12" i="6" s="1"/>
  <c r="H13" i="6"/>
  <c r="J13" i="6" s="1"/>
  <c r="L13" i="6" s="1"/>
  <c r="N13" i="6" s="1"/>
  <c r="H15" i="6"/>
  <c r="J15" i="6" s="1"/>
  <c r="L15" i="6" s="1"/>
  <c r="N14" i="6" s="1"/>
  <c r="H16" i="6"/>
  <c r="J16" i="6" s="1"/>
  <c r="L16" i="6" s="1"/>
  <c r="H17" i="6"/>
  <c r="J17" i="6" s="1"/>
  <c r="L17" i="6" s="1"/>
  <c r="H18" i="6"/>
  <c r="J18" i="6" s="1"/>
  <c r="L18" i="6" s="1"/>
  <c r="H19" i="6"/>
  <c r="J19" i="6" s="1"/>
  <c r="L19" i="6" s="1"/>
  <c r="H20" i="6"/>
  <c r="J20" i="6" s="1"/>
  <c r="L20" i="6" s="1"/>
  <c r="H21" i="6"/>
  <c r="J21" i="6" s="1"/>
  <c r="L21" i="6" s="1"/>
  <c r="H22" i="6"/>
  <c r="H25" i="6"/>
  <c r="J25" i="6" s="1"/>
  <c r="L25" i="6" s="1"/>
  <c r="N23" i="6" s="1"/>
  <c r="H26" i="6"/>
  <c r="J26" i="6" s="1"/>
  <c r="L26" i="6" s="1"/>
  <c r="H27" i="6"/>
  <c r="J27" i="6" s="1"/>
  <c r="L27" i="6" s="1"/>
  <c r="H28" i="6"/>
  <c r="J28" i="6" s="1"/>
  <c r="L28" i="6" s="1"/>
  <c r="H29" i="6"/>
  <c r="J29" i="6" s="1"/>
  <c r="L29" i="6" s="1"/>
  <c r="H30" i="6"/>
  <c r="J30" i="6" s="1"/>
  <c r="L30" i="6" s="1"/>
  <c r="H31" i="6"/>
  <c r="J31" i="6" s="1"/>
  <c r="L31" i="6" s="1"/>
  <c r="H32" i="6"/>
  <c r="J32" i="6" s="1"/>
  <c r="L32" i="6" s="1"/>
  <c r="H35" i="6"/>
  <c r="J35" i="6" s="1"/>
  <c r="L35" i="6" s="1"/>
  <c r="N33" i="6" s="1"/>
  <c r="S33" i="6" s="1"/>
  <c r="H36" i="6"/>
  <c r="J36" i="6" s="1"/>
  <c r="L36" i="6" s="1"/>
  <c r="H37" i="6"/>
  <c r="J37" i="6" s="1"/>
  <c r="L37" i="6" s="1"/>
  <c r="H38" i="6"/>
  <c r="J38" i="6" s="1"/>
  <c r="L38" i="6" s="1"/>
  <c r="H39" i="6"/>
  <c r="J39" i="6" s="1"/>
  <c r="L39" i="6" s="1"/>
  <c r="H40" i="6"/>
  <c r="J40" i="6" s="1"/>
  <c r="L40" i="6" s="1"/>
  <c r="H41" i="6"/>
  <c r="J41" i="6" s="1"/>
  <c r="L41" i="6" s="1"/>
  <c r="H42" i="6"/>
  <c r="J42" i="6" s="1"/>
  <c r="L42" i="6" s="1"/>
  <c r="H44" i="6"/>
  <c r="J44" i="6" s="1"/>
  <c r="L44" i="6" s="1"/>
  <c r="N43" i="6" s="1"/>
  <c r="H45" i="6"/>
  <c r="J45" i="6" s="1"/>
  <c r="L45" i="6" s="1"/>
  <c r="H46" i="6"/>
  <c r="J46" i="6" s="1"/>
  <c r="L46" i="6" s="1"/>
  <c r="H47" i="6"/>
  <c r="J47" i="6" s="1"/>
  <c r="L47" i="6" s="1"/>
  <c r="H48" i="6"/>
  <c r="J48" i="6" s="1"/>
  <c r="L48" i="6" s="1"/>
  <c r="H49" i="6"/>
  <c r="J49" i="6" s="1"/>
  <c r="L49" i="6" s="1"/>
  <c r="H50" i="6"/>
  <c r="J50" i="6" s="1"/>
  <c r="L50" i="6" s="1"/>
  <c r="H51" i="6"/>
  <c r="J51" i="6" s="1"/>
  <c r="L51" i="6" s="1"/>
  <c r="H52" i="6"/>
  <c r="J52" i="6" s="1"/>
  <c r="L52" i="6" s="1"/>
  <c r="N52" i="6" s="1"/>
  <c r="H54" i="6"/>
  <c r="J54" i="6" s="1"/>
  <c r="L54" i="6" s="1"/>
  <c r="N53" i="6" s="1"/>
  <c r="H55" i="6"/>
  <c r="J55" i="6" s="1"/>
  <c r="L55" i="6" s="1"/>
  <c r="H56" i="6"/>
  <c r="J56" i="6" s="1"/>
  <c r="L56" i="6" s="1"/>
  <c r="H57" i="6"/>
  <c r="J57" i="6" s="1"/>
  <c r="L57" i="6" s="1"/>
  <c r="H58" i="6"/>
  <c r="J58" i="6" s="1"/>
  <c r="L58" i="6" s="1"/>
  <c r="H59" i="6"/>
  <c r="J59" i="6" s="1"/>
  <c r="L59" i="6" s="1"/>
  <c r="H60" i="6"/>
  <c r="J60" i="6" s="1"/>
  <c r="L60" i="6" s="1"/>
  <c r="H61" i="6"/>
  <c r="J61" i="6" s="1"/>
  <c r="L61" i="6" s="1"/>
  <c r="H62" i="6"/>
  <c r="J62" i="6" s="1"/>
  <c r="L62" i="6" s="1"/>
  <c r="H65" i="6"/>
  <c r="J65" i="6" s="1"/>
  <c r="L65" i="6" s="1"/>
  <c r="N63" i="6" s="1"/>
  <c r="S63" i="6" s="1"/>
  <c r="H66" i="6"/>
  <c r="J66" i="6" s="1"/>
  <c r="L66" i="6" s="1"/>
  <c r="H67" i="6"/>
  <c r="J67" i="6" s="1"/>
  <c r="L67" i="6" s="1"/>
  <c r="H68" i="6"/>
  <c r="J68" i="6" s="1"/>
  <c r="L68" i="6" s="1"/>
  <c r="H69" i="6"/>
  <c r="J69" i="6" s="1"/>
  <c r="L69" i="6" s="1"/>
  <c r="H70" i="6"/>
  <c r="J70" i="6" s="1"/>
  <c r="L70" i="6" s="1"/>
  <c r="H71" i="6"/>
  <c r="J71" i="6" s="1"/>
  <c r="L71" i="6" s="1"/>
  <c r="H72" i="6"/>
  <c r="J72" i="6" s="1"/>
  <c r="L72" i="6" s="1"/>
  <c r="H73" i="6"/>
  <c r="J73" i="6" s="1"/>
  <c r="L73" i="6" s="1"/>
  <c r="H74" i="6"/>
  <c r="J74" i="6" s="1"/>
  <c r="L74" i="6" s="1"/>
  <c r="H75" i="6"/>
  <c r="J75" i="6" s="1"/>
  <c r="L75" i="6" s="1"/>
  <c r="H76" i="6"/>
  <c r="J76" i="6" s="1"/>
  <c r="L76" i="6" s="1"/>
  <c r="H77" i="6"/>
  <c r="J77" i="6" s="1"/>
  <c r="L77" i="6" s="1"/>
  <c r="H78" i="6"/>
  <c r="J78" i="6" s="1"/>
  <c r="L78" i="6" s="1"/>
  <c r="H81" i="6"/>
  <c r="J81" i="6" s="1"/>
  <c r="L81" i="6" s="1"/>
  <c r="N79" i="6" s="1"/>
  <c r="S79" i="6" s="1"/>
  <c r="V23" i="6" l="1"/>
  <c r="S43" i="6"/>
  <c r="S23" i="6"/>
  <c r="V22" i="6"/>
  <c r="V41" i="6"/>
  <c r="S53" i="6"/>
  <c r="S14" i="6"/>
  <c r="N36" i="6"/>
  <c r="S36" i="6" s="1"/>
  <c r="N55" i="6"/>
  <c r="N69" i="6"/>
  <c r="N16" i="6"/>
  <c r="N26" i="6"/>
  <c r="N66" i="6"/>
  <c r="N45" i="6"/>
  <c r="H5" i="6"/>
  <c r="J22" i="6"/>
  <c r="L22" i="6" s="1"/>
  <c r="N22" i="6" s="1"/>
  <c r="U9" i="6" l="1"/>
  <c r="U55" i="6"/>
  <c r="O36" i="6"/>
  <c r="T36" i="6" s="1"/>
  <c r="O66" i="6"/>
  <c r="T66" i="6" s="1"/>
  <c r="J5" i="6"/>
  <c r="L5" i="6" s="1"/>
  <c r="N5" i="6" s="1"/>
  <c r="H83" i="6"/>
  <c r="H4" i="1"/>
  <c r="K4" i="1" s="1"/>
  <c r="H5" i="1"/>
  <c r="K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K26" i="1" s="1"/>
  <c r="H27" i="1"/>
  <c r="K27" i="1" s="1"/>
  <c r="H28" i="1"/>
  <c r="K28" i="1" s="1"/>
  <c r="H29" i="1"/>
  <c r="K29" i="1" s="1"/>
  <c r="H30" i="1"/>
  <c r="K30" i="1" s="1"/>
  <c r="H32" i="1"/>
  <c r="K32" i="1" s="1"/>
  <c r="H33" i="1"/>
  <c r="K33" i="1" s="1"/>
  <c r="H34" i="1"/>
  <c r="K34" i="1" s="1"/>
  <c r="H35" i="1"/>
  <c r="K35" i="1" s="1"/>
  <c r="H36" i="1"/>
  <c r="K36" i="1" s="1"/>
  <c r="H38" i="1"/>
  <c r="K38" i="1" s="1"/>
  <c r="H39" i="1"/>
  <c r="K39" i="1" s="1"/>
  <c r="H40" i="1"/>
  <c r="K40" i="1" s="1"/>
  <c r="H41" i="1"/>
  <c r="K41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K49" i="1" s="1"/>
  <c r="H3" i="1"/>
  <c r="K3" i="1" s="1"/>
  <c r="O5" i="6" l="1"/>
  <c r="Q5" i="6" l="1"/>
  <c r="R5" i="6" s="1"/>
  <c r="T5" i="6"/>
</calcChain>
</file>

<file path=xl/sharedStrings.xml><?xml version="1.0" encoding="utf-8"?>
<sst xmlns="http://schemas.openxmlformats.org/spreadsheetml/2006/main" count="177" uniqueCount="103">
  <si>
    <t>LUX CALCULATION</t>
  </si>
  <si>
    <t>S.N.</t>
  </si>
  <si>
    <t>TYPES OF SPACE</t>
  </si>
  <si>
    <t>REQUIRED LUX</t>
  </si>
  <si>
    <t>BULB LUMEN</t>
  </si>
  <si>
    <t>N0. OF LUMINARIES</t>
  </si>
  <si>
    <t>FLOOR</t>
  </si>
  <si>
    <t>BULB EFFICIENCY</t>
  </si>
  <si>
    <r>
      <t>µ</t>
    </r>
    <r>
      <rPr>
        <vertAlign val="subscript"/>
        <sz val="11"/>
        <color theme="1"/>
        <rFont val="Times New Roman"/>
        <family val="1"/>
      </rPr>
      <t>m</t>
    </r>
  </si>
  <si>
    <r>
      <t>µ</t>
    </r>
    <r>
      <rPr>
        <vertAlign val="subscript"/>
        <sz val="11"/>
        <color theme="1"/>
        <rFont val="Times New Roman"/>
        <family val="1"/>
      </rPr>
      <t>u</t>
    </r>
  </si>
  <si>
    <t>Apparent Power, kVA</t>
  </si>
  <si>
    <t>Apparent Power Demand,kVA</t>
  </si>
  <si>
    <t>Apparent Power Demand, kVA</t>
  </si>
  <si>
    <t>Qty</t>
  </si>
  <si>
    <t>Wattage, W</t>
  </si>
  <si>
    <t>P.F</t>
  </si>
  <si>
    <t>GROUND FLOOR PLAN</t>
  </si>
  <si>
    <t>Foyer</t>
  </si>
  <si>
    <t>Emergency Ward</t>
  </si>
  <si>
    <t>Nurse Station</t>
  </si>
  <si>
    <t>Pathology Lab</t>
  </si>
  <si>
    <t>Pharmacy</t>
  </si>
  <si>
    <t>Store</t>
  </si>
  <si>
    <t xml:space="preserve">Sluice </t>
  </si>
  <si>
    <t xml:space="preserve">Doctor's Room </t>
  </si>
  <si>
    <t>FIRST FLOOR PLAN</t>
  </si>
  <si>
    <t>SECOND FLOOR PLAN</t>
  </si>
  <si>
    <t>AREA (mm^2)</t>
  </si>
  <si>
    <t>BULB WATTAGE(W)</t>
  </si>
  <si>
    <t>Single Phase Socket Outlet</t>
  </si>
  <si>
    <t>LED Panel Surface type 1x4</t>
  </si>
  <si>
    <t>LED Panel Surface type 2x2</t>
  </si>
  <si>
    <t>SDB 2-2</t>
  </si>
  <si>
    <t>Electric Lift</t>
  </si>
  <si>
    <t>SDB 2-1</t>
  </si>
  <si>
    <t>SDB 1-3</t>
  </si>
  <si>
    <t>SDB 1-2</t>
  </si>
  <si>
    <t>SDB 1-1</t>
  </si>
  <si>
    <t>SDB 1</t>
  </si>
  <si>
    <t>SDB 0-3</t>
  </si>
  <si>
    <t>SDB 0-2</t>
  </si>
  <si>
    <t>SDB 0-1</t>
  </si>
  <si>
    <t>SDB 0</t>
  </si>
  <si>
    <t>Size of Main MCCB of hospital, A</t>
  </si>
  <si>
    <t>Total Apparent Power Demand kVA</t>
  </si>
  <si>
    <t>Ks</t>
  </si>
  <si>
    <t>Ku</t>
  </si>
  <si>
    <t>Electrical Loads</t>
  </si>
  <si>
    <t>Hospital DBs</t>
  </si>
  <si>
    <t>HOSPITAL LOAD CALCULATION</t>
  </si>
  <si>
    <t>Three Phase Socket Outlet</t>
  </si>
  <si>
    <t>Single Phase Socket Outlet 5 A</t>
  </si>
  <si>
    <t>LED Panel Surface type 1x2</t>
  </si>
  <si>
    <t xml:space="preserve">LED Panel Surface type 1x1 </t>
  </si>
  <si>
    <t xml:space="preserve">LED Round Emergency </t>
  </si>
  <si>
    <t>LED Round Emergency Wall</t>
  </si>
  <si>
    <t>48'' Celing Fan</t>
  </si>
  <si>
    <t>Single Phase Socket Outlet 15 A</t>
  </si>
  <si>
    <t xml:space="preserve">Single Phase Essential Socket </t>
  </si>
  <si>
    <t>SDB 0-1 UPS</t>
  </si>
  <si>
    <t>SDB 0-2 UPS</t>
  </si>
  <si>
    <t>SDB 2-2 UPS</t>
  </si>
  <si>
    <t>SDB 1-3 UPS</t>
  </si>
  <si>
    <t>SDB 1-2 UPS</t>
  </si>
  <si>
    <t>SDB 1-1 UPS</t>
  </si>
  <si>
    <t>SDB 0-3 UPS</t>
  </si>
  <si>
    <t>SDB 2</t>
  </si>
  <si>
    <t>Total Size of sub MCCB, A</t>
  </si>
  <si>
    <t>Size of Floor DBs MCCB,A</t>
  </si>
  <si>
    <t>KVA of INVERTER</t>
  </si>
  <si>
    <t>Drug and Instrument Store</t>
  </si>
  <si>
    <t>Staff Room</t>
  </si>
  <si>
    <t>Washing and Sorting</t>
  </si>
  <si>
    <t>Packing/Ironing</t>
  </si>
  <si>
    <t>Sterilized Items Out</t>
  </si>
  <si>
    <t>Toilet(Male/Female)</t>
  </si>
  <si>
    <t>Account Section</t>
  </si>
  <si>
    <t>Registration</t>
  </si>
  <si>
    <t>OBS/Gynae Treatment</t>
  </si>
  <si>
    <t>Gynae Consultation</t>
  </si>
  <si>
    <t>Dental OPD</t>
  </si>
  <si>
    <t>Eye Clinic</t>
  </si>
  <si>
    <t>General Examination</t>
  </si>
  <si>
    <t>EPI/MCH/FP</t>
  </si>
  <si>
    <t>Pharmacy Store</t>
  </si>
  <si>
    <t>Unnamed Room</t>
  </si>
  <si>
    <t>Corrider</t>
  </si>
  <si>
    <t>General Ward Male</t>
  </si>
  <si>
    <t>Dirty Utility</t>
  </si>
  <si>
    <t>Clean Utility</t>
  </si>
  <si>
    <t>Nurse Station+corrider</t>
  </si>
  <si>
    <t>General Ward Female</t>
  </si>
  <si>
    <t>Labour Room</t>
  </si>
  <si>
    <t>New Born Stebilisation</t>
  </si>
  <si>
    <t>Delivery Room</t>
  </si>
  <si>
    <t>Meeting Room</t>
  </si>
  <si>
    <t>Treatment Dressing</t>
  </si>
  <si>
    <t>USG</t>
  </si>
  <si>
    <t>ECG</t>
  </si>
  <si>
    <t>X-ray</t>
  </si>
  <si>
    <t xml:space="preserve">Blood Matching </t>
  </si>
  <si>
    <t>Blood Store</t>
  </si>
  <si>
    <t>Major 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</si>
</sst>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1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2" xfId="0" applyFont="1" applyBorder="1" applyAlignment="1">
      <alignment horizontal="left" wrapText="1"/>
    </xf>
    <xf numFmtId="0" fontId="3" fillId="0" borderId="4" xfId="0" applyFont="1" applyBorder="1" applyAlignment="1">
      <alignment vertical="center"/>
    </xf>
    <xf numFmtId="0" fontId="1" fillId="0" borderId="0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4" xfId="0" applyFont="1" applyBorder="1" applyAlignment="1">
      <alignment horizontal="left"/>
    </xf>
    <xf numFmtId="0" fontId="1" fillId="0" borderId="0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0" borderId="0" xfId="0" applyFont="1" applyBorder="1" applyAlignment="1">
      <alignment horizontal="left" wrapText="1"/>
    </xf>
    <xf numFmtId="0" fontId="0" fillId="0" borderId="0" xfId="0" applyBorder="1"/>
    <xf numFmtId="0" fontId="1" fillId="0" borderId="10" xfId="0" applyFont="1" applyBorder="1" applyAlignment="1">
      <alignment horizontal="left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1" fillId="0" borderId="2" xfId="0" applyFont="1" applyBorder="1" applyAlignment="1">
      <alignment horizontal="left" wrapText="1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1" fillId="0" borderId="3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8"/>
  <sheetViews>
    <sheetView tabSelected="1" showWhiteSpace="0" topLeftCell="A25" zoomScale="85" zoomScaleNormal="85" workbookViewId="0">
      <selection activeCell="K51" sqref="K51"/>
    </sheetView>
  </sheetViews>
  <sheetFormatPr defaultRowHeight="15" x14ac:dyDescent="0.25"/>
  <cols>
    <col min="1" max="1" width="2.42578125" customWidth="1"/>
    <col min="2" max="2" width="4.42578125" customWidth="1"/>
    <col min="3" max="3" width="14.85546875" customWidth="1"/>
    <col min="4" max="4" width="8.7109375" customWidth="1"/>
    <col min="5" max="5" width="7.28515625" customWidth="1"/>
    <col min="6" max="6" width="6.7109375" customWidth="1"/>
    <col min="7" max="7" width="5" customWidth="1"/>
    <col min="8" max="8" width="6.140625" customWidth="1"/>
    <col min="9" max="9" width="5" customWidth="1"/>
    <col min="10" max="10" width="4" customWidth="1"/>
    <col min="11" max="11" width="14.42578125" customWidth="1"/>
    <col min="12" max="12" width="11.140625" customWidth="1"/>
  </cols>
  <sheetData>
    <row r="1" spans="1:13" ht="40.5" customHeight="1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1"/>
      <c r="M1" s="1"/>
    </row>
    <row r="2" spans="1:13" ht="60" customHeight="1" x14ac:dyDescent="0.25">
      <c r="A2" s="2" t="s">
        <v>6</v>
      </c>
      <c r="B2" s="2" t="s">
        <v>1</v>
      </c>
      <c r="C2" s="2" t="s">
        <v>2</v>
      </c>
      <c r="D2" s="4" t="s">
        <v>27</v>
      </c>
      <c r="E2" s="4" t="s">
        <v>3</v>
      </c>
      <c r="F2" s="4" t="s">
        <v>28</v>
      </c>
      <c r="G2" s="4" t="s">
        <v>7</v>
      </c>
      <c r="H2" s="4" t="s">
        <v>4</v>
      </c>
      <c r="I2" s="2" t="s">
        <v>8</v>
      </c>
      <c r="J2" s="2" t="s">
        <v>9</v>
      </c>
      <c r="K2" s="4" t="s">
        <v>5</v>
      </c>
      <c r="L2" s="2"/>
      <c r="M2" s="2"/>
    </row>
    <row r="3" spans="1:13" x14ac:dyDescent="0.25">
      <c r="A3" s="1" t="s">
        <v>16</v>
      </c>
      <c r="B3" s="1">
        <v>1</v>
      </c>
      <c r="C3" s="1" t="s">
        <v>17</v>
      </c>
      <c r="D3" s="10">
        <v>14.7</v>
      </c>
      <c r="E3" s="3">
        <v>150</v>
      </c>
      <c r="F3" s="3">
        <v>20</v>
      </c>
      <c r="G3" s="1">
        <v>95</v>
      </c>
      <c r="H3" s="1">
        <f>F3*G3</f>
        <v>1900</v>
      </c>
      <c r="I3" s="1">
        <v>0.8</v>
      </c>
      <c r="J3" s="1">
        <v>0.8</v>
      </c>
      <c r="K3" s="1">
        <f>(D3*E3)/(H3*I3*J3)</f>
        <v>1.8133223684210527</v>
      </c>
      <c r="L3" s="1"/>
      <c r="M3" s="1"/>
    </row>
    <row r="4" spans="1:13" x14ac:dyDescent="0.25">
      <c r="A4" s="1"/>
      <c r="B4" s="1">
        <v>2</v>
      </c>
      <c r="C4" s="1" t="s">
        <v>18</v>
      </c>
      <c r="D4" s="9">
        <v>35.799999999999997</v>
      </c>
      <c r="E4" s="9">
        <v>200</v>
      </c>
      <c r="F4" s="3">
        <v>15</v>
      </c>
      <c r="G4" s="1">
        <v>95</v>
      </c>
      <c r="H4" s="1">
        <f t="shared" ref="H4:H46" si="0">F4*G4</f>
        <v>1425</v>
      </c>
      <c r="I4" s="1">
        <v>0.8</v>
      </c>
      <c r="J4" s="1">
        <v>0.8</v>
      </c>
      <c r="K4" s="1">
        <f t="shared" ref="K4:K46" si="1">(D4*E4)/(H4*I4*J4)</f>
        <v>7.8508771929824555</v>
      </c>
      <c r="L4" s="1"/>
      <c r="M4" s="1"/>
    </row>
    <row r="5" spans="1:13" x14ac:dyDescent="0.25">
      <c r="A5" s="1"/>
      <c r="B5" s="1">
        <v>3</v>
      </c>
      <c r="C5" s="1" t="s">
        <v>70</v>
      </c>
      <c r="D5" s="3">
        <v>5.01</v>
      </c>
      <c r="E5" s="3">
        <v>250</v>
      </c>
      <c r="F5" s="3">
        <v>15</v>
      </c>
      <c r="G5" s="1">
        <v>95</v>
      </c>
      <c r="H5" s="1">
        <f t="shared" si="0"/>
        <v>1425</v>
      </c>
      <c r="I5" s="1">
        <v>0.8</v>
      </c>
      <c r="J5" s="1">
        <v>0.8</v>
      </c>
      <c r="K5" s="1">
        <f t="shared" si="1"/>
        <v>1.3733552631578947</v>
      </c>
      <c r="L5" s="1"/>
      <c r="M5" s="1"/>
    </row>
    <row r="6" spans="1:13" x14ac:dyDescent="0.25">
      <c r="A6" s="1"/>
      <c r="B6" s="1">
        <v>4</v>
      </c>
      <c r="C6" s="1" t="s">
        <v>19</v>
      </c>
      <c r="D6" s="10">
        <v>6</v>
      </c>
      <c r="E6" s="10">
        <v>200</v>
      </c>
      <c r="F6" s="10">
        <v>15</v>
      </c>
      <c r="G6" s="1">
        <v>95</v>
      </c>
      <c r="H6" s="1">
        <f t="shared" si="0"/>
        <v>1425</v>
      </c>
      <c r="I6" s="1">
        <v>0.8</v>
      </c>
      <c r="J6" s="1">
        <v>0.8</v>
      </c>
      <c r="K6" s="1">
        <f t="shared" si="1"/>
        <v>1.3157894736842106</v>
      </c>
      <c r="L6" s="1"/>
      <c r="M6" s="1"/>
    </row>
    <row r="7" spans="1:13" x14ac:dyDescent="0.25">
      <c r="A7" s="1"/>
      <c r="B7" s="1">
        <v>5</v>
      </c>
      <c r="C7" s="1" t="s">
        <v>71</v>
      </c>
      <c r="D7" s="10">
        <v>7.1</v>
      </c>
      <c r="E7" s="10">
        <v>150</v>
      </c>
      <c r="F7" s="10">
        <v>15</v>
      </c>
      <c r="G7" s="1">
        <v>95</v>
      </c>
      <c r="H7" s="1">
        <f t="shared" si="0"/>
        <v>1425</v>
      </c>
      <c r="I7" s="1">
        <v>0.8</v>
      </c>
      <c r="J7" s="1">
        <v>0.8</v>
      </c>
      <c r="K7" s="1">
        <f t="shared" si="1"/>
        <v>1.1677631578947369</v>
      </c>
      <c r="L7" s="1"/>
      <c r="M7" s="1"/>
    </row>
    <row r="8" spans="1:13" x14ac:dyDescent="0.25">
      <c r="A8" s="1"/>
      <c r="B8" s="1">
        <v>6</v>
      </c>
      <c r="C8" s="1" t="s">
        <v>72</v>
      </c>
      <c r="D8" s="10">
        <v>25.71</v>
      </c>
      <c r="E8" s="10">
        <v>150</v>
      </c>
      <c r="F8" s="10">
        <v>15</v>
      </c>
      <c r="G8" s="1">
        <v>95</v>
      </c>
      <c r="H8" s="1">
        <f t="shared" si="0"/>
        <v>1425</v>
      </c>
      <c r="I8" s="1">
        <v>0.8</v>
      </c>
      <c r="J8" s="1">
        <v>0.8</v>
      </c>
      <c r="K8" s="1">
        <f t="shared" si="1"/>
        <v>4.2286184210526319</v>
      </c>
      <c r="L8" s="1"/>
      <c r="M8" s="1"/>
    </row>
    <row r="9" spans="1:13" x14ac:dyDescent="0.25">
      <c r="A9" s="1"/>
      <c r="B9" s="1">
        <v>7</v>
      </c>
      <c r="C9" s="1" t="s">
        <v>73</v>
      </c>
      <c r="D9" s="10">
        <v>8.1</v>
      </c>
      <c r="E9" s="10">
        <v>200</v>
      </c>
      <c r="F9" s="10">
        <v>15</v>
      </c>
      <c r="G9" s="1">
        <v>95</v>
      </c>
      <c r="H9" s="1">
        <f t="shared" si="0"/>
        <v>1425</v>
      </c>
      <c r="I9" s="1">
        <v>0.8</v>
      </c>
      <c r="J9" s="1">
        <v>0.8</v>
      </c>
      <c r="K9" s="1">
        <f t="shared" si="1"/>
        <v>1.7763157894736843</v>
      </c>
      <c r="L9" s="1"/>
      <c r="M9" s="1"/>
    </row>
    <row r="10" spans="1:13" x14ac:dyDescent="0.25">
      <c r="A10" s="1"/>
      <c r="B10" s="1">
        <v>8</v>
      </c>
      <c r="C10" s="1" t="s">
        <v>22</v>
      </c>
      <c r="D10" s="10">
        <v>10.98</v>
      </c>
      <c r="E10" s="10">
        <v>200</v>
      </c>
      <c r="F10" s="10">
        <v>15</v>
      </c>
      <c r="G10" s="1">
        <v>95</v>
      </c>
      <c r="H10" s="1">
        <f t="shared" si="0"/>
        <v>1425</v>
      </c>
      <c r="I10" s="1">
        <v>0.8</v>
      </c>
      <c r="J10" s="1">
        <v>0.8</v>
      </c>
      <c r="K10" s="1">
        <f t="shared" si="1"/>
        <v>2.4078947368421053</v>
      </c>
      <c r="L10" s="1"/>
      <c r="M10" s="1"/>
    </row>
    <row r="11" spans="1:13" x14ac:dyDescent="0.25">
      <c r="A11" s="1"/>
      <c r="B11" s="1">
        <v>9</v>
      </c>
      <c r="C11" s="1" t="s">
        <v>74</v>
      </c>
      <c r="D11" s="10">
        <v>8.8000000000000007</v>
      </c>
      <c r="E11" s="10">
        <v>200</v>
      </c>
      <c r="F11" s="10">
        <v>15</v>
      </c>
      <c r="G11" s="1">
        <v>95</v>
      </c>
      <c r="H11" s="1">
        <f t="shared" si="0"/>
        <v>1425</v>
      </c>
      <c r="I11" s="1">
        <v>0.8</v>
      </c>
      <c r="J11" s="1">
        <v>0.8</v>
      </c>
      <c r="K11" s="1">
        <f t="shared" si="1"/>
        <v>1.929824561403509</v>
      </c>
      <c r="L11" s="1"/>
      <c r="M11" s="1"/>
    </row>
    <row r="12" spans="1:13" x14ac:dyDescent="0.25">
      <c r="A12" s="1"/>
      <c r="B12" s="1">
        <v>10</v>
      </c>
      <c r="C12" s="1" t="s">
        <v>75</v>
      </c>
      <c r="D12" s="10">
        <v>34</v>
      </c>
      <c r="E12" s="10">
        <v>150</v>
      </c>
      <c r="F12" s="10">
        <v>15</v>
      </c>
      <c r="G12" s="1">
        <v>95</v>
      </c>
      <c r="H12" s="1">
        <f t="shared" si="0"/>
        <v>1425</v>
      </c>
      <c r="I12" s="1">
        <v>0.8</v>
      </c>
      <c r="J12" s="1">
        <v>0.8</v>
      </c>
      <c r="K12" s="1">
        <f t="shared" si="1"/>
        <v>5.5921052631578947</v>
      </c>
      <c r="L12" s="1"/>
      <c r="M12" s="1"/>
    </row>
    <row r="13" spans="1:13" x14ac:dyDescent="0.25">
      <c r="A13" s="1"/>
      <c r="B13" s="1">
        <v>11</v>
      </c>
      <c r="C13" s="1" t="s">
        <v>76</v>
      </c>
      <c r="D13" s="10">
        <v>10.210000000000001</v>
      </c>
      <c r="E13" s="10">
        <v>200</v>
      </c>
      <c r="F13" s="10">
        <v>15</v>
      </c>
      <c r="G13" s="1">
        <v>95</v>
      </c>
      <c r="H13" s="1">
        <f t="shared" si="0"/>
        <v>1425</v>
      </c>
      <c r="I13" s="1">
        <v>0.8</v>
      </c>
      <c r="J13" s="1">
        <v>0.8</v>
      </c>
      <c r="K13" s="1">
        <f t="shared" si="1"/>
        <v>2.2390350877192984</v>
      </c>
      <c r="L13" s="1"/>
      <c r="M13" s="1"/>
    </row>
    <row r="14" spans="1:13" x14ac:dyDescent="0.25">
      <c r="A14" s="1"/>
      <c r="B14" s="1">
        <v>12</v>
      </c>
      <c r="C14" s="1" t="s">
        <v>77</v>
      </c>
      <c r="D14" s="10">
        <v>10.34</v>
      </c>
      <c r="E14" s="10">
        <v>200</v>
      </c>
      <c r="F14" s="10">
        <v>15</v>
      </c>
      <c r="G14" s="1">
        <v>95</v>
      </c>
      <c r="H14" s="1">
        <f t="shared" si="0"/>
        <v>1425</v>
      </c>
      <c r="I14" s="1">
        <v>0.8</v>
      </c>
      <c r="J14" s="1">
        <v>0.8</v>
      </c>
      <c r="K14" s="1">
        <f t="shared" si="1"/>
        <v>2.2675438596491229</v>
      </c>
      <c r="L14" s="1"/>
      <c r="M14" s="1"/>
    </row>
    <row r="15" spans="1:13" x14ac:dyDescent="0.25">
      <c r="A15" s="1"/>
      <c r="B15" s="1">
        <v>13</v>
      </c>
      <c r="C15" s="1" t="s">
        <v>78</v>
      </c>
      <c r="D15" s="10">
        <v>12.15</v>
      </c>
      <c r="E15" s="10">
        <v>200</v>
      </c>
      <c r="F15" s="10">
        <v>15</v>
      </c>
      <c r="G15" s="1">
        <v>95</v>
      </c>
      <c r="H15" s="1">
        <f t="shared" si="0"/>
        <v>1425</v>
      </c>
      <c r="I15" s="1">
        <v>0.8</v>
      </c>
      <c r="J15" s="1">
        <v>0.8</v>
      </c>
      <c r="K15" s="1">
        <f t="shared" si="1"/>
        <v>2.6644736842105261</v>
      </c>
      <c r="L15" s="1"/>
      <c r="M15" s="1"/>
    </row>
    <row r="16" spans="1:13" x14ac:dyDescent="0.25">
      <c r="A16" s="1"/>
      <c r="B16" s="1">
        <v>14</v>
      </c>
      <c r="C16" s="1" t="s">
        <v>79</v>
      </c>
      <c r="D16" s="3">
        <v>9.6999999999999993</v>
      </c>
      <c r="E16" s="3">
        <v>200</v>
      </c>
      <c r="F16" s="3">
        <v>15</v>
      </c>
      <c r="G16" s="1">
        <v>95</v>
      </c>
      <c r="H16" s="1">
        <f t="shared" si="0"/>
        <v>1425</v>
      </c>
      <c r="I16" s="1">
        <v>0.8</v>
      </c>
      <c r="J16" s="1">
        <v>0.8</v>
      </c>
      <c r="K16" s="1">
        <f t="shared" si="1"/>
        <v>2.12719298245614</v>
      </c>
      <c r="L16" s="1"/>
      <c r="M16" s="1"/>
    </row>
    <row r="17" spans="1:13" x14ac:dyDescent="0.25">
      <c r="A17" s="1"/>
      <c r="B17" s="1">
        <v>13</v>
      </c>
      <c r="C17" s="1" t="s">
        <v>80</v>
      </c>
      <c r="D17" s="11">
        <v>18.7</v>
      </c>
      <c r="E17" s="11">
        <v>200</v>
      </c>
      <c r="F17" s="11">
        <v>15</v>
      </c>
      <c r="G17" s="1">
        <v>95</v>
      </c>
      <c r="H17" s="1">
        <f t="shared" ref="H17:H18" si="2">F17*G17</f>
        <v>1425</v>
      </c>
      <c r="I17" s="1">
        <v>0.8</v>
      </c>
      <c r="J17" s="1">
        <v>0.8</v>
      </c>
      <c r="K17" s="1">
        <f t="shared" ref="K17:K18" si="3">(D17*E17)/(H17*I17*J17)</f>
        <v>4.1008771929824563</v>
      </c>
      <c r="L17" s="1"/>
      <c r="M17" s="1"/>
    </row>
    <row r="18" spans="1:13" x14ac:dyDescent="0.25">
      <c r="A18" s="1"/>
      <c r="B18" s="1">
        <v>13</v>
      </c>
      <c r="C18" s="1" t="s">
        <v>81</v>
      </c>
      <c r="D18" s="11">
        <v>12.15</v>
      </c>
      <c r="E18" s="11">
        <v>200</v>
      </c>
      <c r="F18" s="11">
        <v>15</v>
      </c>
      <c r="G18" s="1">
        <v>95</v>
      </c>
      <c r="H18" s="1">
        <f t="shared" si="2"/>
        <v>1425</v>
      </c>
      <c r="I18" s="1">
        <v>0.8</v>
      </c>
      <c r="J18" s="1">
        <v>0.8</v>
      </c>
      <c r="K18" s="1">
        <f t="shared" si="3"/>
        <v>2.6644736842105261</v>
      </c>
      <c r="L18" s="1"/>
      <c r="M18" s="1"/>
    </row>
    <row r="19" spans="1:13" x14ac:dyDescent="0.25">
      <c r="A19" s="1"/>
      <c r="B19" s="1">
        <v>13</v>
      </c>
      <c r="C19" s="1" t="s">
        <v>82</v>
      </c>
      <c r="D19" s="11">
        <v>15.65</v>
      </c>
      <c r="E19" s="11">
        <v>200</v>
      </c>
      <c r="F19" s="11">
        <v>36</v>
      </c>
      <c r="G19" s="1">
        <v>95</v>
      </c>
      <c r="H19" s="1">
        <f t="shared" ref="H19" si="4">F19*G19</f>
        <v>3420</v>
      </c>
      <c r="I19" s="1">
        <v>0.8</v>
      </c>
      <c r="J19" s="1">
        <v>0.8</v>
      </c>
      <c r="K19" s="1">
        <f t="shared" ref="K19" si="5">(D19*E19)/(H19*I19*J19)</f>
        <v>1.4300073099415203</v>
      </c>
      <c r="L19" s="1"/>
      <c r="M19" s="1"/>
    </row>
    <row r="20" spans="1:13" x14ac:dyDescent="0.25">
      <c r="A20" s="1"/>
      <c r="B20" s="1">
        <v>15</v>
      </c>
      <c r="C20" s="1" t="s">
        <v>83</v>
      </c>
      <c r="D20" s="10">
        <v>15.33</v>
      </c>
      <c r="E20" s="10">
        <v>200</v>
      </c>
      <c r="F20" s="10">
        <v>15</v>
      </c>
      <c r="G20" s="1">
        <v>95</v>
      </c>
      <c r="H20" s="1">
        <f t="shared" si="0"/>
        <v>1425</v>
      </c>
      <c r="I20" s="1">
        <v>0.8</v>
      </c>
      <c r="J20" s="1">
        <v>0.8</v>
      </c>
      <c r="K20" s="1">
        <f t="shared" si="1"/>
        <v>3.361842105263158</v>
      </c>
      <c r="L20" s="1"/>
      <c r="M20" s="1"/>
    </row>
    <row r="21" spans="1:13" x14ac:dyDescent="0.25">
      <c r="A21" s="1"/>
      <c r="B21" s="1">
        <v>16</v>
      </c>
      <c r="C21" s="1" t="s">
        <v>21</v>
      </c>
      <c r="D21" s="10">
        <v>6.2</v>
      </c>
      <c r="E21" s="10">
        <v>250</v>
      </c>
      <c r="F21" s="10">
        <v>15</v>
      </c>
      <c r="G21" s="1">
        <v>95</v>
      </c>
      <c r="H21" s="1">
        <f t="shared" si="0"/>
        <v>1425</v>
      </c>
      <c r="I21" s="1">
        <v>0.8</v>
      </c>
      <c r="J21" s="1">
        <v>0.8</v>
      </c>
      <c r="K21" s="1">
        <f t="shared" si="1"/>
        <v>1.6995614035087718</v>
      </c>
      <c r="L21" s="1"/>
      <c r="M21" s="1"/>
    </row>
    <row r="22" spans="1:13" x14ac:dyDescent="0.25">
      <c r="A22" s="1"/>
      <c r="B22" s="1">
        <v>17</v>
      </c>
      <c r="C22" s="1" t="s">
        <v>84</v>
      </c>
      <c r="D22" s="10">
        <v>6.3</v>
      </c>
      <c r="E22" s="10">
        <v>250</v>
      </c>
      <c r="F22" s="10">
        <v>15</v>
      </c>
      <c r="G22" s="1">
        <v>95</v>
      </c>
      <c r="H22" s="1">
        <f t="shared" si="0"/>
        <v>1425</v>
      </c>
      <c r="I22" s="1">
        <v>0.8</v>
      </c>
      <c r="J22" s="1">
        <v>0.8</v>
      </c>
      <c r="K22" s="1">
        <f t="shared" si="1"/>
        <v>1.7269736842105263</v>
      </c>
      <c r="L22" s="1"/>
      <c r="M22" s="1"/>
    </row>
    <row r="23" spans="1:13" x14ac:dyDescent="0.25">
      <c r="A23" s="1"/>
      <c r="B23" s="1">
        <v>18</v>
      </c>
      <c r="C23" s="1" t="s">
        <v>85</v>
      </c>
      <c r="D23" s="10">
        <v>12.61</v>
      </c>
      <c r="E23" s="10">
        <v>200</v>
      </c>
      <c r="F23" s="11">
        <v>15</v>
      </c>
      <c r="G23" s="1">
        <v>95</v>
      </c>
      <c r="H23" s="1">
        <f t="shared" si="0"/>
        <v>1425</v>
      </c>
      <c r="I23" s="1">
        <v>0.8</v>
      </c>
      <c r="J23" s="1">
        <v>0.8</v>
      </c>
      <c r="K23" s="1">
        <f t="shared" si="1"/>
        <v>2.7653508771929824</v>
      </c>
      <c r="L23" s="1"/>
      <c r="M23" s="1"/>
    </row>
    <row r="24" spans="1:13" x14ac:dyDescent="0.25">
      <c r="A24" s="1"/>
      <c r="B24" s="1">
        <v>19</v>
      </c>
      <c r="C24" s="1" t="s">
        <v>86</v>
      </c>
      <c r="D24" s="10">
        <v>102.91</v>
      </c>
      <c r="E24" s="10">
        <v>150</v>
      </c>
      <c r="F24" s="11">
        <v>20</v>
      </c>
      <c r="G24" s="1">
        <v>95</v>
      </c>
      <c r="H24" s="1">
        <f t="shared" si="0"/>
        <v>1900</v>
      </c>
      <c r="I24" s="1">
        <v>0.8</v>
      </c>
      <c r="J24" s="1">
        <v>0.8</v>
      </c>
      <c r="K24" s="1">
        <f t="shared" si="1"/>
        <v>12.694490131578947</v>
      </c>
      <c r="L24" s="1"/>
      <c r="M24" s="1"/>
    </row>
    <row r="25" spans="1:13" x14ac:dyDescent="0.25">
      <c r="A25" s="1" t="s">
        <v>25</v>
      </c>
      <c r="B25" s="1">
        <v>20</v>
      </c>
      <c r="C25" s="1" t="s">
        <v>87</v>
      </c>
      <c r="D25" s="9">
        <v>52.26</v>
      </c>
      <c r="E25" s="9">
        <v>150</v>
      </c>
      <c r="F25" s="3">
        <v>36</v>
      </c>
      <c r="G25" s="1">
        <v>95</v>
      </c>
      <c r="H25" s="1">
        <f t="shared" si="0"/>
        <v>3420</v>
      </c>
      <c r="I25" s="1">
        <v>0.8</v>
      </c>
      <c r="J25" s="1">
        <v>0.8</v>
      </c>
      <c r="K25" s="1">
        <f t="shared" si="1"/>
        <v>3.5814144736842102</v>
      </c>
      <c r="L25" s="1"/>
      <c r="M25" s="1"/>
    </row>
    <row r="26" spans="1:13" x14ac:dyDescent="0.25">
      <c r="A26" s="1"/>
      <c r="B26" s="1">
        <v>21</v>
      </c>
      <c r="C26" s="1" t="s">
        <v>90</v>
      </c>
      <c r="D26" s="10">
        <v>58.2</v>
      </c>
      <c r="E26" s="10">
        <v>150</v>
      </c>
      <c r="F26" s="10">
        <v>15</v>
      </c>
      <c r="G26" s="1">
        <v>95</v>
      </c>
      <c r="H26" s="1">
        <f t="shared" si="0"/>
        <v>1425</v>
      </c>
      <c r="I26" s="1">
        <v>0.8</v>
      </c>
      <c r="J26" s="1">
        <v>0.8</v>
      </c>
      <c r="K26" s="1">
        <f t="shared" si="1"/>
        <v>9.5723684210526319</v>
      </c>
      <c r="L26" s="1"/>
      <c r="M26" s="1"/>
    </row>
    <row r="27" spans="1:13" x14ac:dyDescent="0.25">
      <c r="A27" s="1"/>
      <c r="B27" s="1">
        <v>22</v>
      </c>
      <c r="C27" s="1" t="s">
        <v>88</v>
      </c>
      <c r="D27" s="9">
        <v>9.4</v>
      </c>
      <c r="E27" s="9">
        <v>200</v>
      </c>
      <c r="F27" s="3">
        <v>15</v>
      </c>
      <c r="G27" s="1">
        <v>95</v>
      </c>
      <c r="H27" s="1">
        <f t="shared" si="0"/>
        <v>1425</v>
      </c>
      <c r="I27" s="1">
        <v>0.8</v>
      </c>
      <c r="J27" s="1">
        <v>0.8</v>
      </c>
      <c r="K27" s="1">
        <f t="shared" si="1"/>
        <v>2.0614035087719298</v>
      </c>
      <c r="L27" s="1"/>
      <c r="M27" s="1"/>
    </row>
    <row r="28" spans="1:13" x14ac:dyDescent="0.25">
      <c r="A28" s="1"/>
      <c r="B28" s="1">
        <v>23</v>
      </c>
      <c r="C28" s="1" t="s">
        <v>89</v>
      </c>
      <c r="D28" s="11">
        <v>9.4</v>
      </c>
      <c r="E28" s="9">
        <v>200</v>
      </c>
      <c r="F28" s="3">
        <v>15</v>
      </c>
      <c r="G28" s="1">
        <v>95</v>
      </c>
      <c r="H28" s="1">
        <f t="shared" si="0"/>
        <v>1425</v>
      </c>
      <c r="I28" s="1">
        <v>0.8</v>
      </c>
      <c r="J28" s="1">
        <v>0.8</v>
      </c>
      <c r="K28" s="1">
        <f t="shared" si="1"/>
        <v>2.0614035087719298</v>
      </c>
      <c r="L28" s="1"/>
      <c r="M28" s="1"/>
    </row>
    <row r="29" spans="1:13" x14ac:dyDescent="0.25">
      <c r="A29" s="1"/>
      <c r="B29" s="1">
        <v>24</v>
      </c>
      <c r="C29" s="1" t="s">
        <v>71</v>
      </c>
      <c r="D29" s="11">
        <v>9.4</v>
      </c>
      <c r="E29" s="9">
        <v>150</v>
      </c>
      <c r="F29" s="3">
        <v>15</v>
      </c>
      <c r="G29" s="1">
        <v>95</v>
      </c>
      <c r="H29" s="1">
        <f t="shared" si="0"/>
        <v>1425</v>
      </c>
      <c r="I29" s="1">
        <v>0.8</v>
      </c>
      <c r="J29" s="1">
        <v>0.8</v>
      </c>
      <c r="K29" s="1">
        <f t="shared" si="1"/>
        <v>1.5460526315789473</v>
      </c>
      <c r="L29" s="1"/>
      <c r="M29" s="1"/>
    </row>
    <row r="30" spans="1:13" x14ac:dyDescent="0.25">
      <c r="A30" s="1"/>
      <c r="B30" s="1">
        <v>25</v>
      </c>
      <c r="C30" s="1" t="s">
        <v>91</v>
      </c>
      <c r="D30" s="10">
        <v>53.72</v>
      </c>
      <c r="E30" s="10">
        <v>150</v>
      </c>
      <c r="F30" s="10">
        <v>36</v>
      </c>
      <c r="G30" s="1">
        <v>95</v>
      </c>
      <c r="H30" s="1">
        <f t="shared" si="0"/>
        <v>3420</v>
      </c>
      <c r="I30" s="1">
        <v>0.8</v>
      </c>
      <c r="J30" s="1">
        <v>0.8</v>
      </c>
      <c r="K30" s="1">
        <f t="shared" si="1"/>
        <v>3.6814692982456139</v>
      </c>
      <c r="L30" s="1"/>
      <c r="M30" s="1"/>
    </row>
    <row r="31" spans="1:13" x14ac:dyDescent="0.25">
      <c r="A31" s="1"/>
      <c r="B31" s="1">
        <v>26</v>
      </c>
      <c r="C31" s="1" t="s">
        <v>90</v>
      </c>
      <c r="D31" s="11">
        <v>44.42</v>
      </c>
      <c r="E31" s="11">
        <v>150</v>
      </c>
      <c r="F31" s="11">
        <v>15</v>
      </c>
      <c r="G31" s="1">
        <v>95</v>
      </c>
      <c r="H31" s="1">
        <f t="shared" ref="H31" si="6">F31*G31</f>
        <v>1425</v>
      </c>
      <c r="I31" s="1">
        <v>0.8</v>
      </c>
      <c r="J31" s="1">
        <v>0.8</v>
      </c>
      <c r="K31" s="1">
        <f t="shared" ref="K31" si="7">(D31*E31)/(H31*I31*J31)</f>
        <v>7.3059210526315788</v>
      </c>
      <c r="L31" s="1"/>
      <c r="M31" s="1"/>
    </row>
    <row r="32" spans="1:13" x14ac:dyDescent="0.25">
      <c r="A32" s="1"/>
      <c r="B32" s="1">
        <v>27</v>
      </c>
      <c r="C32" s="1" t="s">
        <v>92</v>
      </c>
      <c r="D32" s="10">
        <v>14.72</v>
      </c>
      <c r="E32" s="10">
        <v>250</v>
      </c>
      <c r="F32" s="10">
        <v>15</v>
      </c>
      <c r="G32" s="1">
        <v>95</v>
      </c>
      <c r="H32" s="1">
        <f t="shared" si="0"/>
        <v>1425</v>
      </c>
      <c r="I32" s="1">
        <v>0.8</v>
      </c>
      <c r="J32" s="1">
        <v>0.8</v>
      </c>
      <c r="K32" s="1">
        <f t="shared" si="1"/>
        <v>4.0350877192982457</v>
      </c>
      <c r="L32" s="1"/>
      <c r="M32" s="1"/>
    </row>
    <row r="33" spans="1:13" x14ac:dyDescent="0.25">
      <c r="A33" s="1"/>
      <c r="B33" s="1">
        <v>28</v>
      </c>
      <c r="C33" s="1" t="s">
        <v>93</v>
      </c>
      <c r="D33" s="10">
        <v>10.5</v>
      </c>
      <c r="E33" s="10">
        <v>250</v>
      </c>
      <c r="F33" s="10">
        <v>15</v>
      </c>
      <c r="G33" s="1">
        <v>95</v>
      </c>
      <c r="H33" s="1">
        <f t="shared" si="0"/>
        <v>1425</v>
      </c>
      <c r="I33" s="1">
        <v>0.8</v>
      </c>
      <c r="J33" s="1">
        <v>0.8</v>
      </c>
      <c r="K33" s="1">
        <f t="shared" si="1"/>
        <v>2.8782894736842106</v>
      </c>
      <c r="L33" s="1"/>
      <c r="M33" s="1"/>
    </row>
    <row r="34" spans="1:13" x14ac:dyDescent="0.25">
      <c r="A34" s="1"/>
      <c r="B34" s="1">
        <v>29</v>
      </c>
      <c r="C34" s="1" t="s">
        <v>94</v>
      </c>
      <c r="D34" s="10">
        <v>26.21</v>
      </c>
      <c r="E34" s="10">
        <v>250</v>
      </c>
      <c r="F34" s="10">
        <v>36</v>
      </c>
      <c r="G34" s="1">
        <v>95</v>
      </c>
      <c r="H34" s="1">
        <f t="shared" si="0"/>
        <v>3420</v>
      </c>
      <c r="I34" s="1">
        <v>0.8</v>
      </c>
      <c r="J34" s="1">
        <v>0.8</v>
      </c>
      <c r="K34" s="1">
        <f t="shared" si="1"/>
        <v>2.9936494883040932</v>
      </c>
      <c r="L34" s="1"/>
      <c r="M34" s="1"/>
    </row>
    <row r="35" spans="1:13" x14ac:dyDescent="0.25">
      <c r="A35" s="1"/>
      <c r="B35" s="1">
        <v>30</v>
      </c>
      <c r="C35" s="1" t="s">
        <v>23</v>
      </c>
      <c r="D35" s="10">
        <v>5.21</v>
      </c>
      <c r="E35" s="10">
        <v>200</v>
      </c>
      <c r="F35" s="10">
        <v>15</v>
      </c>
      <c r="G35" s="1">
        <v>95</v>
      </c>
      <c r="H35" s="1">
        <f t="shared" si="0"/>
        <v>1425</v>
      </c>
      <c r="I35" s="1">
        <v>0.8</v>
      </c>
      <c r="J35" s="1">
        <v>0.8</v>
      </c>
      <c r="K35" s="1">
        <f t="shared" si="1"/>
        <v>1.1425438596491229</v>
      </c>
      <c r="L35" s="1"/>
      <c r="M35" s="1"/>
    </row>
    <row r="36" spans="1:13" x14ac:dyDescent="0.25">
      <c r="A36" s="1"/>
      <c r="B36" s="1">
        <v>31</v>
      </c>
      <c r="C36" s="1" t="s">
        <v>89</v>
      </c>
      <c r="D36" s="10">
        <v>7.5</v>
      </c>
      <c r="E36" s="10">
        <v>200</v>
      </c>
      <c r="F36" s="10">
        <v>15</v>
      </c>
      <c r="G36" s="1">
        <v>95</v>
      </c>
      <c r="H36" s="1">
        <f t="shared" si="0"/>
        <v>1425</v>
      </c>
      <c r="I36" s="1">
        <v>0.8</v>
      </c>
      <c r="J36" s="1">
        <v>0.8</v>
      </c>
      <c r="K36" s="1">
        <f t="shared" si="1"/>
        <v>1.6447368421052631</v>
      </c>
      <c r="L36" s="1"/>
      <c r="M36" s="1"/>
    </row>
    <row r="37" spans="1:13" x14ac:dyDescent="0.25">
      <c r="B37" s="1">
        <v>43</v>
      </c>
      <c r="C37" s="1" t="s">
        <v>86</v>
      </c>
      <c r="D37" s="11">
        <v>54.2</v>
      </c>
      <c r="E37" s="11">
        <v>150</v>
      </c>
      <c r="F37" s="11">
        <v>20</v>
      </c>
      <c r="G37" s="1">
        <v>95</v>
      </c>
      <c r="H37" s="1">
        <f t="shared" si="0"/>
        <v>1900</v>
      </c>
      <c r="I37" s="1">
        <v>0.8</v>
      </c>
      <c r="J37" s="1">
        <v>0.8</v>
      </c>
      <c r="K37" s="1">
        <f t="shared" si="1"/>
        <v>6.6858552631578947</v>
      </c>
      <c r="L37" s="1"/>
      <c r="M37" s="1"/>
    </row>
    <row r="38" spans="1:13" x14ac:dyDescent="0.25">
      <c r="A38" s="1" t="s">
        <v>26</v>
      </c>
      <c r="B38" s="1">
        <v>32</v>
      </c>
      <c r="C38" s="1" t="s">
        <v>24</v>
      </c>
      <c r="D38" s="11">
        <v>12.81</v>
      </c>
      <c r="E38" s="11">
        <v>200</v>
      </c>
      <c r="F38" s="11">
        <v>36</v>
      </c>
      <c r="G38" s="1">
        <v>95</v>
      </c>
      <c r="H38" s="1">
        <f t="shared" si="0"/>
        <v>3420</v>
      </c>
      <c r="I38" s="1">
        <v>0.8</v>
      </c>
      <c r="J38" s="1">
        <v>0.8</v>
      </c>
      <c r="K38" s="1">
        <f t="shared" si="1"/>
        <v>1.1705043859649122</v>
      </c>
      <c r="L38" s="1"/>
      <c r="M38" s="1"/>
    </row>
    <row r="39" spans="1:13" x14ac:dyDescent="0.25">
      <c r="A39" s="1"/>
      <c r="B39" s="1">
        <v>33</v>
      </c>
      <c r="C39" s="1" t="s">
        <v>20</v>
      </c>
      <c r="D39" s="11">
        <v>13.7</v>
      </c>
      <c r="E39" s="11">
        <v>300</v>
      </c>
      <c r="F39" s="11">
        <v>15</v>
      </c>
      <c r="G39" s="1">
        <v>95</v>
      </c>
      <c r="H39" s="1">
        <f t="shared" si="0"/>
        <v>1425</v>
      </c>
      <c r="I39" s="1">
        <v>0.8</v>
      </c>
      <c r="J39" s="1">
        <v>0.8</v>
      </c>
      <c r="K39" s="1">
        <f t="shared" si="1"/>
        <v>4.5065789473684212</v>
      </c>
      <c r="L39" s="1"/>
      <c r="M39" s="1"/>
    </row>
    <row r="40" spans="1:13" x14ac:dyDescent="0.25">
      <c r="A40" s="1"/>
      <c r="B40" s="1">
        <v>34</v>
      </c>
      <c r="C40" s="1" t="s">
        <v>95</v>
      </c>
      <c r="D40" s="11">
        <v>31.42</v>
      </c>
      <c r="E40" s="11">
        <v>250</v>
      </c>
      <c r="F40" s="11">
        <v>36</v>
      </c>
      <c r="G40" s="1">
        <v>95</v>
      </c>
      <c r="H40" s="1">
        <f t="shared" si="0"/>
        <v>3420</v>
      </c>
      <c r="I40" s="1">
        <v>0.8</v>
      </c>
      <c r="J40" s="1">
        <v>0.8</v>
      </c>
      <c r="K40" s="1">
        <f t="shared" si="1"/>
        <v>3.5887244152046782</v>
      </c>
      <c r="L40" s="1"/>
      <c r="M40" s="1"/>
    </row>
    <row r="41" spans="1:13" x14ac:dyDescent="0.25">
      <c r="A41" s="1"/>
      <c r="B41" s="1">
        <v>35</v>
      </c>
      <c r="C41" s="1" t="s">
        <v>83</v>
      </c>
      <c r="D41" s="11">
        <v>13.38</v>
      </c>
      <c r="E41" s="11">
        <v>200</v>
      </c>
      <c r="F41" s="11">
        <v>15</v>
      </c>
      <c r="G41" s="1">
        <v>95</v>
      </c>
      <c r="H41" s="1">
        <f t="shared" si="0"/>
        <v>1425</v>
      </c>
      <c r="I41" s="1">
        <v>0.8</v>
      </c>
      <c r="J41" s="1">
        <v>0.8</v>
      </c>
      <c r="K41" s="1">
        <f t="shared" si="1"/>
        <v>2.9342105263157894</v>
      </c>
      <c r="L41" s="1"/>
      <c r="M41" s="1"/>
    </row>
    <row r="42" spans="1:13" x14ac:dyDescent="0.25">
      <c r="A42" s="1"/>
      <c r="B42" s="1">
        <v>36</v>
      </c>
      <c r="C42" s="1" t="s">
        <v>96</v>
      </c>
      <c r="D42" s="11">
        <v>13.5</v>
      </c>
      <c r="E42" s="11">
        <v>250</v>
      </c>
      <c r="F42" s="11">
        <v>15</v>
      </c>
      <c r="G42" s="1">
        <v>95</v>
      </c>
      <c r="H42" s="1">
        <f t="shared" si="0"/>
        <v>1425</v>
      </c>
      <c r="I42" s="1">
        <v>0.8</v>
      </c>
      <c r="J42" s="1">
        <v>0.8</v>
      </c>
      <c r="K42" s="1">
        <f t="shared" si="1"/>
        <v>3.700657894736842</v>
      </c>
      <c r="L42" s="1"/>
      <c r="M42" s="1"/>
    </row>
    <row r="43" spans="1:13" x14ac:dyDescent="0.25">
      <c r="A43" s="1"/>
      <c r="B43" s="1">
        <v>37</v>
      </c>
      <c r="C43" s="1" t="s">
        <v>97</v>
      </c>
      <c r="D43" s="11">
        <v>13.25</v>
      </c>
      <c r="E43" s="11">
        <v>250</v>
      </c>
      <c r="F43" s="11">
        <v>36</v>
      </c>
      <c r="G43" s="1">
        <v>95</v>
      </c>
      <c r="H43" s="1">
        <f t="shared" si="0"/>
        <v>3420</v>
      </c>
      <c r="I43" s="1">
        <v>0.8</v>
      </c>
      <c r="J43" s="1">
        <v>0.8</v>
      </c>
      <c r="K43" s="1">
        <f t="shared" si="1"/>
        <v>1.5133863304093567</v>
      </c>
      <c r="L43" s="1"/>
      <c r="M43" s="1"/>
    </row>
    <row r="44" spans="1:13" x14ac:dyDescent="0.25">
      <c r="A44" s="1"/>
      <c r="B44" s="1">
        <v>38</v>
      </c>
      <c r="C44" s="1" t="s">
        <v>98</v>
      </c>
      <c r="D44" s="11">
        <v>14.37</v>
      </c>
      <c r="E44" s="11">
        <v>200</v>
      </c>
      <c r="F44" s="11">
        <v>15</v>
      </c>
      <c r="G44" s="1">
        <v>95</v>
      </c>
      <c r="H44" s="1">
        <f t="shared" si="0"/>
        <v>1425</v>
      </c>
      <c r="I44" s="1">
        <v>0.8</v>
      </c>
      <c r="J44" s="1">
        <v>0.8</v>
      </c>
      <c r="K44" s="1">
        <f t="shared" si="1"/>
        <v>3.1513157894736841</v>
      </c>
      <c r="L44" s="1"/>
      <c r="M44" s="1"/>
    </row>
    <row r="45" spans="1:13" x14ac:dyDescent="0.25">
      <c r="A45" s="1"/>
      <c r="B45" s="1">
        <v>39</v>
      </c>
      <c r="C45" s="1" t="s">
        <v>99</v>
      </c>
      <c r="D45" s="3">
        <v>18.309999999999999</v>
      </c>
      <c r="E45" s="3">
        <v>200</v>
      </c>
      <c r="F45" s="3">
        <v>15</v>
      </c>
      <c r="G45" s="1">
        <v>95</v>
      </c>
      <c r="H45" s="1">
        <f t="shared" si="0"/>
        <v>1425</v>
      </c>
      <c r="I45" s="1">
        <v>0.8</v>
      </c>
      <c r="J45" s="1">
        <v>0.8</v>
      </c>
      <c r="K45" s="1">
        <f t="shared" si="1"/>
        <v>4.015350877192982</v>
      </c>
      <c r="L45" s="1"/>
      <c r="M45" s="1"/>
    </row>
    <row r="46" spans="1:13" x14ac:dyDescent="0.25">
      <c r="A46" s="1"/>
      <c r="B46" s="1">
        <v>40</v>
      </c>
      <c r="C46" s="1" t="s">
        <v>100</v>
      </c>
      <c r="D46" s="3">
        <v>7.8</v>
      </c>
      <c r="E46" s="3">
        <v>200</v>
      </c>
      <c r="F46" s="3">
        <v>15</v>
      </c>
      <c r="G46" s="1">
        <v>95</v>
      </c>
      <c r="H46" s="1">
        <f t="shared" si="0"/>
        <v>1425</v>
      </c>
      <c r="I46" s="1">
        <v>0.8</v>
      </c>
      <c r="J46" s="1">
        <v>0.8</v>
      </c>
      <c r="K46" s="1">
        <f t="shared" si="1"/>
        <v>1.7105263157894737</v>
      </c>
      <c r="L46" s="1"/>
      <c r="M46" s="1"/>
    </row>
    <row r="47" spans="1:13" x14ac:dyDescent="0.25">
      <c r="A47" s="1"/>
      <c r="B47" s="1">
        <v>41</v>
      </c>
      <c r="C47" s="1" t="s">
        <v>101</v>
      </c>
      <c r="D47" s="3">
        <v>7.2</v>
      </c>
      <c r="E47" s="3">
        <v>200</v>
      </c>
      <c r="F47" s="3">
        <v>15</v>
      </c>
      <c r="G47" s="1">
        <v>95</v>
      </c>
      <c r="H47" s="1">
        <f t="shared" ref="H47:H49" si="8">F47*G47</f>
        <v>1425</v>
      </c>
      <c r="I47" s="1">
        <v>0.8</v>
      </c>
      <c r="J47" s="1">
        <v>0.8</v>
      </c>
      <c r="K47" s="1">
        <f t="shared" ref="K47:K49" si="9">(D47*E47)/(H47*I47*J47)</f>
        <v>1.5789473684210527</v>
      </c>
      <c r="L47" s="1"/>
      <c r="M47" s="1"/>
    </row>
    <row r="48" spans="1:13" x14ac:dyDescent="0.25">
      <c r="A48" s="1"/>
      <c r="B48" s="1">
        <v>42</v>
      </c>
      <c r="C48" s="1" t="s">
        <v>102</v>
      </c>
      <c r="D48" s="3">
        <v>38.5</v>
      </c>
      <c r="E48" s="3">
        <v>250</v>
      </c>
      <c r="F48" s="3">
        <v>36</v>
      </c>
      <c r="G48" s="1">
        <v>95</v>
      </c>
      <c r="H48" s="1">
        <f t="shared" si="8"/>
        <v>3420</v>
      </c>
      <c r="I48" s="1">
        <v>0.8</v>
      </c>
      <c r="J48" s="1">
        <v>0.8</v>
      </c>
      <c r="K48" s="1">
        <f t="shared" si="9"/>
        <v>4.3973866959064321</v>
      </c>
      <c r="L48" s="1"/>
      <c r="M48" s="1"/>
    </row>
    <row r="49" spans="1:13" x14ac:dyDescent="0.25">
      <c r="B49" s="1">
        <v>43</v>
      </c>
      <c r="C49" s="1" t="s">
        <v>86</v>
      </c>
      <c r="D49" s="5">
        <v>56.15</v>
      </c>
      <c r="E49" s="5">
        <v>150</v>
      </c>
      <c r="F49" s="5">
        <v>20</v>
      </c>
      <c r="G49" s="1">
        <v>95</v>
      </c>
      <c r="H49" s="1">
        <f t="shared" si="8"/>
        <v>1900</v>
      </c>
      <c r="I49" s="1">
        <v>0.8</v>
      </c>
      <c r="J49" s="1">
        <v>0.8</v>
      </c>
      <c r="K49" s="1">
        <f t="shared" si="9"/>
        <v>6.9263980263157894</v>
      </c>
      <c r="L49" s="1"/>
      <c r="M49" s="1"/>
    </row>
    <row r="50" spans="1:13" x14ac:dyDescent="0.25">
      <c r="A50" s="1"/>
      <c r="B50" s="1"/>
      <c r="C50" s="1"/>
      <c r="D50" s="1">
        <v>172</v>
      </c>
      <c r="E50" s="11">
        <v>150</v>
      </c>
      <c r="F50" s="11">
        <v>20</v>
      </c>
      <c r="G50" s="1">
        <v>95</v>
      </c>
      <c r="H50" s="1">
        <f t="shared" ref="H50" si="10">F50*G50</f>
        <v>1900</v>
      </c>
      <c r="I50" s="1">
        <v>0.8</v>
      </c>
      <c r="J50" s="1">
        <v>0.8</v>
      </c>
      <c r="K50" s="1">
        <f t="shared" ref="K50" si="11">(D50*E50)/(H50*I50*J50)</f>
        <v>21.217105263157894</v>
      </c>
      <c r="L50" s="1"/>
      <c r="M50" s="1"/>
    </row>
    <row r="51" spans="1:13" x14ac:dyDescent="0.25">
      <c r="A51" s="1"/>
      <c r="B51" s="1"/>
      <c r="C51" s="1"/>
      <c r="D51" s="3">
        <v>35</v>
      </c>
      <c r="E51" s="11">
        <v>150</v>
      </c>
      <c r="F51" s="11">
        <v>20</v>
      </c>
      <c r="G51" s="1">
        <v>95</v>
      </c>
      <c r="H51" s="1">
        <f t="shared" ref="H51" si="12">F51*G51</f>
        <v>1900</v>
      </c>
      <c r="I51" s="1">
        <v>0.8</v>
      </c>
      <c r="J51" s="1">
        <v>0.8</v>
      </c>
      <c r="K51" s="1">
        <f t="shared" ref="K51" si="13">(D51*E51)/(H51*I51*J51)</f>
        <v>4.3174342105263159</v>
      </c>
      <c r="L51" s="1"/>
      <c r="M51" s="1"/>
    </row>
    <row r="52" spans="1:13" x14ac:dyDescent="0.25">
      <c r="A52" s="1"/>
      <c r="B52" s="1"/>
      <c r="C52" s="1"/>
      <c r="D52" s="3"/>
      <c r="E52" s="3"/>
      <c r="F52" s="3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3"/>
      <c r="E53" s="3"/>
      <c r="F53" s="3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3"/>
      <c r="E54" s="3"/>
      <c r="F54" s="3"/>
      <c r="G54" s="1"/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3"/>
      <c r="E55" s="3"/>
      <c r="F55" s="3"/>
      <c r="G55" s="1"/>
      <c r="H55" s="1"/>
      <c r="I55" s="1"/>
      <c r="J55" s="1"/>
      <c r="K55" s="1"/>
    </row>
    <row r="56" spans="1:13" x14ac:dyDescent="0.25">
      <c r="C56" s="1"/>
      <c r="D56" s="8"/>
      <c r="E56" s="8"/>
      <c r="F56" s="8"/>
      <c r="G56" s="1"/>
      <c r="H56" s="1"/>
      <c r="I56" s="1"/>
      <c r="J56" s="1"/>
      <c r="K56" s="1"/>
    </row>
    <row r="57" spans="1:13" x14ac:dyDescent="0.25">
      <c r="G57" s="1"/>
    </row>
    <row r="58" spans="1:13" x14ac:dyDescent="0.25">
      <c r="C58" s="1"/>
      <c r="D58" s="8"/>
      <c r="E58" s="8"/>
      <c r="F58" s="8"/>
      <c r="G58" s="1"/>
      <c r="H58" s="1"/>
    </row>
  </sheetData>
  <pageMargins left="0.7" right="0.7" top="0.75" bottom="0.75" header="0.3" footer="0.3"/>
  <pageSetup scale="63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3"/>
  <sheetViews>
    <sheetView topLeftCell="B40" zoomScaleNormal="100" workbookViewId="0">
      <selection activeCell="B1" sqref="B1:D1"/>
    </sheetView>
  </sheetViews>
  <sheetFormatPr defaultRowHeight="15" x14ac:dyDescent="0.25"/>
  <cols>
    <col min="2" max="2" width="13" customWidth="1"/>
    <col min="3" max="3" width="5.85546875" customWidth="1"/>
    <col min="4" max="4" width="21.140625" customWidth="1"/>
    <col min="5" max="5" width="5.140625" customWidth="1"/>
    <col min="6" max="6" width="9.5703125" customWidth="1"/>
    <col min="7" max="7" width="5.5703125" customWidth="1"/>
    <col min="8" max="8" width="9.7109375" customWidth="1"/>
    <col min="9" max="9" width="4.7109375" customWidth="1"/>
    <col min="10" max="10" width="9.5703125" customWidth="1"/>
    <col min="11" max="11" width="4.140625" customWidth="1"/>
    <col min="12" max="12" width="9.5703125" customWidth="1"/>
    <col min="13" max="13" width="4.28515625" customWidth="1"/>
    <col min="14" max="15" width="9.5703125" customWidth="1"/>
    <col min="16" max="16" width="5.85546875" customWidth="1"/>
    <col min="17" max="18" width="10" customWidth="1"/>
    <col min="19" max="19" width="12" customWidth="1"/>
    <col min="20" max="20" width="9.85546875" customWidth="1"/>
  </cols>
  <sheetData>
    <row r="1" spans="1:21" ht="21.75" customHeight="1" x14ac:dyDescent="0.25">
      <c r="B1" s="77" t="s">
        <v>49</v>
      </c>
      <c r="C1" s="78"/>
      <c r="D1" s="79"/>
      <c r="E1" s="2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1" ht="30" customHeight="1" x14ac:dyDescent="0.25">
      <c r="B2" s="92" t="s">
        <v>48</v>
      </c>
      <c r="C2" s="88" t="s">
        <v>47</v>
      </c>
      <c r="D2" s="88"/>
      <c r="E2" s="88"/>
      <c r="F2" s="88"/>
      <c r="G2" s="89"/>
      <c r="H2" s="68" t="s">
        <v>10</v>
      </c>
      <c r="I2" s="68" t="s">
        <v>46</v>
      </c>
      <c r="J2" s="68" t="s">
        <v>11</v>
      </c>
      <c r="K2" s="68" t="s">
        <v>45</v>
      </c>
      <c r="L2" s="68" t="s">
        <v>11</v>
      </c>
      <c r="M2" s="68" t="s">
        <v>45</v>
      </c>
      <c r="N2" s="68" t="s">
        <v>12</v>
      </c>
      <c r="O2" s="68" t="s">
        <v>12</v>
      </c>
      <c r="P2" s="74" t="s">
        <v>45</v>
      </c>
      <c r="Q2" s="74" t="s">
        <v>44</v>
      </c>
      <c r="R2" s="71" t="s">
        <v>43</v>
      </c>
      <c r="S2" s="66" t="s">
        <v>67</v>
      </c>
      <c r="T2" s="66" t="s">
        <v>68</v>
      </c>
    </row>
    <row r="3" spans="1:21" ht="9" customHeight="1" x14ac:dyDescent="0.25">
      <c r="B3" s="93"/>
      <c r="C3" s="90"/>
      <c r="D3" s="90"/>
      <c r="E3" s="90"/>
      <c r="F3" s="90"/>
      <c r="G3" s="91"/>
      <c r="H3" s="69"/>
      <c r="I3" s="69"/>
      <c r="J3" s="69"/>
      <c r="K3" s="69"/>
      <c r="L3" s="69"/>
      <c r="M3" s="69"/>
      <c r="N3" s="69"/>
      <c r="O3" s="69"/>
      <c r="P3" s="75"/>
      <c r="Q3" s="75"/>
      <c r="R3" s="72"/>
      <c r="S3" s="67"/>
      <c r="T3" s="67"/>
    </row>
    <row r="4" spans="1:21" ht="42.75" customHeight="1" x14ac:dyDescent="0.25">
      <c r="B4" s="94"/>
      <c r="C4" s="84"/>
      <c r="D4" s="85"/>
      <c r="E4" s="24" t="s">
        <v>13</v>
      </c>
      <c r="F4" s="25" t="s">
        <v>14</v>
      </c>
      <c r="G4" s="24" t="s">
        <v>15</v>
      </c>
      <c r="H4" s="70"/>
      <c r="I4" s="70"/>
      <c r="J4" s="70"/>
      <c r="K4" s="70"/>
      <c r="L4" s="70"/>
      <c r="M4" s="70"/>
      <c r="N4" s="70"/>
      <c r="O4" s="70"/>
      <c r="P4" s="76"/>
      <c r="Q4" s="76"/>
      <c r="R4" s="73"/>
      <c r="S4" s="67"/>
      <c r="T4" s="67"/>
    </row>
    <row r="5" spans="1:21" ht="11.25" customHeight="1" x14ac:dyDescent="0.25">
      <c r="A5" s="53" t="s">
        <v>42</v>
      </c>
      <c r="B5" s="53" t="s">
        <v>41</v>
      </c>
      <c r="C5" s="80" t="s">
        <v>31</v>
      </c>
      <c r="D5" s="81"/>
      <c r="E5" s="32">
        <v>5</v>
      </c>
      <c r="F5" s="28">
        <v>36</v>
      </c>
      <c r="G5" s="28">
        <v>0.9</v>
      </c>
      <c r="H5" s="19">
        <f>(E5*F5)/(G5*1000)</f>
        <v>0.2</v>
      </c>
      <c r="I5" s="19">
        <v>1</v>
      </c>
      <c r="J5" s="19">
        <f>H5*I5</f>
        <v>0.2</v>
      </c>
      <c r="K5" s="19">
        <v>1</v>
      </c>
      <c r="L5" s="18">
        <f>J5*K5</f>
        <v>0.2</v>
      </c>
      <c r="M5" s="103">
        <v>1</v>
      </c>
      <c r="N5" s="59">
        <f>(SUM(L5,L6,L7:L11)*M5)</f>
        <v>3.9443137254901961</v>
      </c>
      <c r="O5" s="56">
        <f>SUM(N5:N34)</f>
        <v>58.62555555555555</v>
      </c>
      <c r="P5" s="56">
        <v>0.97</v>
      </c>
      <c r="Q5" s="56">
        <f>SUM(O5:O81)*P5</f>
        <v>129.47680457516338</v>
      </c>
      <c r="R5" s="104">
        <f>(Q5/(3*230))*1000</f>
        <v>187.64754286255564</v>
      </c>
      <c r="S5" s="104">
        <f>SUM(N5,N12)/(3*230)*1000</f>
        <v>14.846831486217676</v>
      </c>
      <c r="T5" s="56">
        <f>O5/(3*230)*1000</f>
        <v>84.964573268921086</v>
      </c>
    </row>
    <row r="6" spans="1:21" x14ac:dyDescent="0.25">
      <c r="A6" s="54"/>
      <c r="B6" s="54"/>
      <c r="C6" s="82" t="s">
        <v>30</v>
      </c>
      <c r="D6" s="83"/>
      <c r="E6" s="31">
        <v>4</v>
      </c>
      <c r="F6" s="27">
        <v>40</v>
      </c>
      <c r="G6" s="27">
        <v>0.9</v>
      </c>
      <c r="H6" s="12">
        <f t="shared" ref="H6:H69" si="0">(E6*F6)/(G6*1000)</f>
        <v>0.17777777777777778</v>
      </c>
      <c r="I6" s="12">
        <v>1</v>
      </c>
      <c r="J6" s="12">
        <f t="shared" ref="J6:J21" si="1">H6*I6</f>
        <v>0.17777777777777778</v>
      </c>
      <c r="K6" s="12">
        <v>1</v>
      </c>
      <c r="L6" s="44">
        <f t="shared" ref="L6:L69" si="2">J6*K6</f>
        <v>0.17777777777777778</v>
      </c>
      <c r="M6" s="62"/>
      <c r="N6" s="61"/>
      <c r="O6" s="57"/>
      <c r="P6" s="57"/>
      <c r="Q6" s="57"/>
      <c r="R6" s="105"/>
      <c r="S6" s="105"/>
      <c r="T6" s="57"/>
    </row>
    <row r="7" spans="1:21" x14ac:dyDescent="0.25">
      <c r="A7" s="54"/>
      <c r="B7" s="54"/>
      <c r="C7" s="82" t="s">
        <v>53</v>
      </c>
      <c r="D7" s="83"/>
      <c r="E7" s="31">
        <v>12</v>
      </c>
      <c r="F7" s="27">
        <v>15</v>
      </c>
      <c r="G7" s="27">
        <v>0.9</v>
      </c>
      <c r="H7" s="12">
        <f t="shared" si="0"/>
        <v>0.2</v>
      </c>
      <c r="I7" s="12">
        <v>1</v>
      </c>
      <c r="J7" s="12">
        <f t="shared" si="1"/>
        <v>0.2</v>
      </c>
      <c r="K7" s="12">
        <v>1</v>
      </c>
      <c r="L7" s="44">
        <f t="shared" si="2"/>
        <v>0.2</v>
      </c>
      <c r="M7" s="62"/>
      <c r="N7" s="61"/>
      <c r="O7" s="57"/>
      <c r="P7" s="57"/>
      <c r="Q7" s="57"/>
      <c r="R7" s="105"/>
      <c r="S7" s="105"/>
      <c r="T7" s="57"/>
    </row>
    <row r="8" spans="1:21" x14ac:dyDescent="0.25">
      <c r="A8" s="54"/>
      <c r="B8" s="54"/>
      <c r="C8" s="82" t="s">
        <v>52</v>
      </c>
      <c r="D8" s="83"/>
      <c r="E8" s="31">
        <v>4</v>
      </c>
      <c r="F8" s="27">
        <v>20</v>
      </c>
      <c r="G8" s="27">
        <v>0.9</v>
      </c>
      <c r="H8" s="12">
        <f t="shared" si="0"/>
        <v>8.8888888888888892E-2</v>
      </c>
      <c r="I8" s="12">
        <v>1</v>
      </c>
      <c r="J8" s="12">
        <f t="shared" si="1"/>
        <v>8.8888888888888892E-2</v>
      </c>
      <c r="K8" s="12">
        <v>1</v>
      </c>
      <c r="L8" s="44">
        <f t="shared" si="2"/>
        <v>8.8888888888888892E-2</v>
      </c>
      <c r="M8" s="62"/>
      <c r="N8" s="61"/>
      <c r="O8" s="57"/>
      <c r="P8" s="57"/>
      <c r="Q8" s="57"/>
      <c r="R8" s="105"/>
      <c r="S8" s="105"/>
      <c r="T8" s="57"/>
    </row>
    <row r="9" spans="1:21" x14ac:dyDescent="0.25">
      <c r="A9" s="54"/>
      <c r="B9" s="54"/>
      <c r="C9" s="86" t="s">
        <v>53</v>
      </c>
      <c r="D9" s="95"/>
      <c r="E9" s="31">
        <v>6</v>
      </c>
      <c r="F9" s="27">
        <v>6</v>
      </c>
      <c r="G9" s="27">
        <v>0.9</v>
      </c>
      <c r="H9" s="12">
        <f t="shared" si="0"/>
        <v>0.04</v>
      </c>
      <c r="I9" s="12">
        <v>1</v>
      </c>
      <c r="J9" s="12">
        <f t="shared" si="1"/>
        <v>0.04</v>
      </c>
      <c r="K9" s="12">
        <v>1</v>
      </c>
      <c r="L9" s="44">
        <f t="shared" si="2"/>
        <v>0.04</v>
      </c>
      <c r="M9" s="62"/>
      <c r="N9" s="61"/>
      <c r="O9" s="57"/>
      <c r="P9" s="57"/>
      <c r="Q9" s="57"/>
      <c r="R9" s="105"/>
      <c r="S9" s="105"/>
      <c r="T9" s="57"/>
      <c r="U9">
        <f>SUM(S14,S23,S33)</f>
        <v>28.927820403523725</v>
      </c>
    </row>
    <row r="10" spans="1:21" x14ac:dyDescent="0.25">
      <c r="A10" s="54"/>
      <c r="B10" s="54"/>
      <c r="C10" s="80" t="s">
        <v>57</v>
      </c>
      <c r="D10" s="81"/>
      <c r="E10" s="31">
        <v>2</v>
      </c>
      <c r="F10" s="27">
        <v>1000</v>
      </c>
      <c r="G10" s="27">
        <v>0.85</v>
      </c>
      <c r="H10" s="12">
        <f t="shared" si="0"/>
        <v>2.3529411764705883</v>
      </c>
      <c r="I10" s="27">
        <v>0.97</v>
      </c>
      <c r="J10" s="12">
        <f t="shared" si="1"/>
        <v>2.2823529411764705</v>
      </c>
      <c r="K10" s="49">
        <v>0.8</v>
      </c>
      <c r="L10" s="44">
        <f t="shared" si="2"/>
        <v>1.8258823529411765</v>
      </c>
      <c r="M10" s="62"/>
      <c r="N10" s="61"/>
      <c r="O10" s="57"/>
      <c r="P10" s="57"/>
      <c r="Q10" s="57"/>
      <c r="R10" s="105"/>
      <c r="S10" s="105"/>
      <c r="T10" s="57"/>
    </row>
    <row r="11" spans="1:21" x14ac:dyDescent="0.25">
      <c r="A11" s="54"/>
      <c r="B11" s="54"/>
      <c r="C11" s="29" t="s">
        <v>51</v>
      </c>
      <c r="D11" s="14"/>
      <c r="E11" s="31">
        <v>5</v>
      </c>
      <c r="F11" s="27">
        <v>1000</v>
      </c>
      <c r="G11" s="27">
        <v>0.85</v>
      </c>
      <c r="H11" s="12">
        <f t="shared" si="0"/>
        <v>5.882352941176471</v>
      </c>
      <c r="I11" s="27">
        <v>0.8</v>
      </c>
      <c r="J11" s="12">
        <f t="shared" si="1"/>
        <v>4.7058823529411766</v>
      </c>
      <c r="K11" s="27">
        <v>0.3</v>
      </c>
      <c r="L11" s="44">
        <f t="shared" si="2"/>
        <v>1.411764705882353</v>
      </c>
      <c r="M11" s="62"/>
      <c r="N11" s="61"/>
      <c r="O11" s="57"/>
      <c r="P11" s="57"/>
      <c r="Q11" s="57"/>
      <c r="R11" s="105"/>
      <c r="S11" s="105"/>
      <c r="T11" s="57"/>
    </row>
    <row r="12" spans="1:21" x14ac:dyDescent="0.25">
      <c r="A12" s="54"/>
      <c r="B12" s="43"/>
      <c r="C12" s="31" t="s">
        <v>50</v>
      </c>
      <c r="D12" s="27"/>
      <c r="E12" s="31">
        <v>1</v>
      </c>
      <c r="F12" s="27">
        <v>9000</v>
      </c>
      <c r="G12" s="27">
        <v>0.85</v>
      </c>
      <c r="H12" s="12">
        <f t="shared" si="0"/>
        <v>10.588235294117647</v>
      </c>
      <c r="I12" s="27">
        <v>0.85</v>
      </c>
      <c r="J12" s="12">
        <f t="shared" si="1"/>
        <v>9</v>
      </c>
      <c r="K12" s="27">
        <v>0.7</v>
      </c>
      <c r="L12" s="44">
        <f t="shared" si="2"/>
        <v>6.3</v>
      </c>
      <c r="M12" s="41">
        <v>1</v>
      </c>
      <c r="N12" s="38">
        <f>L12*M12</f>
        <v>6.3</v>
      </c>
      <c r="O12" s="57"/>
      <c r="P12" s="57"/>
      <c r="Q12" s="57"/>
      <c r="R12" s="105"/>
      <c r="S12" s="105"/>
      <c r="T12" s="57"/>
    </row>
    <row r="13" spans="1:21" x14ac:dyDescent="0.25">
      <c r="A13" s="54"/>
      <c r="B13" s="43"/>
      <c r="C13" s="86" t="s">
        <v>33</v>
      </c>
      <c r="D13" s="87"/>
      <c r="E13" s="29">
        <v>1</v>
      </c>
      <c r="F13" s="30">
        <v>4000</v>
      </c>
      <c r="G13" s="30">
        <v>0.8</v>
      </c>
      <c r="H13" s="13">
        <f t="shared" si="0"/>
        <v>5</v>
      </c>
      <c r="I13" s="30">
        <v>0.9</v>
      </c>
      <c r="J13" s="13">
        <f t="shared" si="1"/>
        <v>4.5</v>
      </c>
      <c r="K13" s="30">
        <v>1</v>
      </c>
      <c r="L13" s="52">
        <f t="shared" si="2"/>
        <v>4.5</v>
      </c>
      <c r="M13" s="42">
        <v>1</v>
      </c>
      <c r="N13" s="39">
        <f>L13*M13</f>
        <v>4.5</v>
      </c>
      <c r="O13" s="57"/>
      <c r="P13" s="57"/>
      <c r="Q13" s="57"/>
      <c r="R13" s="105"/>
      <c r="S13" s="51"/>
      <c r="T13" s="57"/>
    </row>
    <row r="14" spans="1:21" x14ac:dyDescent="0.25">
      <c r="A14" s="54"/>
      <c r="B14" s="53" t="s">
        <v>59</v>
      </c>
      <c r="C14" s="28" t="s">
        <v>54</v>
      </c>
      <c r="D14" s="28"/>
      <c r="E14" s="32">
        <v>11</v>
      </c>
      <c r="F14" s="28">
        <v>15</v>
      </c>
      <c r="G14" s="28">
        <v>0.9</v>
      </c>
      <c r="H14" s="19">
        <f t="shared" ref="H14" si="3">(E14*F14)/(G14*1000)</f>
        <v>0.18333333333333332</v>
      </c>
      <c r="I14" s="19">
        <v>1</v>
      </c>
      <c r="J14" s="19">
        <f t="shared" ref="J14" si="4">H14*I14</f>
        <v>0.18333333333333332</v>
      </c>
      <c r="K14" s="19">
        <v>1</v>
      </c>
      <c r="L14" s="18">
        <f t="shared" ref="L14" si="5">J14*K14</f>
        <v>0.18333333333333332</v>
      </c>
      <c r="M14" s="40">
        <v>1</v>
      </c>
      <c r="N14" s="59">
        <f>SUM(L14:L15)</f>
        <v>6.9598039215686285</v>
      </c>
      <c r="O14" s="57"/>
      <c r="P14" s="57"/>
      <c r="Q14" s="57"/>
      <c r="R14" s="105"/>
      <c r="S14" s="97">
        <f>N14/(3*230)*1000</f>
        <v>10.086672350099461</v>
      </c>
      <c r="T14" s="57"/>
    </row>
    <row r="15" spans="1:21" x14ac:dyDescent="0.25">
      <c r="A15" s="54"/>
      <c r="B15" s="55"/>
      <c r="C15" s="30" t="s">
        <v>58</v>
      </c>
      <c r="D15" s="30"/>
      <c r="E15" s="29">
        <v>16</v>
      </c>
      <c r="F15" s="30">
        <v>1000</v>
      </c>
      <c r="G15" s="30">
        <v>0.85</v>
      </c>
      <c r="H15" s="13">
        <f t="shared" si="0"/>
        <v>18.823529411764707</v>
      </c>
      <c r="I15" s="30">
        <v>0.9</v>
      </c>
      <c r="J15" s="13">
        <f t="shared" si="1"/>
        <v>16.941176470588236</v>
      </c>
      <c r="K15" s="30">
        <v>0.4</v>
      </c>
      <c r="L15" s="52">
        <f t="shared" si="2"/>
        <v>6.7764705882352949</v>
      </c>
      <c r="M15" s="42">
        <v>1</v>
      </c>
      <c r="N15" s="60"/>
      <c r="O15" s="57"/>
      <c r="P15" s="57"/>
      <c r="Q15" s="57"/>
      <c r="R15" s="105"/>
      <c r="S15" s="99"/>
      <c r="T15" s="57"/>
    </row>
    <row r="16" spans="1:21" x14ac:dyDescent="0.25">
      <c r="A16" s="54"/>
      <c r="B16" s="53" t="s">
        <v>40</v>
      </c>
      <c r="C16" s="102" t="s">
        <v>31</v>
      </c>
      <c r="D16" s="102"/>
      <c r="E16" s="21">
        <v>4</v>
      </c>
      <c r="F16" s="22">
        <v>36</v>
      </c>
      <c r="G16" s="20">
        <v>0.9</v>
      </c>
      <c r="H16" s="19">
        <f t="shared" si="0"/>
        <v>0.16</v>
      </c>
      <c r="I16" s="19">
        <v>1</v>
      </c>
      <c r="J16" s="19">
        <f t="shared" si="1"/>
        <v>0.16</v>
      </c>
      <c r="K16" s="19">
        <v>1</v>
      </c>
      <c r="L16" s="18">
        <f t="shared" si="2"/>
        <v>0.16</v>
      </c>
      <c r="M16" s="103">
        <v>1</v>
      </c>
      <c r="N16" s="59">
        <f>SUM(L16:L21)*M16</f>
        <v>7.3362745098039213</v>
      </c>
      <c r="O16" s="57"/>
      <c r="P16" s="57"/>
      <c r="Q16" s="57"/>
      <c r="R16" s="105"/>
      <c r="S16" s="104">
        <f>SUM(N16,N22)/(3*230)*1000</f>
        <v>19.762716680875247</v>
      </c>
      <c r="T16" s="57"/>
    </row>
    <row r="17" spans="1:22" ht="1.5" customHeight="1" x14ac:dyDescent="0.25">
      <c r="A17" s="54"/>
      <c r="B17" s="54"/>
      <c r="C17" s="96" t="s">
        <v>53</v>
      </c>
      <c r="D17" s="96"/>
      <c r="E17" s="16">
        <v>25</v>
      </c>
      <c r="F17" s="17">
        <v>15</v>
      </c>
      <c r="G17" s="17">
        <v>0.9</v>
      </c>
      <c r="H17" s="12">
        <f t="shared" si="0"/>
        <v>0.41666666666666669</v>
      </c>
      <c r="I17" s="12">
        <v>1</v>
      </c>
      <c r="J17" s="12">
        <f t="shared" si="1"/>
        <v>0.41666666666666669</v>
      </c>
      <c r="K17" s="12">
        <v>1</v>
      </c>
      <c r="L17" s="44">
        <f t="shared" si="2"/>
        <v>0.41666666666666669</v>
      </c>
      <c r="M17" s="62"/>
      <c r="N17" s="61"/>
      <c r="O17" s="57"/>
      <c r="P17" s="57"/>
      <c r="Q17" s="57"/>
      <c r="R17" s="105"/>
      <c r="S17" s="105"/>
      <c r="T17" s="57"/>
    </row>
    <row r="18" spans="1:22" ht="15" hidden="1" customHeight="1" x14ac:dyDescent="0.25">
      <c r="A18" s="54"/>
      <c r="B18" s="54"/>
      <c r="C18" s="96" t="s">
        <v>52</v>
      </c>
      <c r="D18" s="96"/>
      <c r="E18" s="16">
        <v>3</v>
      </c>
      <c r="F18" s="17">
        <v>20</v>
      </c>
      <c r="G18" s="17">
        <v>0.9</v>
      </c>
      <c r="H18" s="12">
        <f t="shared" si="0"/>
        <v>6.6666666666666666E-2</v>
      </c>
      <c r="I18" s="12">
        <v>1</v>
      </c>
      <c r="J18" s="12">
        <f t="shared" si="1"/>
        <v>6.6666666666666666E-2</v>
      </c>
      <c r="K18" s="12">
        <v>1</v>
      </c>
      <c r="L18" s="44">
        <f t="shared" si="2"/>
        <v>6.6666666666666666E-2</v>
      </c>
      <c r="M18" s="62"/>
      <c r="N18" s="61"/>
      <c r="O18" s="57"/>
      <c r="P18" s="57"/>
      <c r="Q18" s="57"/>
      <c r="R18" s="105"/>
      <c r="S18" s="105"/>
      <c r="T18" s="57"/>
    </row>
    <row r="19" spans="1:22" ht="15" hidden="1" customHeight="1" x14ac:dyDescent="0.25">
      <c r="A19" s="54"/>
      <c r="B19" s="54"/>
      <c r="C19" s="96" t="s">
        <v>53</v>
      </c>
      <c r="D19" s="96"/>
      <c r="E19" s="17">
        <v>9</v>
      </c>
      <c r="F19" s="17">
        <v>6</v>
      </c>
      <c r="G19" s="17">
        <v>0.9</v>
      </c>
      <c r="H19" s="12">
        <f t="shared" si="0"/>
        <v>0.06</v>
      </c>
      <c r="I19" s="12">
        <v>1</v>
      </c>
      <c r="J19" s="12">
        <f t="shared" si="1"/>
        <v>0.06</v>
      </c>
      <c r="K19" s="12">
        <v>1</v>
      </c>
      <c r="L19" s="44">
        <f t="shared" si="2"/>
        <v>0.06</v>
      </c>
      <c r="M19" s="62"/>
      <c r="N19" s="61"/>
      <c r="O19" s="57"/>
      <c r="P19" s="57"/>
      <c r="Q19" s="57"/>
      <c r="R19" s="105"/>
      <c r="S19" s="105"/>
      <c r="T19" s="57"/>
    </row>
    <row r="20" spans="1:22" x14ac:dyDescent="0.25">
      <c r="A20" s="54"/>
      <c r="B20" s="54"/>
      <c r="C20" s="96" t="s">
        <v>29</v>
      </c>
      <c r="D20" s="96"/>
      <c r="E20" s="17">
        <v>12</v>
      </c>
      <c r="F20" s="17">
        <v>1000</v>
      </c>
      <c r="G20" s="17">
        <v>0.85</v>
      </c>
      <c r="H20" s="12">
        <f t="shared" si="0"/>
        <v>14.117647058823529</v>
      </c>
      <c r="I20" s="17">
        <v>0.97</v>
      </c>
      <c r="J20" s="12">
        <f t="shared" si="1"/>
        <v>13.694117647058823</v>
      </c>
      <c r="K20" s="12">
        <v>0.45</v>
      </c>
      <c r="L20" s="44">
        <f t="shared" si="2"/>
        <v>6.1623529411764704</v>
      </c>
      <c r="M20" s="62"/>
      <c r="N20" s="61"/>
      <c r="O20" s="57"/>
      <c r="P20" s="57"/>
      <c r="Q20" s="57"/>
      <c r="R20" s="105"/>
      <c r="S20" s="105"/>
      <c r="T20" s="57"/>
    </row>
    <row r="21" spans="1:22" x14ac:dyDescent="0.25">
      <c r="A21" s="54"/>
      <c r="B21" s="54"/>
      <c r="C21" s="17" t="s">
        <v>51</v>
      </c>
      <c r="D21" s="17"/>
      <c r="E21" s="17">
        <v>1</v>
      </c>
      <c r="F21" s="17">
        <v>1000</v>
      </c>
      <c r="G21" s="17">
        <v>0.85</v>
      </c>
      <c r="H21" s="12">
        <f t="shared" si="0"/>
        <v>1.1764705882352942</v>
      </c>
      <c r="I21" s="17">
        <v>0.8</v>
      </c>
      <c r="J21" s="12">
        <f t="shared" si="1"/>
        <v>0.94117647058823539</v>
      </c>
      <c r="K21" s="12">
        <v>0.5</v>
      </c>
      <c r="L21" s="44">
        <f t="shared" si="2"/>
        <v>0.4705882352941177</v>
      </c>
      <c r="M21" s="62"/>
      <c r="N21" s="61"/>
      <c r="O21" s="57"/>
      <c r="P21" s="57"/>
      <c r="Q21" s="57"/>
      <c r="R21" s="105"/>
      <c r="S21" s="105"/>
      <c r="T21" s="57"/>
      <c r="V21" t="s">
        <v>69</v>
      </c>
    </row>
    <row r="22" spans="1:22" x14ac:dyDescent="0.25">
      <c r="A22" s="54"/>
      <c r="B22" s="43"/>
      <c r="C22" s="17" t="s">
        <v>50</v>
      </c>
      <c r="D22" s="17"/>
      <c r="E22" s="27">
        <v>1</v>
      </c>
      <c r="F22" s="27">
        <v>9000</v>
      </c>
      <c r="G22" s="17">
        <v>0.85</v>
      </c>
      <c r="H22" s="12">
        <f t="shared" si="0"/>
        <v>10.588235294117647</v>
      </c>
      <c r="I22" s="17">
        <v>0.85</v>
      </c>
      <c r="J22" s="12">
        <f t="shared" ref="J22:J81" si="6">H22*I22</f>
        <v>9</v>
      </c>
      <c r="K22" s="27">
        <v>0.7</v>
      </c>
      <c r="L22" s="44">
        <f t="shared" si="2"/>
        <v>6.3</v>
      </c>
      <c r="M22" s="41">
        <v>1</v>
      </c>
      <c r="N22" s="38">
        <f>L22</f>
        <v>6.3</v>
      </c>
      <c r="O22" s="57"/>
      <c r="P22" s="57"/>
      <c r="Q22" s="57"/>
      <c r="R22" s="105"/>
      <c r="S22" s="106"/>
      <c r="T22" s="57"/>
      <c r="V22">
        <f>SUM(N14,N23,N33)</f>
        <v>19.960196078431373</v>
      </c>
    </row>
    <row r="23" spans="1:22" x14ac:dyDescent="0.25">
      <c r="A23" s="54"/>
      <c r="B23" s="53" t="s">
        <v>60</v>
      </c>
      <c r="C23" s="28" t="s">
        <v>54</v>
      </c>
      <c r="D23" s="28"/>
      <c r="E23" s="28">
        <v>4</v>
      </c>
      <c r="F23" s="28">
        <v>15</v>
      </c>
      <c r="G23" s="28">
        <v>0.9</v>
      </c>
      <c r="H23" s="19">
        <f t="shared" ref="H23:H24" si="7">(E23*F23)/(G23*1000)</f>
        <v>6.6666666666666666E-2</v>
      </c>
      <c r="I23" s="19">
        <v>1</v>
      </c>
      <c r="J23" s="19">
        <f t="shared" si="6"/>
        <v>6.6666666666666666E-2</v>
      </c>
      <c r="K23" s="19">
        <v>1</v>
      </c>
      <c r="L23" s="18">
        <f t="shared" ref="L23:L24" si="8">J23*K23</f>
        <v>6.6666666666666666E-2</v>
      </c>
      <c r="M23" s="40"/>
      <c r="N23" s="59">
        <f>SUM(L23:L25)</f>
        <v>5.577647058823529</v>
      </c>
      <c r="O23" s="57"/>
      <c r="P23" s="57"/>
      <c r="Q23" s="57"/>
      <c r="R23" s="105"/>
      <c r="S23" s="97">
        <f>N23/(3*230)*1000</f>
        <v>8.0835464620630866</v>
      </c>
      <c r="T23" s="57"/>
      <c r="V23">
        <f>SUM(N43,N53,N63)</f>
        <v>19.265294117647059</v>
      </c>
    </row>
    <row r="24" spans="1:22" x14ac:dyDescent="0.25">
      <c r="A24" s="54"/>
      <c r="B24" s="54"/>
      <c r="C24" s="27" t="s">
        <v>55</v>
      </c>
      <c r="D24" s="27"/>
      <c r="E24" s="27">
        <v>2</v>
      </c>
      <c r="F24" s="27">
        <v>15</v>
      </c>
      <c r="G24" s="27">
        <v>0.9</v>
      </c>
      <c r="H24" s="12">
        <f t="shared" si="7"/>
        <v>3.3333333333333333E-2</v>
      </c>
      <c r="I24" s="12">
        <v>1</v>
      </c>
      <c r="J24" s="12">
        <f t="shared" si="6"/>
        <v>3.3333333333333333E-2</v>
      </c>
      <c r="K24" s="12">
        <v>1</v>
      </c>
      <c r="L24" s="44">
        <f t="shared" si="8"/>
        <v>3.3333333333333333E-2</v>
      </c>
      <c r="M24" s="41"/>
      <c r="N24" s="61"/>
      <c r="O24" s="57"/>
      <c r="P24" s="57"/>
      <c r="Q24" s="57"/>
      <c r="R24" s="105"/>
      <c r="S24" s="98"/>
      <c r="T24" s="57"/>
      <c r="V24">
        <f>N79</f>
        <v>8.4331372549019612</v>
      </c>
    </row>
    <row r="25" spans="1:22" x14ac:dyDescent="0.25">
      <c r="A25" s="54"/>
      <c r="B25" s="55"/>
      <c r="C25" s="30" t="s">
        <v>58</v>
      </c>
      <c r="D25" s="30"/>
      <c r="E25" s="30">
        <v>12</v>
      </c>
      <c r="F25" s="30">
        <v>1000</v>
      </c>
      <c r="G25" s="30">
        <v>0.85</v>
      </c>
      <c r="H25" s="13">
        <f t="shared" si="0"/>
        <v>14.117647058823529</v>
      </c>
      <c r="I25" s="30">
        <v>0.97</v>
      </c>
      <c r="J25" s="13">
        <f t="shared" si="6"/>
        <v>13.694117647058823</v>
      </c>
      <c r="K25" s="30">
        <v>0.4</v>
      </c>
      <c r="L25" s="52">
        <f t="shared" si="2"/>
        <v>5.4776470588235293</v>
      </c>
      <c r="M25" s="42">
        <v>1</v>
      </c>
      <c r="N25" s="60"/>
      <c r="O25" s="57"/>
      <c r="P25" s="57"/>
      <c r="Q25" s="57"/>
      <c r="R25" s="105"/>
      <c r="S25" s="99"/>
      <c r="T25" s="57"/>
    </row>
    <row r="26" spans="1:22" x14ac:dyDescent="0.25">
      <c r="A26" s="54"/>
      <c r="B26" s="54" t="s">
        <v>39</v>
      </c>
      <c r="C26" s="96" t="s">
        <v>31</v>
      </c>
      <c r="D26" s="96"/>
      <c r="E26" s="27">
        <v>11</v>
      </c>
      <c r="F26" s="27">
        <v>36</v>
      </c>
      <c r="G26" s="27">
        <v>0.9</v>
      </c>
      <c r="H26" s="12">
        <f t="shared" si="0"/>
        <v>0.44</v>
      </c>
      <c r="I26" s="12">
        <v>1</v>
      </c>
      <c r="J26" s="12">
        <f t="shared" si="6"/>
        <v>0.44</v>
      </c>
      <c r="K26" s="12">
        <v>1</v>
      </c>
      <c r="L26" s="44">
        <f t="shared" si="2"/>
        <v>0.44</v>
      </c>
      <c r="M26" s="62">
        <v>1</v>
      </c>
      <c r="N26" s="61">
        <f>SUM(L26:L32)*M26</f>
        <v>10.284771241830065</v>
      </c>
      <c r="O26" s="57"/>
      <c r="P26" s="57"/>
      <c r="Q26" s="57"/>
      <c r="R26" s="105"/>
      <c r="S26" s="104">
        <f>N26/(3*230)*1000</f>
        <v>14.905465567869658</v>
      </c>
      <c r="T26" s="57"/>
    </row>
    <row r="27" spans="1:22" ht="11.25" customHeight="1" x14ac:dyDescent="0.25">
      <c r="A27" s="54"/>
      <c r="B27" s="54"/>
      <c r="C27" s="96" t="s">
        <v>53</v>
      </c>
      <c r="D27" s="96"/>
      <c r="E27" s="15">
        <v>7</v>
      </c>
      <c r="F27" s="17">
        <v>15</v>
      </c>
      <c r="G27" s="15">
        <v>0.9</v>
      </c>
      <c r="H27" s="12">
        <f t="shared" si="0"/>
        <v>0.11666666666666667</v>
      </c>
      <c r="I27" s="12">
        <v>1</v>
      </c>
      <c r="J27" s="12">
        <f t="shared" si="6"/>
        <v>0.11666666666666667</v>
      </c>
      <c r="K27" s="12">
        <v>1</v>
      </c>
      <c r="L27" s="44">
        <f t="shared" si="2"/>
        <v>0.11666666666666667</v>
      </c>
      <c r="M27" s="62"/>
      <c r="N27" s="61"/>
      <c r="O27" s="57"/>
      <c r="P27" s="57"/>
      <c r="Q27" s="57"/>
      <c r="R27" s="105"/>
      <c r="S27" s="105"/>
      <c r="T27" s="57"/>
    </row>
    <row r="28" spans="1:22" ht="15" hidden="1" customHeight="1" x14ac:dyDescent="0.25">
      <c r="A28" s="54"/>
      <c r="B28" s="54"/>
      <c r="C28" s="96" t="s">
        <v>52</v>
      </c>
      <c r="D28" s="96"/>
      <c r="E28" s="17">
        <v>19</v>
      </c>
      <c r="F28" s="17">
        <v>20</v>
      </c>
      <c r="G28" s="17">
        <v>0.9</v>
      </c>
      <c r="H28" s="12">
        <f t="shared" si="0"/>
        <v>0.42222222222222222</v>
      </c>
      <c r="I28" s="12">
        <v>1</v>
      </c>
      <c r="J28" s="12">
        <f t="shared" si="6"/>
        <v>0.42222222222222222</v>
      </c>
      <c r="K28" s="12">
        <v>1</v>
      </c>
      <c r="L28" s="44">
        <f t="shared" si="2"/>
        <v>0.42222222222222222</v>
      </c>
      <c r="M28" s="62"/>
      <c r="N28" s="61"/>
      <c r="O28" s="57"/>
      <c r="P28" s="57"/>
      <c r="Q28" s="57"/>
      <c r="R28" s="105"/>
      <c r="S28" s="105"/>
      <c r="T28" s="57"/>
    </row>
    <row r="29" spans="1:22" ht="15" hidden="1" customHeight="1" x14ac:dyDescent="0.25">
      <c r="A29" s="54"/>
      <c r="B29" s="54"/>
      <c r="C29" s="96" t="s">
        <v>53</v>
      </c>
      <c r="D29" s="96"/>
      <c r="E29" s="17">
        <v>15</v>
      </c>
      <c r="F29" s="17">
        <v>6</v>
      </c>
      <c r="G29" s="17">
        <v>0.9</v>
      </c>
      <c r="H29" s="12">
        <f t="shared" si="0"/>
        <v>0.1</v>
      </c>
      <c r="I29" s="12">
        <v>1</v>
      </c>
      <c r="J29" s="12">
        <f t="shared" si="6"/>
        <v>0.1</v>
      </c>
      <c r="K29" s="12">
        <v>1</v>
      </c>
      <c r="L29" s="44">
        <f t="shared" si="2"/>
        <v>0.1</v>
      </c>
      <c r="M29" s="62"/>
      <c r="N29" s="61"/>
      <c r="O29" s="57"/>
      <c r="P29" s="57"/>
      <c r="Q29" s="57"/>
      <c r="R29" s="105"/>
      <c r="S29" s="105"/>
      <c r="T29" s="57"/>
    </row>
    <row r="30" spans="1:22" x14ac:dyDescent="0.25">
      <c r="A30" s="54"/>
      <c r="B30" s="54"/>
      <c r="C30" s="17" t="s">
        <v>56</v>
      </c>
      <c r="D30" s="17"/>
      <c r="E30" s="17">
        <v>2</v>
      </c>
      <c r="F30" s="17">
        <v>50</v>
      </c>
      <c r="G30" s="17">
        <v>0.85</v>
      </c>
      <c r="H30" s="12">
        <f t="shared" si="0"/>
        <v>0.11764705882352941</v>
      </c>
      <c r="I30" s="12">
        <v>0.85</v>
      </c>
      <c r="J30" s="12">
        <f t="shared" si="6"/>
        <v>9.9999999999999992E-2</v>
      </c>
      <c r="K30" s="12">
        <v>1</v>
      </c>
      <c r="L30" s="44">
        <f t="shared" si="2"/>
        <v>9.9999999999999992E-2</v>
      </c>
      <c r="M30" s="62"/>
      <c r="N30" s="61"/>
      <c r="O30" s="57"/>
      <c r="P30" s="57"/>
      <c r="Q30" s="57"/>
      <c r="R30" s="105"/>
      <c r="S30" s="105"/>
      <c r="T30" s="57"/>
    </row>
    <row r="31" spans="1:22" x14ac:dyDescent="0.25">
      <c r="A31" s="54"/>
      <c r="B31" s="54"/>
      <c r="C31" s="96" t="s">
        <v>29</v>
      </c>
      <c r="D31" s="96"/>
      <c r="E31" s="17">
        <v>12</v>
      </c>
      <c r="F31" s="17">
        <v>1000</v>
      </c>
      <c r="G31" s="17">
        <v>0.85</v>
      </c>
      <c r="H31" s="12">
        <f t="shared" si="0"/>
        <v>14.117647058823529</v>
      </c>
      <c r="I31" s="12">
        <v>0.97</v>
      </c>
      <c r="J31" s="12">
        <f t="shared" si="6"/>
        <v>13.694117647058823</v>
      </c>
      <c r="K31" s="12">
        <v>0.5</v>
      </c>
      <c r="L31" s="44">
        <f t="shared" si="2"/>
        <v>6.8470588235294114</v>
      </c>
      <c r="M31" s="62"/>
      <c r="N31" s="61"/>
      <c r="O31" s="57"/>
      <c r="P31" s="57"/>
      <c r="Q31" s="57"/>
      <c r="R31" s="105"/>
      <c r="S31" s="105"/>
      <c r="T31" s="57"/>
    </row>
    <row r="32" spans="1:22" x14ac:dyDescent="0.25">
      <c r="A32" s="54"/>
      <c r="B32" s="54"/>
      <c r="C32" s="17" t="s">
        <v>51</v>
      </c>
      <c r="D32" s="17"/>
      <c r="E32" s="17">
        <v>8</v>
      </c>
      <c r="F32" s="17">
        <v>1000</v>
      </c>
      <c r="G32" s="17">
        <v>0.85</v>
      </c>
      <c r="H32" s="12">
        <f t="shared" si="0"/>
        <v>9.4117647058823533</v>
      </c>
      <c r="I32" s="12">
        <v>0.8</v>
      </c>
      <c r="J32" s="12">
        <f t="shared" si="6"/>
        <v>7.5294117647058831</v>
      </c>
      <c r="K32" s="12">
        <v>0.3</v>
      </c>
      <c r="L32" s="44">
        <f t="shared" si="2"/>
        <v>2.2588235294117647</v>
      </c>
      <c r="M32" s="62"/>
      <c r="N32" s="61"/>
      <c r="O32" s="57"/>
      <c r="P32" s="57"/>
      <c r="Q32" s="57"/>
      <c r="R32" s="105"/>
      <c r="S32" s="106"/>
      <c r="T32" s="57"/>
    </row>
    <row r="33" spans="1:22" x14ac:dyDescent="0.25">
      <c r="A33" s="54"/>
      <c r="B33" s="53" t="s">
        <v>65</v>
      </c>
      <c r="C33" s="28" t="s">
        <v>54</v>
      </c>
      <c r="D33" s="28"/>
      <c r="E33" s="28">
        <v>14</v>
      </c>
      <c r="F33" s="28">
        <v>15</v>
      </c>
      <c r="G33" s="28">
        <v>0.9</v>
      </c>
      <c r="H33" s="19">
        <f t="shared" ref="H33:H34" si="9">(E33*F33)/(G33*1000)</f>
        <v>0.23333333333333334</v>
      </c>
      <c r="I33" s="19">
        <v>1</v>
      </c>
      <c r="J33" s="19">
        <f t="shared" ref="J33:J34" si="10">H33*I33</f>
        <v>0.23333333333333334</v>
      </c>
      <c r="K33" s="19">
        <v>1</v>
      </c>
      <c r="L33" s="18">
        <f t="shared" ref="L33:L34" si="11">J33*K33</f>
        <v>0.23333333333333334</v>
      </c>
      <c r="M33" s="33">
        <v>1</v>
      </c>
      <c r="N33" s="59">
        <f>SUM(L33,L35)</f>
        <v>7.4227450980392149</v>
      </c>
      <c r="O33" s="57"/>
      <c r="P33" s="57"/>
      <c r="Q33" s="57"/>
      <c r="R33" s="105"/>
      <c r="S33" s="97">
        <f>N33/(3*230)*1000</f>
        <v>10.757601591361182</v>
      </c>
      <c r="T33" s="57"/>
    </row>
    <row r="34" spans="1:22" x14ac:dyDescent="0.25">
      <c r="A34" s="54"/>
      <c r="B34" s="54"/>
      <c r="C34" s="27" t="s">
        <v>55</v>
      </c>
      <c r="D34" s="27"/>
      <c r="E34" s="27">
        <v>3</v>
      </c>
      <c r="F34" s="27">
        <v>15</v>
      </c>
      <c r="G34" s="27">
        <v>0.9</v>
      </c>
      <c r="H34" s="12">
        <f t="shared" si="9"/>
        <v>0.05</v>
      </c>
      <c r="I34" s="12">
        <v>1</v>
      </c>
      <c r="J34" s="12">
        <f t="shared" si="10"/>
        <v>0.05</v>
      </c>
      <c r="K34" s="12">
        <v>1</v>
      </c>
      <c r="L34" s="44">
        <f t="shared" si="11"/>
        <v>0.05</v>
      </c>
      <c r="M34" s="34">
        <v>1</v>
      </c>
      <c r="N34" s="61"/>
      <c r="O34" s="57"/>
      <c r="P34" s="57"/>
      <c r="Q34" s="57"/>
      <c r="R34" s="105"/>
      <c r="S34" s="98"/>
      <c r="T34" s="57"/>
    </row>
    <row r="35" spans="1:22" x14ac:dyDescent="0.25">
      <c r="A35" s="55"/>
      <c r="B35" s="55"/>
      <c r="C35" s="30" t="s">
        <v>58</v>
      </c>
      <c r="D35" s="30"/>
      <c r="E35" s="30">
        <v>18</v>
      </c>
      <c r="F35" s="30">
        <v>1000</v>
      </c>
      <c r="G35" s="30">
        <v>0.85</v>
      </c>
      <c r="H35" s="13">
        <f t="shared" si="0"/>
        <v>21.176470588235293</v>
      </c>
      <c r="I35" s="13">
        <v>0.97</v>
      </c>
      <c r="J35" s="13">
        <f t="shared" si="6"/>
        <v>20.541176470588233</v>
      </c>
      <c r="K35" s="13">
        <v>0.35</v>
      </c>
      <c r="L35" s="52">
        <f t="shared" si="2"/>
        <v>7.1894117647058815</v>
      </c>
      <c r="M35" s="37">
        <v>1</v>
      </c>
      <c r="N35" s="60"/>
      <c r="O35" s="58"/>
      <c r="P35" s="57"/>
      <c r="Q35" s="57"/>
      <c r="R35" s="105"/>
      <c r="S35" s="99"/>
      <c r="T35" s="58"/>
    </row>
    <row r="36" spans="1:22" x14ac:dyDescent="0.25">
      <c r="A36" s="53" t="s">
        <v>38</v>
      </c>
      <c r="B36" s="54" t="s">
        <v>37</v>
      </c>
      <c r="C36" s="96" t="s">
        <v>31</v>
      </c>
      <c r="D36" s="96"/>
      <c r="E36" s="31">
        <v>10</v>
      </c>
      <c r="F36" s="27">
        <v>36</v>
      </c>
      <c r="G36" s="27">
        <v>0.9</v>
      </c>
      <c r="H36" s="12">
        <f t="shared" si="0"/>
        <v>0.4</v>
      </c>
      <c r="I36" s="12">
        <v>1</v>
      </c>
      <c r="J36" s="12">
        <f t="shared" si="6"/>
        <v>0.4</v>
      </c>
      <c r="K36" s="12">
        <v>1</v>
      </c>
      <c r="L36" s="44">
        <f t="shared" si="2"/>
        <v>0.4</v>
      </c>
      <c r="M36" s="62">
        <v>1</v>
      </c>
      <c r="N36" s="59">
        <f>SUM(L36:L42)*M36</f>
        <v>8.2277777777777779</v>
      </c>
      <c r="O36" s="56">
        <f>SUM(N36:N64)</f>
        <v>49.545555555555566</v>
      </c>
      <c r="P36" s="57"/>
      <c r="Q36" s="57"/>
      <c r="R36" s="105"/>
      <c r="S36" s="104">
        <f>N36/(3*230)*1000</f>
        <v>11.924315619967794</v>
      </c>
      <c r="T36" s="110">
        <f>O36/(3*230)*1000</f>
        <v>71.805152979066037</v>
      </c>
      <c r="U36" s="45"/>
    </row>
    <row r="37" spans="1:22" ht="3.75" customHeight="1" x14ac:dyDescent="0.25">
      <c r="A37" s="54"/>
      <c r="B37" s="54"/>
      <c r="C37" s="96" t="s">
        <v>30</v>
      </c>
      <c r="D37" s="96"/>
      <c r="E37" s="16">
        <v>4</v>
      </c>
      <c r="F37" s="17">
        <v>40</v>
      </c>
      <c r="G37" s="15">
        <v>0.9</v>
      </c>
      <c r="H37" s="12">
        <f t="shared" si="0"/>
        <v>0.17777777777777778</v>
      </c>
      <c r="I37" s="12">
        <v>1</v>
      </c>
      <c r="J37" s="12">
        <f t="shared" si="6"/>
        <v>0.17777777777777778</v>
      </c>
      <c r="K37" s="12">
        <v>1</v>
      </c>
      <c r="L37" s="44">
        <f t="shared" si="2"/>
        <v>0.17777777777777778</v>
      </c>
      <c r="M37" s="62"/>
      <c r="N37" s="61"/>
      <c r="O37" s="57"/>
      <c r="P37" s="57"/>
      <c r="Q37" s="57"/>
      <c r="R37" s="105"/>
      <c r="S37" s="105"/>
      <c r="T37" s="111"/>
    </row>
    <row r="38" spans="1:22" ht="15" hidden="1" customHeight="1" x14ac:dyDescent="0.25">
      <c r="A38" s="54"/>
      <c r="B38" s="54"/>
      <c r="C38" s="96" t="s">
        <v>52</v>
      </c>
      <c r="D38" s="96"/>
      <c r="E38" s="16">
        <v>9</v>
      </c>
      <c r="F38" s="17">
        <v>20</v>
      </c>
      <c r="G38" s="15">
        <v>0.9</v>
      </c>
      <c r="H38" s="12">
        <f t="shared" si="0"/>
        <v>0.2</v>
      </c>
      <c r="I38" s="12">
        <v>1</v>
      </c>
      <c r="J38" s="12">
        <f t="shared" si="6"/>
        <v>0.2</v>
      </c>
      <c r="K38" s="12">
        <v>1</v>
      </c>
      <c r="L38" s="44">
        <f t="shared" si="2"/>
        <v>0.2</v>
      </c>
      <c r="M38" s="62"/>
      <c r="N38" s="61"/>
      <c r="O38" s="57"/>
      <c r="P38" s="57"/>
      <c r="Q38" s="57"/>
      <c r="R38" s="105"/>
      <c r="S38" s="105"/>
      <c r="T38" s="111"/>
    </row>
    <row r="39" spans="1:22" ht="15" hidden="1" customHeight="1" x14ac:dyDescent="0.25">
      <c r="A39" s="54"/>
      <c r="B39" s="54"/>
      <c r="C39" s="96" t="s">
        <v>53</v>
      </c>
      <c r="D39" s="96"/>
      <c r="E39" s="16">
        <v>6</v>
      </c>
      <c r="F39" s="17">
        <v>6</v>
      </c>
      <c r="G39" s="17">
        <v>0.9</v>
      </c>
      <c r="H39" s="12">
        <f t="shared" si="0"/>
        <v>0.04</v>
      </c>
      <c r="I39" s="12">
        <v>1</v>
      </c>
      <c r="J39" s="12">
        <f t="shared" si="6"/>
        <v>0.04</v>
      </c>
      <c r="K39" s="12">
        <v>1</v>
      </c>
      <c r="L39" s="18">
        <f t="shared" si="2"/>
        <v>0.04</v>
      </c>
      <c r="M39" s="62"/>
      <c r="N39" s="61"/>
      <c r="O39" s="57"/>
      <c r="P39" s="57"/>
      <c r="Q39" s="57"/>
      <c r="R39" s="105"/>
      <c r="S39" s="105"/>
      <c r="T39" s="111"/>
    </row>
    <row r="40" spans="1:22" ht="15" customHeight="1" x14ac:dyDescent="0.25">
      <c r="A40" s="54"/>
      <c r="B40" s="54"/>
      <c r="C40" s="17" t="s">
        <v>56</v>
      </c>
      <c r="D40" s="17"/>
      <c r="E40" s="23">
        <v>1</v>
      </c>
      <c r="F40" s="17">
        <v>50</v>
      </c>
      <c r="G40" s="17">
        <v>0.85</v>
      </c>
      <c r="H40" s="12">
        <f t="shared" si="0"/>
        <v>5.8823529411764705E-2</v>
      </c>
      <c r="I40" s="17">
        <v>0.85</v>
      </c>
      <c r="J40" s="12">
        <f t="shared" si="6"/>
        <v>4.9999999999999996E-2</v>
      </c>
      <c r="K40" s="12">
        <v>1</v>
      </c>
      <c r="L40" s="18">
        <f t="shared" si="2"/>
        <v>4.9999999999999996E-2</v>
      </c>
      <c r="M40" s="62"/>
      <c r="N40" s="61"/>
      <c r="O40" s="57"/>
      <c r="P40" s="57"/>
      <c r="Q40" s="57"/>
      <c r="R40" s="105"/>
      <c r="S40" s="105"/>
      <c r="T40" s="111"/>
    </row>
    <row r="41" spans="1:22" x14ac:dyDescent="0.25">
      <c r="A41" s="54"/>
      <c r="B41" s="54"/>
      <c r="C41" s="96" t="s">
        <v>29</v>
      </c>
      <c r="D41" s="96"/>
      <c r="E41" s="23">
        <v>8</v>
      </c>
      <c r="F41" s="17">
        <v>1000</v>
      </c>
      <c r="G41" s="17">
        <v>0.85</v>
      </c>
      <c r="H41" s="12">
        <f t="shared" si="0"/>
        <v>9.4117647058823533</v>
      </c>
      <c r="I41" s="12">
        <v>0.97</v>
      </c>
      <c r="J41" s="12">
        <f t="shared" si="6"/>
        <v>9.1294117647058819</v>
      </c>
      <c r="K41" s="49">
        <v>0.6</v>
      </c>
      <c r="L41" s="44">
        <f t="shared" si="2"/>
        <v>5.4776470588235293</v>
      </c>
      <c r="M41" s="62"/>
      <c r="N41" s="61"/>
      <c r="O41" s="57"/>
      <c r="P41" s="57"/>
      <c r="Q41" s="57"/>
      <c r="R41" s="105"/>
      <c r="S41" s="105"/>
      <c r="T41" s="111"/>
      <c r="V41">
        <f>SUM(N14,N23,N33,N43,N53,N63,N79)</f>
        <v>47.65862745098039</v>
      </c>
    </row>
    <row r="42" spans="1:22" x14ac:dyDescent="0.25">
      <c r="A42" s="54"/>
      <c r="B42" s="54"/>
      <c r="C42" s="17" t="s">
        <v>51</v>
      </c>
      <c r="D42" s="17"/>
      <c r="E42" s="23">
        <v>5</v>
      </c>
      <c r="F42" s="17">
        <v>1000</v>
      </c>
      <c r="G42" s="17">
        <v>0.85</v>
      </c>
      <c r="H42" s="12">
        <f t="shared" si="0"/>
        <v>5.882352941176471</v>
      </c>
      <c r="I42" s="12">
        <v>0.8</v>
      </c>
      <c r="J42" s="12">
        <f t="shared" si="6"/>
        <v>4.7058823529411766</v>
      </c>
      <c r="K42" s="17">
        <v>0.4</v>
      </c>
      <c r="L42" s="44">
        <f t="shared" si="2"/>
        <v>1.8823529411764708</v>
      </c>
      <c r="M42" s="62"/>
      <c r="N42" s="60"/>
      <c r="O42" s="57"/>
      <c r="P42" s="57"/>
      <c r="Q42" s="57"/>
      <c r="R42" s="105"/>
      <c r="S42" s="106"/>
      <c r="T42" s="111"/>
    </row>
    <row r="43" spans="1:22" x14ac:dyDescent="0.25">
      <c r="A43" s="54"/>
      <c r="B43" s="53" t="s">
        <v>64</v>
      </c>
      <c r="C43" s="28" t="s">
        <v>54</v>
      </c>
      <c r="D43" s="28"/>
      <c r="E43" s="32">
        <v>12</v>
      </c>
      <c r="F43" s="28">
        <v>15</v>
      </c>
      <c r="G43" s="28">
        <v>0.9</v>
      </c>
      <c r="H43" s="19">
        <f t="shared" ref="H43" si="12">(E43*F43)/(G43*1000)</f>
        <v>0.2</v>
      </c>
      <c r="I43" s="19">
        <v>1</v>
      </c>
      <c r="J43" s="19">
        <f t="shared" ref="J43" si="13">H43*I43</f>
        <v>0.2</v>
      </c>
      <c r="K43" s="19">
        <v>1</v>
      </c>
      <c r="L43" s="18">
        <f t="shared" ref="L43" si="14">J43*K43</f>
        <v>0.2</v>
      </c>
      <c r="M43" s="33">
        <v>1</v>
      </c>
      <c r="N43" s="59">
        <f>SUM(L43:L44)</f>
        <v>3.8517647058823532</v>
      </c>
      <c r="O43" s="57"/>
      <c r="P43" s="57"/>
      <c r="Q43" s="57"/>
      <c r="R43" s="105"/>
      <c r="S43" s="100">
        <f>N43/(3*230)*1000</f>
        <v>5.5822676896845698</v>
      </c>
      <c r="T43" s="111"/>
    </row>
    <row r="44" spans="1:22" x14ac:dyDescent="0.25">
      <c r="A44" s="54"/>
      <c r="B44" s="55"/>
      <c r="C44" s="30" t="s">
        <v>58</v>
      </c>
      <c r="D44" s="30"/>
      <c r="E44" s="29">
        <v>8</v>
      </c>
      <c r="F44" s="30">
        <v>1000</v>
      </c>
      <c r="G44" s="30">
        <v>0.85</v>
      </c>
      <c r="H44" s="13">
        <f t="shared" si="0"/>
        <v>9.4117647058823533</v>
      </c>
      <c r="I44" s="13">
        <v>0.97</v>
      </c>
      <c r="J44" s="13">
        <f t="shared" si="6"/>
        <v>9.1294117647058819</v>
      </c>
      <c r="K44" s="30">
        <v>0.4</v>
      </c>
      <c r="L44" s="52">
        <f t="shared" si="2"/>
        <v>3.651764705882353</v>
      </c>
      <c r="M44" s="42">
        <v>1</v>
      </c>
      <c r="N44" s="60"/>
      <c r="O44" s="57"/>
      <c r="P44" s="57"/>
      <c r="Q44" s="57"/>
      <c r="R44" s="105"/>
      <c r="S44" s="101"/>
      <c r="T44" s="111"/>
    </row>
    <row r="45" spans="1:22" x14ac:dyDescent="0.25">
      <c r="A45" s="54"/>
      <c r="B45" s="54" t="s">
        <v>36</v>
      </c>
      <c r="C45" s="96" t="s">
        <v>31</v>
      </c>
      <c r="D45" s="96"/>
      <c r="E45" s="31">
        <v>9</v>
      </c>
      <c r="F45" s="27">
        <v>36</v>
      </c>
      <c r="G45" s="27">
        <v>0.9</v>
      </c>
      <c r="H45" s="12">
        <f t="shared" si="0"/>
        <v>0.36</v>
      </c>
      <c r="I45" s="12">
        <v>1</v>
      </c>
      <c r="J45" s="12">
        <f t="shared" si="6"/>
        <v>0.36</v>
      </c>
      <c r="K45" s="12">
        <v>1</v>
      </c>
      <c r="L45" s="18">
        <f t="shared" si="2"/>
        <v>0.36</v>
      </c>
      <c r="M45" s="62">
        <v>1</v>
      </c>
      <c r="N45" s="61">
        <f>SUM(L45:L51)*M45</f>
        <v>6.2986274509803923</v>
      </c>
      <c r="O45" s="57"/>
      <c r="P45" s="57"/>
      <c r="Q45" s="57"/>
      <c r="R45" s="105"/>
      <c r="S45" s="110">
        <f>SUM(N45:N52)/(2*230)*1000</f>
        <v>29.321824381926685</v>
      </c>
      <c r="T45" s="111"/>
    </row>
    <row r="46" spans="1:22" ht="3" customHeight="1" x14ac:dyDescent="0.25">
      <c r="A46" s="54"/>
      <c r="B46" s="54"/>
      <c r="C46" s="96" t="s">
        <v>30</v>
      </c>
      <c r="D46" s="96"/>
      <c r="E46" s="16">
        <v>6</v>
      </c>
      <c r="F46" s="17">
        <v>40</v>
      </c>
      <c r="G46" s="15">
        <v>0.9</v>
      </c>
      <c r="H46" s="12">
        <f t="shared" si="0"/>
        <v>0.26666666666666666</v>
      </c>
      <c r="I46" s="12">
        <v>1</v>
      </c>
      <c r="J46" s="12">
        <f t="shared" si="6"/>
        <v>0.26666666666666666</v>
      </c>
      <c r="K46" s="12">
        <v>1</v>
      </c>
      <c r="L46" s="44">
        <f t="shared" si="2"/>
        <v>0.26666666666666666</v>
      </c>
      <c r="M46" s="62"/>
      <c r="N46" s="61"/>
      <c r="O46" s="57"/>
      <c r="P46" s="57"/>
      <c r="Q46" s="57"/>
      <c r="R46" s="105"/>
      <c r="S46" s="111"/>
      <c r="T46" s="111"/>
    </row>
    <row r="47" spans="1:22" ht="15" hidden="1" customHeight="1" x14ac:dyDescent="0.25">
      <c r="A47" s="54"/>
      <c r="B47" s="54"/>
      <c r="C47" s="96" t="s">
        <v>53</v>
      </c>
      <c r="D47" s="96"/>
      <c r="E47" s="16">
        <v>17</v>
      </c>
      <c r="F47" s="17">
        <v>15</v>
      </c>
      <c r="G47" s="15">
        <v>0.9</v>
      </c>
      <c r="H47" s="12">
        <f t="shared" si="0"/>
        <v>0.28333333333333333</v>
      </c>
      <c r="I47" s="12">
        <v>1</v>
      </c>
      <c r="J47" s="12">
        <f t="shared" si="6"/>
        <v>0.28333333333333333</v>
      </c>
      <c r="K47" s="12">
        <v>1</v>
      </c>
      <c r="L47" s="18">
        <f t="shared" si="2"/>
        <v>0.28333333333333333</v>
      </c>
      <c r="M47" s="62"/>
      <c r="N47" s="61"/>
      <c r="O47" s="57"/>
      <c r="P47" s="57"/>
      <c r="Q47" s="57"/>
      <c r="R47" s="105"/>
      <c r="S47" s="111"/>
      <c r="T47" s="111"/>
    </row>
    <row r="48" spans="1:22" ht="15" hidden="1" customHeight="1" x14ac:dyDescent="0.25">
      <c r="A48" s="54"/>
      <c r="B48" s="54"/>
      <c r="C48" s="96" t="s">
        <v>52</v>
      </c>
      <c r="D48" s="96"/>
      <c r="E48" s="16">
        <v>6</v>
      </c>
      <c r="F48" s="17">
        <v>20</v>
      </c>
      <c r="G48" s="15">
        <v>0.9</v>
      </c>
      <c r="H48" s="12">
        <f t="shared" si="0"/>
        <v>0.13333333333333333</v>
      </c>
      <c r="I48" s="12">
        <v>1</v>
      </c>
      <c r="J48" s="12">
        <f t="shared" si="6"/>
        <v>0.13333333333333333</v>
      </c>
      <c r="K48" s="12">
        <v>1</v>
      </c>
      <c r="L48" s="18">
        <f t="shared" si="2"/>
        <v>0.13333333333333333</v>
      </c>
      <c r="M48" s="62"/>
      <c r="N48" s="61"/>
      <c r="O48" s="57"/>
      <c r="P48" s="57"/>
      <c r="Q48" s="57"/>
      <c r="R48" s="105"/>
      <c r="S48" s="111"/>
      <c r="T48" s="111"/>
    </row>
    <row r="49" spans="1:21" ht="15" hidden="1" customHeight="1" x14ac:dyDescent="0.25">
      <c r="A49" s="54"/>
      <c r="B49" s="54"/>
      <c r="C49" s="96" t="s">
        <v>53</v>
      </c>
      <c r="D49" s="96"/>
      <c r="E49" s="17">
        <v>3</v>
      </c>
      <c r="F49" s="17">
        <v>6</v>
      </c>
      <c r="G49" s="17">
        <v>0.9</v>
      </c>
      <c r="H49" s="12">
        <f t="shared" si="0"/>
        <v>0.02</v>
      </c>
      <c r="I49" s="12">
        <v>1</v>
      </c>
      <c r="J49" s="12">
        <f t="shared" si="6"/>
        <v>0.02</v>
      </c>
      <c r="K49" s="12">
        <v>1</v>
      </c>
      <c r="L49" s="18">
        <f t="shared" si="2"/>
        <v>0.02</v>
      </c>
      <c r="M49" s="62"/>
      <c r="N49" s="61"/>
      <c r="O49" s="57"/>
      <c r="P49" s="57"/>
      <c r="Q49" s="57"/>
      <c r="R49" s="105"/>
      <c r="S49" s="111"/>
      <c r="T49" s="111"/>
    </row>
    <row r="50" spans="1:21" x14ac:dyDescent="0.25">
      <c r="A50" s="54"/>
      <c r="B50" s="54"/>
      <c r="C50" s="17" t="s">
        <v>56</v>
      </c>
      <c r="D50" s="17"/>
      <c r="E50" s="17">
        <v>2</v>
      </c>
      <c r="F50" s="17">
        <v>50</v>
      </c>
      <c r="G50" s="17">
        <v>0.85</v>
      </c>
      <c r="H50" s="12">
        <f t="shared" si="0"/>
        <v>0.11764705882352941</v>
      </c>
      <c r="I50" s="17">
        <v>0.85</v>
      </c>
      <c r="J50" s="12">
        <f t="shared" si="6"/>
        <v>9.9999999999999992E-2</v>
      </c>
      <c r="K50" s="12">
        <v>1</v>
      </c>
      <c r="L50" s="44">
        <f t="shared" si="2"/>
        <v>9.9999999999999992E-2</v>
      </c>
      <c r="M50" s="62"/>
      <c r="N50" s="61"/>
      <c r="O50" s="57"/>
      <c r="P50" s="57"/>
      <c r="Q50" s="57"/>
      <c r="R50" s="105"/>
      <c r="S50" s="111"/>
      <c r="T50" s="111"/>
    </row>
    <row r="51" spans="1:21" x14ac:dyDescent="0.25">
      <c r="A51" s="54"/>
      <c r="B51" s="54"/>
      <c r="C51" s="96" t="s">
        <v>29</v>
      </c>
      <c r="D51" s="96"/>
      <c r="E51" s="17">
        <v>9</v>
      </c>
      <c r="F51" s="17">
        <v>1000</v>
      </c>
      <c r="G51" s="17">
        <v>0.85</v>
      </c>
      <c r="H51" s="12">
        <f t="shared" si="0"/>
        <v>10.588235294117647</v>
      </c>
      <c r="I51" s="12">
        <v>0.97</v>
      </c>
      <c r="J51" s="12">
        <f t="shared" si="6"/>
        <v>10.270588235294117</v>
      </c>
      <c r="K51" s="12">
        <v>0.5</v>
      </c>
      <c r="L51" s="44">
        <f t="shared" si="2"/>
        <v>5.1352941176470583</v>
      </c>
      <c r="M51" s="62"/>
      <c r="N51" s="61"/>
      <c r="O51" s="57"/>
      <c r="P51" s="57"/>
      <c r="Q51" s="57"/>
      <c r="R51" s="105"/>
      <c r="S51" s="111"/>
      <c r="T51" s="111"/>
    </row>
    <row r="52" spans="1:21" ht="15.75" customHeight="1" x14ac:dyDescent="0.25">
      <c r="A52" s="54"/>
      <c r="B52" s="54"/>
      <c r="C52" s="31" t="s">
        <v>50</v>
      </c>
      <c r="D52" s="17"/>
      <c r="E52" s="27">
        <v>1</v>
      </c>
      <c r="F52" s="27">
        <v>9000</v>
      </c>
      <c r="G52" s="17">
        <v>0.85</v>
      </c>
      <c r="H52" s="12">
        <f t="shared" si="0"/>
        <v>10.588235294117647</v>
      </c>
      <c r="I52" s="27">
        <v>0.97</v>
      </c>
      <c r="J52" s="12">
        <f t="shared" si="6"/>
        <v>10.270588235294117</v>
      </c>
      <c r="K52" s="12">
        <v>0.7</v>
      </c>
      <c r="L52" s="44">
        <f t="shared" si="2"/>
        <v>7.1894117647058815</v>
      </c>
      <c r="M52" s="41">
        <v>1</v>
      </c>
      <c r="N52" s="41">
        <f>L52*M52</f>
        <v>7.1894117647058815</v>
      </c>
      <c r="O52" s="57"/>
      <c r="P52" s="57"/>
      <c r="Q52" s="57"/>
      <c r="R52" s="105"/>
      <c r="S52" s="112"/>
      <c r="T52" s="111"/>
    </row>
    <row r="53" spans="1:21" x14ac:dyDescent="0.25">
      <c r="A53" s="54"/>
      <c r="B53" s="53" t="s">
        <v>63</v>
      </c>
      <c r="C53" s="28" t="s">
        <v>54</v>
      </c>
      <c r="D53" s="28"/>
      <c r="E53" s="28">
        <v>8</v>
      </c>
      <c r="F53" s="28">
        <v>15</v>
      </c>
      <c r="G53" s="28">
        <v>0.9</v>
      </c>
      <c r="H53" s="19">
        <f t="shared" ref="H53" si="15">(E53*F53)/(G53*1000)</f>
        <v>0.13333333333333333</v>
      </c>
      <c r="I53" s="19">
        <v>1</v>
      </c>
      <c r="J53" s="19">
        <f t="shared" ref="J53" si="16">H53*I53</f>
        <v>0.13333333333333333</v>
      </c>
      <c r="K53" s="19">
        <v>1</v>
      </c>
      <c r="L53" s="18">
        <f t="shared" ref="L53" si="17">J53*K53</f>
        <v>0.13333333333333333</v>
      </c>
      <c r="M53" s="40">
        <v>1</v>
      </c>
      <c r="N53" s="59">
        <f>SUM(L53:L54)</f>
        <v>6.9803921568627461</v>
      </c>
      <c r="O53" s="57"/>
      <c r="P53" s="57"/>
      <c r="Q53" s="57"/>
      <c r="R53" s="105"/>
      <c r="S53" s="100">
        <f>N14/(3*230)*1000</f>
        <v>10.086672350099461</v>
      </c>
      <c r="T53" s="111"/>
    </row>
    <row r="54" spans="1:21" x14ac:dyDescent="0.25">
      <c r="A54" s="54"/>
      <c r="B54" s="55"/>
      <c r="C54" s="30" t="s">
        <v>58</v>
      </c>
      <c r="D54" s="35"/>
      <c r="E54" s="30">
        <v>15</v>
      </c>
      <c r="F54" s="30">
        <v>1000</v>
      </c>
      <c r="G54" s="30">
        <v>0.85</v>
      </c>
      <c r="H54" s="13">
        <f t="shared" si="0"/>
        <v>17.647058823529413</v>
      </c>
      <c r="I54" s="30">
        <v>0.97</v>
      </c>
      <c r="J54" s="13">
        <f t="shared" si="6"/>
        <v>17.117647058823529</v>
      </c>
      <c r="K54" s="13">
        <v>0.4</v>
      </c>
      <c r="L54" s="52">
        <f t="shared" si="2"/>
        <v>6.8470588235294123</v>
      </c>
      <c r="M54" s="42">
        <v>1</v>
      </c>
      <c r="N54" s="60"/>
      <c r="O54" s="57"/>
      <c r="P54" s="57"/>
      <c r="Q54" s="57"/>
      <c r="R54" s="105"/>
      <c r="S54" s="101"/>
      <c r="T54" s="111"/>
    </row>
    <row r="55" spans="1:21" x14ac:dyDescent="0.25">
      <c r="A55" s="54"/>
      <c r="B55" s="54" t="s">
        <v>35</v>
      </c>
      <c r="C55" s="96" t="s">
        <v>31</v>
      </c>
      <c r="D55" s="96"/>
      <c r="E55" s="27">
        <v>12</v>
      </c>
      <c r="F55" s="27">
        <v>36</v>
      </c>
      <c r="G55" s="27">
        <v>0.9</v>
      </c>
      <c r="H55" s="12">
        <f t="shared" si="0"/>
        <v>0.48</v>
      </c>
      <c r="I55" s="12">
        <v>1</v>
      </c>
      <c r="J55" s="12">
        <f t="shared" si="6"/>
        <v>0.48</v>
      </c>
      <c r="K55" s="12">
        <v>1</v>
      </c>
      <c r="L55" s="44">
        <f t="shared" si="2"/>
        <v>0.48</v>
      </c>
      <c r="M55" s="62">
        <v>1</v>
      </c>
      <c r="N55" s="62">
        <f>SUM(L55:L62)*M55</f>
        <v>8.5644444444444439</v>
      </c>
      <c r="O55" s="57"/>
      <c r="P55" s="57"/>
      <c r="Q55" s="57"/>
      <c r="R55" s="105"/>
      <c r="S55" s="110">
        <f>N55/(3*230)*1000</f>
        <v>12.412238325281802</v>
      </c>
      <c r="T55" s="111"/>
      <c r="U55">
        <f>SUM(S43,S53,S63)</f>
        <v>27.890878090366581</v>
      </c>
    </row>
    <row r="56" spans="1:21" ht="15" hidden="1" customHeight="1" x14ac:dyDescent="0.25">
      <c r="A56" s="54"/>
      <c r="B56" s="54"/>
      <c r="C56" s="96" t="s">
        <v>30</v>
      </c>
      <c r="D56" s="96"/>
      <c r="E56" s="16">
        <v>6</v>
      </c>
      <c r="F56" s="17">
        <v>40</v>
      </c>
      <c r="G56" s="15">
        <v>0.9</v>
      </c>
      <c r="H56" s="12">
        <f t="shared" si="0"/>
        <v>0.26666666666666666</v>
      </c>
      <c r="I56" s="12">
        <v>1</v>
      </c>
      <c r="J56" s="12">
        <f t="shared" si="6"/>
        <v>0.26666666666666666</v>
      </c>
      <c r="K56" s="12">
        <v>1</v>
      </c>
      <c r="L56" s="18">
        <f t="shared" si="2"/>
        <v>0.26666666666666666</v>
      </c>
      <c r="M56" s="62"/>
      <c r="N56" s="62"/>
      <c r="O56" s="57"/>
      <c r="P56" s="57"/>
      <c r="Q56" s="57"/>
      <c r="R56" s="105"/>
      <c r="S56" s="111"/>
      <c r="T56" s="111"/>
    </row>
    <row r="57" spans="1:21" ht="15" hidden="1" customHeight="1" x14ac:dyDescent="0.25">
      <c r="A57" s="54"/>
      <c r="B57" s="54"/>
      <c r="C57" s="96" t="s">
        <v>53</v>
      </c>
      <c r="D57" s="96"/>
      <c r="E57" s="15">
        <v>7</v>
      </c>
      <c r="F57" s="17">
        <v>15</v>
      </c>
      <c r="G57" s="15">
        <v>0.9</v>
      </c>
      <c r="H57" s="12">
        <f t="shared" si="0"/>
        <v>0.11666666666666667</v>
      </c>
      <c r="I57" s="12">
        <v>1</v>
      </c>
      <c r="J57" s="12">
        <f t="shared" si="6"/>
        <v>0.11666666666666667</v>
      </c>
      <c r="K57" s="12">
        <v>1</v>
      </c>
      <c r="L57" s="18">
        <f t="shared" si="2"/>
        <v>0.11666666666666667</v>
      </c>
      <c r="M57" s="62"/>
      <c r="N57" s="62"/>
      <c r="O57" s="57"/>
      <c r="P57" s="57"/>
      <c r="Q57" s="57"/>
      <c r="R57" s="105"/>
      <c r="S57" s="111"/>
      <c r="T57" s="111"/>
    </row>
    <row r="58" spans="1:21" ht="15" hidden="1" customHeight="1" x14ac:dyDescent="0.25">
      <c r="A58" s="54"/>
      <c r="B58" s="54"/>
      <c r="C58" s="96" t="s">
        <v>52</v>
      </c>
      <c r="D58" s="96"/>
      <c r="E58" s="17">
        <v>5</v>
      </c>
      <c r="F58" s="17">
        <v>20</v>
      </c>
      <c r="G58" s="17">
        <v>0.9</v>
      </c>
      <c r="H58" s="12">
        <f t="shared" si="0"/>
        <v>0.1111111111111111</v>
      </c>
      <c r="I58" s="12">
        <v>1</v>
      </c>
      <c r="J58" s="12">
        <f t="shared" si="6"/>
        <v>0.1111111111111111</v>
      </c>
      <c r="K58" s="12">
        <v>1</v>
      </c>
      <c r="L58" s="18">
        <f t="shared" si="2"/>
        <v>0.1111111111111111</v>
      </c>
      <c r="M58" s="62"/>
      <c r="N58" s="62"/>
      <c r="O58" s="57"/>
      <c r="P58" s="57"/>
      <c r="Q58" s="57"/>
      <c r="R58" s="105"/>
      <c r="S58" s="111"/>
      <c r="T58" s="111"/>
    </row>
    <row r="59" spans="1:21" ht="15" hidden="1" customHeight="1" x14ac:dyDescent="0.25">
      <c r="A59" s="54"/>
      <c r="B59" s="54"/>
      <c r="C59" s="96" t="s">
        <v>53</v>
      </c>
      <c r="D59" s="96"/>
      <c r="E59" s="17">
        <v>12</v>
      </c>
      <c r="F59" s="17">
        <v>6</v>
      </c>
      <c r="G59" s="17">
        <v>0.9</v>
      </c>
      <c r="H59" s="12">
        <f t="shared" si="0"/>
        <v>0.08</v>
      </c>
      <c r="I59" s="12">
        <v>1</v>
      </c>
      <c r="J59" s="12">
        <f t="shared" si="6"/>
        <v>0.08</v>
      </c>
      <c r="K59" s="12">
        <v>1</v>
      </c>
      <c r="L59" s="18">
        <f t="shared" si="2"/>
        <v>0.08</v>
      </c>
      <c r="M59" s="62"/>
      <c r="N59" s="62"/>
      <c r="O59" s="57"/>
      <c r="P59" s="57"/>
      <c r="Q59" s="57"/>
      <c r="R59" s="105"/>
      <c r="S59" s="111"/>
      <c r="T59" s="111"/>
    </row>
    <row r="60" spans="1:21" ht="15" hidden="1" customHeight="1" x14ac:dyDescent="0.25">
      <c r="A60" s="54"/>
      <c r="B60" s="54"/>
      <c r="C60" s="17" t="s">
        <v>56</v>
      </c>
      <c r="D60" s="17"/>
      <c r="E60" s="17">
        <v>3</v>
      </c>
      <c r="F60" s="17">
        <v>50</v>
      </c>
      <c r="G60" s="17">
        <v>0.85</v>
      </c>
      <c r="H60" s="12">
        <f t="shared" si="0"/>
        <v>0.17647058823529413</v>
      </c>
      <c r="I60" s="12">
        <v>0.85</v>
      </c>
      <c r="J60" s="12">
        <f t="shared" si="6"/>
        <v>0.15</v>
      </c>
      <c r="K60" s="12">
        <v>1</v>
      </c>
      <c r="L60" s="18">
        <f t="shared" si="2"/>
        <v>0.15</v>
      </c>
      <c r="M60" s="62"/>
      <c r="N60" s="62"/>
      <c r="O60" s="57"/>
      <c r="P60" s="57"/>
      <c r="Q60" s="57"/>
      <c r="R60" s="105"/>
      <c r="S60" s="111"/>
      <c r="T60" s="111"/>
    </row>
    <row r="61" spans="1:21" x14ac:dyDescent="0.25">
      <c r="A61" s="54"/>
      <c r="B61" s="54"/>
      <c r="C61" s="82" t="s">
        <v>29</v>
      </c>
      <c r="D61" s="96"/>
      <c r="E61" s="17">
        <v>8</v>
      </c>
      <c r="F61" s="17">
        <v>1000</v>
      </c>
      <c r="G61" s="17">
        <v>0.85</v>
      </c>
      <c r="H61" s="12">
        <f t="shared" si="0"/>
        <v>9.4117647058823533</v>
      </c>
      <c r="I61" s="12">
        <v>0.97</v>
      </c>
      <c r="J61" s="12">
        <f t="shared" si="6"/>
        <v>9.1294117647058819</v>
      </c>
      <c r="K61" s="12">
        <v>0.6</v>
      </c>
      <c r="L61" s="44">
        <f t="shared" si="2"/>
        <v>5.4776470588235293</v>
      </c>
      <c r="M61" s="62"/>
      <c r="N61" s="62"/>
      <c r="O61" s="57"/>
      <c r="P61" s="57"/>
      <c r="Q61" s="57"/>
      <c r="R61" s="105"/>
      <c r="S61" s="111"/>
      <c r="T61" s="111"/>
    </row>
    <row r="62" spans="1:21" x14ac:dyDescent="0.25">
      <c r="A62" s="54"/>
      <c r="B62" s="54"/>
      <c r="C62" s="17" t="s">
        <v>51</v>
      </c>
      <c r="D62" s="27"/>
      <c r="E62" s="15">
        <v>5</v>
      </c>
      <c r="F62" s="15">
        <v>1000</v>
      </c>
      <c r="G62" s="17">
        <v>0.85</v>
      </c>
      <c r="H62" s="12">
        <f t="shared" si="0"/>
        <v>5.882352941176471</v>
      </c>
      <c r="I62" s="12">
        <v>0.8</v>
      </c>
      <c r="J62" s="12">
        <f t="shared" si="6"/>
        <v>4.7058823529411766</v>
      </c>
      <c r="K62" s="12">
        <v>0.4</v>
      </c>
      <c r="L62" s="52">
        <f t="shared" si="2"/>
        <v>1.8823529411764708</v>
      </c>
      <c r="M62" s="62"/>
      <c r="N62" s="62"/>
      <c r="O62" s="57"/>
      <c r="P62" s="57"/>
      <c r="Q62" s="57"/>
      <c r="R62" s="105"/>
      <c r="S62" s="112"/>
      <c r="T62" s="111"/>
    </row>
    <row r="63" spans="1:21" x14ac:dyDescent="0.25">
      <c r="A63" s="54"/>
      <c r="B63" s="53" t="s">
        <v>62</v>
      </c>
      <c r="C63" s="28" t="s">
        <v>54</v>
      </c>
      <c r="D63" s="28"/>
      <c r="E63" s="28">
        <v>11</v>
      </c>
      <c r="F63" s="28">
        <v>15</v>
      </c>
      <c r="G63" s="28">
        <v>0.9</v>
      </c>
      <c r="H63" s="19">
        <f t="shared" ref="H63:H64" si="18">(E63*F63)/(G63*1000)</f>
        <v>0.18333333333333332</v>
      </c>
      <c r="I63" s="19">
        <v>1</v>
      </c>
      <c r="J63" s="19">
        <f t="shared" ref="J63:J64" si="19">H63*I63</f>
        <v>0.18333333333333332</v>
      </c>
      <c r="K63" s="19">
        <v>1</v>
      </c>
      <c r="L63" s="18">
        <f t="shared" ref="L63:L64" si="20">J63*K63</f>
        <v>0.18333333333333332</v>
      </c>
      <c r="M63" s="33">
        <v>1</v>
      </c>
      <c r="N63" s="59">
        <f>SUM(L63:L65)</f>
        <v>8.4331372549019612</v>
      </c>
      <c r="O63" s="57"/>
      <c r="P63" s="57"/>
      <c r="Q63" s="57"/>
      <c r="R63" s="105"/>
      <c r="S63" s="100">
        <f>N63/(3*230)*1000</f>
        <v>12.221938050582551</v>
      </c>
      <c r="T63" s="111"/>
    </row>
    <row r="64" spans="1:21" x14ac:dyDescent="0.25">
      <c r="A64" s="54"/>
      <c r="B64" s="54"/>
      <c r="C64" s="27" t="s">
        <v>55</v>
      </c>
      <c r="D64" s="27"/>
      <c r="E64" s="27">
        <v>2</v>
      </c>
      <c r="F64" s="27">
        <v>15</v>
      </c>
      <c r="G64" s="27">
        <v>0.9</v>
      </c>
      <c r="H64" s="12">
        <f t="shared" si="18"/>
        <v>3.3333333333333333E-2</v>
      </c>
      <c r="I64" s="12">
        <v>1</v>
      </c>
      <c r="J64" s="12">
        <f t="shared" si="19"/>
        <v>3.3333333333333333E-2</v>
      </c>
      <c r="K64" s="12">
        <v>1</v>
      </c>
      <c r="L64" s="44">
        <f t="shared" si="20"/>
        <v>3.3333333333333333E-2</v>
      </c>
      <c r="M64" s="34">
        <v>1</v>
      </c>
      <c r="N64" s="61"/>
      <c r="O64" s="57"/>
      <c r="P64" s="57"/>
      <c r="Q64" s="57"/>
      <c r="R64" s="105"/>
      <c r="S64" s="109"/>
      <c r="T64" s="111"/>
    </row>
    <row r="65" spans="1:20" x14ac:dyDescent="0.25">
      <c r="A65" s="55"/>
      <c r="B65" s="55"/>
      <c r="C65" s="30" t="s">
        <v>58</v>
      </c>
      <c r="D65" s="30"/>
      <c r="E65" s="30">
        <v>18</v>
      </c>
      <c r="F65" s="30">
        <v>1000</v>
      </c>
      <c r="G65" s="30">
        <v>0.85</v>
      </c>
      <c r="H65" s="13">
        <f t="shared" si="0"/>
        <v>21.176470588235293</v>
      </c>
      <c r="I65" s="13">
        <v>0.97</v>
      </c>
      <c r="J65" s="13">
        <f t="shared" si="6"/>
        <v>20.541176470588233</v>
      </c>
      <c r="K65" s="13">
        <v>0.4</v>
      </c>
      <c r="L65" s="52">
        <f t="shared" si="2"/>
        <v>8.2164705882352944</v>
      </c>
      <c r="M65" s="37">
        <v>1</v>
      </c>
      <c r="N65" s="60"/>
      <c r="O65" s="58"/>
      <c r="P65" s="57"/>
      <c r="Q65" s="57"/>
      <c r="R65" s="105"/>
      <c r="S65" s="101"/>
      <c r="T65" s="112"/>
    </row>
    <row r="66" spans="1:20" x14ac:dyDescent="0.25">
      <c r="A66" s="107" t="s">
        <v>66</v>
      </c>
      <c r="B66" s="53" t="s">
        <v>34</v>
      </c>
      <c r="C66" s="80" t="s">
        <v>53</v>
      </c>
      <c r="D66" s="81"/>
      <c r="E66" s="32">
        <v>25</v>
      </c>
      <c r="F66" s="28">
        <v>15</v>
      </c>
      <c r="G66" s="28">
        <v>0.9</v>
      </c>
      <c r="H66" s="19">
        <f t="shared" si="0"/>
        <v>0.41666666666666669</v>
      </c>
      <c r="I66" s="19">
        <v>1</v>
      </c>
      <c r="J66" s="19">
        <f t="shared" si="6"/>
        <v>0.41666666666666669</v>
      </c>
      <c r="K66" s="19">
        <v>1</v>
      </c>
      <c r="L66" s="18">
        <f t="shared" si="2"/>
        <v>0.41666666666666669</v>
      </c>
      <c r="M66" s="103">
        <v>1</v>
      </c>
      <c r="N66" s="59">
        <f>SUM(L66:L68)*M66</f>
        <v>9.0088235294117638</v>
      </c>
      <c r="O66" s="63">
        <f>SUM(N66:N80)</f>
        <v>25.310130718954248</v>
      </c>
      <c r="P66" s="57"/>
      <c r="Q66" s="57"/>
      <c r="R66" s="105"/>
      <c r="S66" s="110">
        <f>N66/(3*230)*1000</f>
        <v>13.056265984654731</v>
      </c>
      <c r="T66" s="110">
        <f>O66/(3*230)*1000</f>
        <v>36.681348868049632</v>
      </c>
    </row>
    <row r="67" spans="1:20" x14ac:dyDescent="0.25">
      <c r="A67" s="107"/>
      <c r="B67" s="54"/>
      <c r="C67" s="31" t="s">
        <v>54</v>
      </c>
      <c r="D67" s="27"/>
      <c r="E67" s="31">
        <v>2</v>
      </c>
      <c r="F67" s="27">
        <v>15</v>
      </c>
      <c r="G67" s="27">
        <v>0.9</v>
      </c>
      <c r="H67" s="12">
        <f t="shared" si="0"/>
        <v>3.3333333333333333E-2</v>
      </c>
      <c r="I67" s="12">
        <v>1</v>
      </c>
      <c r="J67" s="12">
        <f t="shared" si="6"/>
        <v>3.3333333333333333E-2</v>
      </c>
      <c r="K67" s="12">
        <v>1</v>
      </c>
      <c r="L67" s="44">
        <f t="shared" si="2"/>
        <v>3.3333333333333333E-2</v>
      </c>
      <c r="M67" s="62"/>
      <c r="N67" s="61"/>
      <c r="O67" s="64"/>
      <c r="P67" s="57"/>
      <c r="Q67" s="57"/>
      <c r="R67" s="105"/>
      <c r="S67" s="111"/>
      <c r="T67" s="111"/>
    </row>
    <row r="68" spans="1:20" x14ac:dyDescent="0.25">
      <c r="A68" s="107"/>
      <c r="B68" s="54"/>
      <c r="C68" s="86" t="s">
        <v>29</v>
      </c>
      <c r="D68" s="87"/>
      <c r="E68" s="29">
        <v>15</v>
      </c>
      <c r="F68" s="30">
        <v>1000</v>
      </c>
      <c r="G68" s="30">
        <v>0.85</v>
      </c>
      <c r="H68" s="13">
        <f t="shared" si="0"/>
        <v>17.647058823529413</v>
      </c>
      <c r="I68" s="13">
        <v>0.97</v>
      </c>
      <c r="J68" s="13">
        <f t="shared" si="6"/>
        <v>17.117647058823529</v>
      </c>
      <c r="K68" s="13">
        <v>0.5</v>
      </c>
      <c r="L68" s="52">
        <f t="shared" si="2"/>
        <v>8.5588235294117645</v>
      </c>
      <c r="M68" s="108"/>
      <c r="N68" s="60"/>
      <c r="O68" s="64"/>
      <c r="P68" s="57"/>
      <c r="Q68" s="57"/>
      <c r="R68" s="105"/>
      <c r="S68" s="111"/>
      <c r="T68" s="111"/>
    </row>
    <row r="69" spans="1:20" x14ac:dyDescent="0.25">
      <c r="A69" s="107"/>
      <c r="B69" s="53" t="s">
        <v>32</v>
      </c>
      <c r="C69" s="80" t="s">
        <v>31</v>
      </c>
      <c r="D69" s="102"/>
      <c r="E69" s="32">
        <v>12</v>
      </c>
      <c r="F69" s="28">
        <v>36</v>
      </c>
      <c r="G69" s="28">
        <v>0.9</v>
      </c>
      <c r="H69" s="19">
        <f t="shared" si="0"/>
        <v>0.48</v>
      </c>
      <c r="I69" s="19">
        <v>1</v>
      </c>
      <c r="J69" s="19">
        <f t="shared" si="6"/>
        <v>0.48</v>
      </c>
      <c r="K69" s="19">
        <v>1</v>
      </c>
      <c r="L69" s="18">
        <f t="shared" si="2"/>
        <v>0.48</v>
      </c>
      <c r="M69" s="103">
        <v>1</v>
      </c>
      <c r="N69" s="59">
        <f>SUM(L69:L78)*M69</f>
        <v>7.8681699346405232</v>
      </c>
      <c r="O69" s="64"/>
      <c r="P69" s="57"/>
      <c r="Q69" s="57"/>
      <c r="R69" s="105"/>
      <c r="S69" s="111">
        <f>N69/(3*230)*1000</f>
        <v>11.403144832812352</v>
      </c>
      <c r="T69" s="111"/>
    </row>
    <row r="70" spans="1:20" ht="4.5" customHeight="1" x14ac:dyDescent="0.25">
      <c r="A70" s="107"/>
      <c r="B70" s="54"/>
      <c r="C70" s="82" t="s">
        <v>30</v>
      </c>
      <c r="D70" s="96"/>
      <c r="E70" s="31">
        <v>6</v>
      </c>
      <c r="F70" s="27">
        <v>40</v>
      </c>
      <c r="G70" s="27">
        <v>0.9</v>
      </c>
      <c r="H70" s="12">
        <f t="shared" ref="H70:H81" si="21">(E70*F70)/(G70*1000)</f>
        <v>0.26666666666666666</v>
      </c>
      <c r="I70" s="12">
        <v>1</v>
      </c>
      <c r="J70" s="12">
        <f t="shared" si="6"/>
        <v>0.26666666666666666</v>
      </c>
      <c r="K70" s="12">
        <v>1</v>
      </c>
      <c r="L70" s="44">
        <f t="shared" ref="L70:L81" si="22">J70*K70</f>
        <v>0.26666666666666666</v>
      </c>
      <c r="M70" s="62"/>
      <c r="N70" s="61"/>
      <c r="O70" s="64"/>
      <c r="P70" s="57"/>
      <c r="Q70" s="57"/>
      <c r="R70" s="105"/>
      <c r="S70" s="111"/>
      <c r="T70" s="111"/>
    </row>
    <row r="71" spans="1:20" ht="15" hidden="1" customHeight="1" x14ac:dyDescent="0.25">
      <c r="A71" s="107"/>
      <c r="B71" s="54"/>
      <c r="C71" s="82" t="s">
        <v>53</v>
      </c>
      <c r="D71" s="96"/>
      <c r="E71" s="31">
        <v>7</v>
      </c>
      <c r="F71" s="27">
        <v>15</v>
      </c>
      <c r="G71" s="27">
        <v>0.9</v>
      </c>
      <c r="H71" s="12">
        <f t="shared" si="21"/>
        <v>0.11666666666666667</v>
      </c>
      <c r="I71" s="12">
        <v>1</v>
      </c>
      <c r="J71" s="12">
        <f t="shared" si="6"/>
        <v>0.11666666666666667</v>
      </c>
      <c r="K71" s="12">
        <v>1</v>
      </c>
      <c r="L71" s="18">
        <f t="shared" si="22"/>
        <v>0.11666666666666667</v>
      </c>
      <c r="M71" s="62"/>
      <c r="N71" s="61"/>
      <c r="O71" s="64"/>
      <c r="P71" s="57"/>
      <c r="Q71" s="57"/>
      <c r="R71" s="105"/>
      <c r="S71" s="111"/>
      <c r="T71" s="111"/>
    </row>
    <row r="72" spans="1:20" ht="15" hidden="1" customHeight="1" x14ac:dyDescent="0.25">
      <c r="A72" s="107"/>
      <c r="B72" s="54"/>
      <c r="C72" s="82" t="s">
        <v>52</v>
      </c>
      <c r="D72" s="96"/>
      <c r="E72" s="31">
        <v>5</v>
      </c>
      <c r="F72" s="27">
        <v>20</v>
      </c>
      <c r="G72" s="27">
        <v>0.9</v>
      </c>
      <c r="H72" s="12">
        <f t="shared" si="21"/>
        <v>0.1111111111111111</v>
      </c>
      <c r="I72" s="19">
        <v>1</v>
      </c>
      <c r="J72" s="12">
        <f t="shared" si="6"/>
        <v>0.1111111111111111</v>
      </c>
      <c r="K72" s="12">
        <v>1</v>
      </c>
      <c r="L72" s="18">
        <f t="shared" si="22"/>
        <v>0.1111111111111111</v>
      </c>
      <c r="M72" s="62"/>
      <c r="N72" s="61"/>
      <c r="O72" s="64"/>
      <c r="P72" s="57"/>
      <c r="Q72" s="57"/>
      <c r="R72" s="105"/>
      <c r="S72" s="111"/>
      <c r="T72" s="111"/>
    </row>
    <row r="73" spans="1:20" ht="15" hidden="1" customHeight="1" x14ac:dyDescent="0.25">
      <c r="A73" s="107"/>
      <c r="B73" s="54"/>
      <c r="C73" s="82" t="s">
        <v>53</v>
      </c>
      <c r="D73" s="96"/>
      <c r="E73" s="31">
        <v>12</v>
      </c>
      <c r="F73" s="27">
        <v>6</v>
      </c>
      <c r="G73" s="27">
        <v>0.9</v>
      </c>
      <c r="H73" s="12">
        <f t="shared" si="21"/>
        <v>0.08</v>
      </c>
      <c r="I73" s="19">
        <v>1</v>
      </c>
      <c r="J73" s="12">
        <f t="shared" si="6"/>
        <v>0.08</v>
      </c>
      <c r="K73" s="12">
        <v>1</v>
      </c>
      <c r="L73" s="18">
        <f t="shared" si="22"/>
        <v>0.08</v>
      </c>
      <c r="M73" s="62"/>
      <c r="N73" s="61"/>
      <c r="O73" s="64"/>
      <c r="P73" s="57"/>
      <c r="Q73" s="57"/>
      <c r="R73" s="105"/>
      <c r="S73" s="111"/>
      <c r="T73" s="111"/>
    </row>
    <row r="74" spans="1:20" ht="15" hidden="1" customHeight="1" x14ac:dyDescent="0.25">
      <c r="A74" s="107"/>
      <c r="B74" s="54"/>
      <c r="C74" s="31" t="s">
        <v>54</v>
      </c>
      <c r="D74" s="27"/>
      <c r="E74" s="31">
        <v>11</v>
      </c>
      <c r="F74" s="27">
        <v>15</v>
      </c>
      <c r="G74" s="27">
        <v>0.9</v>
      </c>
      <c r="H74" s="12">
        <f t="shared" si="21"/>
        <v>0.18333333333333332</v>
      </c>
      <c r="I74" s="19">
        <v>1</v>
      </c>
      <c r="J74" s="12">
        <f t="shared" si="6"/>
        <v>0.18333333333333332</v>
      </c>
      <c r="K74" s="12">
        <v>1</v>
      </c>
      <c r="L74" s="18">
        <f t="shared" si="22"/>
        <v>0.18333333333333332</v>
      </c>
      <c r="M74" s="62"/>
      <c r="N74" s="61"/>
      <c r="O74" s="64"/>
      <c r="P74" s="57"/>
      <c r="Q74" s="57"/>
      <c r="R74" s="105"/>
      <c r="S74" s="111"/>
      <c r="T74" s="111"/>
    </row>
    <row r="75" spans="1:20" ht="15" hidden="1" customHeight="1" x14ac:dyDescent="0.25">
      <c r="A75" s="107"/>
      <c r="B75" s="54"/>
      <c r="C75" s="31" t="s">
        <v>55</v>
      </c>
      <c r="D75" s="27"/>
      <c r="E75" s="31">
        <v>2</v>
      </c>
      <c r="F75" s="27">
        <v>15</v>
      </c>
      <c r="G75" s="27">
        <v>0.9</v>
      </c>
      <c r="H75" s="12">
        <f t="shared" si="21"/>
        <v>3.3333333333333333E-2</v>
      </c>
      <c r="I75" s="19">
        <v>1</v>
      </c>
      <c r="J75" s="12">
        <f t="shared" si="6"/>
        <v>3.3333333333333333E-2</v>
      </c>
      <c r="K75" s="12">
        <v>1</v>
      </c>
      <c r="L75" s="18">
        <f t="shared" si="22"/>
        <v>3.3333333333333333E-2</v>
      </c>
      <c r="M75" s="62"/>
      <c r="N75" s="61"/>
      <c r="O75" s="64"/>
      <c r="P75" s="57"/>
      <c r="Q75" s="57"/>
      <c r="R75" s="105"/>
      <c r="S75" s="111"/>
      <c r="T75" s="111"/>
    </row>
    <row r="76" spans="1:20" x14ac:dyDescent="0.25">
      <c r="A76" s="107"/>
      <c r="B76" s="54"/>
      <c r="C76" s="31" t="s">
        <v>56</v>
      </c>
      <c r="D76" s="27"/>
      <c r="E76" s="31">
        <v>3</v>
      </c>
      <c r="F76" s="27">
        <v>50</v>
      </c>
      <c r="G76" s="27">
        <v>0.85</v>
      </c>
      <c r="H76" s="12">
        <f t="shared" si="21"/>
        <v>0.17647058823529413</v>
      </c>
      <c r="I76" s="12">
        <v>0.85</v>
      </c>
      <c r="J76" s="12">
        <f t="shared" si="6"/>
        <v>0.15</v>
      </c>
      <c r="K76" s="12">
        <v>1</v>
      </c>
      <c r="L76" s="44">
        <f t="shared" si="22"/>
        <v>0.15</v>
      </c>
      <c r="M76" s="62"/>
      <c r="N76" s="61"/>
      <c r="O76" s="64"/>
      <c r="P76" s="57"/>
      <c r="Q76" s="57"/>
      <c r="R76" s="105"/>
      <c r="S76" s="111"/>
      <c r="T76" s="111"/>
    </row>
    <row r="77" spans="1:20" x14ac:dyDescent="0.25">
      <c r="A77" s="107"/>
      <c r="B77" s="54"/>
      <c r="C77" s="82" t="s">
        <v>29</v>
      </c>
      <c r="D77" s="96"/>
      <c r="E77" s="31">
        <v>8</v>
      </c>
      <c r="F77" s="27">
        <v>1000</v>
      </c>
      <c r="G77" s="27">
        <v>0.85</v>
      </c>
      <c r="H77" s="12">
        <f t="shared" si="21"/>
        <v>9.4117647058823533</v>
      </c>
      <c r="I77" s="12">
        <v>0.97</v>
      </c>
      <c r="J77" s="12">
        <f t="shared" si="6"/>
        <v>9.1294117647058819</v>
      </c>
      <c r="K77" s="12">
        <v>0.5</v>
      </c>
      <c r="L77" s="44">
        <f t="shared" si="22"/>
        <v>4.5647058823529409</v>
      </c>
      <c r="M77" s="62"/>
      <c r="N77" s="61"/>
      <c r="O77" s="64"/>
      <c r="P77" s="57"/>
      <c r="Q77" s="57"/>
      <c r="R77" s="105"/>
      <c r="S77" s="111"/>
      <c r="T77" s="111"/>
    </row>
    <row r="78" spans="1:20" x14ac:dyDescent="0.25">
      <c r="A78" s="107"/>
      <c r="B78" s="54"/>
      <c r="C78" s="29" t="s">
        <v>51</v>
      </c>
      <c r="D78" s="30"/>
      <c r="E78" s="29">
        <v>5</v>
      </c>
      <c r="F78" s="30">
        <v>1000</v>
      </c>
      <c r="G78" s="30">
        <v>0.85</v>
      </c>
      <c r="H78" s="13">
        <f t="shared" si="21"/>
        <v>5.882352941176471</v>
      </c>
      <c r="I78" s="13">
        <v>0.8</v>
      </c>
      <c r="J78" s="13">
        <f t="shared" si="6"/>
        <v>4.7058823529411766</v>
      </c>
      <c r="K78" s="13">
        <v>0.4</v>
      </c>
      <c r="L78" s="52">
        <f t="shared" si="22"/>
        <v>1.8823529411764708</v>
      </c>
      <c r="M78" s="108"/>
      <c r="N78" s="60"/>
      <c r="O78" s="64"/>
      <c r="P78" s="57"/>
      <c r="Q78" s="57"/>
      <c r="R78" s="105"/>
      <c r="S78" s="112"/>
      <c r="T78" s="111"/>
    </row>
    <row r="79" spans="1:20" x14ac:dyDescent="0.25">
      <c r="A79" s="107"/>
      <c r="B79" s="53" t="s">
        <v>61</v>
      </c>
      <c r="C79" s="27" t="s">
        <v>54</v>
      </c>
      <c r="D79" s="32"/>
      <c r="E79" s="32">
        <v>11</v>
      </c>
      <c r="F79" s="28">
        <v>15</v>
      </c>
      <c r="G79" s="28">
        <v>0.9</v>
      </c>
      <c r="H79" s="19">
        <f t="shared" ref="H79:H80" si="23">(E79*F79)/(G79*1000)</f>
        <v>0.18333333333333332</v>
      </c>
      <c r="I79" s="19">
        <v>1</v>
      </c>
      <c r="J79" s="19">
        <f t="shared" ref="J79:J80" si="24">H79*I79</f>
        <v>0.18333333333333332</v>
      </c>
      <c r="K79" s="19">
        <v>1</v>
      </c>
      <c r="L79" s="18">
        <f t="shared" ref="L79:L80" si="25">J79*K79</f>
        <v>0.18333333333333332</v>
      </c>
      <c r="M79" s="47">
        <v>1</v>
      </c>
      <c r="N79" s="59">
        <f>SUM(L79:L81)</f>
        <v>8.4331372549019612</v>
      </c>
      <c r="O79" s="64"/>
      <c r="P79" s="57"/>
      <c r="Q79" s="57"/>
      <c r="R79" s="105"/>
      <c r="S79" s="100">
        <f>N79/(3*230)*1000</f>
        <v>12.221938050582551</v>
      </c>
      <c r="T79" s="111"/>
    </row>
    <row r="80" spans="1:20" x14ac:dyDescent="0.25">
      <c r="A80" s="107"/>
      <c r="B80" s="54"/>
      <c r="C80" s="27" t="s">
        <v>55</v>
      </c>
      <c r="D80" s="31"/>
      <c r="E80" s="31">
        <v>2</v>
      </c>
      <c r="F80" s="27">
        <v>15</v>
      </c>
      <c r="G80" s="27">
        <v>0.9</v>
      </c>
      <c r="H80" s="12">
        <f t="shared" si="23"/>
        <v>3.3333333333333333E-2</v>
      </c>
      <c r="I80" s="12">
        <v>1</v>
      </c>
      <c r="J80" s="12">
        <f t="shared" si="24"/>
        <v>3.3333333333333333E-2</v>
      </c>
      <c r="K80" s="12">
        <v>1</v>
      </c>
      <c r="L80" s="44">
        <f t="shared" si="25"/>
        <v>3.3333333333333333E-2</v>
      </c>
      <c r="M80" s="48">
        <v>1</v>
      </c>
      <c r="N80" s="61"/>
      <c r="O80" s="64"/>
      <c r="P80" s="57"/>
      <c r="Q80" s="57"/>
      <c r="R80" s="105"/>
      <c r="S80" s="109"/>
      <c r="T80" s="111"/>
    </row>
    <row r="81" spans="1:20" x14ac:dyDescent="0.25">
      <c r="A81" s="107"/>
      <c r="B81" s="55"/>
      <c r="C81" s="30" t="s">
        <v>58</v>
      </c>
      <c r="D81" s="46"/>
      <c r="E81" s="30">
        <v>18</v>
      </c>
      <c r="F81" s="30">
        <v>1000</v>
      </c>
      <c r="G81" s="30">
        <v>0.85</v>
      </c>
      <c r="H81" s="13">
        <f t="shared" si="21"/>
        <v>21.176470588235293</v>
      </c>
      <c r="I81" s="30">
        <v>0.97</v>
      </c>
      <c r="J81" s="13">
        <f t="shared" si="6"/>
        <v>20.541176470588233</v>
      </c>
      <c r="K81" s="13">
        <v>0.4</v>
      </c>
      <c r="L81" s="52">
        <f t="shared" si="22"/>
        <v>8.2164705882352944</v>
      </c>
      <c r="M81" s="50">
        <v>0.97</v>
      </c>
      <c r="N81" s="60"/>
      <c r="O81" s="65"/>
      <c r="P81" s="58"/>
      <c r="Q81" s="58"/>
      <c r="R81" s="106"/>
      <c r="S81" s="101"/>
      <c r="T81" s="112"/>
    </row>
    <row r="82" spans="1:20" x14ac:dyDescent="0.25">
      <c r="C82" s="45"/>
      <c r="J82" s="45"/>
    </row>
    <row r="83" spans="1:20" x14ac:dyDescent="0.25">
      <c r="H83" s="36">
        <f>SUM(H5:H81)</f>
        <v>290.59653594771254</v>
      </c>
    </row>
  </sheetData>
  <mergeCells count="124">
    <mergeCell ref="S53:S54"/>
    <mergeCell ref="S63:S65"/>
    <mergeCell ref="S79:S81"/>
    <mergeCell ref="S23:S25"/>
    <mergeCell ref="T5:T35"/>
    <mergeCell ref="T36:T65"/>
    <mergeCell ref="T66:T81"/>
    <mergeCell ref="S5:S12"/>
    <mergeCell ref="S16:S22"/>
    <mergeCell ref="S45:S52"/>
    <mergeCell ref="S26:S32"/>
    <mergeCell ref="S36:S42"/>
    <mergeCell ref="S55:S62"/>
    <mergeCell ref="S66:S68"/>
    <mergeCell ref="S69:S78"/>
    <mergeCell ref="A66:A81"/>
    <mergeCell ref="C69:D69"/>
    <mergeCell ref="M69:M78"/>
    <mergeCell ref="N69:N78"/>
    <mergeCell ref="C70:D70"/>
    <mergeCell ref="C68:D68"/>
    <mergeCell ref="C66:D66"/>
    <mergeCell ref="C71:D71"/>
    <mergeCell ref="C72:D72"/>
    <mergeCell ref="C73:D73"/>
    <mergeCell ref="B66:B68"/>
    <mergeCell ref="M66:M68"/>
    <mergeCell ref="N66:N68"/>
    <mergeCell ref="B69:B78"/>
    <mergeCell ref="B79:B81"/>
    <mergeCell ref="C77:D77"/>
    <mergeCell ref="N79:N81"/>
    <mergeCell ref="M5:M11"/>
    <mergeCell ref="P5:P81"/>
    <mergeCell ref="R5:R81"/>
    <mergeCell ref="S14:S15"/>
    <mergeCell ref="B14:B15"/>
    <mergeCell ref="M26:M32"/>
    <mergeCell ref="B55:B62"/>
    <mergeCell ref="C55:D55"/>
    <mergeCell ref="C56:D56"/>
    <mergeCell ref="C57:D57"/>
    <mergeCell ref="B36:B42"/>
    <mergeCell ref="C36:D36"/>
    <mergeCell ref="C37:D37"/>
    <mergeCell ref="C38:D38"/>
    <mergeCell ref="C39:D39"/>
    <mergeCell ref="M55:M62"/>
    <mergeCell ref="C17:D17"/>
    <mergeCell ref="B45:B52"/>
    <mergeCell ref="B26:B32"/>
    <mergeCell ref="N55:N62"/>
    <mergeCell ref="C58:D58"/>
    <mergeCell ref="C59:D59"/>
    <mergeCell ref="C61:D61"/>
    <mergeCell ref="C31:D31"/>
    <mergeCell ref="S33:S35"/>
    <mergeCell ref="S43:S44"/>
    <mergeCell ref="M45:M51"/>
    <mergeCell ref="N14:N15"/>
    <mergeCell ref="C16:D16"/>
    <mergeCell ref="C45:D45"/>
    <mergeCell ref="C46:D46"/>
    <mergeCell ref="C47:D47"/>
    <mergeCell ref="C48:D48"/>
    <mergeCell ref="C49:D49"/>
    <mergeCell ref="C51:D51"/>
    <mergeCell ref="C27:D27"/>
    <mergeCell ref="N16:N21"/>
    <mergeCell ref="M16:M21"/>
    <mergeCell ref="C41:D41"/>
    <mergeCell ref="C18:D18"/>
    <mergeCell ref="C26:D26"/>
    <mergeCell ref="N26:N32"/>
    <mergeCell ref="N36:N42"/>
    <mergeCell ref="B1:D1"/>
    <mergeCell ref="C10:D10"/>
    <mergeCell ref="C5:D5"/>
    <mergeCell ref="C8:D8"/>
    <mergeCell ref="C7:D7"/>
    <mergeCell ref="C4:D4"/>
    <mergeCell ref="C13:D13"/>
    <mergeCell ref="C2:G3"/>
    <mergeCell ref="C6:D6"/>
    <mergeCell ref="B5:B11"/>
    <mergeCell ref="B2:B4"/>
    <mergeCell ref="C9:D9"/>
    <mergeCell ref="T2:T4"/>
    <mergeCell ref="L2:L4"/>
    <mergeCell ref="H2:H4"/>
    <mergeCell ref="I2:I4"/>
    <mergeCell ref="J2:J4"/>
    <mergeCell ref="K2:K4"/>
    <mergeCell ref="O2:O4"/>
    <mergeCell ref="R2:R4"/>
    <mergeCell ref="M2:M4"/>
    <mergeCell ref="P2:P4"/>
    <mergeCell ref="Q2:Q4"/>
    <mergeCell ref="S2:S4"/>
    <mergeCell ref="N2:N4"/>
    <mergeCell ref="A36:A65"/>
    <mergeCell ref="A5:A35"/>
    <mergeCell ref="Q5:Q81"/>
    <mergeCell ref="B43:B44"/>
    <mergeCell ref="N43:N44"/>
    <mergeCell ref="B53:B54"/>
    <mergeCell ref="N53:N54"/>
    <mergeCell ref="N63:N65"/>
    <mergeCell ref="B63:B65"/>
    <mergeCell ref="B23:B25"/>
    <mergeCell ref="B16:B21"/>
    <mergeCell ref="N23:N25"/>
    <mergeCell ref="N33:N35"/>
    <mergeCell ref="B33:B35"/>
    <mergeCell ref="M36:M42"/>
    <mergeCell ref="O5:O35"/>
    <mergeCell ref="O36:O65"/>
    <mergeCell ref="O66:O81"/>
    <mergeCell ref="N45:N51"/>
    <mergeCell ref="C19:D19"/>
    <mergeCell ref="C20:D20"/>
    <mergeCell ref="C28:D28"/>
    <mergeCell ref="C29:D29"/>
    <mergeCell ref="N5:N11"/>
  </mergeCell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Lux Calculation</vt:lpstr>
      <vt:lpstr>Load Calculation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sunil karki</cp:lastModifiedBy>
  <cp:lastPrinted>2020-12-03T18:48:47Z</cp:lastPrinted>
  <dcterms:created xsi:type="dcterms:W3CDTF">2020-01-15T12:18:48Z</dcterms:created>
  <dcterms:modified xsi:type="dcterms:W3CDTF">2021-04-21T21:13:01Z</dcterms:modified>
</cp:coreProperties>
</file>