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0D8C544-4094-45C4-B86D-C71FEBF5D49E}" xr6:coauthVersionLast="47" xr6:coauthVersionMax="47" xr10:uidLastSave="{00000000-0000-0000-0000-000000000000}"/>
  <bookViews>
    <workbookView xWindow="-120" yWindow="-120" windowWidth="20730" windowHeight="11760" xr2:uid="{E60311D4-CE1F-430B-A525-AECF15040552}"/>
  </bookViews>
  <sheets>
    <sheet name="Planilha1" sheetId="1" r:id="rId1"/>
    <sheet name="Planilha2" sheetId="2" r:id="rId2"/>
  </sheets>
  <definedNames>
    <definedName name="aporte">Planilha1!#REF!</definedName>
    <definedName name="patrimonio">Planilha1!$P$17</definedName>
    <definedName name="qtd_anos">Planilha1!#REF!</definedName>
    <definedName name="rendimento_carteira">Planilha1!$D$17</definedName>
    <definedName name="taxa_mensal">Planilha1!$P$16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3" i="1"/>
  <c r="I5" i="2"/>
  <c r="B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13" i="1"/>
  <c r="D16" i="1" s="1"/>
  <c r="C30" i="1" l="1"/>
  <c r="D37" i="1" s="1"/>
  <c r="C24" i="1"/>
  <c r="D24" i="1" s="1"/>
  <c r="C23" i="1"/>
  <c r="D23" i="1" s="1"/>
  <c r="C25" i="1"/>
  <c r="D25" i="1" s="1"/>
  <c r="D19" i="1"/>
  <c r="D20" i="1" s="1"/>
  <c r="C26" i="1"/>
  <c r="D26" i="1" s="1"/>
  <c r="C27" i="1"/>
  <c r="D27" i="1" s="1"/>
  <c r="D33" i="1"/>
  <c r="D34" i="1"/>
  <c r="D35" i="1"/>
  <c r="D38" i="1" l="1"/>
  <c r="D36" i="1"/>
  <c r="D39" i="1" l="1"/>
</calcChain>
</file>

<file path=xl/sharedStrings.xml><?xml version="1.0" encoding="utf-8"?>
<sst xmlns="http://schemas.openxmlformats.org/spreadsheetml/2006/main" count="71" uniqueCount="34">
  <si>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</si>
  <si>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</si>
  <si>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</si>
  <si>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</si>
  <si>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</si>
  <si>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</si>
  <si>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Dividendo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</si>
  <si>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</si>
  <si>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</si>
  <si>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</si>
  <si>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</si>
  <si>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</si>
  <si>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</si>
  <si>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</si>
  <si>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CONFIGURAÇÕES</t>
  </si>
  <si>
    <t>Sugestão de Investimento (25%)</t>
  </si>
  <si>
    <t>CENÁRIO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</si>
  <si>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</si>
  <si>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</si>
  <si>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</si>
  <si>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</si>
  <si>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</si>
  <si>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</si>
  <si>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</si>
  <si>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</si>
  <si>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</si>
  <si>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</si>
  <si>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</si>
  <si>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</si>
  <si>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Agressivo</t>
  </si>
  <si>
    <t>Conservador</t>
  </si>
  <si>
    <t>CHAVE</t>
  </si>
  <si>
    <t>%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</si>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</sst>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70" formatCode="&quot;R$&quot;\ #,##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Aptos Narrow"/>
    </font>
    <font>
      <sz val="11"/>
      <color theme="1"/>
      <name val="Aptos Narow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D860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0"/>
      </right>
      <top style="medium">
        <color theme="0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5" fillId="0" borderId="0" xfId="0" applyFont="1"/>
    <xf numFmtId="0" fontId="3" fillId="3" borderId="13" xfId="0" applyFont="1" applyFill="1" applyBorder="1" applyAlignment="1">
      <alignment horizontal="center" vertical="center"/>
    </xf>
    <xf numFmtId="0" fontId="7" fillId="0" borderId="0" xfId="0" applyFont="1"/>
    <xf numFmtId="164" fontId="8" fillId="5" borderId="15" xfId="0" applyNumberFormat="1" applyFont="1" applyFill="1" applyBorder="1" applyAlignment="1">
      <alignment horizontal="right"/>
    </xf>
    <xf numFmtId="164" fontId="8" fillId="5" borderId="7" xfId="0" applyNumberFormat="1" applyFont="1" applyFill="1" applyBorder="1"/>
    <xf numFmtId="164" fontId="8" fillId="5" borderId="9" xfId="0" applyNumberFormat="1" applyFont="1" applyFill="1" applyBorder="1" applyAlignment="1">
      <alignment horizontal="right"/>
    </xf>
    <xf numFmtId="164" fontId="8" fillId="5" borderId="11" xfId="0" applyNumberFormat="1" applyFont="1" applyFill="1" applyBorder="1" applyAlignment="1">
      <alignment horizontal="right"/>
    </xf>
    <xf numFmtId="164" fontId="8" fillId="5" borderId="12" xfId="0" applyNumberFormat="1" applyFont="1" applyFill="1" applyBorder="1"/>
    <xf numFmtId="0" fontId="7" fillId="5" borderId="14" xfId="0" applyFont="1" applyFill="1" applyBorder="1" applyAlignment="1">
      <alignment horizontal="left" indent="2"/>
    </xf>
    <xf numFmtId="0" fontId="7" fillId="5" borderId="8" xfId="0" applyFont="1" applyFill="1" applyBorder="1" applyAlignment="1">
      <alignment horizontal="left" indent="2"/>
    </xf>
    <xf numFmtId="0" fontId="7" fillId="5" borderId="10" xfId="0" applyFont="1" applyFill="1" applyBorder="1" applyAlignment="1">
      <alignment horizontal="left" indent="2"/>
    </xf>
    <xf numFmtId="10" fontId="8" fillId="5" borderId="7" xfId="1" applyNumberFormat="1" applyFont="1" applyFill="1" applyBorder="1"/>
    <xf numFmtId="1" fontId="8" fillId="5" borderId="7" xfId="0" applyNumberFormat="1" applyFont="1" applyFill="1" applyBorder="1"/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left" indent="2"/>
    </xf>
    <xf numFmtId="0" fontId="7" fillId="5" borderId="27" xfId="0" applyFont="1" applyFill="1" applyBorder="1" applyAlignment="1">
      <alignment horizontal="left" indent="2"/>
    </xf>
    <xf numFmtId="0" fontId="7" fillId="5" borderId="28" xfId="0" applyFont="1" applyFill="1" applyBorder="1" applyAlignment="1">
      <alignment horizontal="left" indent="2"/>
    </xf>
    <xf numFmtId="0" fontId="7" fillId="5" borderId="29" xfId="0" applyFont="1" applyFill="1" applyBorder="1" applyAlignment="1">
      <alignment horizontal="left" indent="2"/>
    </xf>
    <xf numFmtId="0" fontId="7" fillId="5" borderId="30" xfId="0" applyFont="1" applyFill="1" applyBorder="1" applyAlignment="1">
      <alignment horizontal="left" indent="2"/>
    </xf>
    <xf numFmtId="0" fontId="7" fillId="5" borderId="31" xfId="0" applyFont="1" applyFill="1" applyBorder="1" applyAlignment="1">
      <alignment horizontal="left" indent="2"/>
    </xf>
    <xf numFmtId="0" fontId="2" fillId="2" borderId="0" xfId="2"/>
    <xf numFmtId="9" fontId="0" fillId="0" borderId="0" xfId="0" applyNumberFormat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9" fontId="2" fillId="2" borderId="0" xfId="1" applyFont="1" applyFill="1"/>
    <xf numFmtId="0" fontId="0" fillId="0" borderId="32" xfId="0" applyBorder="1"/>
    <xf numFmtId="0" fontId="0" fillId="0" borderId="32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170" fontId="8" fillId="5" borderId="7" xfId="0" applyNumberFormat="1" applyFont="1" applyFill="1" applyBorder="1"/>
    <xf numFmtId="170" fontId="8" fillId="5" borderId="12" xfId="0" applyNumberFormat="1" applyFont="1" applyFill="1" applyBorder="1"/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left" indent="2"/>
    </xf>
    <xf numFmtId="0" fontId="7" fillId="5" borderId="27" xfId="0" applyFont="1" applyFill="1" applyBorder="1" applyAlignment="1">
      <alignment horizontal="left" indent="2"/>
    </xf>
    <xf numFmtId="0" fontId="7" fillId="5" borderId="28" xfId="0" applyFont="1" applyFill="1" applyBorder="1" applyAlignment="1">
      <alignment horizontal="left" indent="2"/>
    </xf>
    <xf numFmtId="0" fontId="7" fillId="5" borderId="29" xfId="0" applyFont="1" applyFill="1" applyBorder="1" applyAlignment="1">
      <alignment horizontal="left" indent="2"/>
    </xf>
    <xf numFmtId="0" fontId="3" fillId="6" borderId="18" xfId="2" applyFont="1" applyFill="1" applyBorder="1"/>
    <xf numFmtId="0" fontId="3" fillId="6" borderId="23" xfId="2" applyFont="1" applyFill="1" applyBorder="1" applyAlignment="1">
      <alignment horizontal="center"/>
    </xf>
    <xf numFmtId="0" fontId="2" fillId="6" borderId="19" xfId="2" applyFill="1" applyBorder="1"/>
    <xf numFmtId="164" fontId="8" fillId="5" borderId="33" xfId="0" applyNumberFormat="1" applyFont="1" applyFill="1" applyBorder="1" applyAlignment="1">
      <alignment horizontal="right" indent="13"/>
    </xf>
    <xf numFmtId="0" fontId="7" fillId="5" borderId="9" xfId="0" applyFont="1" applyFill="1" applyBorder="1" applyAlignment="1">
      <alignment horizontal="left" indent="2"/>
    </xf>
    <xf numFmtId="0" fontId="4" fillId="7" borderId="18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4" borderId="20" xfId="0" applyNumberFormat="1" applyFill="1" applyBorder="1" applyAlignment="1">
      <alignment horizontal="center"/>
    </xf>
    <xf numFmtId="0" fontId="4" fillId="7" borderId="21" xfId="0" applyFont="1" applyFill="1" applyBorder="1"/>
    <xf numFmtId="0" fontId="4" fillId="7" borderId="24" xfId="0" applyFont="1" applyFill="1" applyBorder="1"/>
    <xf numFmtId="164" fontId="4" fillId="7" borderId="22" xfId="0" applyNumberFormat="1" applyFont="1" applyFill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7635"/>
      <color rgb="FF0D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3-4D70-B9E8-B077ACB35B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605117</xdr:colOff>
      <xdr:row>39</xdr:row>
      <xdr:rowOff>57149</xdr:rowOff>
    </xdr:from>
    <xdr:to>
      <xdr:col>4</xdr:col>
      <xdr:colOff>0</xdr:colOff>
      <xdr:row>53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1319F-CC20-451E-B3E6-EDEA8BA54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</xdr:row>
      <xdr:rowOff>161925</xdr:rowOff>
    </xdr:from>
    <xdr:to>
      <xdr:col>4</xdr:col>
      <xdr:colOff>9525</xdr:colOff>
      <xdr:row>8</xdr:row>
      <xdr:rowOff>76200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3F84A1-C3B5-420D-8C9B-63B5B6DE2E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02" t="29102" r="12159" b="28860"/>
        <a:stretch/>
      </xdr:blipFill>
      <xdr:spPr>
        <a:xfrm>
          <a:off x="609600" y="352425"/>
          <a:ext cx="8001000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8D31-BFFE-4F47-86CC-F805F3E468ED}">
  <dimension ref="A2:P79"/>
  <sheetViews>
    <sheetView showGridLines="0" tabSelected="1" zoomScale="85" zoomScaleNormal="85" workbookViewId="0">
      <selection activeCell="A36" sqref="A36"/>
    </sheetView>
  </sheetViews>
  <sheetFormatPr defaultColWidth="0" defaultRowHeight="15"/>
  <cols>
    <col min="1" max="1" width="9.140625" customWidth="1"/>
    <col min="2" max="2" width="59.140625" customWidth="1"/>
    <col min="3" max="3" width="43.5703125" customWidth="1"/>
    <col min="4" max="4" width="17.140625" customWidth="1"/>
    <col min="5" max="5" width="3" customWidth="1"/>
    <col min="6" max="6" width="2.85546875" customWidth="1"/>
    <col min="7" max="11" width="9.140625" hidden="1" customWidth="1"/>
    <col min="17" max="16384" width="9.140625" hidden="1"/>
  </cols>
  <sheetData>
    <row r="2" spans="1:13">
      <c r="K2" s="3"/>
      <c r="L2" s="3"/>
    </row>
    <row r="3" spans="1:13">
      <c r="K3" s="3"/>
      <c r="L3" s="3"/>
    </row>
    <row r="4" spans="1:13">
      <c r="K4" s="3"/>
      <c r="L4" s="3"/>
    </row>
    <row r="5" spans="1:13">
      <c r="K5" s="3"/>
      <c r="L5" s="3"/>
      <c r="M5" s="7"/>
    </row>
    <row r="6" spans="1:13">
      <c r="K6" s="3"/>
      <c r="L6" s="3"/>
    </row>
    <row r="7" spans="1:13">
      <c r="K7" s="3"/>
      <c r="L7" s="3"/>
    </row>
    <row r="8" spans="1:13">
      <c r="K8" s="3"/>
      <c r="L8" s="3"/>
    </row>
    <row r="9" spans="1:13" ht="15.75" thickBot="1">
      <c r="K9" s="3"/>
      <c r="L9" s="3"/>
    </row>
    <row r="10" spans="1:13" ht="23.25">
      <c r="A10" s="11"/>
      <c r="B10" s="22" t="s">
        <v>14</v>
      </c>
      <c r="C10" s="23"/>
      <c r="D10" s="24"/>
      <c r="K10" s="3"/>
      <c r="L10" s="3"/>
    </row>
    <row r="11" spans="1:13" ht="15.75" thickBot="1">
      <c r="B11" s="25" t="s">
        <v>13</v>
      </c>
      <c r="C11" s="26"/>
      <c r="D11" s="42">
        <v>4000</v>
      </c>
      <c r="G11" s="4"/>
      <c r="H11" s="4"/>
      <c r="I11" s="4"/>
      <c r="J11" s="4"/>
      <c r="K11" s="5"/>
    </row>
    <row r="12" spans="1:13" ht="15.75" thickBot="1">
      <c r="B12" s="27" t="s">
        <v>12</v>
      </c>
      <c r="C12" s="28"/>
      <c r="D12" s="20">
        <v>0.01</v>
      </c>
      <c r="G12" s="6"/>
      <c r="H12" s="6"/>
      <c r="I12" s="6"/>
      <c r="J12" s="6"/>
      <c r="K12" s="3"/>
    </row>
    <row r="13" spans="1:13" ht="15.75" thickBot="1">
      <c r="B13" s="29" t="s">
        <v>15</v>
      </c>
      <c r="C13" s="30"/>
      <c r="D13" s="43">
        <f>D11*25%</f>
        <v>1000</v>
      </c>
      <c r="G13" s="7"/>
      <c r="H13" s="7"/>
      <c r="I13" s="7"/>
      <c r="J13" s="7"/>
      <c r="K13" s="8"/>
    </row>
    <row r="14" spans="1:13" ht="15.75" thickBot="1"/>
    <row r="15" spans="1:13" ht="23.25">
      <c r="B15" s="44" t="s">
        <v>0</v>
      </c>
      <c r="C15" s="45"/>
      <c r="D15" s="46"/>
    </row>
    <row r="16" spans="1:13" ht="15.75" thickBot="1">
      <c r="B16" s="47" t="s">
        <v>1</v>
      </c>
      <c r="C16" s="48"/>
      <c r="D16" s="42">
        <f>D13</f>
        <v>1000</v>
      </c>
    </row>
    <row r="17" spans="1:6" ht="15.75" thickBot="1">
      <c r="B17" s="49" t="s">
        <v>2</v>
      </c>
      <c r="C17" s="50"/>
      <c r="D17" s="21">
        <v>25</v>
      </c>
    </row>
    <row r="18" spans="1:6" ht="15.75" thickBot="1">
      <c r="B18" s="49" t="s">
        <v>3</v>
      </c>
      <c r="C18" s="50"/>
      <c r="D18" s="20">
        <v>1.0789999999999999E-2</v>
      </c>
    </row>
    <row r="19" spans="1:6" ht="15.75" thickBot="1">
      <c r="B19" s="49" t="s">
        <v>4</v>
      </c>
      <c r="C19" s="50"/>
      <c r="D19" s="13">
        <f>FV(D18,rendimento_carteira*12,D16*-1)</f>
        <v>2226101.6732382323</v>
      </c>
      <c r="E19" s="6"/>
      <c r="F19" s="6"/>
    </row>
    <row r="20" spans="1:6" ht="15.75" thickBot="1">
      <c r="A20" s="9">
        <v>2</v>
      </c>
      <c r="B20" s="29" t="s">
        <v>5</v>
      </c>
      <c r="C20" s="30"/>
      <c r="D20" s="16">
        <f>D19*$D$12</f>
        <v>22261.016732382323</v>
      </c>
      <c r="E20" s="6"/>
      <c r="F20" s="6"/>
    </row>
    <row r="21" spans="1:6" ht="15.75" thickBot="1">
      <c r="A21" s="9">
        <v>5</v>
      </c>
      <c r="E21" s="6"/>
      <c r="F21" s="6"/>
    </row>
    <row r="22" spans="1:6" ht="23.25">
      <c r="A22" s="9">
        <v>10</v>
      </c>
      <c r="B22" s="44" t="s">
        <v>16</v>
      </c>
      <c r="C22" s="45"/>
      <c r="D22" s="10" t="s">
        <v>6</v>
      </c>
    </row>
    <row r="23" spans="1:6" ht="15.75" thickBot="1">
      <c r="A23" s="9">
        <v>20</v>
      </c>
      <c r="B23" s="17" t="s">
        <v>7</v>
      </c>
      <c r="C23" s="12">
        <f>FV($D$18,$A20*12,$D$16*-1)</f>
        <v>27227.627297645216</v>
      </c>
      <c r="D23" s="13">
        <f>C23*$D$12</f>
        <v>272.27627297645216</v>
      </c>
    </row>
    <row r="24" spans="1:6" ht="15.75" thickBot="1">
      <c r="A24" s="9">
        <v>30</v>
      </c>
      <c r="B24" s="18" t="s">
        <v>8</v>
      </c>
      <c r="C24" s="14">
        <f>FV($D$18,$A21*12,$D$16*-1)</f>
        <v>83776.913998487638</v>
      </c>
      <c r="D24" s="13">
        <f>C24*$D$12</f>
        <v>837.76913998487635</v>
      </c>
    </row>
    <row r="25" spans="1:6" ht="15.75" thickBot="1">
      <c r="B25" s="18" t="s">
        <v>9</v>
      </c>
      <c r="C25" s="14">
        <f>FV($D$18,$A22*12,$D$16*-1)</f>
        <v>243284.2125301722</v>
      </c>
      <c r="D25" s="13">
        <f>C25*$D$12</f>
        <v>2432.8421253017218</v>
      </c>
    </row>
    <row r="26" spans="1:6" ht="15.75" thickBot="1">
      <c r="B26" s="18" t="s">
        <v>10</v>
      </c>
      <c r="C26" s="14">
        <f>FV($D$18,$A23*12,$D$16*-1)</f>
        <v>1125198.4000970805</v>
      </c>
      <c r="D26" s="13">
        <f>C26*$D$12</f>
        <v>11251.984000970806</v>
      </c>
    </row>
    <row r="27" spans="1:6" ht="15.75" thickBot="1">
      <c r="B27" s="19" t="s">
        <v>11</v>
      </c>
      <c r="C27" s="15">
        <f>FV($D$18,$A24*12,$D$16*-1)</f>
        <v>4322169.6550047146</v>
      </c>
      <c r="D27" s="16">
        <f>C27*$D$12</f>
        <v>43221.696550047149</v>
      </c>
    </row>
    <row r="29" spans="1:6" ht="15.75" thickBot="1">
      <c r="B29" s="51" t="s">
        <v>17</v>
      </c>
      <c r="C29" s="52" t="s">
        <v>18</v>
      </c>
      <c r="D29" s="53"/>
    </row>
    <row r="30" spans="1:6" ht="15.75" thickBot="1">
      <c r="B30" s="55" t="s">
        <v>19</v>
      </c>
      <c r="C30" s="54">
        <f>D16</f>
        <v>1000</v>
      </c>
      <c r="D30" s="50"/>
    </row>
    <row r="32" spans="1:6">
      <c r="B32" s="56" t="s">
        <v>20</v>
      </c>
      <c r="C32" s="57" t="s">
        <v>21</v>
      </c>
      <c r="D32" s="58" t="s">
        <v>22</v>
      </c>
    </row>
    <row r="33" spans="2:4">
      <c r="B33" s="59" t="s">
        <v>23</v>
      </c>
      <c r="C33" s="60">
        <f>VLOOKUP($C$29&amp;"-"&amp;B33,Planilha2!B:E,4,FALSE)</f>
        <v>0.32</v>
      </c>
      <c r="D33" s="61">
        <f>C33*$C$30</f>
        <v>320</v>
      </c>
    </row>
    <row r="34" spans="2:4">
      <c r="B34" s="59" t="s">
        <v>24</v>
      </c>
      <c r="C34" s="60">
        <f>VLOOKUP($C$29&amp;"-"&amp;B34,Planilha2!B:E,4,FALSE)</f>
        <v>0.35</v>
      </c>
      <c r="D34" s="61">
        <f>C34*$C$30</f>
        <v>350</v>
      </c>
    </row>
    <row r="35" spans="2:4">
      <c r="B35" s="59" t="s">
        <v>25</v>
      </c>
      <c r="C35" s="60">
        <f>VLOOKUP($C$29&amp;"-"&amp;B35,Planilha2!B:E,4,FALSE)</f>
        <v>0.08</v>
      </c>
      <c r="D35" s="61">
        <f>C35*$C$30</f>
        <v>80</v>
      </c>
    </row>
    <row r="36" spans="2:4">
      <c r="B36" s="59" t="s">
        <v>26</v>
      </c>
      <c r="C36" s="60">
        <f>VLOOKUP($C$29&amp;"-"&amp;B36,Planilha2!B:E,4,FALSE)</f>
        <v>0.05</v>
      </c>
      <c r="D36" s="61">
        <f>C36*$C$30</f>
        <v>50</v>
      </c>
    </row>
    <row r="37" spans="2:4">
      <c r="B37" s="59" t="s">
        <v>27</v>
      </c>
      <c r="C37" s="60">
        <f>VLOOKUP($C$29&amp;"-"&amp;B37,Planilha2!B:E,4,FALSE)</f>
        <v>0.1</v>
      </c>
      <c r="D37" s="61">
        <f>C37*$C$30</f>
        <v>100</v>
      </c>
    </row>
    <row r="38" spans="2:4">
      <c r="B38" s="59" t="s">
        <v>28</v>
      </c>
      <c r="C38" s="60">
        <f>VLOOKUP($C$29&amp;"-"&amp;B38,Planilha2!B:E,4,FALSE)</f>
        <v>0.1</v>
      </c>
      <c r="D38" s="61">
        <f>C38*$C$30</f>
        <v>100</v>
      </c>
    </row>
    <row r="39" spans="2:4">
      <c r="B39" s="62"/>
      <c r="C39" s="63"/>
      <c r="D39" s="64">
        <f>SUM(D33:D38)</f>
        <v>1000</v>
      </c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79" spans="2:2" ht="26.25">
      <c r="B79" s="1"/>
    </row>
  </sheetData>
  <mergeCells count="5">
    <mergeCell ref="B13:C13"/>
    <mergeCell ref="B20:C20"/>
    <mergeCell ref="B10:D10"/>
    <mergeCell ref="B11:C11"/>
    <mergeCell ref="B12:C12"/>
  </mergeCells>
  <dataValidations count="1">
    <dataValidation type="list" allowBlank="1" showInputMessage="1" showErrorMessage="1" sqref="C29" xr:uid="{C9B92AE7-EF0B-4D59-92B6-F65565E8680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0C59-E2BE-4F78-9DF3-DAD987796839}">
  <dimension ref="B3:I21"/>
  <sheetViews>
    <sheetView workbookViewId="0">
      <selection activeCell="L10" sqref="L10"/>
    </sheetView>
  </sheetViews>
  <sheetFormatPr defaultRowHeight="15"/>
  <cols>
    <col min="2" max="2" width="31.28515625" bestFit="1" customWidth="1"/>
    <col min="3" max="3" width="12.140625" bestFit="1" customWidth="1"/>
    <col min="4" max="4" width="19" bestFit="1" customWidth="1"/>
    <col min="5" max="5" width="4.5703125" bestFit="1" customWidth="1"/>
    <col min="8" max="8" width="17" bestFit="1" customWidth="1"/>
    <col min="9" max="9" width="11.28515625" customWidth="1"/>
  </cols>
  <sheetData>
    <row r="3" spans="2:9">
      <c r="B3" s="33" t="s">
        <v>31</v>
      </c>
      <c r="C3" s="33" t="s">
        <v>17</v>
      </c>
      <c r="D3" s="34" t="s">
        <v>20</v>
      </c>
      <c r="E3" s="34" t="s">
        <v>32</v>
      </c>
    </row>
    <row r="4" spans="2:9">
      <c r="B4" t="str">
        <f>C4&amp;"-"&amp;D4</f>
        <v>Conservador-PAPEL</v>
      </c>
      <c r="C4" t="s">
        <v>30</v>
      </c>
      <c r="D4" s="2" t="s">
        <v>23</v>
      </c>
      <c r="E4" s="32">
        <v>0.3</v>
      </c>
      <c r="I4" t="s">
        <v>32</v>
      </c>
    </row>
    <row r="5" spans="2:9">
      <c r="B5" t="str">
        <f t="shared" ref="B5:B21" si="0">C5&amp;"-"&amp;D5</f>
        <v>Conservador-TIJOLO</v>
      </c>
      <c r="C5" t="s">
        <v>30</v>
      </c>
      <c r="D5" s="2" t="s">
        <v>24</v>
      </c>
      <c r="E5" s="32">
        <v>0.5</v>
      </c>
      <c r="H5" s="31" t="s">
        <v>33</v>
      </c>
      <c r="I5" s="35">
        <f>VLOOKUP(H5,$B:$E,4,FALSE)</f>
        <v>0.35</v>
      </c>
    </row>
    <row r="6" spans="2:9">
      <c r="B6" t="str">
        <f t="shared" si="0"/>
        <v>Conservador-HÍBRIDOS</v>
      </c>
      <c r="C6" t="s">
        <v>30</v>
      </c>
      <c r="D6" s="2" t="s">
        <v>25</v>
      </c>
      <c r="E6" s="32">
        <v>0.1</v>
      </c>
    </row>
    <row r="7" spans="2:9">
      <c r="B7" t="str">
        <f t="shared" si="0"/>
        <v>Conservador-FOFs</v>
      </c>
      <c r="C7" t="s">
        <v>30</v>
      </c>
      <c r="D7" s="2" t="s">
        <v>26</v>
      </c>
      <c r="E7" s="32">
        <v>0.1</v>
      </c>
    </row>
    <row r="8" spans="2:9">
      <c r="B8" t="str">
        <f t="shared" si="0"/>
        <v>Conservador-DESENVOLVIMENTO</v>
      </c>
      <c r="C8" t="s">
        <v>30</v>
      </c>
      <c r="D8" s="2" t="s">
        <v>27</v>
      </c>
      <c r="E8" s="32">
        <v>0</v>
      </c>
    </row>
    <row r="9" spans="2:9" ht="15.75" thickBot="1">
      <c r="B9" s="36" t="str">
        <f t="shared" si="0"/>
        <v>Conservador-HOTELARIAS</v>
      </c>
      <c r="C9" s="36" t="s">
        <v>30</v>
      </c>
      <c r="D9" s="37" t="s">
        <v>28</v>
      </c>
      <c r="E9" s="38">
        <v>0</v>
      </c>
    </row>
    <row r="10" spans="2:9">
      <c r="B10" t="str">
        <f t="shared" si="0"/>
        <v>Moderado-PAPEL</v>
      </c>
      <c r="C10" t="s">
        <v>18</v>
      </c>
      <c r="D10" s="2" t="s">
        <v>23</v>
      </c>
      <c r="E10" s="32">
        <v>0.32</v>
      </c>
    </row>
    <row r="11" spans="2:9">
      <c r="B11" s="39" t="str">
        <f t="shared" si="0"/>
        <v>Moderado-TIJOLO</v>
      </c>
      <c r="C11" s="39" t="s">
        <v>18</v>
      </c>
      <c r="D11" s="40" t="s">
        <v>24</v>
      </c>
      <c r="E11" s="41">
        <v>0.35</v>
      </c>
    </row>
    <row r="12" spans="2:9">
      <c r="B12" t="str">
        <f t="shared" si="0"/>
        <v>Moderado-HÍBRIDOS</v>
      </c>
      <c r="C12" t="s">
        <v>18</v>
      </c>
      <c r="D12" s="2" t="s">
        <v>25</v>
      </c>
      <c r="E12" s="32">
        <v>0.08</v>
      </c>
    </row>
    <row r="13" spans="2:9">
      <c r="B13" t="str">
        <f t="shared" si="0"/>
        <v>Moderado-FOFs</v>
      </c>
      <c r="C13" t="s">
        <v>18</v>
      </c>
      <c r="D13" s="2" t="s">
        <v>26</v>
      </c>
      <c r="E13" s="32">
        <v>0.05</v>
      </c>
    </row>
    <row r="14" spans="2:9">
      <c r="B14" t="str">
        <f t="shared" si="0"/>
        <v>Moderado-DESENVOLVIMENTO</v>
      </c>
      <c r="C14" t="s">
        <v>18</v>
      </c>
      <c r="D14" s="2" t="s">
        <v>27</v>
      </c>
      <c r="E14" s="32">
        <v>0.1</v>
      </c>
    </row>
    <row r="15" spans="2:9" ht="15.75" thickBot="1">
      <c r="B15" s="36" t="str">
        <f t="shared" si="0"/>
        <v>Moderado-HOTELARIAS</v>
      </c>
      <c r="C15" s="36" t="s">
        <v>18</v>
      </c>
      <c r="D15" s="37" t="s">
        <v>28</v>
      </c>
      <c r="E15" s="38">
        <v>0.1</v>
      </c>
    </row>
    <row r="16" spans="2:9">
      <c r="B16" t="str">
        <f t="shared" si="0"/>
        <v>Agressivo-PAPEL</v>
      </c>
      <c r="C16" t="s">
        <v>29</v>
      </c>
      <c r="D16" s="2" t="s">
        <v>23</v>
      </c>
      <c r="E16" s="32">
        <v>0.5</v>
      </c>
    </row>
    <row r="17" spans="2:5">
      <c r="B17" t="str">
        <f t="shared" si="0"/>
        <v>Agressivo-TIJOLO</v>
      </c>
      <c r="C17" t="s">
        <v>29</v>
      </c>
      <c r="D17" s="2" t="s">
        <v>24</v>
      </c>
      <c r="E17" s="32">
        <v>0.1</v>
      </c>
    </row>
    <row r="18" spans="2:5">
      <c r="B18" t="str">
        <f t="shared" si="0"/>
        <v>Agressivo-HÍBRIDOS</v>
      </c>
      <c r="C18" t="s">
        <v>29</v>
      </c>
      <c r="D18" s="2" t="s">
        <v>25</v>
      </c>
      <c r="E18" s="32">
        <v>0.05</v>
      </c>
    </row>
    <row r="19" spans="2:5">
      <c r="B19" t="str">
        <f t="shared" si="0"/>
        <v>Agressivo-FOFs</v>
      </c>
      <c r="C19" t="s">
        <v>29</v>
      </c>
      <c r="D19" s="2" t="s">
        <v>26</v>
      </c>
      <c r="E19" s="32">
        <v>0.05</v>
      </c>
    </row>
    <row r="20" spans="2:5">
      <c r="B20" t="str">
        <f t="shared" si="0"/>
        <v>Agressivo-DESENVOLVIMENTO</v>
      </c>
      <c r="C20" t="s">
        <v>29</v>
      </c>
      <c r="D20" s="2" t="s">
        <v>27</v>
      </c>
      <c r="E20" s="32">
        <v>0.2</v>
      </c>
    </row>
    <row r="21" spans="2:5">
      <c r="B21" t="str">
        <f t="shared" si="0"/>
        <v>Agressivo-HOTELARIAS</v>
      </c>
      <c r="C21" t="s">
        <v>29</v>
      </c>
      <c r="D21" s="2" t="s">
        <v>28</v>
      </c>
      <c r="E21" s="3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Planilha1</vt:lpstr>
      <vt:lpstr>Planilha2</vt:lpstr>
      <vt:lpstr>patrimonio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Borges</dc:creator>
  <cp:lastModifiedBy>Thiago Borges</cp:lastModifiedBy>
  <dcterms:created xsi:type="dcterms:W3CDTF">2025-05-31T14:56:48Z</dcterms:created>
  <dcterms:modified xsi:type="dcterms:W3CDTF">2025-05-31T22:35:44Z</dcterms:modified>
</cp:coreProperties>
</file>