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80" windowWidth="19035" windowHeight="1170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E52" i="4"/>
  <c r="E53" s="1"/>
  <c r="E51"/>
  <c r="G49"/>
  <c r="G50" s="1"/>
  <c r="G51" s="1"/>
  <c r="G52" s="1"/>
  <c r="G53" s="1"/>
  <c r="G54" s="1"/>
  <c r="G55" s="1"/>
  <c r="G56" s="1"/>
  <c r="G57" s="1"/>
  <c r="G58" s="1"/>
  <c r="E49"/>
  <c r="G48"/>
  <c r="F33"/>
  <c r="H50" s="1"/>
  <c r="F28"/>
  <c r="F29" s="1"/>
  <c r="F27"/>
  <c r="F11"/>
  <c r="F36" l="1"/>
  <c r="J36" s="1"/>
  <c r="H49"/>
  <c r="J49" s="1"/>
  <c r="A6" i="15" s="1"/>
  <c r="E54" i="4"/>
  <c r="H53"/>
  <c r="I50"/>
  <c r="J50"/>
  <c r="A7" i="15" s="1"/>
  <c r="H52" i="4"/>
  <c r="H48"/>
  <c r="I49" s="1"/>
  <c r="H51"/>
  <c r="B7" i="13"/>
  <c r="B8"/>
  <c r="B9"/>
  <c r="B10"/>
  <c r="B11"/>
  <c r="B12"/>
  <c r="B3" i="15"/>
  <c r="A4"/>
  <c r="A5"/>
  <c r="A3"/>
  <c r="B3" i="14"/>
  <c r="C3"/>
  <c r="D3"/>
  <c r="B4"/>
  <c r="C4"/>
  <c r="D4"/>
  <c r="B5"/>
  <c r="C5"/>
  <c r="D5"/>
  <c r="D2"/>
  <c r="C2"/>
  <c r="B2"/>
  <c r="I36" i="4" l="1"/>
  <c r="K36" s="1"/>
  <c r="J53"/>
  <c r="I53"/>
  <c r="H54"/>
  <c r="E55"/>
  <c r="I51"/>
  <c r="J51"/>
  <c r="A8" i="15" s="1"/>
  <c r="L36" i="4"/>
  <c r="F37"/>
  <c r="F39"/>
  <c r="J48"/>
  <c r="I48"/>
  <c r="J52"/>
  <c r="A9" i="15" s="1"/>
  <c r="I52" i="4"/>
  <c r="A8" i="13"/>
  <c r="A9"/>
  <c r="A7"/>
  <c r="G36" i="4" l="1"/>
  <c r="H36" s="1"/>
  <c r="J37"/>
  <c r="I37"/>
  <c r="K37" s="1"/>
  <c r="E56"/>
  <c r="H55"/>
  <c r="J54"/>
  <c r="I54"/>
  <c r="B3" i="13"/>
  <c r="B4"/>
  <c r="B5"/>
  <c r="B6"/>
  <c r="B2"/>
  <c r="A3"/>
  <c r="A4"/>
  <c r="A5"/>
  <c r="A6"/>
  <c r="A2"/>
  <c r="L37" i="4" l="1"/>
  <c r="G37" s="1"/>
  <c r="I55"/>
  <c r="J55"/>
  <c r="E57"/>
  <c r="H56"/>
  <c r="A10" i="13"/>
  <c r="F41" i="4" l="1"/>
  <c r="H37"/>
  <c r="F42" s="1"/>
  <c r="J56"/>
  <c r="I56"/>
  <c r="E58"/>
  <c r="H57"/>
  <c r="A11" i="13"/>
  <c r="F43" i="4" l="1"/>
  <c r="K48" s="1"/>
  <c r="J57"/>
  <c r="I57"/>
  <c r="H58"/>
  <c r="A12" i="13"/>
  <c r="K57" i="4" l="1"/>
  <c r="L57" s="1"/>
  <c r="L48"/>
  <c r="J58"/>
  <c r="I58"/>
  <c r="K58" s="1"/>
  <c r="L58" s="1"/>
  <c r="K50"/>
  <c r="L50" s="1"/>
  <c r="B7" i="15" s="1"/>
  <c r="K49" i="4"/>
  <c r="L49" s="1"/>
  <c r="B6" i="15" s="1"/>
  <c r="K53" i="4"/>
  <c r="L53" s="1"/>
  <c r="K51"/>
  <c r="L51" s="1"/>
  <c r="B8" i="15" s="1"/>
  <c r="K52" i="4"/>
  <c r="L52" s="1"/>
  <c r="B9" i="15" s="1"/>
  <c r="K54" i="4"/>
  <c r="L54" s="1"/>
  <c r="K55"/>
  <c r="L55" s="1"/>
  <c r="K56"/>
  <c r="L56" s="1"/>
  <c r="L60" l="1"/>
  <c r="K60"/>
</calcChain>
</file>

<file path=xl/sharedStrings.xml><?xml version="1.0" encoding="utf-8"?>
<sst xmlns="http://schemas.openxmlformats.org/spreadsheetml/2006/main" count="90" uniqueCount="78">
  <si>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</si>
  <si>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</si>
  <si>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</si>
  <si>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</si>
  <si>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</si>
  <si>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</si>
  <si>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</si>
  <si>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</si>
  <si>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</si>
  <si>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</si>
  <si>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</si>
  <si>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</si>
  <si>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</si>
  <si>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</si>
  <si>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</si>
  <si>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</si>
  <si>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</si>
  <si>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</si>
  <si>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</si>
  <si>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</si>
  <si>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</si>
  <si>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</si>
  <si>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</si>
  <si>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</si>
  <si>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</si>
  <si>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</si>
  <si>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</si>
  <si>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</si>
  <si>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</si>
  <si>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</si>
  <si>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</si>
  <si>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</si>
  <si>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</si>
  <si>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</si>
  <si>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</si>
  <si>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</si>
  <si>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</si>
  <si>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</si>
  <si>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</si>
  <si>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</si>
  <si>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</si>
  <si>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</si>
  <si>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</si>
  <si>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</si>
  <si>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</si>
  <si>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</si>
  <si>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</si>
  <si>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</si>
  <si>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</si>
  <si>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</si>
  <si>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</si>
  <si>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</si>
  <si>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</si>
  <si>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</si>
  <si>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</si>
  <si>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</si>
  <si>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</si>
  <si>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</si>
  <si>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</si>
  <si>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</si>
  <si>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</si>
  <si>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</si>
  <si>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</si>
  <si>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</si>
  <si>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</si>
  <si>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</si>
  <si>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</si>
  <si>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</si>
  <si>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</si>
  <si>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</si>
  <si>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</si>
  <si>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</si>
  <si>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</si>
  <si>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</si>
  <si>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</si>
  <si>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</si>
  <si>
    <t>Period Start Date</t>
  </si>
  <si>
    <t>nominal ultimate</t>
  </si>
</sst>
</file>

<file path=xl/styles.xml><?xml version="1.0" encoding="utf-8"?>
<styleSheet xmlns="http://schemas.openxmlformats.org/spreadsheetml/2006/main">
  <numFmts count="7">
    <numFmt numFmtId="164" formatCode="_ * #,##0.00_ ;_ * \-#,##0.00_ ;_ * &quot;-&quot;??_ ;_ @_ "/>
    <numFmt numFmtId="165" formatCode="[$-409]d\-mmm\-yy;@"/>
    <numFmt numFmtId="166" formatCode="_-#,##0_-;_-\(#,##0\)_-;_-* &quot;-&quot;??_-"/>
    <numFmt numFmtId="167" formatCode="_-#,##0.00_-;_-\(#,##0.00\)_-;_-* &quot;-&quot;??_-"/>
    <numFmt numFmtId="168" formatCode="0.0%"/>
    <numFmt numFmtId="169" formatCode="#,##0.00;\(#,##0.00\);\-"/>
    <numFmt numFmtId="170" formatCode="_ * #,##0_ ;_ * \-#,##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0" borderId="0" xfId="0" applyFont="1"/>
    <xf numFmtId="166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3" fillId="0" borderId="0" xfId="0" applyFont="1"/>
    <xf numFmtId="165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8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70" fontId="9" fillId="0" borderId="0" xfId="2" applyNumberFormat="1" applyFont="1"/>
    <xf numFmtId="165" fontId="9" fillId="0" borderId="0" xfId="2" applyNumberFormat="1" applyFont="1"/>
    <xf numFmtId="0" fontId="6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zoomScale="70" zoomScaleNormal="70" workbookViewId="0">
      <selection activeCell="I9" sqref="I9"/>
    </sheetView>
  </sheetViews>
  <sheetFormatPr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41090</v>
      </c>
      <c r="M4" s="13"/>
      <c r="N4" s="13"/>
      <c r="O4" s="30" t="s">
        <v>50</v>
      </c>
    </row>
    <row r="5" spans="5:16">
      <c r="E5" s="1" t="s">
        <v>65</v>
      </c>
      <c r="F5" s="28" t="s">
        <v>76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15000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70</v>
      </c>
      <c r="F10" s="4">
        <v>40912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>
        <v>500</v>
      </c>
      <c r="F15" s="16">
        <v>2500</v>
      </c>
      <c r="G15" s="17">
        <v>40724</v>
      </c>
      <c r="O15" s="29" t="s">
        <v>48</v>
      </c>
      <c r="P15" t="s">
        <v>59</v>
      </c>
    </row>
    <row r="16" spans="5:16">
      <c r="E16" s="16">
        <v>1000</v>
      </c>
      <c r="F16" s="16">
        <v>5000</v>
      </c>
      <c r="G16" s="17">
        <v>40908</v>
      </c>
      <c r="O16" s="29" t="s">
        <v>49</v>
      </c>
      <c r="P16" t="s">
        <v>44</v>
      </c>
    </row>
    <row r="17" spans="5:16">
      <c r="E17" s="16">
        <v>1250</v>
      </c>
      <c r="F17" s="16">
        <v>5500</v>
      </c>
      <c r="G17" s="17">
        <v>41090</v>
      </c>
      <c r="O17" s="29" t="s">
        <v>57</v>
      </c>
      <c r="P17" t="s">
        <v>61</v>
      </c>
    </row>
    <row r="18" spans="5:16">
      <c r="E18" s="16">
        <v>14000</v>
      </c>
      <c r="F18" s="16">
        <v>14500</v>
      </c>
      <c r="G18" s="17">
        <v>41258</v>
      </c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41090</v>
      </c>
      <c r="O27" s="29" t="s">
        <v>67</v>
      </c>
    </row>
    <row r="28" spans="5:16">
      <c r="E28" s="1" t="s">
        <v>19</v>
      </c>
      <c r="F28" s="11">
        <f ca="1">IF(OR($F$4&lt;$G$15,$G$15=""),0,OFFSET($E$15,MATCH($F$4,$G$15:$G$21,1)-1,0))</f>
        <v>1250</v>
      </c>
      <c r="G28" s="27" t="s">
        <v>46</v>
      </c>
      <c r="O28" s="29" t="s">
        <v>68</v>
      </c>
    </row>
    <row r="29" spans="5:16">
      <c r="E29" s="1" t="s">
        <v>7</v>
      </c>
      <c r="F29" s="14">
        <f ca="1">F8-F28</f>
        <v>13750</v>
      </c>
      <c r="O29" s="29" t="s">
        <v>69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40544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17.966666666666665</v>
      </c>
      <c r="G36" s="25">
        <f ca="1">((J36-F36)*K36+(F36-I36)*L36)/(J36-I36)</f>
        <v>0.26180555555555557</v>
      </c>
      <c r="H36" s="26">
        <f ca="1">1-G36</f>
        <v>0.73819444444444438</v>
      </c>
      <c r="I36" s="43">
        <f ca="1">IF($F36&lt;$E$48,0,OFFSET($E$48,MATCH($F36,$E$48:$E$58,1)-1,0))</f>
        <v>15</v>
      </c>
      <c r="J36" s="43">
        <f ca="1">IF(F36&lt;$E$48,$E$48,OFFSET($E$48,MATCH(F36,$E$48:$E$58,1),0))</f>
        <v>27</v>
      </c>
      <c r="K36" s="25">
        <f ca="1">IF(I36=0,0,VLOOKUP(OFFSET($E$48,MATCH(F36,$E$48:$E$58,1)-1,0),$E$48:$G$58,3))</f>
        <v>0.2</v>
      </c>
      <c r="L36" s="25">
        <f ca="1">IF(J36=$E$48,$G$48,VLOOKUP(OFFSET($E$48,MATCH(F36,$E$48:$E$58,1),0),$E$48:$G$58,3))</f>
        <v>0.45</v>
      </c>
    </row>
    <row r="37" spans="2:12">
      <c r="E37" s="1" t="s">
        <v>35</v>
      </c>
      <c r="F37" s="5">
        <f ca="1">IF($F$4&lt;$H$48,E48,OFFSET($E$48,MATCH($F$4,$H$48:$H$58,1),0))</f>
        <v>27</v>
      </c>
      <c r="G37" s="25">
        <f ca="1">((J37-F37)*K37+(F37-I37)*L37)/(J37-I37)</f>
        <v>0.45</v>
      </c>
      <c r="H37" s="26">
        <f ca="1">1-G37</f>
        <v>0.55000000000000004</v>
      </c>
      <c r="I37" s="43">
        <f ca="1">IF($F37&lt;$E$48,0,OFFSET($E$48,MATCH($F37,$E$48:$E$58,1)-1,0))</f>
        <v>27</v>
      </c>
      <c r="J37" s="43">
        <f ca="1">IF(F37&lt;$E$48,$E$48,OFFSET($E$48,MATCH(F37,$E$48:$E$58,1),0))</f>
        <v>43</v>
      </c>
      <c r="K37" s="25">
        <f ca="1">IF(I37=0,0,VLOOKUP(OFFSET($E$48,MATCH(F37,$E$48:$E$58,1)-1,0),$E$48:$G$58,3))</f>
        <v>0.45</v>
      </c>
      <c r="L37" s="25">
        <f ca="1">IF(J37=$E$48,$G$48,VLOOKUP(OFFSET($E$48,MATCH(F37,$E$48:$E$58,1),0),$E$48:$G$58,3))</f>
        <v>0.75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41364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0.18819444444444444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0.55000000000000004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0.73819444444444449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15</v>
      </c>
      <c r="F48" s="31">
        <v>0.2</v>
      </c>
      <c r="G48" s="3">
        <f>F48</f>
        <v>0.2</v>
      </c>
      <c r="H48" s="4">
        <f t="shared" ref="H48:H58" si="0">DATE(YEAR($F$33),MONTH($F$33)+$E48,DAY($F$33)-1)</f>
        <v>40999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>
      <c r="E49" s="32">
        <f>E48+12</f>
        <v>27</v>
      </c>
      <c r="F49" s="31">
        <v>0.25</v>
      </c>
      <c r="G49" s="3">
        <f>G48+F49</f>
        <v>0.45</v>
      </c>
      <c r="H49" s="4">
        <f t="shared" si="0"/>
        <v>41364</v>
      </c>
      <c r="I49" s="2">
        <f t="shared" si="1"/>
        <v>1</v>
      </c>
      <c r="J49" s="20">
        <f t="shared" si="2"/>
        <v>41364</v>
      </c>
      <c r="K49" s="35">
        <f ca="1">IF($H49&lt;=$F$4,"",IF($I49=1,$F$41,F49)/$F$43)</f>
        <v>0.25493885230479774</v>
      </c>
      <c r="L49" s="14">
        <f ca="1">IF($H49&lt;=$F$4,"",$F$29*K49)</f>
        <v>3505.409219190969</v>
      </c>
    </row>
    <row r="50" spans="5:12">
      <c r="E50" s="32">
        <v>43</v>
      </c>
      <c r="F50" s="31">
        <v>0.3</v>
      </c>
      <c r="G50" s="3">
        <f t="shared" ref="G50:G58" si="3">G49+F50</f>
        <v>0.75</v>
      </c>
      <c r="H50" s="4">
        <f t="shared" si="0"/>
        <v>41851</v>
      </c>
      <c r="I50" s="2">
        <f t="shared" si="1"/>
        <v>0</v>
      </c>
      <c r="J50" s="20">
        <f t="shared" si="2"/>
        <v>41851</v>
      </c>
      <c r="K50" s="35">
        <f ca="1">IF($H50&lt;=$F$4,"",IF($I50=1,$F$41,F50)/$F$43)</f>
        <v>0.40639698965192844</v>
      </c>
      <c r="L50" s="14">
        <f t="shared" ref="L50:L58" ca="1" si="4">IF($H50&lt;=$F$4,"",$F$29*K50)</f>
        <v>5587.9586077140157</v>
      </c>
    </row>
    <row r="51" spans="5:12">
      <c r="E51" s="32">
        <f t="shared" ref="E51:E58" si="5">E50+12</f>
        <v>55</v>
      </c>
      <c r="F51" s="31">
        <v>0.2</v>
      </c>
      <c r="G51" s="3">
        <f t="shared" si="3"/>
        <v>0.95</v>
      </c>
      <c r="H51" s="4">
        <f t="shared" si="0"/>
        <v>42216</v>
      </c>
      <c r="I51" s="2">
        <f t="shared" si="1"/>
        <v>0</v>
      </c>
      <c r="J51" s="20">
        <f t="shared" si="2"/>
        <v>42216</v>
      </c>
      <c r="K51" s="35">
        <f ca="1">IF($H51&lt;=$F$4,"",IF($I51=1,$F$41,F51)/$F$43)</f>
        <v>0.27093132643461898</v>
      </c>
      <c r="L51" s="14">
        <f t="shared" ca="1" si="4"/>
        <v>3725.3057384760109</v>
      </c>
    </row>
    <row r="52" spans="5:12">
      <c r="E52" s="32">
        <f t="shared" si="5"/>
        <v>67</v>
      </c>
      <c r="F52" s="31">
        <v>0.05</v>
      </c>
      <c r="G52" s="3">
        <f t="shared" si="3"/>
        <v>1</v>
      </c>
      <c r="H52" s="4">
        <f t="shared" si="0"/>
        <v>42582</v>
      </c>
      <c r="I52" s="2">
        <f t="shared" si="1"/>
        <v>0</v>
      </c>
      <c r="J52" s="20">
        <f t="shared" si="2"/>
        <v>42582</v>
      </c>
      <c r="K52" s="35">
        <f t="shared" ref="K52:K58" ca="1" si="6">IF($H52&lt;=$F$4,"",IF($I52=1,$F$41,F52)/$F$43)</f>
        <v>6.7732831608654745E-2</v>
      </c>
      <c r="L52" s="14">
        <f t="shared" ca="1" si="4"/>
        <v>931.32643461900273</v>
      </c>
    </row>
    <row r="53" spans="5:12">
      <c r="E53" s="32">
        <f t="shared" si="5"/>
        <v>79</v>
      </c>
      <c r="F53" s="31">
        <v>0</v>
      </c>
      <c r="G53" s="3">
        <f t="shared" si="3"/>
        <v>1</v>
      </c>
      <c r="H53" s="4">
        <f t="shared" si="0"/>
        <v>42947</v>
      </c>
      <c r="I53" s="2">
        <f t="shared" si="1"/>
        <v>0</v>
      </c>
      <c r="J53" s="20">
        <f t="shared" si="2"/>
        <v>42947</v>
      </c>
      <c r="K53" s="35">
        <f t="shared" ca="1" si="6"/>
        <v>0</v>
      </c>
      <c r="L53" s="14">
        <f t="shared" ca="1" si="4"/>
        <v>0</v>
      </c>
    </row>
    <row r="54" spans="5:12">
      <c r="E54" s="32">
        <f t="shared" si="5"/>
        <v>91</v>
      </c>
      <c r="F54" s="31">
        <v>0</v>
      </c>
      <c r="G54" s="3">
        <f t="shared" si="3"/>
        <v>1</v>
      </c>
      <c r="H54" s="4">
        <f t="shared" si="0"/>
        <v>43312</v>
      </c>
      <c r="I54" s="2">
        <f t="shared" si="1"/>
        <v>0</v>
      </c>
      <c r="J54" s="20">
        <f t="shared" si="2"/>
        <v>43312</v>
      </c>
      <c r="K54" s="35">
        <f t="shared" ca="1" si="6"/>
        <v>0</v>
      </c>
      <c r="L54" s="14">
        <f t="shared" ca="1" si="4"/>
        <v>0</v>
      </c>
    </row>
    <row r="55" spans="5:12">
      <c r="E55" s="32">
        <f t="shared" si="5"/>
        <v>103</v>
      </c>
      <c r="F55" s="31">
        <v>0</v>
      </c>
      <c r="G55" s="3">
        <f t="shared" si="3"/>
        <v>1</v>
      </c>
      <c r="H55" s="4">
        <f t="shared" si="0"/>
        <v>43677</v>
      </c>
      <c r="I55" s="2">
        <f t="shared" si="1"/>
        <v>0</v>
      </c>
      <c r="J55" s="20">
        <f t="shared" si="2"/>
        <v>43677</v>
      </c>
      <c r="K55" s="35">
        <f t="shared" ca="1" si="6"/>
        <v>0</v>
      </c>
      <c r="L55" s="14">
        <f t="shared" ca="1" si="4"/>
        <v>0</v>
      </c>
    </row>
    <row r="56" spans="5:12">
      <c r="E56" s="32">
        <f t="shared" si="5"/>
        <v>115</v>
      </c>
      <c r="F56" s="31">
        <v>0</v>
      </c>
      <c r="G56" s="3">
        <f t="shared" si="3"/>
        <v>1</v>
      </c>
      <c r="H56" s="4">
        <f t="shared" si="0"/>
        <v>44043</v>
      </c>
      <c r="I56" s="2">
        <f t="shared" si="1"/>
        <v>0</v>
      </c>
      <c r="J56" s="20">
        <f t="shared" si="2"/>
        <v>44043</v>
      </c>
      <c r="K56" s="35">
        <f t="shared" ca="1" si="6"/>
        <v>0</v>
      </c>
      <c r="L56" s="14">
        <f t="shared" ca="1" si="4"/>
        <v>0</v>
      </c>
    </row>
    <row r="57" spans="5:12">
      <c r="E57" s="32">
        <f t="shared" si="5"/>
        <v>127</v>
      </c>
      <c r="F57" s="31">
        <v>0</v>
      </c>
      <c r="G57" s="3">
        <f t="shared" si="3"/>
        <v>1</v>
      </c>
      <c r="H57" s="4">
        <f t="shared" si="0"/>
        <v>44408</v>
      </c>
      <c r="I57" s="2">
        <f t="shared" si="1"/>
        <v>0</v>
      </c>
      <c r="J57" s="20">
        <f t="shared" si="2"/>
        <v>44408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139</v>
      </c>
      <c r="F58" s="31">
        <v>0</v>
      </c>
      <c r="G58" s="3">
        <f t="shared" si="3"/>
        <v>1</v>
      </c>
      <c r="H58" s="4">
        <f t="shared" si="0"/>
        <v>44773</v>
      </c>
      <c r="I58" s="2">
        <f t="shared" si="1"/>
        <v>0</v>
      </c>
      <c r="J58" s="20">
        <f t="shared" si="2"/>
        <v>44773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0.99999999999999978</v>
      </c>
      <c r="L60" s="9">
        <f ca="1">SUM(L48:L58)</f>
        <v>13749.999999999998</v>
      </c>
    </row>
  </sheetData>
  <dataValidations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6" sqref="A6:B12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73</v>
      </c>
    </row>
    <row r="2" spans="1:2">
      <c r="A2" s="38">
        <f>Usage!E48</f>
        <v>15</v>
      </c>
      <c r="B2" s="37">
        <f>Usage!F48</f>
        <v>0.2</v>
      </c>
    </row>
    <row r="3" spans="1:2">
      <c r="A3" s="38">
        <f>Usage!E49</f>
        <v>27</v>
      </c>
      <c r="B3" s="37">
        <f>Usage!F49</f>
        <v>0.25</v>
      </c>
    </row>
    <row r="4" spans="1:2">
      <c r="A4" s="38">
        <f>Usage!E50</f>
        <v>43</v>
      </c>
      <c r="B4" s="37">
        <f>Usage!F50</f>
        <v>0.3</v>
      </c>
    </row>
    <row r="5" spans="1:2">
      <c r="A5" s="38">
        <f>Usage!E51</f>
        <v>55</v>
      </c>
      <c r="B5" s="37">
        <f>Usage!F51</f>
        <v>0.2</v>
      </c>
    </row>
    <row r="6" spans="1:2">
      <c r="A6" s="38">
        <f>Usage!E52</f>
        <v>67</v>
      </c>
      <c r="B6" s="37">
        <f>Usage!F52</f>
        <v>0.05</v>
      </c>
    </row>
    <row r="7" spans="1:2">
      <c r="A7" s="38">
        <f>Usage!E53</f>
        <v>79</v>
      </c>
      <c r="B7" s="37">
        <f>Usage!F53</f>
        <v>0</v>
      </c>
    </row>
    <row r="8" spans="1:2">
      <c r="A8" s="38">
        <f>Usage!E54</f>
        <v>91</v>
      </c>
      <c r="B8" s="37">
        <f>Usage!F54</f>
        <v>0</v>
      </c>
    </row>
    <row r="9" spans="1:2">
      <c r="A9" s="38">
        <f>Usage!E55</f>
        <v>103</v>
      </c>
      <c r="B9" s="37">
        <f>Usage!F55</f>
        <v>0</v>
      </c>
    </row>
    <row r="10" spans="1:2">
      <c r="A10" s="38">
        <f>Usage!E56</f>
        <v>115</v>
      </c>
      <c r="B10" s="37">
        <f>Usage!F56</f>
        <v>0</v>
      </c>
    </row>
    <row r="11" spans="1:2">
      <c r="A11" s="38">
        <f>Usage!E57</f>
        <v>127</v>
      </c>
      <c r="B11" s="37">
        <f>Usage!F57</f>
        <v>0</v>
      </c>
    </row>
    <row r="12" spans="1:2">
      <c r="A12" s="38">
        <f>Usage!E58</f>
        <v>139</v>
      </c>
      <c r="B12" s="37">
        <f>Usage!F58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:D5"/>
    </sheetView>
  </sheetViews>
  <sheetFormatPr defaultColWidth="11.42578125" defaultRowHeight="15"/>
  <sheetData>
    <row r="1" spans="1:4">
      <c r="A1" s="36" t="s">
        <v>71</v>
      </c>
      <c r="B1" s="36" t="s">
        <v>72</v>
      </c>
      <c r="C1" s="36" t="s">
        <v>2</v>
      </c>
      <c r="D1" s="36" t="s">
        <v>21</v>
      </c>
    </row>
    <row r="2" spans="1:4">
      <c r="A2">
        <v>1</v>
      </c>
      <c r="B2">
        <f>Usage!F15</f>
        <v>2500</v>
      </c>
      <c r="C2">
        <f>Usage!E15</f>
        <v>500</v>
      </c>
      <c r="D2" s="40">
        <f>Usage!G15</f>
        <v>40724</v>
      </c>
    </row>
    <row r="3" spans="1:4">
      <c r="A3">
        <v>1</v>
      </c>
      <c r="B3">
        <f>Usage!F16</f>
        <v>5000</v>
      </c>
      <c r="C3">
        <f>Usage!E16</f>
        <v>1000</v>
      </c>
      <c r="D3" s="40">
        <f>Usage!G16</f>
        <v>40908</v>
      </c>
    </row>
    <row r="4" spans="1:4">
      <c r="A4">
        <v>1</v>
      </c>
      <c r="B4">
        <f>Usage!F17</f>
        <v>5500</v>
      </c>
      <c r="C4">
        <f>Usage!E17</f>
        <v>1250</v>
      </c>
      <c r="D4" s="40">
        <f>Usage!G17</f>
        <v>41090</v>
      </c>
    </row>
    <row r="5" spans="1:4">
      <c r="A5">
        <v>1</v>
      </c>
      <c r="B5">
        <f>Usage!F18</f>
        <v>14500</v>
      </c>
      <c r="C5">
        <f>Usage!E18</f>
        <v>14000</v>
      </c>
      <c r="D5" s="40">
        <f>Usage!G18</f>
        <v>41258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D5" sqref="A5:XFD5"/>
    </sheetView>
  </sheetViews>
  <sheetFormatPr defaultColWidth="11.42578125" defaultRowHeight="15"/>
  <cols>
    <col min="1" max="1" width="14.28515625" bestFit="1" customWidth="1"/>
  </cols>
  <sheetData>
    <row r="1" spans="1:3">
      <c r="A1" t="s">
        <v>74</v>
      </c>
      <c r="B1" t="s">
        <v>75</v>
      </c>
    </row>
    <row r="2" spans="1:3">
      <c r="A2" s="42">
        <v>40544</v>
      </c>
      <c r="B2" s="41">
        <v>0</v>
      </c>
      <c r="C2" t="s">
        <v>77</v>
      </c>
    </row>
    <row r="3" spans="1:3">
      <c r="A3" s="42">
        <f>Usage!G15</f>
        <v>40724</v>
      </c>
      <c r="B3" s="41">
        <f>Usage!E15</f>
        <v>500</v>
      </c>
    </row>
    <row r="4" spans="1:3">
      <c r="A4" s="42">
        <f>Usage!G16</f>
        <v>40908</v>
      </c>
      <c r="B4" s="41">
        <v>500</v>
      </c>
    </row>
    <row r="5" spans="1:3">
      <c r="A5" s="42">
        <f>Usage!G17</f>
        <v>41090</v>
      </c>
      <c r="B5" s="41">
        <v>250</v>
      </c>
    </row>
    <row r="6" spans="1:3">
      <c r="A6" s="42">
        <f>Usage!J49</f>
        <v>41364</v>
      </c>
      <c r="B6" s="41">
        <f ca="1">Usage!L49</f>
        <v>3505.409219190969</v>
      </c>
    </row>
    <row r="7" spans="1:3">
      <c r="A7" s="42">
        <f>Usage!J50</f>
        <v>41851</v>
      </c>
      <c r="B7" s="41">
        <f ca="1">Usage!L50</f>
        <v>5587.9586077140157</v>
      </c>
    </row>
    <row r="8" spans="1:3">
      <c r="A8" s="42">
        <f>Usage!J51</f>
        <v>42216</v>
      </c>
      <c r="B8" s="41">
        <f ca="1">Usage!L51</f>
        <v>3725.3057384760109</v>
      </c>
    </row>
    <row r="9" spans="1:3">
      <c r="A9" s="42">
        <f>Usage!J52</f>
        <v>42582</v>
      </c>
      <c r="B9" s="41">
        <f ca="1">Usage!L52</f>
        <v>931.32643461900273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sparten</cp:lastModifiedBy>
  <dcterms:created xsi:type="dcterms:W3CDTF">2011-07-27T13:01:19Z</dcterms:created>
  <dcterms:modified xsi:type="dcterms:W3CDTF">2012-10-01T15:19:05Z</dcterms:modified>
</cp:coreProperties>
</file>