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0" yWindow="330" windowWidth="17835" windowHeight="11760"/>
  </bookViews>
  <sheets>
    <sheet name="Module" sheetId="1" r:id="rId1"/>
    <sheet name="Test1" sheetId="11" r:id="rId2"/>
    <sheet name="Test2" sheetId="12" r:id="rId3"/>
    <sheet name="Test2a" sheetId="17" r:id="rId4"/>
    <sheet name="Test2b" sheetId="19" r:id="rId5"/>
    <sheet name="Test3" sheetId="13" r:id="rId6"/>
    <sheet name="Test4" sheetId="15" r:id="rId7"/>
    <sheet name="Test5" sheetId="16" r:id="rId8"/>
    <sheet name="Test6" sheetId="18" r:id="rId9"/>
    <sheet name="TestNotes" sheetId="14" r:id="rId10"/>
    <sheet name="Versioning" sheetId="10" r:id="rId1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Module!$B$61:$C$63</definedName>
    <definedName name="_xlnm._FilterDatabase" localSheetId="1" hidden="1">Test1!$B$61:$C$63</definedName>
    <definedName name="_xlnm._FilterDatabase" localSheetId="2" hidden="1">Test2!$B$61:$C$63</definedName>
    <definedName name="_xlnm._FilterDatabase" localSheetId="3" hidden="1">Test2a!$B$61:$C$63</definedName>
    <definedName name="_xlnm._FilterDatabase" localSheetId="4" hidden="1">Test2b!$B$61:$C$63</definedName>
    <definedName name="_xlnm._FilterDatabase" localSheetId="5" hidden="1">Test3!$B$61:$C$63</definedName>
    <definedName name="_xlnm._FilterDatabase" localSheetId="6" hidden="1">Test4!$B$61:$C$63</definedName>
    <definedName name="_xlnm._FilterDatabase" localSheetId="7" hidden="1">Test5!$B$61:$C$63</definedName>
    <definedName name="_xlnm._FilterDatabase" localSheetId="8" hidden="1">Test6!$B$61:$C$63</definedName>
    <definedName name="lstLOBS" localSheetId="3">#REF!</definedName>
    <definedName name="lstLOBS" localSheetId="4">#REF!</definedName>
    <definedName name="lstLOBS" localSheetId="8">#REF!</definedName>
    <definedName name="lstLOBS">#REF!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123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83" i="19"/>
  <c r="F83"/>
  <c r="G83"/>
  <c r="H83"/>
  <c r="I83"/>
  <c r="D189"/>
  <c r="E189" s="1"/>
  <c r="F189" s="1"/>
  <c r="G189" s="1"/>
  <c r="H189" s="1"/>
  <c r="I189" s="1"/>
  <c r="J189" s="1"/>
  <c r="X185"/>
  <c r="W185"/>
  <c r="M185"/>
  <c r="X170"/>
  <c r="V170"/>
  <c r="O170"/>
  <c r="N170"/>
  <c r="L170"/>
  <c r="E170"/>
  <c r="D170"/>
  <c r="X156"/>
  <c r="Y156" s="1"/>
  <c r="V156"/>
  <c r="O156"/>
  <c r="N156"/>
  <c r="L156"/>
  <c r="E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X147"/>
  <c r="Y147" s="1"/>
  <c r="Z147" s="1"/>
  <c r="AA147" s="1"/>
  <c r="AB147" s="1"/>
  <c r="AC147" s="1"/>
  <c r="AD147" s="1"/>
  <c r="N147"/>
  <c r="O147" s="1"/>
  <c r="P147" s="1"/>
  <c r="Q147" s="1"/>
  <c r="R147" s="1"/>
  <c r="S147" s="1"/>
  <c r="T147" s="1"/>
  <c r="E147"/>
  <c r="F147" s="1"/>
  <c r="G147" s="1"/>
  <c r="H147" s="1"/>
  <c r="I147" s="1"/>
  <c r="J147" s="1"/>
  <c r="D147"/>
  <c r="K127"/>
  <c r="K129" s="1"/>
  <c r="J127"/>
  <c r="J129" s="1"/>
  <c r="I127"/>
  <c r="I129" s="1"/>
  <c r="J106"/>
  <c r="I106"/>
  <c r="E106"/>
  <c r="D106"/>
  <c r="C106"/>
  <c r="K105"/>
  <c r="K119" s="1"/>
  <c r="J105"/>
  <c r="J119" s="1"/>
  <c r="I105"/>
  <c r="I119" s="1"/>
  <c r="E105"/>
  <c r="E119" s="1"/>
  <c r="D105"/>
  <c r="D119" s="1"/>
  <c r="C105"/>
  <c r="C119" s="1"/>
  <c r="C104"/>
  <c r="D80"/>
  <c r="E80" s="1"/>
  <c r="F80" s="1"/>
  <c r="G80" s="1"/>
  <c r="H80" s="1"/>
  <c r="I80" s="1"/>
  <c r="J80" s="1"/>
  <c r="E76"/>
  <c r="E77" s="1"/>
  <c r="D76"/>
  <c r="D77" s="1"/>
  <c r="C76"/>
  <c r="C77" s="1"/>
  <c r="K69"/>
  <c r="K106" s="1"/>
  <c r="D66"/>
  <c r="E66" s="1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 s="1"/>
  <c r="J51" s="1"/>
  <c r="I40"/>
  <c r="I46" s="1"/>
  <c r="I51" s="1"/>
  <c r="H40"/>
  <c r="H46" s="1"/>
  <c r="H51" s="1"/>
  <c r="G40"/>
  <c r="G46" s="1"/>
  <c r="G51" s="1"/>
  <c r="F40"/>
  <c r="F46" s="1"/>
  <c r="F51" s="1"/>
  <c r="E40"/>
  <c r="E39"/>
  <c r="F39" s="1"/>
  <c r="G39" s="1"/>
  <c r="H39" s="1"/>
  <c r="I39" s="1"/>
  <c r="J39" s="1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 s="1"/>
  <c r="J50" s="1"/>
  <c r="I31"/>
  <c r="I37" s="1"/>
  <c r="I50" s="1"/>
  <c r="H31"/>
  <c r="H37" s="1"/>
  <c r="H50" s="1"/>
  <c r="G31"/>
  <c r="G37" s="1"/>
  <c r="G50" s="1"/>
  <c r="F31"/>
  <c r="F37" s="1"/>
  <c r="F50" s="1"/>
  <c r="E31"/>
  <c r="E37" s="1"/>
  <c r="E50" s="1"/>
  <c r="D31"/>
  <c r="E30"/>
  <c r="F30" s="1"/>
  <c r="G30" s="1"/>
  <c r="H30" s="1"/>
  <c r="I30" s="1"/>
  <c r="J30" s="1"/>
  <c r="D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 s="1"/>
  <c r="I22"/>
  <c r="I28" s="1"/>
  <c r="H22"/>
  <c r="H28" s="1"/>
  <c r="G22"/>
  <c r="G28" s="1"/>
  <c r="F22"/>
  <c r="F28" s="1"/>
  <c r="E22"/>
  <c r="E28" s="1"/>
  <c r="D22"/>
  <c r="D28" s="1"/>
  <c r="C22"/>
  <c r="M21"/>
  <c r="M24" s="1"/>
  <c r="E21"/>
  <c r="F21" s="1"/>
  <c r="G21" s="1"/>
  <c r="H21" s="1"/>
  <c r="I21" s="1"/>
  <c r="J21" s="1"/>
  <c r="D21"/>
  <c r="R17"/>
  <c r="Q17"/>
  <c r="P17"/>
  <c r="O17"/>
  <c r="N17"/>
  <c r="M17"/>
  <c r="M48" s="1"/>
  <c r="R16"/>
  <c r="Q16"/>
  <c r="P16"/>
  <c r="O16"/>
  <c r="N16"/>
  <c r="M16"/>
  <c r="M19" s="1"/>
  <c r="D16"/>
  <c r="E16" s="1"/>
  <c r="F16" s="1"/>
  <c r="G16" s="1"/>
  <c r="H16" s="1"/>
  <c r="O15"/>
  <c r="P15" s="1"/>
  <c r="Q15" s="1"/>
  <c r="R15" s="1"/>
  <c r="N15"/>
  <c r="E14"/>
  <c r="D14"/>
  <c r="C14"/>
  <c r="R8"/>
  <c r="Q8"/>
  <c r="P8"/>
  <c r="O8"/>
  <c r="N8"/>
  <c r="M8"/>
  <c r="M11" s="1"/>
  <c r="N11" s="1"/>
  <c r="O11" s="1"/>
  <c r="P11" s="1"/>
  <c r="Q11" s="1"/>
  <c r="R11" s="1"/>
  <c r="R7"/>
  <c r="Q7"/>
  <c r="P7"/>
  <c r="O7"/>
  <c r="N7"/>
  <c r="M7"/>
  <c r="M10" s="1"/>
  <c r="O6"/>
  <c r="P6" s="1"/>
  <c r="Q6" s="1"/>
  <c r="R6" s="1"/>
  <c r="N6"/>
  <c r="F148" i="1"/>
  <c r="H83" i="12"/>
  <c r="D189" i="18"/>
  <c r="E189" s="1"/>
  <c r="F189" s="1"/>
  <c r="G189" s="1"/>
  <c r="H189" s="1"/>
  <c r="I189" s="1"/>
  <c r="J189" s="1"/>
  <c r="X185"/>
  <c r="W185"/>
  <c r="M185"/>
  <c r="X170"/>
  <c r="V170"/>
  <c r="N170"/>
  <c r="L170"/>
  <c r="D170"/>
  <c r="Z156"/>
  <c r="Y156"/>
  <c r="X156"/>
  <c r="V156"/>
  <c r="P156"/>
  <c r="O156"/>
  <c r="N156"/>
  <c r="L156"/>
  <c r="F156"/>
  <c r="E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X147"/>
  <c r="Y147" s="1"/>
  <c r="Z147" s="1"/>
  <c r="AA147" s="1"/>
  <c r="AB147" s="1"/>
  <c r="AC147" s="1"/>
  <c r="AD147" s="1"/>
  <c r="O147"/>
  <c r="P147" s="1"/>
  <c r="Q147" s="1"/>
  <c r="R147" s="1"/>
  <c r="S147" s="1"/>
  <c r="T147" s="1"/>
  <c r="N147"/>
  <c r="D147"/>
  <c r="E147" s="1"/>
  <c r="F147" s="1"/>
  <c r="G147" s="1"/>
  <c r="H147" s="1"/>
  <c r="I147" s="1"/>
  <c r="J147" s="1"/>
  <c r="K127"/>
  <c r="K129" s="1"/>
  <c r="J106"/>
  <c r="I106"/>
  <c r="D106"/>
  <c r="C106"/>
  <c r="K105"/>
  <c r="K119" s="1"/>
  <c r="J105"/>
  <c r="J118" s="1"/>
  <c r="I105"/>
  <c r="I118" s="1"/>
  <c r="E105"/>
  <c r="E119" s="1"/>
  <c r="D105"/>
  <c r="D119" s="1"/>
  <c r="C105"/>
  <c r="C118" s="1"/>
  <c r="C104"/>
  <c r="G80"/>
  <c r="H80" s="1"/>
  <c r="I80" s="1"/>
  <c r="J80" s="1"/>
  <c r="F80"/>
  <c r="E80"/>
  <c r="D80"/>
  <c r="E77"/>
  <c r="E76"/>
  <c r="D76"/>
  <c r="D77" s="1"/>
  <c r="C76"/>
  <c r="C77" s="1"/>
  <c r="K69"/>
  <c r="K106" s="1"/>
  <c r="E69"/>
  <c r="E106" s="1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 s="1"/>
  <c r="J51" s="1"/>
  <c r="I40"/>
  <c r="I46" s="1"/>
  <c r="I51" s="1"/>
  <c r="H40"/>
  <c r="H46" s="1"/>
  <c r="H51" s="1"/>
  <c r="G40"/>
  <c r="G46" s="1"/>
  <c r="G51" s="1"/>
  <c r="F40"/>
  <c r="F46" s="1"/>
  <c r="F51" s="1"/>
  <c r="E40"/>
  <c r="E39"/>
  <c r="F39" s="1"/>
  <c r="G39" s="1"/>
  <c r="H39" s="1"/>
  <c r="I39" s="1"/>
  <c r="J39" s="1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 s="1"/>
  <c r="J50" s="1"/>
  <c r="I31"/>
  <c r="H31"/>
  <c r="G31"/>
  <c r="F31"/>
  <c r="F37" s="1"/>
  <c r="F50" s="1"/>
  <c r="E31"/>
  <c r="D31"/>
  <c r="E30"/>
  <c r="F30" s="1"/>
  <c r="G30" s="1"/>
  <c r="H30" s="1"/>
  <c r="I30" s="1"/>
  <c r="J30" s="1"/>
  <c r="D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I22"/>
  <c r="I28" s="1"/>
  <c r="H22"/>
  <c r="G22"/>
  <c r="G28" s="1"/>
  <c r="F22"/>
  <c r="E22"/>
  <c r="E28" s="1"/>
  <c r="D22"/>
  <c r="C22"/>
  <c r="E21"/>
  <c r="F21" s="1"/>
  <c r="G21" s="1"/>
  <c r="H21" s="1"/>
  <c r="I21" s="1"/>
  <c r="J21" s="1"/>
  <c r="D21"/>
  <c r="F16"/>
  <c r="G16" s="1"/>
  <c r="H16" s="1"/>
  <c r="E16"/>
  <c r="D16"/>
  <c r="E14"/>
  <c r="D14"/>
  <c r="C14"/>
  <c r="I189" i="17"/>
  <c r="J189" s="1"/>
  <c r="E189"/>
  <c r="F189" s="1"/>
  <c r="G189" s="1"/>
  <c r="H189" s="1"/>
  <c r="D189"/>
  <c r="X185"/>
  <c r="W185"/>
  <c r="M185"/>
  <c r="Y170"/>
  <c r="X170"/>
  <c r="V170"/>
  <c r="O170"/>
  <c r="N170"/>
  <c r="L170"/>
  <c r="E170"/>
  <c r="D170"/>
  <c r="Y156"/>
  <c r="X156"/>
  <c r="V156"/>
  <c r="O156"/>
  <c r="N156"/>
  <c r="L156"/>
  <c r="E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AC147"/>
  <c r="AD147" s="1"/>
  <c r="Y147"/>
  <c r="Z147" s="1"/>
  <c r="AA147" s="1"/>
  <c r="AB147" s="1"/>
  <c r="X147"/>
  <c r="N147"/>
  <c r="O147" s="1"/>
  <c r="P147" s="1"/>
  <c r="Q147" s="1"/>
  <c r="R147" s="1"/>
  <c r="S147" s="1"/>
  <c r="T147" s="1"/>
  <c r="G147"/>
  <c r="H147" s="1"/>
  <c r="I147" s="1"/>
  <c r="J147" s="1"/>
  <c r="D147"/>
  <c r="E147" s="1"/>
  <c r="F147" s="1"/>
  <c r="K129"/>
  <c r="K127"/>
  <c r="J127"/>
  <c r="J129" s="1"/>
  <c r="I127"/>
  <c r="I129" s="1"/>
  <c r="K119"/>
  <c r="D119"/>
  <c r="I118"/>
  <c r="K117"/>
  <c r="D117"/>
  <c r="K115"/>
  <c r="D115"/>
  <c r="I114"/>
  <c r="J106"/>
  <c r="I106"/>
  <c r="E106"/>
  <c r="D106"/>
  <c r="C106"/>
  <c r="K105"/>
  <c r="K118" s="1"/>
  <c r="J105"/>
  <c r="J118" s="1"/>
  <c r="I105"/>
  <c r="E105"/>
  <c r="E119" s="1"/>
  <c r="D105"/>
  <c r="D118" s="1"/>
  <c r="C105"/>
  <c r="C118" s="1"/>
  <c r="C104"/>
  <c r="D80"/>
  <c r="E80" s="1"/>
  <c r="F80" s="1"/>
  <c r="G80" s="1"/>
  <c r="H80" s="1"/>
  <c r="I80" s="1"/>
  <c r="J80" s="1"/>
  <c r="D77"/>
  <c r="E76"/>
  <c r="E77" s="1"/>
  <c r="D76"/>
  <c r="C76"/>
  <c r="C77" s="1"/>
  <c r="K69"/>
  <c r="K106" s="1"/>
  <c r="E66"/>
  <c r="D66"/>
  <c r="J45"/>
  <c r="I45"/>
  <c r="H45"/>
  <c r="G45"/>
  <c r="F45"/>
  <c r="E45"/>
  <c r="J44"/>
  <c r="I44"/>
  <c r="H44"/>
  <c r="G44"/>
  <c r="F44"/>
  <c r="E44"/>
  <c r="Y152" s="1"/>
  <c r="J43"/>
  <c r="I43"/>
  <c r="H43"/>
  <c r="G43"/>
  <c r="F43"/>
  <c r="E43"/>
  <c r="Y151" s="1"/>
  <c r="J42"/>
  <c r="I42"/>
  <c r="H42"/>
  <c r="G42"/>
  <c r="F42"/>
  <c r="E42"/>
  <c r="AC150" s="1"/>
  <c r="J41"/>
  <c r="I41"/>
  <c r="H41"/>
  <c r="G41"/>
  <c r="F41"/>
  <c r="E41"/>
  <c r="J40"/>
  <c r="J46" s="1"/>
  <c r="J51" s="1"/>
  <c r="I40"/>
  <c r="I46" s="1"/>
  <c r="I51" s="1"/>
  <c r="H40"/>
  <c r="H46" s="1"/>
  <c r="H51" s="1"/>
  <c r="G40"/>
  <c r="G46" s="1"/>
  <c r="G51" s="1"/>
  <c r="F40"/>
  <c r="F46" s="1"/>
  <c r="F51" s="1"/>
  <c r="E40"/>
  <c r="Y148" s="1"/>
  <c r="F39"/>
  <c r="G39" s="1"/>
  <c r="H39" s="1"/>
  <c r="I39" s="1"/>
  <c r="J39" s="1"/>
  <c r="E39"/>
  <c r="D39"/>
  <c r="J36"/>
  <c r="I36"/>
  <c r="H36"/>
  <c r="G36"/>
  <c r="F36"/>
  <c r="E36"/>
  <c r="D36"/>
  <c r="S153" s="1"/>
  <c r="J35"/>
  <c r="I35"/>
  <c r="H35"/>
  <c r="G35"/>
  <c r="F35"/>
  <c r="E35"/>
  <c r="D35"/>
  <c r="J34"/>
  <c r="I34"/>
  <c r="H34"/>
  <c r="G34"/>
  <c r="F34"/>
  <c r="E34"/>
  <c r="D34"/>
  <c r="S151" s="1"/>
  <c r="J33"/>
  <c r="I33"/>
  <c r="H33"/>
  <c r="G33"/>
  <c r="F33"/>
  <c r="E33"/>
  <c r="D33"/>
  <c r="S150" s="1"/>
  <c r="J32"/>
  <c r="I32"/>
  <c r="H32"/>
  <c r="G32"/>
  <c r="F32"/>
  <c r="E32"/>
  <c r="D32"/>
  <c r="J31"/>
  <c r="I31"/>
  <c r="H31"/>
  <c r="G31"/>
  <c r="F31"/>
  <c r="E31"/>
  <c r="D31"/>
  <c r="D30"/>
  <c r="E30" s="1"/>
  <c r="F30" s="1"/>
  <c r="G30" s="1"/>
  <c r="H30" s="1"/>
  <c r="I30" s="1"/>
  <c r="J30" s="1"/>
  <c r="J27"/>
  <c r="I27"/>
  <c r="H27"/>
  <c r="G27"/>
  <c r="F27"/>
  <c r="E27"/>
  <c r="D27"/>
  <c r="C27"/>
  <c r="E153" s="1"/>
  <c r="J26"/>
  <c r="I26"/>
  <c r="H26"/>
  <c r="G26"/>
  <c r="F26"/>
  <c r="E26"/>
  <c r="D26"/>
  <c r="C26"/>
  <c r="J25"/>
  <c r="I25"/>
  <c r="H25"/>
  <c r="G25"/>
  <c r="F25"/>
  <c r="E25"/>
  <c r="D25"/>
  <c r="C25"/>
  <c r="E151" s="1"/>
  <c r="J24"/>
  <c r="I24"/>
  <c r="H24"/>
  <c r="G24"/>
  <c r="F24"/>
  <c r="E24"/>
  <c r="D24"/>
  <c r="C24"/>
  <c r="I150" s="1"/>
  <c r="J23"/>
  <c r="I23"/>
  <c r="H23"/>
  <c r="G23"/>
  <c r="F23"/>
  <c r="E23"/>
  <c r="D23"/>
  <c r="C23"/>
  <c r="J22"/>
  <c r="J28" s="1"/>
  <c r="I22"/>
  <c r="I28" s="1"/>
  <c r="H22"/>
  <c r="G22"/>
  <c r="G28" s="1"/>
  <c r="F22"/>
  <c r="F28" s="1"/>
  <c r="E22"/>
  <c r="E28" s="1"/>
  <c r="D22"/>
  <c r="C22"/>
  <c r="M21"/>
  <c r="N21" s="1"/>
  <c r="O21" s="1"/>
  <c r="P21" s="1"/>
  <c r="Q21" s="1"/>
  <c r="R21" s="1"/>
  <c r="E21"/>
  <c r="F21" s="1"/>
  <c r="G21" s="1"/>
  <c r="H21" s="1"/>
  <c r="I21" s="1"/>
  <c r="J21" s="1"/>
  <c r="D21"/>
  <c r="R17"/>
  <c r="Q17"/>
  <c r="P17"/>
  <c r="O17"/>
  <c r="N17"/>
  <c r="M17"/>
  <c r="M48" s="1"/>
  <c r="R16"/>
  <c r="Q16"/>
  <c r="P16"/>
  <c r="O16"/>
  <c r="N16"/>
  <c r="M16"/>
  <c r="M19" s="1"/>
  <c r="D16"/>
  <c r="E16" s="1"/>
  <c r="F16" s="1"/>
  <c r="G16" s="1"/>
  <c r="H16" s="1"/>
  <c r="N15"/>
  <c r="O15" s="1"/>
  <c r="P15" s="1"/>
  <c r="Q15" s="1"/>
  <c r="R15" s="1"/>
  <c r="E14"/>
  <c r="D14"/>
  <c r="C14"/>
  <c r="R8"/>
  <c r="Q8"/>
  <c r="P8"/>
  <c r="O8"/>
  <c r="N8"/>
  <c r="M8"/>
  <c r="M11" s="1"/>
  <c r="N11" s="1"/>
  <c r="O11" s="1"/>
  <c r="R7"/>
  <c r="Q7"/>
  <c r="P7"/>
  <c r="O7"/>
  <c r="N7"/>
  <c r="M7"/>
  <c r="M10" s="1"/>
  <c r="N6"/>
  <c r="O6" s="1"/>
  <c r="P6" s="1"/>
  <c r="Q6" s="1"/>
  <c r="R6" s="1"/>
  <c r="M48" i="12"/>
  <c r="M21"/>
  <c r="N21" s="1"/>
  <c r="O21" s="1"/>
  <c r="P21" s="1"/>
  <c r="Q21" s="1"/>
  <c r="R21" s="1"/>
  <c r="N16"/>
  <c r="O16"/>
  <c r="P16"/>
  <c r="Q16"/>
  <c r="R16"/>
  <c r="N17"/>
  <c r="O17"/>
  <c r="P17"/>
  <c r="Q17"/>
  <c r="R17"/>
  <c r="M17"/>
  <c r="M20" s="1"/>
  <c r="M16"/>
  <c r="M19" s="1"/>
  <c r="O15"/>
  <c r="P15" s="1"/>
  <c r="Q15" s="1"/>
  <c r="R15" s="1"/>
  <c r="N15"/>
  <c r="N12"/>
  <c r="O12"/>
  <c r="P12"/>
  <c r="Q12"/>
  <c r="R12"/>
  <c r="M12"/>
  <c r="M11"/>
  <c r="N11"/>
  <c r="O11" s="1"/>
  <c r="P11" s="1"/>
  <c r="Q11" s="1"/>
  <c r="R11" s="1"/>
  <c r="O10"/>
  <c r="P10"/>
  <c r="Q10" s="1"/>
  <c r="R10" s="1"/>
  <c r="M10"/>
  <c r="N10"/>
  <c r="Q6"/>
  <c r="R6" s="1"/>
  <c r="P6"/>
  <c r="O6"/>
  <c r="N6"/>
  <c r="N7"/>
  <c r="O7"/>
  <c r="P7"/>
  <c r="Q7"/>
  <c r="R7"/>
  <c r="N8"/>
  <c r="O8"/>
  <c r="P8"/>
  <c r="Q8"/>
  <c r="R8"/>
  <c r="M8"/>
  <c r="M7"/>
  <c r="M48" i="16"/>
  <c r="P61" i="15"/>
  <c r="P60"/>
  <c r="M22"/>
  <c r="L22"/>
  <c r="E49" i="19" l="1"/>
  <c r="E89" s="1"/>
  <c r="G49"/>
  <c r="G89" s="1"/>
  <c r="G48"/>
  <c r="I49"/>
  <c r="I48"/>
  <c r="M12"/>
  <c r="N10"/>
  <c r="M22"/>
  <c r="N19"/>
  <c r="M27"/>
  <c r="D49"/>
  <c r="F49"/>
  <c r="F89" s="1"/>
  <c r="F48"/>
  <c r="H49"/>
  <c r="H48"/>
  <c r="J49"/>
  <c r="J48"/>
  <c r="N48"/>
  <c r="T148"/>
  <c r="R148"/>
  <c r="P148"/>
  <c r="N148"/>
  <c r="S148"/>
  <c r="Q148"/>
  <c r="O148"/>
  <c r="T150"/>
  <c r="R150"/>
  <c r="P150"/>
  <c r="N150"/>
  <c r="S150"/>
  <c r="Q150"/>
  <c r="O150"/>
  <c r="T152"/>
  <c r="R152"/>
  <c r="P152"/>
  <c r="N152"/>
  <c r="S152"/>
  <c r="Q152"/>
  <c r="O152"/>
  <c r="AD148"/>
  <c r="AB148"/>
  <c r="Z148"/>
  <c r="AC148"/>
  <c r="AA148"/>
  <c r="Y148"/>
  <c r="AD149"/>
  <c r="AB149"/>
  <c r="Z149"/>
  <c r="AC149"/>
  <c r="AA149"/>
  <c r="Y149"/>
  <c r="AD150"/>
  <c r="AB150"/>
  <c r="Z150"/>
  <c r="AC150"/>
  <c r="AA150"/>
  <c r="Y150"/>
  <c r="AD151"/>
  <c r="AB151"/>
  <c r="Z151"/>
  <c r="AC151"/>
  <c r="AA151"/>
  <c r="Y151"/>
  <c r="AD152"/>
  <c r="AB152"/>
  <c r="Z152"/>
  <c r="AC152"/>
  <c r="AA152"/>
  <c r="Y152"/>
  <c r="AD153"/>
  <c r="AB153"/>
  <c r="Z153"/>
  <c r="AC153"/>
  <c r="AA153"/>
  <c r="Y153"/>
  <c r="M20"/>
  <c r="N21"/>
  <c r="O21" s="1"/>
  <c r="P21" s="1"/>
  <c r="Q21" s="1"/>
  <c r="R21" s="1"/>
  <c r="D37"/>
  <c r="D50" s="1"/>
  <c r="E46"/>
  <c r="E51" s="1"/>
  <c r="J148"/>
  <c r="H148"/>
  <c r="F148"/>
  <c r="D148"/>
  <c r="I148"/>
  <c r="G148"/>
  <c r="E148"/>
  <c r="C148"/>
  <c r="J149"/>
  <c r="H149"/>
  <c r="F149"/>
  <c r="D149"/>
  <c r="I149"/>
  <c r="G149"/>
  <c r="E149"/>
  <c r="C149"/>
  <c r="J150"/>
  <c r="H150"/>
  <c r="F150"/>
  <c r="D150"/>
  <c r="I150"/>
  <c r="G150"/>
  <c r="E150"/>
  <c r="C150"/>
  <c r="J151"/>
  <c r="H151"/>
  <c r="F151"/>
  <c r="D151"/>
  <c r="I151"/>
  <c r="G151"/>
  <c r="E151"/>
  <c r="C151"/>
  <c r="J152"/>
  <c r="H152"/>
  <c r="F152"/>
  <c r="D152"/>
  <c r="I152"/>
  <c r="G152"/>
  <c r="E152"/>
  <c r="C152"/>
  <c r="J153"/>
  <c r="H153"/>
  <c r="F153"/>
  <c r="D153"/>
  <c r="I153"/>
  <c r="G153"/>
  <c r="E153"/>
  <c r="C153"/>
  <c r="T149"/>
  <c r="R149"/>
  <c r="P149"/>
  <c r="N149"/>
  <c r="S149"/>
  <c r="Q149"/>
  <c r="O149"/>
  <c r="T151"/>
  <c r="R151"/>
  <c r="P151"/>
  <c r="N151"/>
  <c r="S151"/>
  <c r="Q151"/>
  <c r="O151"/>
  <c r="T153"/>
  <c r="R153"/>
  <c r="P153"/>
  <c r="N153"/>
  <c r="S153"/>
  <c r="Q153"/>
  <c r="O153"/>
  <c r="Z156"/>
  <c r="C28"/>
  <c r="D114"/>
  <c r="I114"/>
  <c r="K114"/>
  <c r="D115"/>
  <c r="I115"/>
  <c r="K115"/>
  <c r="D116"/>
  <c r="I116"/>
  <c r="K116"/>
  <c r="D117"/>
  <c r="I117"/>
  <c r="K117"/>
  <c r="D118"/>
  <c r="I118"/>
  <c r="K118"/>
  <c r="C114"/>
  <c r="E114"/>
  <c r="J114"/>
  <c r="C115"/>
  <c r="E115"/>
  <c r="J115"/>
  <c r="C116"/>
  <c r="E116"/>
  <c r="J116"/>
  <c r="C117"/>
  <c r="E117"/>
  <c r="J117"/>
  <c r="C118"/>
  <c r="E118"/>
  <c r="J118"/>
  <c r="F156"/>
  <c r="P156"/>
  <c r="F170"/>
  <c r="P170"/>
  <c r="Y170"/>
  <c r="E37" i="18"/>
  <c r="E50" s="1"/>
  <c r="I37"/>
  <c r="I50" s="1"/>
  <c r="H37"/>
  <c r="H50" s="1"/>
  <c r="G37"/>
  <c r="G50" s="1"/>
  <c r="D28"/>
  <c r="H28"/>
  <c r="H49" s="1"/>
  <c r="F28"/>
  <c r="F49" s="1"/>
  <c r="J28"/>
  <c r="J48" s="1"/>
  <c r="E49"/>
  <c r="I49"/>
  <c r="D49"/>
  <c r="G49"/>
  <c r="I148"/>
  <c r="E148"/>
  <c r="J148"/>
  <c r="F148"/>
  <c r="G148"/>
  <c r="C148"/>
  <c r="H148"/>
  <c r="D148"/>
  <c r="S148"/>
  <c r="O148"/>
  <c r="T148"/>
  <c r="P148"/>
  <c r="Q148"/>
  <c r="R148"/>
  <c r="N148"/>
  <c r="S152"/>
  <c r="O152"/>
  <c r="T152"/>
  <c r="P152"/>
  <c r="Q152"/>
  <c r="R152"/>
  <c r="N152"/>
  <c r="AC148"/>
  <c r="Y148"/>
  <c r="AD148"/>
  <c r="Z148"/>
  <c r="AA148"/>
  <c r="AB148"/>
  <c r="AC150"/>
  <c r="Y150"/>
  <c r="AD150"/>
  <c r="Z150"/>
  <c r="AA150"/>
  <c r="AB150"/>
  <c r="AC152"/>
  <c r="Y152"/>
  <c r="AD152"/>
  <c r="Z152"/>
  <c r="AA152"/>
  <c r="AB152"/>
  <c r="L22"/>
  <c r="E46"/>
  <c r="E51" s="1"/>
  <c r="S149"/>
  <c r="O149"/>
  <c r="T149"/>
  <c r="P149"/>
  <c r="Q149"/>
  <c r="R149"/>
  <c r="N149"/>
  <c r="S153"/>
  <c r="O153"/>
  <c r="T153"/>
  <c r="P153"/>
  <c r="Q153"/>
  <c r="R153"/>
  <c r="N153"/>
  <c r="S150"/>
  <c r="O150"/>
  <c r="T150"/>
  <c r="P150"/>
  <c r="Q150"/>
  <c r="R150"/>
  <c r="N150"/>
  <c r="AC149"/>
  <c r="Y149"/>
  <c r="AD149"/>
  <c r="Z149"/>
  <c r="AA149"/>
  <c r="AB149"/>
  <c r="AC151"/>
  <c r="Y151"/>
  <c r="AD151"/>
  <c r="Z151"/>
  <c r="AA151"/>
  <c r="AB151"/>
  <c r="AC153"/>
  <c r="Y153"/>
  <c r="AD153"/>
  <c r="Z153"/>
  <c r="AA153"/>
  <c r="AB153"/>
  <c r="D37"/>
  <c r="D50" s="1"/>
  <c r="I149"/>
  <c r="E149"/>
  <c r="J149"/>
  <c r="F149"/>
  <c r="G149"/>
  <c r="C149"/>
  <c r="H149"/>
  <c r="D149"/>
  <c r="I150"/>
  <c r="E150"/>
  <c r="J150"/>
  <c r="F150"/>
  <c r="G150"/>
  <c r="C150"/>
  <c r="H150"/>
  <c r="D150"/>
  <c r="I151"/>
  <c r="E151"/>
  <c r="J151"/>
  <c r="F151"/>
  <c r="G151"/>
  <c r="C151"/>
  <c r="H151"/>
  <c r="D151"/>
  <c r="I152"/>
  <c r="E152"/>
  <c r="J152"/>
  <c r="F152"/>
  <c r="G152"/>
  <c r="C152"/>
  <c r="H152"/>
  <c r="D152"/>
  <c r="I153"/>
  <c r="E153"/>
  <c r="J153"/>
  <c r="F153"/>
  <c r="G153"/>
  <c r="C153"/>
  <c r="H153"/>
  <c r="D153"/>
  <c r="S151"/>
  <c r="O151"/>
  <c r="T151"/>
  <c r="P151"/>
  <c r="Q151"/>
  <c r="R151"/>
  <c r="N151"/>
  <c r="C28"/>
  <c r="E114"/>
  <c r="C115"/>
  <c r="J115"/>
  <c r="E116"/>
  <c r="C117"/>
  <c r="J117"/>
  <c r="E118"/>
  <c r="C119"/>
  <c r="J119"/>
  <c r="D114"/>
  <c r="K114"/>
  <c r="I115"/>
  <c r="D116"/>
  <c r="K116"/>
  <c r="I117"/>
  <c r="D118"/>
  <c r="K118"/>
  <c r="I119"/>
  <c r="G156"/>
  <c r="Q156"/>
  <c r="AA156"/>
  <c r="C114"/>
  <c r="J114"/>
  <c r="E115"/>
  <c r="C116"/>
  <c r="J116"/>
  <c r="E117"/>
  <c r="I114"/>
  <c r="D115"/>
  <c r="K115"/>
  <c r="I116"/>
  <c r="D117"/>
  <c r="K117"/>
  <c r="E170"/>
  <c r="O170"/>
  <c r="Y170"/>
  <c r="N20" i="12"/>
  <c r="O20" s="1"/>
  <c r="P20" s="1"/>
  <c r="Q20" s="1"/>
  <c r="R20" s="1"/>
  <c r="M23"/>
  <c r="N23" s="1"/>
  <c r="M22"/>
  <c r="H28" i="17"/>
  <c r="E37"/>
  <c r="E50" s="1"/>
  <c r="I37"/>
  <c r="I50" s="1"/>
  <c r="H37"/>
  <c r="H50" s="1"/>
  <c r="F37"/>
  <c r="F50" s="1"/>
  <c r="J37"/>
  <c r="J50" s="1"/>
  <c r="G37"/>
  <c r="G50" s="1"/>
  <c r="S149"/>
  <c r="S158" s="1"/>
  <c r="D28"/>
  <c r="P11"/>
  <c r="Q11" s="1"/>
  <c r="R11" s="1"/>
  <c r="E149"/>
  <c r="E172" s="1"/>
  <c r="F49"/>
  <c r="F48"/>
  <c r="J49"/>
  <c r="S173"/>
  <c r="S159"/>
  <c r="E49"/>
  <c r="I49"/>
  <c r="S174"/>
  <c r="S160"/>
  <c r="Y171"/>
  <c r="Y157"/>
  <c r="AC173"/>
  <c r="AC159"/>
  <c r="Y175"/>
  <c r="Y161"/>
  <c r="M22"/>
  <c r="N19"/>
  <c r="N48" s="1"/>
  <c r="D49"/>
  <c r="H49"/>
  <c r="M12"/>
  <c r="N10"/>
  <c r="G49"/>
  <c r="I173"/>
  <c r="I159"/>
  <c r="E174"/>
  <c r="E160"/>
  <c r="E176"/>
  <c r="E162"/>
  <c r="S176"/>
  <c r="S162"/>
  <c r="Y174"/>
  <c r="Y160"/>
  <c r="T148"/>
  <c r="P148"/>
  <c r="Q148"/>
  <c r="R148"/>
  <c r="N148"/>
  <c r="T152"/>
  <c r="P152"/>
  <c r="Q152"/>
  <c r="R152"/>
  <c r="N152"/>
  <c r="M20"/>
  <c r="O148"/>
  <c r="AC151"/>
  <c r="O152"/>
  <c r="J148"/>
  <c r="F148"/>
  <c r="G148"/>
  <c r="C148"/>
  <c r="H148"/>
  <c r="D148"/>
  <c r="J150"/>
  <c r="F150"/>
  <c r="G150"/>
  <c r="C150"/>
  <c r="H150"/>
  <c r="D150"/>
  <c r="J152"/>
  <c r="F152"/>
  <c r="G152"/>
  <c r="C152"/>
  <c r="H152"/>
  <c r="D152"/>
  <c r="T151"/>
  <c r="P151"/>
  <c r="Q151"/>
  <c r="R151"/>
  <c r="N151"/>
  <c r="I119"/>
  <c r="I117"/>
  <c r="I115"/>
  <c r="I120" s="1"/>
  <c r="I121" s="1"/>
  <c r="I122" s="1"/>
  <c r="M24"/>
  <c r="C28"/>
  <c r="I116"/>
  <c r="I149"/>
  <c r="E150"/>
  <c r="O151"/>
  <c r="I153"/>
  <c r="T150"/>
  <c r="P150"/>
  <c r="Q150"/>
  <c r="R150"/>
  <c r="N150"/>
  <c r="AD148"/>
  <c r="Z148"/>
  <c r="AA148"/>
  <c r="AB148"/>
  <c r="AD149"/>
  <c r="Z149"/>
  <c r="AA149"/>
  <c r="AB149"/>
  <c r="AD150"/>
  <c r="Z150"/>
  <c r="AA150"/>
  <c r="AB150"/>
  <c r="AD151"/>
  <c r="Z151"/>
  <c r="AA151"/>
  <c r="AB151"/>
  <c r="AD152"/>
  <c r="Z152"/>
  <c r="AA152"/>
  <c r="AB152"/>
  <c r="AD153"/>
  <c r="Z153"/>
  <c r="AA153"/>
  <c r="AB153"/>
  <c r="D37"/>
  <c r="D50" s="1"/>
  <c r="E46"/>
  <c r="E51" s="1"/>
  <c r="I148"/>
  <c r="AC149"/>
  <c r="O150"/>
  <c r="Y150"/>
  <c r="I152"/>
  <c r="AC153"/>
  <c r="J149"/>
  <c r="F149"/>
  <c r="G149"/>
  <c r="C149"/>
  <c r="H149"/>
  <c r="D149"/>
  <c r="J151"/>
  <c r="F151"/>
  <c r="G151"/>
  <c r="C151"/>
  <c r="H151"/>
  <c r="D151"/>
  <c r="J153"/>
  <c r="F153"/>
  <c r="G153"/>
  <c r="C153"/>
  <c r="H153"/>
  <c r="D153"/>
  <c r="T149"/>
  <c r="P149"/>
  <c r="Q149"/>
  <c r="R149"/>
  <c r="N149"/>
  <c r="T153"/>
  <c r="P153"/>
  <c r="Q153"/>
  <c r="R153"/>
  <c r="N153"/>
  <c r="F156"/>
  <c r="P156"/>
  <c r="Z156"/>
  <c r="F170"/>
  <c r="P170"/>
  <c r="Z170"/>
  <c r="E148"/>
  <c r="S148"/>
  <c r="AC148"/>
  <c r="O149"/>
  <c r="Y149"/>
  <c r="I151"/>
  <c r="E152"/>
  <c r="S152"/>
  <c r="AC152"/>
  <c r="O153"/>
  <c r="Y153"/>
  <c r="E114"/>
  <c r="C115"/>
  <c r="J115"/>
  <c r="E116"/>
  <c r="C117"/>
  <c r="J117"/>
  <c r="E118"/>
  <c r="C119"/>
  <c r="J119"/>
  <c r="D114"/>
  <c r="K114"/>
  <c r="D116"/>
  <c r="K116"/>
  <c r="C114"/>
  <c r="J114"/>
  <c r="E115"/>
  <c r="C116"/>
  <c r="J116"/>
  <c r="E117"/>
  <c r="O23" i="12"/>
  <c r="P23" s="1"/>
  <c r="Q23" s="1"/>
  <c r="R23" s="1"/>
  <c r="M24"/>
  <c r="N19"/>
  <c r="L22" i="1"/>
  <c r="M91" i="13"/>
  <c r="M90"/>
  <c r="M89"/>
  <c r="M88"/>
  <c r="M85"/>
  <c r="M84"/>
  <c r="M83"/>
  <c r="M82"/>
  <c r="M91" i="11"/>
  <c r="M90"/>
  <c r="M89"/>
  <c r="M88"/>
  <c r="M85"/>
  <c r="M84"/>
  <c r="M83"/>
  <c r="M82"/>
  <c r="AD181"/>
  <c r="AD182"/>
  <c r="AC181"/>
  <c r="AC182"/>
  <c r="AB181"/>
  <c r="AB182"/>
  <c r="AA181"/>
  <c r="AA182"/>
  <c r="Z181"/>
  <c r="Z182"/>
  <c r="Y181"/>
  <c r="Y182"/>
  <c r="X181"/>
  <c r="X182"/>
  <c r="W181"/>
  <c r="W182"/>
  <c r="T181"/>
  <c r="T182"/>
  <c r="S181"/>
  <c r="S182"/>
  <c r="R181"/>
  <c r="R182"/>
  <c r="Q181"/>
  <c r="Q182"/>
  <c r="P181"/>
  <c r="P182"/>
  <c r="O181"/>
  <c r="O182"/>
  <c r="N181"/>
  <c r="N182"/>
  <c r="M181"/>
  <c r="M182"/>
  <c r="J181"/>
  <c r="I181"/>
  <c r="H181"/>
  <c r="G181"/>
  <c r="F181"/>
  <c r="E181"/>
  <c r="D181"/>
  <c r="C181"/>
  <c r="J181" i="12"/>
  <c r="J182"/>
  <c r="I181"/>
  <c r="I182"/>
  <c r="H181"/>
  <c r="H182"/>
  <c r="G181"/>
  <c r="G182"/>
  <c r="F181"/>
  <c r="F182"/>
  <c r="E181"/>
  <c r="E182"/>
  <c r="D181"/>
  <c r="D182"/>
  <c r="C181"/>
  <c r="C182"/>
  <c r="AD181" i="13"/>
  <c r="AD182"/>
  <c r="AC181"/>
  <c r="AC182"/>
  <c r="AB181"/>
  <c r="AB182"/>
  <c r="AA181"/>
  <c r="AA182"/>
  <c r="Z181"/>
  <c r="Z182"/>
  <c r="Y181"/>
  <c r="Y182"/>
  <c r="X181"/>
  <c r="X182"/>
  <c r="W181"/>
  <c r="W182"/>
  <c r="T181"/>
  <c r="T182"/>
  <c r="S181"/>
  <c r="S182"/>
  <c r="R181"/>
  <c r="R182"/>
  <c r="Q181"/>
  <c r="Q182"/>
  <c r="P181"/>
  <c r="P182"/>
  <c r="O181"/>
  <c r="O182"/>
  <c r="N181"/>
  <c r="N182"/>
  <c r="M181"/>
  <c r="M182"/>
  <c r="J181"/>
  <c r="J182"/>
  <c r="I181"/>
  <c r="I182"/>
  <c r="H181"/>
  <c r="H182"/>
  <c r="G181"/>
  <c r="G182"/>
  <c r="F181"/>
  <c r="F182"/>
  <c r="E181"/>
  <c r="E182"/>
  <c r="D181"/>
  <c r="D182"/>
  <c r="C181"/>
  <c r="C182"/>
  <c r="AD181" i="16"/>
  <c r="AD182"/>
  <c r="AC181"/>
  <c r="AC182"/>
  <c r="AB181"/>
  <c r="AB182"/>
  <c r="AA181"/>
  <c r="AA182"/>
  <c r="Z181"/>
  <c r="Z182"/>
  <c r="Y181"/>
  <c r="Y182"/>
  <c r="X181"/>
  <c r="X182"/>
  <c r="W181"/>
  <c r="W182"/>
  <c r="AD167" i="11"/>
  <c r="AD168"/>
  <c r="AC167"/>
  <c r="AC168"/>
  <c r="AB167"/>
  <c r="AB168"/>
  <c r="AA167"/>
  <c r="AA168"/>
  <c r="Z167"/>
  <c r="Z168"/>
  <c r="Y167"/>
  <c r="Y168"/>
  <c r="X167"/>
  <c r="X168"/>
  <c r="W167"/>
  <c r="W168"/>
  <c r="T167"/>
  <c r="T168"/>
  <c r="S167"/>
  <c r="S168"/>
  <c r="R167"/>
  <c r="R168"/>
  <c r="Q167"/>
  <c r="Q168"/>
  <c r="P167"/>
  <c r="P168"/>
  <c r="O167"/>
  <c r="O168"/>
  <c r="N167"/>
  <c r="N168"/>
  <c r="M167"/>
  <c r="M168"/>
  <c r="J167"/>
  <c r="I167"/>
  <c r="H167"/>
  <c r="G167"/>
  <c r="F167"/>
  <c r="E167"/>
  <c r="D167"/>
  <c r="C167"/>
  <c r="J167" i="12"/>
  <c r="I167"/>
  <c r="H167"/>
  <c r="G167"/>
  <c r="F167"/>
  <c r="E167"/>
  <c r="D167"/>
  <c r="C167"/>
  <c r="AD167" i="13"/>
  <c r="AC167"/>
  <c r="AB167"/>
  <c r="AA167"/>
  <c r="Z167"/>
  <c r="Y167"/>
  <c r="X167"/>
  <c r="W167"/>
  <c r="T167"/>
  <c r="S167"/>
  <c r="R167"/>
  <c r="Q167"/>
  <c r="P167"/>
  <c r="O167"/>
  <c r="N167"/>
  <c r="M167"/>
  <c r="J167"/>
  <c r="I167"/>
  <c r="H167"/>
  <c r="G167"/>
  <c r="F167"/>
  <c r="E167"/>
  <c r="D167"/>
  <c r="C167"/>
  <c r="AD181" i="15"/>
  <c r="AC181"/>
  <c r="AB181"/>
  <c r="AA181"/>
  <c r="Z181"/>
  <c r="Y181"/>
  <c r="X181"/>
  <c r="W181"/>
  <c r="T181"/>
  <c r="S181"/>
  <c r="R181"/>
  <c r="Q181"/>
  <c r="P181"/>
  <c r="O181"/>
  <c r="N181"/>
  <c r="M181"/>
  <c r="M182"/>
  <c r="J181"/>
  <c r="I181"/>
  <c r="H181"/>
  <c r="G181"/>
  <c r="F181"/>
  <c r="E181"/>
  <c r="D181"/>
  <c r="C181"/>
  <c r="X182"/>
  <c r="W182"/>
  <c r="X168"/>
  <c r="W168"/>
  <c r="AD167"/>
  <c r="AC167"/>
  <c r="AB167"/>
  <c r="AA167"/>
  <c r="Z167"/>
  <c r="Y167"/>
  <c r="X167"/>
  <c r="W167"/>
  <c r="T167"/>
  <c r="S167"/>
  <c r="R167"/>
  <c r="Q167"/>
  <c r="P167"/>
  <c r="O167"/>
  <c r="N167"/>
  <c r="M167"/>
  <c r="J167"/>
  <c r="I167"/>
  <c r="H167"/>
  <c r="G167"/>
  <c r="F167"/>
  <c r="E167"/>
  <c r="D167"/>
  <c r="C167"/>
  <c r="E189" i="16"/>
  <c r="F189"/>
  <c r="G189"/>
  <c r="H189"/>
  <c r="I189"/>
  <c r="J189"/>
  <c r="D189"/>
  <c r="X185"/>
  <c r="W185"/>
  <c r="M185"/>
  <c r="X170"/>
  <c r="Y170"/>
  <c r="Z170"/>
  <c r="AA170"/>
  <c r="AB170"/>
  <c r="AC170"/>
  <c r="AD170"/>
  <c r="V170"/>
  <c r="O170"/>
  <c r="P170"/>
  <c r="Q170"/>
  <c r="R170"/>
  <c r="S170"/>
  <c r="T170"/>
  <c r="N170"/>
  <c r="L170"/>
  <c r="E170"/>
  <c r="F170"/>
  <c r="G170"/>
  <c r="H170"/>
  <c r="I170"/>
  <c r="J170"/>
  <c r="D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Y147"/>
  <c r="Z147"/>
  <c r="AA147"/>
  <c r="AB147"/>
  <c r="AC147"/>
  <c r="AD147"/>
  <c r="X147"/>
  <c r="N147"/>
  <c r="O147"/>
  <c r="P147"/>
  <c r="Q147"/>
  <c r="R147"/>
  <c r="S147"/>
  <c r="T147"/>
  <c r="E147"/>
  <c r="F147"/>
  <c r="G147"/>
  <c r="H147"/>
  <c r="I147"/>
  <c r="J147"/>
  <c r="D147"/>
  <c r="K127"/>
  <c r="K129"/>
  <c r="J127"/>
  <c r="J129"/>
  <c r="I127"/>
  <c r="C127"/>
  <c r="J106"/>
  <c r="I106"/>
  <c r="E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D77"/>
  <c r="E76"/>
  <c r="E77"/>
  <c r="D76"/>
  <c r="C76"/>
  <c r="C77"/>
  <c r="K69"/>
  <c r="K106"/>
  <c r="E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/>
  <c r="J51"/>
  <c r="I40"/>
  <c r="I46"/>
  <c r="I51"/>
  <c r="H40"/>
  <c r="H46"/>
  <c r="H51"/>
  <c r="G40"/>
  <c r="G46"/>
  <c r="G51"/>
  <c r="F40"/>
  <c r="F46"/>
  <c r="F51"/>
  <c r="E40"/>
  <c r="D39"/>
  <c r="E39"/>
  <c r="F39"/>
  <c r="G39"/>
  <c r="H39"/>
  <c r="I39"/>
  <c r="J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/>
  <c r="J50"/>
  <c r="I31"/>
  <c r="I37"/>
  <c r="I50"/>
  <c r="H31"/>
  <c r="H37"/>
  <c r="H50"/>
  <c r="G31"/>
  <c r="G37"/>
  <c r="G50"/>
  <c r="F31"/>
  <c r="F37"/>
  <c r="F50"/>
  <c r="E31"/>
  <c r="E37"/>
  <c r="E50"/>
  <c r="D31"/>
  <c r="D30"/>
  <c r="E30"/>
  <c r="F30"/>
  <c r="G30"/>
  <c r="H30"/>
  <c r="I30"/>
  <c r="J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E21"/>
  <c r="F21"/>
  <c r="G21"/>
  <c r="H21"/>
  <c r="I21"/>
  <c r="J21"/>
  <c r="D21"/>
  <c r="D16"/>
  <c r="E16"/>
  <c r="F16"/>
  <c r="G16"/>
  <c r="H16"/>
  <c r="E14"/>
  <c r="D14"/>
  <c r="C14"/>
  <c r="K127" i="1"/>
  <c r="E127"/>
  <c r="K128" i="11"/>
  <c r="J128"/>
  <c r="I128"/>
  <c r="E128"/>
  <c r="D128"/>
  <c r="C128"/>
  <c r="K127"/>
  <c r="J127"/>
  <c r="I127"/>
  <c r="E127"/>
  <c r="D127"/>
  <c r="C127"/>
  <c r="K126"/>
  <c r="J126"/>
  <c r="I126"/>
  <c r="E126"/>
  <c r="D126"/>
  <c r="C126"/>
  <c r="I128" i="12"/>
  <c r="C128"/>
  <c r="K127"/>
  <c r="J127"/>
  <c r="I127"/>
  <c r="C127"/>
  <c r="I126"/>
  <c r="C126"/>
  <c r="K128" i="13"/>
  <c r="J128"/>
  <c r="I128"/>
  <c r="E128"/>
  <c r="D128"/>
  <c r="C128"/>
  <c r="K127"/>
  <c r="J127"/>
  <c r="I127"/>
  <c r="E127"/>
  <c r="D127"/>
  <c r="C127"/>
  <c r="K126"/>
  <c r="J126"/>
  <c r="I126"/>
  <c r="E126"/>
  <c r="D126"/>
  <c r="C126"/>
  <c r="K127" i="15"/>
  <c r="J127"/>
  <c r="I127"/>
  <c r="E127"/>
  <c r="C127"/>
  <c r="K126"/>
  <c r="I126"/>
  <c r="E126"/>
  <c r="E128"/>
  <c r="F189"/>
  <c r="G189"/>
  <c r="H189"/>
  <c r="I189"/>
  <c r="J189"/>
  <c r="D189"/>
  <c r="E189"/>
  <c r="X185"/>
  <c r="W185"/>
  <c r="M185"/>
  <c r="X170"/>
  <c r="Y170"/>
  <c r="Z170"/>
  <c r="AA170"/>
  <c r="AB170"/>
  <c r="AC170"/>
  <c r="AD170"/>
  <c r="V170"/>
  <c r="P170"/>
  <c r="Q170"/>
  <c r="R170"/>
  <c r="S170"/>
  <c r="T170"/>
  <c r="N170"/>
  <c r="O170"/>
  <c r="L170"/>
  <c r="D170"/>
  <c r="E170"/>
  <c r="F170"/>
  <c r="G170"/>
  <c r="H170"/>
  <c r="I170"/>
  <c r="J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X147"/>
  <c r="Y147"/>
  <c r="Z147"/>
  <c r="AA147"/>
  <c r="AB147"/>
  <c r="AC147"/>
  <c r="AD147"/>
  <c r="O147"/>
  <c r="P147"/>
  <c r="Q147"/>
  <c r="R147"/>
  <c r="S147"/>
  <c r="T147"/>
  <c r="N147"/>
  <c r="D147"/>
  <c r="E147"/>
  <c r="F147"/>
  <c r="G147"/>
  <c r="H147"/>
  <c r="I147"/>
  <c r="J147"/>
  <c r="K129"/>
  <c r="J129"/>
  <c r="I129"/>
  <c r="J106"/>
  <c r="I106"/>
  <c r="E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D77"/>
  <c r="E76"/>
  <c r="E77"/>
  <c r="D76"/>
  <c r="C76"/>
  <c r="C77"/>
  <c r="K69"/>
  <c r="K106"/>
  <c r="E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AA151"/>
  <c r="J42"/>
  <c r="I42"/>
  <c r="H42"/>
  <c r="G42"/>
  <c r="F42"/>
  <c r="E42"/>
  <c r="AC150"/>
  <c r="J41"/>
  <c r="I41"/>
  <c r="H41"/>
  <c r="G41"/>
  <c r="F41"/>
  <c r="E41"/>
  <c r="AA149"/>
  <c r="J40"/>
  <c r="J46"/>
  <c r="J51" s="1"/>
  <c r="I40"/>
  <c r="I46"/>
  <c r="I51" s="1"/>
  <c r="H40"/>
  <c r="H46"/>
  <c r="H51" s="1"/>
  <c r="G40"/>
  <c r="G46"/>
  <c r="G51"/>
  <c r="F40"/>
  <c r="F46"/>
  <c r="F51" s="1"/>
  <c r="E40"/>
  <c r="AC148"/>
  <c r="D39"/>
  <c r="E39" s="1"/>
  <c r="F39" s="1"/>
  <c r="G39" s="1"/>
  <c r="H39" s="1"/>
  <c r="I39" s="1"/>
  <c r="J39" s="1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Q150"/>
  <c r="J32"/>
  <c r="I32"/>
  <c r="H32"/>
  <c r="G32"/>
  <c r="F32"/>
  <c r="E32"/>
  <c r="D32"/>
  <c r="J31"/>
  <c r="J37"/>
  <c r="J50" s="1"/>
  <c r="I31"/>
  <c r="I37"/>
  <c r="I50"/>
  <c r="H31"/>
  <c r="H37"/>
  <c r="H50" s="1"/>
  <c r="G31"/>
  <c r="G37"/>
  <c r="G50" s="1"/>
  <c r="F31"/>
  <c r="F37"/>
  <c r="F50" s="1"/>
  <c r="E31"/>
  <c r="E37"/>
  <c r="E50"/>
  <c r="D31"/>
  <c r="T148"/>
  <c r="D30"/>
  <c r="E30" s="1"/>
  <c r="F30" s="1"/>
  <c r="G30" s="1"/>
  <c r="H30" s="1"/>
  <c r="I30" s="1"/>
  <c r="J30" s="1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J148"/>
  <c r="D21"/>
  <c r="E21" s="1"/>
  <c r="F21" s="1"/>
  <c r="G21" s="1"/>
  <c r="H21" s="1"/>
  <c r="I21" s="1"/>
  <c r="J21" s="1"/>
  <c r="E16"/>
  <c r="F16"/>
  <c r="G16"/>
  <c r="H16"/>
  <c r="D16"/>
  <c r="E14"/>
  <c r="D14"/>
  <c r="C14"/>
  <c r="F189" i="13"/>
  <c r="G189"/>
  <c r="H189"/>
  <c r="I189"/>
  <c r="J189"/>
  <c r="D189"/>
  <c r="E189"/>
  <c r="X185"/>
  <c r="W185"/>
  <c r="M185"/>
  <c r="X170"/>
  <c r="Y170"/>
  <c r="Z170"/>
  <c r="AA170"/>
  <c r="AB170"/>
  <c r="AC170"/>
  <c r="AD170"/>
  <c r="V170"/>
  <c r="P170"/>
  <c r="Q170"/>
  <c r="R170"/>
  <c r="S170"/>
  <c r="T170"/>
  <c r="N170"/>
  <c r="O170"/>
  <c r="L170"/>
  <c r="D170"/>
  <c r="E170"/>
  <c r="F170"/>
  <c r="G170"/>
  <c r="H170"/>
  <c r="I170"/>
  <c r="J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Y147"/>
  <c r="Z147"/>
  <c r="AA147"/>
  <c r="AB147"/>
  <c r="AC147"/>
  <c r="AD147"/>
  <c r="X147"/>
  <c r="P147"/>
  <c r="Q147"/>
  <c r="R147"/>
  <c r="S147"/>
  <c r="T147"/>
  <c r="N147"/>
  <c r="O147"/>
  <c r="D147"/>
  <c r="E147"/>
  <c r="F147"/>
  <c r="G147"/>
  <c r="H147"/>
  <c r="I147"/>
  <c r="J147"/>
  <c r="K129"/>
  <c r="J129"/>
  <c r="J106"/>
  <c r="I106"/>
  <c r="E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E76"/>
  <c r="E77"/>
  <c r="D76"/>
  <c r="D77"/>
  <c r="C76"/>
  <c r="C77"/>
  <c r="K69"/>
  <c r="K106"/>
  <c r="E66"/>
  <c r="D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/>
  <c r="J51"/>
  <c r="I40"/>
  <c r="I46"/>
  <c r="I51"/>
  <c r="H40"/>
  <c r="H46"/>
  <c r="H51"/>
  <c r="G40"/>
  <c r="G46"/>
  <c r="G51"/>
  <c r="F40"/>
  <c r="F46"/>
  <c r="F51"/>
  <c r="E40"/>
  <c r="E39"/>
  <c r="F39"/>
  <c r="G39"/>
  <c r="H39"/>
  <c r="I39"/>
  <c r="J39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/>
  <c r="J50"/>
  <c r="I31"/>
  <c r="I37"/>
  <c r="I50"/>
  <c r="H31"/>
  <c r="H37"/>
  <c r="H50"/>
  <c r="G31"/>
  <c r="G37"/>
  <c r="G50"/>
  <c r="F31"/>
  <c r="F37"/>
  <c r="F50"/>
  <c r="E31"/>
  <c r="E37"/>
  <c r="E50"/>
  <c r="D31"/>
  <c r="D30"/>
  <c r="E30"/>
  <c r="F30"/>
  <c r="G30"/>
  <c r="H30"/>
  <c r="I30"/>
  <c r="J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D21"/>
  <c r="E21"/>
  <c r="F21"/>
  <c r="G21"/>
  <c r="H21"/>
  <c r="I21"/>
  <c r="J21"/>
  <c r="E16"/>
  <c r="F16"/>
  <c r="G16"/>
  <c r="H16"/>
  <c r="D16"/>
  <c r="E14"/>
  <c r="D14"/>
  <c r="C14"/>
  <c r="E189" i="12"/>
  <c r="F189"/>
  <c r="G189"/>
  <c r="H189"/>
  <c r="I189"/>
  <c r="J189"/>
  <c r="D189"/>
  <c r="X185"/>
  <c r="W185"/>
  <c r="M185"/>
  <c r="X170"/>
  <c r="Y170"/>
  <c r="Z170"/>
  <c r="AA170"/>
  <c r="AB170"/>
  <c r="AC170"/>
  <c r="AD170"/>
  <c r="V170"/>
  <c r="O170"/>
  <c r="P170"/>
  <c r="Q170"/>
  <c r="R170"/>
  <c r="S170"/>
  <c r="T170"/>
  <c r="N170"/>
  <c r="L170"/>
  <c r="E170"/>
  <c r="F170"/>
  <c r="G170"/>
  <c r="H170"/>
  <c r="I170"/>
  <c r="J170"/>
  <c r="D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Y147"/>
  <c r="Z147"/>
  <c r="AA147"/>
  <c r="AB147"/>
  <c r="AC147"/>
  <c r="AD147"/>
  <c r="X147"/>
  <c r="N147"/>
  <c r="O147"/>
  <c r="P147"/>
  <c r="Q147"/>
  <c r="R147"/>
  <c r="S147"/>
  <c r="T147"/>
  <c r="E147"/>
  <c r="F147"/>
  <c r="G147"/>
  <c r="H147"/>
  <c r="I147"/>
  <c r="J147"/>
  <c r="D147"/>
  <c r="K129"/>
  <c r="J129"/>
  <c r="J106"/>
  <c r="I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E76"/>
  <c r="E77"/>
  <c r="D76"/>
  <c r="D77"/>
  <c r="C76"/>
  <c r="C77"/>
  <c r="K69"/>
  <c r="K106"/>
  <c r="E106"/>
  <c r="E66"/>
  <c r="D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/>
  <c r="J51" s="1"/>
  <c r="I40"/>
  <c r="I46"/>
  <c r="I51"/>
  <c r="H40"/>
  <c r="H46" s="1"/>
  <c r="H51" s="1"/>
  <c r="G40"/>
  <c r="G46" s="1"/>
  <c r="F40"/>
  <c r="F46"/>
  <c r="F51" s="1"/>
  <c r="E40"/>
  <c r="E39"/>
  <c r="F39"/>
  <c r="G39"/>
  <c r="H39"/>
  <c r="I39"/>
  <c r="J39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 s="1"/>
  <c r="I31"/>
  <c r="H31"/>
  <c r="H37" s="1"/>
  <c r="G31"/>
  <c r="F31"/>
  <c r="F37" s="1"/>
  <c r="E31"/>
  <c r="D31"/>
  <c r="E30"/>
  <c r="F30"/>
  <c r="G30"/>
  <c r="H30"/>
  <c r="I30"/>
  <c r="J30"/>
  <c r="D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D21"/>
  <c r="E21"/>
  <c r="F21"/>
  <c r="G21"/>
  <c r="H21"/>
  <c r="I21"/>
  <c r="J21"/>
  <c r="E16"/>
  <c r="F16"/>
  <c r="G16"/>
  <c r="H16"/>
  <c r="D16"/>
  <c r="E14"/>
  <c r="D14"/>
  <c r="C14"/>
  <c r="K129" i="1"/>
  <c r="D189" i="11"/>
  <c r="E189"/>
  <c r="F189"/>
  <c r="G189"/>
  <c r="H189"/>
  <c r="I189"/>
  <c r="J189"/>
  <c r="X185"/>
  <c r="W185"/>
  <c r="M185"/>
  <c r="Z170"/>
  <c r="AA170"/>
  <c r="AB170"/>
  <c r="AC170"/>
  <c r="AD170"/>
  <c r="X170"/>
  <c r="Y170"/>
  <c r="V170"/>
  <c r="N170"/>
  <c r="O170"/>
  <c r="P170"/>
  <c r="Q170"/>
  <c r="R170"/>
  <c r="S170"/>
  <c r="T170"/>
  <c r="L170"/>
  <c r="F170"/>
  <c r="G170"/>
  <c r="H170"/>
  <c r="I170"/>
  <c r="J170"/>
  <c r="D170"/>
  <c r="E170"/>
  <c r="Z156"/>
  <c r="AA156"/>
  <c r="AB156"/>
  <c r="AC156"/>
  <c r="AD156"/>
  <c r="X156"/>
  <c r="Y156"/>
  <c r="V156"/>
  <c r="N156"/>
  <c r="O156"/>
  <c r="P156"/>
  <c r="Q156"/>
  <c r="R156"/>
  <c r="S156"/>
  <c r="T156"/>
  <c r="L156"/>
  <c r="F156"/>
  <c r="G156"/>
  <c r="H156"/>
  <c r="I156"/>
  <c r="J156"/>
  <c r="D156"/>
  <c r="E156"/>
  <c r="AD153"/>
  <c r="Z153"/>
  <c r="X153"/>
  <c r="W153"/>
  <c r="M153"/>
  <c r="J153"/>
  <c r="F153"/>
  <c r="AD152"/>
  <c r="Z152"/>
  <c r="X152"/>
  <c r="W152"/>
  <c r="M152"/>
  <c r="J152"/>
  <c r="J175"/>
  <c r="F152"/>
  <c r="F175"/>
  <c r="AD151"/>
  <c r="AD174"/>
  <c r="Z151"/>
  <c r="Z174"/>
  <c r="X151"/>
  <c r="W151"/>
  <c r="M151"/>
  <c r="AD150"/>
  <c r="Z150"/>
  <c r="X150"/>
  <c r="W150"/>
  <c r="M150"/>
  <c r="AD149"/>
  <c r="AD172"/>
  <c r="Z149"/>
  <c r="Z172"/>
  <c r="X149"/>
  <c r="W149"/>
  <c r="M149"/>
  <c r="X148"/>
  <c r="W148"/>
  <c r="M148"/>
  <c r="Z147"/>
  <c r="AA147"/>
  <c r="AB147"/>
  <c r="AC147"/>
  <c r="AD147"/>
  <c r="X147"/>
  <c r="Y147"/>
  <c r="O147"/>
  <c r="P147"/>
  <c r="Q147"/>
  <c r="R147"/>
  <c r="S147"/>
  <c r="T147"/>
  <c r="N147"/>
  <c r="F147"/>
  <c r="G147"/>
  <c r="H147"/>
  <c r="I147"/>
  <c r="J147"/>
  <c r="D147"/>
  <c r="E147"/>
  <c r="K129"/>
  <c r="E119"/>
  <c r="C118"/>
  <c r="E117"/>
  <c r="C116"/>
  <c r="E115"/>
  <c r="C114"/>
  <c r="J106"/>
  <c r="I106"/>
  <c r="D106"/>
  <c r="C106"/>
  <c r="K105"/>
  <c r="K119"/>
  <c r="J105"/>
  <c r="J119"/>
  <c r="I105"/>
  <c r="I119"/>
  <c r="E105"/>
  <c r="E118"/>
  <c r="D105"/>
  <c r="D119"/>
  <c r="C105"/>
  <c r="C119"/>
  <c r="C104"/>
  <c r="D80"/>
  <c r="E80"/>
  <c r="F80"/>
  <c r="G80"/>
  <c r="H80"/>
  <c r="I80"/>
  <c r="J80"/>
  <c r="E76"/>
  <c r="E77"/>
  <c r="D76"/>
  <c r="D77"/>
  <c r="C76"/>
  <c r="C77"/>
  <c r="K69"/>
  <c r="K106"/>
  <c r="E69"/>
  <c r="E106"/>
  <c r="D66"/>
  <c r="E66"/>
  <c r="J45"/>
  <c r="I45"/>
  <c r="H45"/>
  <c r="G45"/>
  <c r="F45"/>
  <c r="AB153"/>
  <c r="E45"/>
  <c r="AC153"/>
  <c r="J44"/>
  <c r="I44"/>
  <c r="H44"/>
  <c r="G44"/>
  <c r="F44"/>
  <c r="AB152"/>
  <c r="E44"/>
  <c r="AC152"/>
  <c r="AC175"/>
  <c r="J43"/>
  <c r="I43"/>
  <c r="H43"/>
  <c r="G43"/>
  <c r="F43"/>
  <c r="AB151"/>
  <c r="E43"/>
  <c r="AC151"/>
  <c r="J42"/>
  <c r="I42"/>
  <c r="H42"/>
  <c r="G42"/>
  <c r="F42"/>
  <c r="AB150"/>
  <c r="E42"/>
  <c r="AC150"/>
  <c r="AC173"/>
  <c r="J41"/>
  <c r="I41"/>
  <c r="H41"/>
  <c r="G41"/>
  <c r="F41"/>
  <c r="AB149"/>
  <c r="E41"/>
  <c r="AC149"/>
  <c r="J40"/>
  <c r="J46"/>
  <c r="J51"/>
  <c r="I40"/>
  <c r="I46"/>
  <c r="I51"/>
  <c r="H40"/>
  <c r="H46"/>
  <c r="H51"/>
  <c r="G40"/>
  <c r="G46"/>
  <c r="G51"/>
  <c r="F40"/>
  <c r="AB148"/>
  <c r="E40"/>
  <c r="Z148"/>
  <c r="D39"/>
  <c r="E39"/>
  <c r="F39"/>
  <c r="G39"/>
  <c r="H39"/>
  <c r="I39"/>
  <c r="J39"/>
  <c r="J36"/>
  <c r="I36"/>
  <c r="H36"/>
  <c r="G36"/>
  <c r="F36"/>
  <c r="E36"/>
  <c r="D36"/>
  <c r="J35"/>
  <c r="I35"/>
  <c r="H35"/>
  <c r="G35"/>
  <c r="F35"/>
  <c r="E35"/>
  <c r="D35"/>
  <c r="N152"/>
  <c r="J34"/>
  <c r="I34"/>
  <c r="H34"/>
  <c r="G34"/>
  <c r="F34"/>
  <c r="E34"/>
  <c r="D34"/>
  <c r="J33"/>
  <c r="I33"/>
  <c r="H33"/>
  <c r="G33"/>
  <c r="F33"/>
  <c r="E33"/>
  <c r="D33"/>
  <c r="N150"/>
  <c r="J32"/>
  <c r="I32"/>
  <c r="H32"/>
  <c r="G32"/>
  <c r="F32"/>
  <c r="E32"/>
  <c r="D32"/>
  <c r="J31"/>
  <c r="I31"/>
  <c r="H31"/>
  <c r="G31"/>
  <c r="F31"/>
  <c r="E31"/>
  <c r="D31"/>
  <c r="N148"/>
  <c r="F30"/>
  <c r="G30"/>
  <c r="H30"/>
  <c r="I30"/>
  <c r="J30"/>
  <c r="D30"/>
  <c r="E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F150"/>
  <c r="F173"/>
  <c r="J23"/>
  <c r="I23"/>
  <c r="H23"/>
  <c r="G23"/>
  <c r="F23"/>
  <c r="E23"/>
  <c r="D23"/>
  <c r="C23"/>
  <c r="J22"/>
  <c r="J28"/>
  <c r="J49"/>
  <c r="I22"/>
  <c r="I28"/>
  <c r="H22"/>
  <c r="H28"/>
  <c r="H49"/>
  <c r="G22"/>
  <c r="G28"/>
  <c r="F22"/>
  <c r="F28"/>
  <c r="F49"/>
  <c r="E22"/>
  <c r="E28"/>
  <c r="D22"/>
  <c r="D28"/>
  <c r="D49"/>
  <c r="C22"/>
  <c r="E21"/>
  <c r="F21"/>
  <c r="G21"/>
  <c r="H21"/>
  <c r="I21"/>
  <c r="J21"/>
  <c r="D21"/>
  <c r="D16"/>
  <c r="E16"/>
  <c r="F16"/>
  <c r="G16"/>
  <c r="H16"/>
  <c r="E14"/>
  <c r="D14"/>
  <c r="C14"/>
  <c r="D49" i="16"/>
  <c r="F49"/>
  <c r="F48"/>
  <c r="H49"/>
  <c r="H48"/>
  <c r="J49"/>
  <c r="J48"/>
  <c r="E49"/>
  <c r="G49"/>
  <c r="G48"/>
  <c r="I49"/>
  <c r="I48"/>
  <c r="S148"/>
  <c r="Q148"/>
  <c r="O148"/>
  <c r="T148"/>
  <c r="R148"/>
  <c r="P148"/>
  <c r="N148"/>
  <c r="S150"/>
  <c r="Q150"/>
  <c r="O150"/>
  <c r="T150"/>
  <c r="R150"/>
  <c r="P150"/>
  <c r="N150"/>
  <c r="S152"/>
  <c r="Q152"/>
  <c r="O152"/>
  <c r="T152"/>
  <c r="R152"/>
  <c r="P152"/>
  <c r="N152"/>
  <c r="AC148"/>
  <c r="AA148"/>
  <c r="Y148"/>
  <c r="AD148"/>
  <c r="AB148"/>
  <c r="Z148"/>
  <c r="AC149"/>
  <c r="AA149"/>
  <c r="Y149"/>
  <c r="AD149"/>
  <c r="AB149"/>
  <c r="Z149"/>
  <c r="AC150"/>
  <c r="AA150"/>
  <c r="Y150"/>
  <c r="AD150"/>
  <c r="AB150"/>
  <c r="Z150"/>
  <c r="AC151"/>
  <c r="AA151"/>
  <c r="Y151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/>
  <c r="E46"/>
  <c r="E51"/>
  <c r="I148"/>
  <c r="G148"/>
  <c r="E148"/>
  <c r="C148"/>
  <c r="J148"/>
  <c r="H148"/>
  <c r="F148"/>
  <c r="D148"/>
  <c r="I149"/>
  <c r="G149"/>
  <c r="E149"/>
  <c r="C149"/>
  <c r="J149"/>
  <c r="H149"/>
  <c r="F149"/>
  <c r="D149"/>
  <c r="I150"/>
  <c r="G150"/>
  <c r="E150"/>
  <c r="C150"/>
  <c r="J150"/>
  <c r="H150"/>
  <c r="F150"/>
  <c r="D150"/>
  <c r="I151"/>
  <c r="G151"/>
  <c r="E151"/>
  <c r="C151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S149"/>
  <c r="Q149"/>
  <c r="O149"/>
  <c r="T149"/>
  <c r="R149"/>
  <c r="P149"/>
  <c r="N149"/>
  <c r="S151"/>
  <c r="Q151"/>
  <c r="O151"/>
  <c r="T151"/>
  <c r="R151"/>
  <c r="P151"/>
  <c r="N151"/>
  <c r="S153"/>
  <c r="Q153"/>
  <c r="O153"/>
  <c r="T153"/>
  <c r="R153"/>
  <c r="P153"/>
  <c r="N153"/>
  <c r="C28"/>
  <c r="C114"/>
  <c r="E114"/>
  <c r="J114"/>
  <c r="C115"/>
  <c r="E115"/>
  <c r="J115"/>
  <c r="C116"/>
  <c r="E116"/>
  <c r="J116"/>
  <c r="C117"/>
  <c r="E117"/>
  <c r="J117"/>
  <c r="C118"/>
  <c r="E118"/>
  <c r="J118"/>
  <c r="D114"/>
  <c r="I114"/>
  <c r="K114"/>
  <c r="D115"/>
  <c r="I115"/>
  <c r="K115"/>
  <c r="D116"/>
  <c r="I116"/>
  <c r="K116"/>
  <c r="D117"/>
  <c r="I117"/>
  <c r="K117"/>
  <c r="D118"/>
  <c r="I118"/>
  <c r="K118"/>
  <c r="J171" i="15"/>
  <c r="J157"/>
  <c r="E49"/>
  <c r="G49"/>
  <c r="G48"/>
  <c r="I49"/>
  <c r="I48"/>
  <c r="T171"/>
  <c r="T157"/>
  <c r="Q173"/>
  <c r="Q159"/>
  <c r="AC171"/>
  <c r="AC157"/>
  <c r="AA172"/>
  <c r="AA158"/>
  <c r="AC173"/>
  <c r="AC159"/>
  <c r="AA174"/>
  <c r="AA160"/>
  <c r="D49"/>
  <c r="F49"/>
  <c r="F48"/>
  <c r="H49"/>
  <c r="H48"/>
  <c r="J49"/>
  <c r="J48"/>
  <c r="J149"/>
  <c r="H149"/>
  <c r="F149"/>
  <c r="D149"/>
  <c r="J150"/>
  <c r="H150"/>
  <c r="F150"/>
  <c r="D150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T149"/>
  <c r="R149"/>
  <c r="P149"/>
  <c r="N149"/>
  <c r="T151"/>
  <c r="R151"/>
  <c r="P151"/>
  <c r="N151"/>
  <c r="S153"/>
  <c r="Q153"/>
  <c r="O153"/>
  <c r="T153"/>
  <c r="R153"/>
  <c r="P153"/>
  <c r="N153"/>
  <c r="C28"/>
  <c r="D114"/>
  <c r="I114"/>
  <c r="K114"/>
  <c r="D115"/>
  <c r="I115"/>
  <c r="K115"/>
  <c r="D116"/>
  <c r="I116"/>
  <c r="K116"/>
  <c r="D117"/>
  <c r="I117"/>
  <c r="K117"/>
  <c r="D118"/>
  <c r="I118"/>
  <c r="K118"/>
  <c r="C148"/>
  <c r="E148"/>
  <c r="G148"/>
  <c r="I148"/>
  <c r="O148"/>
  <c r="Q148"/>
  <c r="S148"/>
  <c r="Y148"/>
  <c r="E149"/>
  <c r="I149"/>
  <c r="O149"/>
  <c r="S149"/>
  <c r="C150"/>
  <c r="G150"/>
  <c r="Y150"/>
  <c r="E151"/>
  <c r="I151"/>
  <c r="O151"/>
  <c r="S151"/>
  <c r="T150"/>
  <c r="R150"/>
  <c r="P150"/>
  <c r="N150"/>
  <c r="S152"/>
  <c r="Q152"/>
  <c r="O152"/>
  <c r="T152"/>
  <c r="R152"/>
  <c r="P152"/>
  <c r="N152"/>
  <c r="AD148"/>
  <c r="AB148"/>
  <c r="Z148"/>
  <c r="AD149"/>
  <c r="AB149"/>
  <c r="Z149"/>
  <c r="AD150"/>
  <c r="AB150"/>
  <c r="Z150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/>
  <c r="E46"/>
  <c r="E51" s="1"/>
  <c r="C114"/>
  <c r="E114"/>
  <c r="J114"/>
  <c r="C115"/>
  <c r="E115"/>
  <c r="J115"/>
  <c r="C116"/>
  <c r="E116"/>
  <c r="J116"/>
  <c r="C117"/>
  <c r="E117"/>
  <c r="J117"/>
  <c r="C118"/>
  <c r="E118"/>
  <c r="J118"/>
  <c r="D148"/>
  <c r="F148"/>
  <c r="H148"/>
  <c r="N148"/>
  <c r="P148"/>
  <c r="R148"/>
  <c r="AA148"/>
  <c r="C149"/>
  <c r="G149"/>
  <c r="Q149"/>
  <c r="Y149"/>
  <c r="AC149"/>
  <c r="E150"/>
  <c r="I150"/>
  <c r="O150"/>
  <c r="S150"/>
  <c r="AA150"/>
  <c r="C151"/>
  <c r="G151"/>
  <c r="Q151"/>
  <c r="Y151"/>
  <c r="AC151"/>
  <c r="Q148" i="13"/>
  <c r="Q171"/>
  <c r="AC148"/>
  <c r="D49"/>
  <c r="F49"/>
  <c r="F48"/>
  <c r="H49"/>
  <c r="H48"/>
  <c r="J49"/>
  <c r="J48"/>
  <c r="Q157"/>
  <c r="AC171"/>
  <c r="AC157"/>
  <c r="E49"/>
  <c r="G49"/>
  <c r="G48"/>
  <c r="I49"/>
  <c r="I48"/>
  <c r="J148"/>
  <c r="H148"/>
  <c r="F148"/>
  <c r="D148"/>
  <c r="J149"/>
  <c r="H149"/>
  <c r="F149"/>
  <c r="D149"/>
  <c r="I150"/>
  <c r="G150"/>
  <c r="E150"/>
  <c r="C150"/>
  <c r="J150"/>
  <c r="H150"/>
  <c r="F150"/>
  <c r="D150"/>
  <c r="I151"/>
  <c r="G151"/>
  <c r="E151"/>
  <c r="C151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T149"/>
  <c r="R149"/>
  <c r="P149"/>
  <c r="N149"/>
  <c r="S151"/>
  <c r="Q151"/>
  <c r="O151"/>
  <c r="T151"/>
  <c r="R151"/>
  <c r="P151"/>
  <c r="N151"/>
  <c r="S153"/>
  <c r="Q153"/>
  <c r="O153"/>
  <c r="T153"/>
  <c r="R153"/>
  <c r="P153"/>
  <c r="N153"/>
  <c r="C28"/>
  <c r="D114"/>
  <c r="I114"/>
  <c r="K114"/>
  <c r="D115"/>
  <c r="I115"/>
  <c r="K115"/>
  <c r="D116"/>
  <c r="I116"/>
  <c r="K116"/>
  <c r="D117"/>
  <c r="I117"/>
  <c r="K117"/>
  <c r="D118"/>
  <c r="I118"/>
  <c r="K118"/>
  <c r="C148"/>
  <c r="G148"/>
  <c r="Y148"/>
  <c r="E149"/>
  <c r="I149"/>
  <c r="O149"/>
  <c r="S149"/>
  <c r="T148"/>
  <c r="R148"/>
  <c r="P148"/>
  <c r="N148"/>
  <c r="S150"/>
  <c r="Q150"/>
  <c r="O150"/>
  <c r="T150"/>
  <c r="R150"/>
  <c r="P150"/>
  <c r="N150"/>
  <c r="S152"/>
  <c r="Q152"/>
  <c r="O152"/>
  <c r="T152"/>
  <c r="R152"/>
  <c r="P152"/>
  <c r="N152"/>
  <c r="AD148"/>
  <c r="AB148"/>
  <c r="Z148"/>
  <c r="AC149"/>
  <c r="AA149"/>
  <c r="AD149"/>
  <c r="AB149"/>
  <c r="Z149"/>
  <c r="AC150"/>
  <c r="AA150"/>
  <c r="Y150"/>
  <c r="AD150"/>
  <c r="AB150"/>
  <c r="Z150"/>
  <c r="AC151"/>
  <c r="AA151"/>
  <c r="Y151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/>
  <c r="E46"/>
  <c r="E51"/>
  <c r="C114"/>
  <c r="E114"/>
  <c r="J114"/>
  <c r="C115"/>
  <c r="E115"/>
  <c r="J115"/>
  <c r="C116"/>
  <c r="E116"/>
  <c r="J116"/>
  <c r="C117"/>
  <c r="E117"/>
  <c r="J117"/>
  <c r="C118"/>
  <c r="E118"/>
  <c r="J118"/>
  <c r="E148"/>
  <c r="I148"/>
  <c r="O148"/>
  <c r="S148"/>
  <c r="AA148"/>
  <c r="C149"/>
  <c r="G149"/>
  <c r="Q149"/>
  <c r="Y149"/>
  <c r="E37" i="12"/>
  <c r="E50" s="1"/>
  <c r="G37"/>
  <c r="G50" s="1"/>
  <c r="I37"/>
  <c r="I50" s="1"/>
  <c r="D49"/>
  <c r="F49"/>
  <c r="H49"/>
  <c r="J49"/>
  <c r="E49"/>
  <c r="G49"/>
  <c r="I49"/>
  <c r="I48"/>
  <c r="I148"/>
  <c r="G148"/>
  <c r="E148"/>
  <c r="C148"/>
  <c r="J148"/>
  <c r="H148"/>
  <c r="F148"/>
  <c r="D148"/>
  <c r="I149"/>
  <c r="G149"/>
  <c r="E149"/>
  <c r="C149"/>
  <c r="J149"/>
  <c r="H149"/>
  <c r="F149"/>
  <c r="D149"/>
  <c r="I150"/>
  <c r="G150"/>
  <c r="E150"/>
  <c r="C150"/>
  <c r="J150"/>
  <c r="H150"/>
  <c r="F150"/>
  <c r="D150"/>
  <c r="I151"/>
  <c r="G151"/>
  <c r="E151"/>
  <c r="C151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S149"/>
  <c r="Q149"/>
  <c r="O149"/>
  <c r="T149"/>
  <c r="R149"/>
  <c r="P149"/>
  <c r="N149"/>
  <c r="S151"/>
  <c r="Q151"/>
  <c r="O151"/>
  <c r="T151"/>
  <c r="R151"/>
  <c r="P151"/>
  <c r="N151"/>
  <c r="S153"/>
  <c r="Q153"/>
  <c r="O153"/>
  <c r="T153"/>
  <c r="R153"/>
  <c r="P153"/>
  <c r="N153"/>
  <c r="C28"/>
  <c r="S148"/>
  <c r="Q148"/>
  <c r="O148"/>
  <c r="T148"/>
  <c r="R148"/>
  <c r="P148"/>
  <c r="N148"/>
  <c r="S150"/>
  <c r="Q150"/>
  <c r="O150"/>
  <c r="T150"/>
  <c r="R150"/>
  <c r="P150"/>
  <c r="N150"/>
  <c r="S152"/>
  <c r="Q152"/>
  <c r="O152"/>
  <c r="T152"/>
  <c r="R152"/>
  <c r="P152"/>
  <c r="N152"/>
  <c r="AC148"/>
  <c r="Y148"/>
  <c r="AB148"/>
  <c r="Z148"/>
  <c r="AC149"/>
  <c r="AA149"/>
  <c r="Y149"/>
  <c r="AD149"/>
  <c r="AB149"/>
  <c r="Z149"/>
  <c r="AC150"/>
  <c r="AA150"/>
  <c r="Y150"/>
  <c r="AD150"/>
  <c r="AB150"/>
  <c r="Z150"/>
  <c r="AC151"/>
  <c r="AA151"/>
  <c r="Y151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 s="1"/>
  <c r="E46"/>
  <c r="E51" s="1"/>
  <c r="C114"/>
  <c r="E114"/>
  <c r="J114"/>
  <c r="C115"/>
  <c r="E115"/>
  <c r="J115"/>
  <c r="C116"/>
  <c r="E116"/>
  <c r="J116"/>
  <c r="C117"/>
  <c r="E117"/>
  <c r="J117"/>
  <c r="C118"/>
  <c r="E118"/>
  <c r="J118"/>
  <c r="D114"/>
  <c r="I114"/>
  <c r="K114"/>
  <c r="D115"/>
  <c r="I115"/>
  <c r="K115"/>
  <c r="D116"/>
  <c r="I116"/>
  <c r="K116"/>
  <c r="D117"/>
  <c r="I117"/>
  <c r="K117"/>
  <c r="D118"/>
  <c r="I118"/>
  <c r="K118"/>
  <c r="J151" i="11"/>
  <c r="J160"/>
  <c r="F151"/>
  <c r="F174"/>
  <c r="J150"/>
  <c r="J173"/>
  <c r="J149"/>
  <c r="F148"/>
  <c r="F171"/>
  <c r="F149"/>
  <c r="J148"/>
  <c r="J171"/>
  <c r="J116"/>
  <c r="J114"/>
  <c r="J118"/>
  <c r="AC148"/>
  <c r="AC171"/>
  <c r="F46"/>
  <c r="F51"/>
  <c r="AD148"/>
  <c r="T152"/>
  <c r="T150"/>
  <c r="G37"/>
  <c r="G50"/>
  <c r="I37"/>
  <c r="I50"/>
  <c r="T148"/>
  <c r="T171"/>
  <c r="T157"/>
  <c r="T173"/>
  <c r="T159"/>
  <c r="T175"/>
  <c r="T161"/>
  <c r="G49"/>
  <c r="G48"/>
  <c r="AB171"/>
  <c r="AB157"/>
  <c r="AB163"/>
  <c r="AB164"/>
  <c r="AB165"/>
  <c r="AB154"/>
  <c r="AB172"/>
  <c r="AB158"/>
  <c r="AB173"/>
  <c r="AB159"/>
  <c r="AB174"/>
  <c r="AB160"/>
  <c r="AB175"/>
  <c r="AB161"/>
  <c r="AB176"/>
  <c r="AB162"/>
  <c r="E49"/>
  <c r="I49"/>
  <c r="S149"/>
  <c r="Q149"/>
  <c r="O149"/>
  <c r="S151"/>
  <c r="Q151"/>
  <c r="O151"/>
  <c r="S153"/>
  <c r="Q153"/>
  <c r="O153"/>
  <c r="AC172"/>
  <c r="AC158"/>
  <c r="AC174"/>
  <c r="AC160"/>
  <c r="AC176"/>
  <c r="AC162"/>
  <c r="N171"/>
  <c r="N157"/>
  <c r="Z171"/>
  <c r="Z157"/>
  <c r="Z154"/>
  <c r="AD171"/>
  <c r="AD157"/>
  <c r="AD163"/>
  <c r="AD164"/>
  <c r="AD165"/>
  <c r="AD154"/>
  <c r="F172"/>
  <c r="F158"/>
  <c r="J172"/>
  <c r="J158"/>
  <c r="N173"/>
  <c r="N159"/>
  <c r="Z173"/>
  <c r="Z159"/>
  <c r="AD173"/>
  <c r="AD159"/>
  <c r="N175"/>
  <c r="N161"/>
  <c r="Z175"/>
  <c r="Z161"/>
  <c r="AD175"/>
  <c r="AD161"/>
  <c r="F176"/>
  <c r="F162"/>
  <c r="J176"/>
  <c r="J162"/>
  <c r="Z176"/>
  <c r="Z162"/>
  <c r="AD176"/>
  <c r="AD162"/>
  <c r="I148"/>
  <c r="G148"/>
  <c r="E148"/>
  <c r="C148"/>
  <c r="I149"/>
  <c r="G149"/>
  <c r="E149"/>
  <c r="C149"/>
  <c r="I150"/>
  <c r="G150"/>
  <c r="E150"/>
  <c r="C150"/>
  <c r="I151"/>
  <c r="G151"/>
  <c r="E151"/>
  <c r="C151"/>
  <c r="I152"/>
  <c r="G152"/>
  <c r="E152"/>
  <c r="C152"/>
  <c r="I153"/>
  <c r="G153"/>
  <c r="E153"/>
  <c r="C153"/>
  <c r="AC177"/>
  <c r="AC178"/>
  <c r="AC179"/>
  <c r="R148"/>
  <c r="N149"/>
  <c r="R149"/>
  <c r="R150"/>
  <c r="N151"/>
  <c r="R151"/>
  <c r="R152"/>
  <c r="N153"/>
  <c r="R153"/>
  <c r="F154"/>
  <c r="AC154"/>
  <c r="F157"/>
  <c r="J157"/>
  <c r="AC157"/>
  <c r="Z160"/>
  <c r="AD160"/>
  <c r="F161"/>
  <c r="J161"/>
  <c r="AC161"/>
  <c r="C28"/>
  <c r="S148"/>
  <c r="F37"/>
  <c r="F50"/>
  <c r="H37"/>
  <c r="H50"/>
  <c r="J37"/>
  <c r="J50"/>
  <c r="S150"/>
  <c r="S152"/>
  <c r="E37"/>
  <c r="E50"/>
  <c r="E114"/>
  <c r="C115"/>
  <c r="J115"/>
  <c r="E116"/>
  <c r="C117"/>
  <c r="J117"/>
  <c r="D148"/>
  <c r="H148"/>
  <c r="P148"/>
  <c r="D149"/>
  <c r="H149"/>
  <c r="P149"/>
  <c r="T149"/>
  <c r="D150"/>
  <c r="H150"/>
  <c r="P150"/>
  <c r="D151"/>
  <c r="H151"/>
  <c r="P151"/>
  <c r="T151"/>
  <c r="D152"/>
  <c r="H152"/>
  <c r="P152"/>
  <c r="D153"/>
  <c r="H153"/>
  <c r="P153"/>
  <c r="T153"/>
  <c r="Z158"/>
  <c r="AD158"/>
  <c r="F159"/>
  <c r="J159"/>
  <c r="AC159"/>
  <c r="D37"/>
  <c r="D50"/>
  <c r="E46"/>
  <c r="E51"/>
  <c r="D114"/>
  <c r="I114"/>
  <c r="K114"/>
  <c r="D115"/>
  <c r="I115"/>
  <c r="K115"/>
  <c r="D116"/>
  <c r="I116"/>
  <c r="K116"/>
  <c r="D117"/>
  <c r="I117"/>
  <c r="K117"/>
  <c r="D118"/>
  <c r="I118"/>
  <c r="K118"/>
  <c r="O148"/>
  <c r="Q148"/>
  <c r="Y148"/>
  <c r="AA148"/>
  <c r="Y149"/>
  <c r="AA149"/>
  <c r="O150"/>
  <c r="Q150"/>
  <c r="Y150"/>
  <c r="AA150"/>
  <c r="Y151"/>
  <c r="AA151"/>
  <c r="O152"/>
  <c r="Q152"/>
  <c r="Y152"/>
  <c r="AA152"/>
  <c r="Y153"/>
  <c r="AA153"/>
  <c r="C49" i="16"/>
  <c r="C48"/>
  <c r="N176"/>
  <c r="N162"/>
  <c r="R176"/>
  <c r="R162"/>
  <c r="O176"/>
  <c r="O162"/>
  <c r="S176"/>
  <c r="S162"/>
  <c r="P174"/>
  <c r="P160"/>
  <c r="T174"/>
  <c r="T160"/>
  <c r="Q174"/>
  <c r="Q160"/>
  <c r="N172"/>
  <c r="N158"/>
  <c r="R172"/>
  <c r="R158"/>
  <c r="O172"/>
  <c r="O158"/>
  <c r="S172"/>
  <c r="S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E174"/>
  <c r="E160"/>
  <c r="I174"/>
  <c r="I160"/>
  <c r="F173"/>
  <c r="F159"/>
  <c r="J173"/>
  <c r="J159"/>
  <c r="E173"/>
  <c r="E159"/>
  <c r="I173"/>
  <c r="I159"/>
  <c r="F172"/>
  <c r="F158"/>
  <c r="J172"/>
  <c r="J158"/>
  <c r="E172"/>
  <c r="E158"/>
  <c r="I172"/>
  <c r="I158"/>
  <c r="F171"/>
  <c r="F177"/>
  <c r="F178"/>
  <c r="F179"/>
  <c r="F157"/>
  <c r="F163"/>
  <c r="F164"/>
  <c r="F165"/>
  <c r="F154"/>
  <c r="J171"/>
  <c r="J177"/>
  <c r="J178"/>
  <c r="J179"/>
  <c r="J157"/>
  <c r="J163"/>
  <c r="J164"/>
  <c r="J165"/>
  <c r="J185"/>
  <c r="J194"/>
  <c r="J154"/>
  <c r="E171"/>
  <c r="E177"/>
  <c r="E178"/>
  <c r="E179"/>
  <c r="E157"/>
  <c r="E163"/>
  <c r="E164"/>
  <c r="E165"/>
  <c r="E154"/>
  <c r="I171"/>
  <c r="I177"/>
  <c r="I178"/>
  <c r="I179"/>
  <c r="I157"/>
  <c r="I163"/>
  <c r="I164"/>
  <c r="I165"/>
  <c r="I185"/>
  <c r="I194"/>
  <c r="I154"/>
  <c r="AB176"/>
  <c r="AB162"/>
  <c r="Y176"/>
  <c r="Y162"/>
  <c r="AC176"/>
  <c r="AC162"/>
  <c r="AB175"/>
  <c r="AB161"/>
  <c r="Y175"/>
  <c r="Y161"/>
  <c r="AC175"/>
  <c r="AC161"/>
  <c r="AB174"/>
  <c r="AB160"/>
  <c r="Y174"/>
  <c r="Y160"/>
  <c r="AC174"/>
  <c r="AC160"/>
  <c r="AB173"/>
  <c r="AB159"/>
  <c r="Y173"/>
  <c r="Y159"/>
  <c r="AC173"/>
  <c r="AC159"/>
  <c r="AB172"/>
  <c r="AB158"/>
  <c r="Y172"/>
  <c r="Y158"/>
  <c r="AC172"/>
  <c r="AC158"/>
  <c r="AB171"/>
  <c r="AB177"/>
  <c r="AB178"/>
  <c r="AB179"/>
  <c r="AB157"/>
  <c r="AB163"/>
  <c r="AB164"/>
  <c r="AB165"/>
  <c r="AB154"/>
  <c r="Y171"/>
  <c r="Y177"/>
  <c r="Y178"/>
  <c r="Y179"/>
  <c r="Y157"/>
  <c r="Y154"/>
  <c r="AC171"/>
  <c r="AC177"/>
  <c r="AC178"/>
  <c r="AC179"/>
  <c r="AC157"/>
  <c r="AC163"/>
  <c r="AC164"/>
  <c r="AC165"/>
  <c r="AC154"/>
  <c r="P175"/>
  <c r="P161"/>
  <c r="T175"/>
  <c r="T161"/>
  <c r="Q175"/>
  <c r="Q161"/>
  <c r="N173"/>
  <c r="N159"/>
  <c r="R173"/>
  <c r="R159"/>
  <c r="O173"/>
  <c r="O159"/>
  <c r="S173"/>
  <c r="S159"/>
  <c r="P171"/>
  <c r="P157"/>
  <c r="P154"/>
  <c r="T171"/>
  <c r="T157"/>
  <c r="T154"/>
  <c r="Q171"/>
  <c r="Q157"/>
  <c r="Q154"/>
  <c r="I120"/>
  <c r="I121"/>
  <c r="I122"/>
  <c r="J120"/>
  <c r="J121"/>
  <c r="J122"/>
  <c r="C120"/>
  <c r="C121"/>
  <c r="C122"/>
  <c r="P176"/>
  <c r="P162"/>
  <c r="T176"/>
  <c r="T162"/>
  <c r="Q176"/>
  <c r="Q162"/>
  <c r="N174"/>
  <c r="N160"/>
  <c r="R174"/>
  <c r="R160"/>
  <c r="O174"/>
  <c r="O160"/>
  <c r="S174"/>
  <c r="S160"/>
  <c r="P172"/>
  <c r="P158"/>
  <c r="T172"/>
  <c r="T158"/>
  <c r="Q172"/>
  <c r="Q158"/>
  <c r="D176"/>
  <c r="D162"/>
  <c r="H176"/>
  <c r="H162"/>
  <c r="C176"/>
  <c r="C162"/>
  <c r="G176"/>
  <c r="G162"/>
  <c r="D175"/>
  <c r="D161"/>
  <c r="H175"/>
  <c r="H161"/>
  <c r="C175"/>
  <c r="C161"/>
  <c r="G175"/>
  <c r="G161"/>
  <c r="D174"/>
  <c r="D160"/>
  <c r="H174"/>
  <c r="H160"/>
  <c r="C174"/>
  <c r="C160"/>
  <c r="G174"/>
  <c r="G160"/>
  <c r="D173"/>
  <c r="D159"/>
  <c r="H173"/>
  <c r="H159"/>
  <c r="C173"/>
  <c r="C159"/>
  <c r="G173"/>
  <c r="G159"/>
  <c r="D172"/>
  <c r="D158"/>
  <c r="H172"/>
  <c r="H158"/>
  <c r="C172"/>
  <c r="C158"/>
  <c r="G172"/>
  <c r="G158"/>
  <c r="D171"/>
  <c r="D177"/>
  <c r="D178"/>
  <c r="D179"/>
  <c r="D157"/>
  <c r="D163"/>
  <c r="D164"/>
  <c r="D165"/>
  <c r="D185"/>
  <c r="D194"/>
  <c r="D154"/>
  <c r="H171"/>
  <c r="H177"/>
  <c r="H178"/>
  <c r="H179"/>
  <c r="H157"/>
  <c r="H154"/>
  <c r="C171"/>
  <c r="C177"/>
  <c r="C178"/>
  <c r="C179"/>
  <c r="C157"/>
  <c r="C163"/>
  <c r="C164"/>
  <c r="C165"/>
  <c r="C185"/>
  <c r="C194"/>
  <c r="C197"/>
  <c r="C198"/>
  <c r="C199" s="1"/>
  <c r="C154"/>
  <c r="C190"/>
  <c r="C191"/>
  <c r="G171"/>
  <c r="G177"/>
  <c r="G178"/>
  <c r="G179"/>
  <c r="G157"/>
  <c r="G163"/>
  <c r="G164"/>
  <c r="G165"/>
  <c r="G154"/>
  <c r="Z176"/>
  <c r="Z162"/>
  <c r="AD176"/>
  <c r="AD162"/>
  <c r="AA176"/>
  <c r="AA162"/>
  <c r="Z175"/>
  <c r="Z161"/>
  <c r="AD175"/>
  <c r="AD161"/>
  <c r="AA175"/>
  <c r="AA161"/>
  <c r="Z174"/>
  <c r="Z160"/>
  <c r="AD174"/>
  <c r="AD160"/>
  <c r="AA174"/>
  <c r="AA160"/>
  <c r="Z173"/>
  <c r="Z159"/>
  <c r="AD173"/>
  <c r="AD159"/>
  <c r="AA173"/>
  <c r="AA159"/>
  <c r="Z172"/>
  <c r="Z158"/>
  <c r="AD172"/>
  <c r="AD158"/>
  <c r="AA172"/>
  <c r="AA158"/>
  <c r="Z171"/>
  <c r="Z177"/>
  <c r="Z178"/>
  <c r="Z179"/>
  <c r="Z157"/>
  <c r="Z163"/>
  <c r="Z164"/>
  <c r="Z165"/>
  <c r="Z185"/>
  <c r="F196"/>
  <c r="Z154"/>
  <c r="AD171"/>
  <c r="AD177"/>
  <c r="AD178"/>
  <c r="AD179"/>
  <c r="AD157"/>
  <c r="AD154"/>
  <c r="AA171"/>
  <c r="AA177"/>
  <c r="AA178"/>
  <c r="AA179"/>
  <c r="AA157"/>
  <c r="AA163"/>
  <c r="AA164"/>
  <c r="AA165"/>
  <c r="AA185"/>
  <c r="G196"/>
  <c r="AA154"/>
  <c r="N175"/>
  <c r="N161"/>
  <c r="R175"/>
  <c r="R161"/>
  <c r="O175"/>
  <c r="O161"/>
  <c r="S175"/>
  <c r="S161"/>
  <c r="P173"/>
  <c r="P159"/>
  <c r="T173"/>
  <c r="T159"/>
  <c r="Q173"/>
  <c r="Q159"/>
  <c r="N171"/>
  <c r="N177"/>
  <c r="N178"/>
  <c r="N179"/>
  <c r="N157"/>
  <c r="N154"/>
  <c r="R171"/>
  <c r="R157"/>
  <c r="R163"/>
  <c r="R164"/>
  <c r="R165"/>
  <c r="R154"/>
  <c r="O171"/>
  <c r="O177"/>
  <c r="O178"/>
  <c r="O179"/>
  <c r="O157"/>
  <c r="O154"/>
  <c r="S171"/>
  <c r="S157"/>
  <c r="S163"/>
  <c r="S164"/>
  <c r="S165"/>
  <c r="S154"/>
  <c r="K120"/>
  <c r="K121"/>
  <c r="K122"/>
  <c r="D120"/>
  <c r="D121"/>
  <c r="E120"/>
  <c r="E121"/>
  <c r="E48"/>
  <c r="D48"/>
  <c r="Y174" i="15"/>
  <c r="Y160"/>
  <c r="G174"/>
  <c r="G160"/>
  <c r="AA173"/>
  <c r="AA159"/>
  <c r="O173"/>
  <c r="O159"/>
  <c r="E173"/>
  <c r="E159"/>
  <c r="Y172"/>
  <c r="Y158"/>
  <c r="G172"/>
  <c r="G158"/>
  <c r="AA171"/>
  <c r="AA157"/>
  <c r="AA154"/>
  <c r="P171"/>
  <c r="P157"/>
  <c r="P154"/>
  <c r="H171"/>
  <c r="H157"/>
  <c r="H154"/>
  <c r="D171"/>
  <c r="D157"/>
  <c r="D154"/>
  <c r="Z176"/>
  <c r="Z162"/>
  <c r="AD176"/>
  <c r="AD162"/>
  <c r="AA176"/>
  <c r="AA162"/>
  <c r="Z175"/>
  <c r="Z161"/>
  <c r="AD175"/>
  <c r="AD161"/>
  <c r="AA175"/>
  <c r="AA161"/>
  <c r="Z174"/>
  <c r="Z160"/>
  <c r="AD174"/>
  <c r="AD160"/>
  <c r="AB173"/>
  <c r="AB159"/>
  <c r="Z172"/>
  <c r="Z158"/>
  <c r="AD172"/>
  <c r="AD158"/>
  <c r="AB171"/>
  <c r="AB157"/>
  <c r="AB154"/>
  <c r="N175"/>
  <c r="N161"/>
  <c r="R175"/>
  <c r="R161"/>
  <c r="O175"/>
  <c r="O161"/>
  <c r="S175"/>
  <c r="S161"/>
  <c r="P173"/>
  <c r="P159"/>
  <c r="T173"/>
  <c r="T159"/>
  <c r="O174"/>
  <c r="O160"/>
  <c r="E174"/>
  <c r="E160"/>
  <c r="G173"/>
  <c r="G159"/>
  <c r="S172"/>
  <c r="S158"/>
  <c r="I172"/>
  <c r="I158"/>
  <c r="Y171"/>
  <c r="Y157"/>
  <c r="Y154"/>
  <c r="Q171"/>
  <c r="Q157"/>
  <c r="Q154"/>
  <c r="I171"/>
  <c r="I157"/>
  <c r="I154"/>
  <c r="E171"/>
  <c r="E157"/>
  <c r="E154"/>
  <c r="N176"/>
  <c r="N162"/>
  <c r="R176"/>
  <c r="R162"/>
  <c r="O176"/>
  <c r="O162"/>
  <c r="S176"/>
  <c r="S162"/>
  <c r="P174"/>
  <c r="P160"/>
  <c r="T174"/>
  <c r="T160"/>
  <c r="P172"/>
  <c r="P158"/>
  <c r="T172"/>
  <c r="T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F173"/>
  <c r="F159"/>
  <c r="J173"/>
  <c r="J159"/>
  <c r="F172"/>
  <c r="F158"/>
  <c r="J172"/>
  <c r="J158"/>
  <c r="E120"/>
  <c r="E121"/>
  <c r="E122"/>
  <c r="K120"/>
  <c r="K121"/>
  <c r="K122"/>
  <c r="D120"/>
  <c r="D121"/>
  <c r="E48"/>
  <c r="J154"/>
  <c r="J177"/>
  <c r="J178"/>
  <c r="J179" s="1"/>
  <c r="AC174"/>
  <c r="AC160"/>
  <c r="Q174"/>
  <c r="Q160"/>
  <c r="C174"/>
  <c r="C160"/>
  <c r="S173"/>
  <c r="S159"/>
  <c r="I173"/>
  <c r="I159"/>
  <c r="AC172"/>
  <c r="AC158"/>
  <c r="Q172"/>
  <c r="Q158"/>
  <c r="C172"/>
  <c r="C158"/>
  <c r="R171"/>
  <c r="R157"/>
  <c r="R154"/>
  <c r="N171"/>
  <c r="N157"/>
  <c r="N154"/>
  <c r="F171"/>
  <c r="F177" s="1"/>
  <c r="F178" s="1"/>
  <c r="F179" s="1"/>
  <c r="F157"/>
  <c r="F163" s="1"/>
  <c r="F164" s="1"/>
  <c r="F165" s="1"/>
  <c r="F154"/>
  <c r="AB176"/>
  <c r="AB162"/>
  <c r="Y176"/>
  <c r="Y162"/>
  <c r="AC176"/>
  <c r="AC162"/>
  <c r="AB175"/>
  <c r="AB161"/>
  <c r="Y175"/>
  <c r="Y161"/>
  <c r="AC175"/>
  <c r="AC177" s="1"/>
  <c r="AC178" s="1"/>
  <c r="AC179" s="1"/>
  <c r="AC161"/>
  <c r="AB174"/>
  <c r="AB160"/>
  <c r="Z173"/>
  <c r="Z159"/>
  <c r="AD173"/>
  <c r="AD159"/>
  <c r="AB172"/>
  <c r="AB158"/>
  <c r="Z171"/>
  <c r="Z157"/>
  <c r="Z163" s="1"/>
  <c r="Z164" s="1"/>
  <c r="Z165" s="1"/>
  <c r="Z154"/>
  <c r="AD171"/>
  <c r="AD157"/>
  <c r="AD154"/>
  <c r="P175"/>
  <c r="P161"/>
  <c r="T175"/>
  <c r="T161"/>
  <c r="Q175"/>
  <c r="Q161"/>
  <c r="N173"/>
  <c r="N159"/>
  <c r="R173"/>
  <c r="R159"/>
  <c r="S174"/>
  <c r="S160"/>
  <c r="I174"/>
  <c r="I160"/>
  <c r="Y173"/>
  <c r="Y159"/>
  <c r="C173"/>
  <c r="C159"/>
  <c r="O172"/>
  <c r="O158"/>
  <c r="E172"/>
  <c r="E158"/>
  <c r="S171"/>
  <c r="S177"/>
  <c r="S178" s="1"/>
  <c r="S179" s="1"/>
  <c r="S157"/>
  <c r="S163" s="1"/>
  <c r="S164" s="1"/>
  <c r="S165" s="1"/>
  <c r="S154"/>
  <c r="O171"/>
  <c r="O157"/>
  <c r="O154"/>
  <c r="G171"/>
  <c r="G157"/>
  <c r="G154"/>
  <c r="G190" s="1"/>
  <c r="C171"/>
  <c r="C157"/>
  <c r="C154"/>
  <c r="C190"/>
  <c r="C191" s="1"/>
  <c r="C49"/>
  <c r="C48"/>
  <c r="P176"/>
  <c r="P162"/>
  <c r="T176"/>
  <c r="T162"/>
  <c r="Q176"/>
  <c r="Q162"/>
  <c r="N174"/>
  <c r="N160"/>
  <c r="R174"/>
  <c r="R160"/>
  <c r="N172"/>
  <c r="N158"/>
  <c r="R172"/>
  <c r="R158"/>
  <c r="D176"/>
  <c r="D162"/>
  <c r="H176"/>
  <c r="H162"/>
  <c r="C176"/>
  <c r="C162"/>
  <c r="G176"/>
  <c r="G162"/>
  <c r="D175"/>
  <c r="D161"/>
  <c r="H175"/>
  <c r="H161"/>
  <c r="C175"/>
  <c r="C161"/>
  <c r="C163" s="1"/>
  <c r="C164" s="1"/>
  <c r="C165" s="1"/>
  <c r="G175"/>
  <c r="G161"/>
  <c r="D174"/>
  <c r="D160"/>
  <c r="H174"/>
  <c r="H160"/>
  <c r="D173"/>
  <c r="D159"/>
  <c r="H173"/>
  <c r="H159"/>
  <c r="D172"/>
  <c r="D158"/>
  <c r="H172"/>
  <c r="H158"/>
  <c r="J120"/>
  <c r="J121"/>
  <c r="J122"/>
  <c r="J126"/>
  <c r="C120"/>
  <c r="C121"/>
  <c r="C122"/>
  <c r="C126"/>
  <c r="C129"/>
  <c r="I120"/>
  <c r="I121"/>
  <c r="I122"/>
  <c r="D48"/>
  <c r="T154"/>
  <c r="T177"/>
  <c r="T178" s="1"/>
  <c r="T179" s="1"/>
  <c r="J163"/>
  <c r="J164" s="1"/>
  <c r="J165" s="1"/>
  <c r="Q154" i="13"/>
  <c r="Y172"/>
  <c r="Y158"/>
  <c r="G172"/>
  <c r="G158"/>
  <c r="AA171"/>
  <c r="AA157"/>
  <c r="AA154"/>
  <c r="O171"/>
  <c r="O157"/>
  <c r="O154"/>
  <c r="E171"/>
  <c r="E157"/>
  <c r="E154"/>
  <c r="AB176"/>
  <c r="AB162"/>
  <c r="Y176"/>
  <c r="Y162"/>
  <c r="AC176"/>
  <c r="AC162"/>
  <c r="AB175"/>
  <c r="AB161"/>
  <c r="Y175"/>
  <c r="Y161"/>
  <c r="AC175"/>
  <c r="AC161"/>
  <c r="AB174"/>
  <c r="AB160"/>
  <c r="Y174"/>
  <c r="Y160"/>
  <c r="AC174"/>
  <c r="AC160"/>
  <c r="AB173"/>
  <c r="AB159"/>
  <c r="Y173"/>
  <c r="Y159"/>
  <c r="AC173"/>
  <c r="AC159"/>
  <c r="AB172"/>
  <c r="AB158"/>
  <c r="AA172"/>
  <c r="AA158"/>
  <c r="Z171"/>
  <c r="Z157"/>
  <c r="Z154"/>
  <c r="AD171"/>
  <c r="AD157"/>
  <c r="AD154"/>
  <c r="P175"/>
  <c r="P161"/>
  <c r="T175"/>
  <c r="T161"/>
  <c r="Q175"/>
  <c r="Q161"/>
  <c r="N173"/>
  <c r="N159"/>
  <c r="R173"/>
  <c r="R159"/>
  <c r="O173"/>
  <c r="O159"/>
  <c r="S173"/>
  <c r="S159"/>
  <c r="P171"/>
  <c r="P157"/>
  <c r="P154"/>
  <c r="T171"/>
  <c r="T157"/>
  <c r="T154"/>
  <c r="O172"/>
  <c r="O158"/>
  <c r="E172"/>
  <c r="E158"/>
  <c r="G171"/>
  <c r="G157"/>
  <c r="G154"/>
  <c r="G190"/>
  <c r="C49"/>
  <c r="C48"/>
  <c r="P176"/>
  <c r="P162"/>
  <c r="T176"/>
  <c r="T162"/>
  <c r="Q176"/>
  <c r="Q162"/>
  <c r="N174"/>
  <c r="N160"/>
  <c r="R174"/>
  <c r="R160"/>
  <c r="O174"/>
  <c r="O160"/>
  <c r="S174"/>
  <c r="S160"/>
  <c r="P172"/>
  <c r="P158"/>
  <c r="T172"/>
  <c r="T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E174"/>
  <c r="E160"/>
  <c r="I174"/>
  <c r="I160"/>
  <c r="F173"/>
  <c r="F159"/>
  <c r="J173"/>
  <c r="J159"/>
  <c r="E173"/>
  <c r="E159"/>
  <c r="I173"/>
  <c r="I159"/>
  <c r="F172"/>
  <c r="F158"/>
  <c r="J172"/>
  <c r="J158"/>
  <c r="F171"/>
  <c r="F177"/>
  <c r="F178"/>
  <c r="F179"/>
  <c r="F157"/>
  <c r="F163"/>
  <c r="F164"/>
  <c r="F165"/>
  <c r="F154"/>
  <c r="F190"/>
  <c r="J171"/>
  <c r="J157"/>
  <c r="J154"/>
  <c r="J190"/>
  <c r="J120"/>
  <c r="J121"/>
  <c r="J122"/>
  <c r="C120"/>
  <c r="C121"/>
  <c r="C122"/>
  <c r="I120"/>
  <c r="I121"/>
  <c r="I122"/>
  <c r="E48"/>
  <c r="Q172"/>
  <c r="Q158"/>
  <c r="C172"/>
  <c r="C158"/>
  <c r="S171"/>
  <c r="S157"/>
  <c r="S154"/>
  <c r="I171"/>
  <c r="I157"/>
  <c r="I154"/>
  <c r="Z176"/>
  <c r="Z162"/>
  <c r="AD176"/>
  <c r="AD162"/>
  <c r="AA176"/>
  <c r="AA162"/>
  <c r="Z175"/>
  <c r="Z161"/>
  <c r="AD175"/>
  <c r="AD161"/>
  <c r="AA175"/>
  <c r="AA161"/>
  <c r="Z174"/>
  <c r="Z160"/>
  <c r="AD174"/>
  <c r="AD160"/>
  <c r="AA174"/>
  <c r="AA160"/>
  <c r="Z173"/>
  <c r="Z159"/>
  <c r="AD173"/>
  <c r="AD159"/>
  <c r="AA173"/>
  <c r="AA159"/>
  <c r="Z172"/>
  <c r="Z158"/>
  <c r="AD172"/>
  <c r="AD158"/>
  <c r="AC172"/>
  <c r="AC158"/>
  <c r="AC163"/>
  <c r="AC164"/>
  <c r="AC165"/>
  <c r="AB171"/>
  <c r="AB177"/>
  <c r="AB178"/>
  <c r="AB179"/>
  <c r="AB157"/>
  <c r="AB163"/>
  <c r="AB164"/>
  <c r="AB165"/>
  <c r="AB154"/>
  <c r="N175"/>
  <c r="N161"/>
  <c r="R175"/>
  <c r="R161"/>
  <c r="O175"/>
  <c r="O161"/>
  <c r="S175"/>
  <c r="S161"/>
  <c r="P173"/>
  <c r="P159"/>
  <c r="T173"/>
  <c r="T159"/>
  <c r="Q173"/>
  <c r="Q159"/>
  <c r="N171"/>
  <c r="N157"/>
  <c r="N154"/>
  <c r="R171"/>
  <c r="R157"/>
  <c r="R154"/>
  <c r="S172"/>
  <c r="S158"/>
  <c r="I172"/>
  <c r="I158"/>
  <c r="Y171"/>
  <c r="Y177"/>
  <c r="Y178"/>
  <c r="Y179"/>
  <c r="Y157"/>
  <c r="Y163"/>
  <c r="Y164"/>
  <c r="Y165"/>
  <c r="Y154"/>
  <c r="C171"/>
  <c r="C157"/>
  <c r="C154"/>
  <c r="C190"/>
  <c r="C191"/>
  <c r="N176"/>
  <c r="N162"/>
  <c r="R176"/>
  <c r="R162"/>
  <c r="O176"/>
  <c r="O162"/>
  <c r="S176"/>
  <c r="S162"/>
  <c r="P174"/>
  <c r="P160"/>
  <c r="T174"/>
  <c r="T160"/>
  <c r="Q174"/>
  <c r="Q160"/>
  <c r="N172"/>
  <c r="N158"/>
  <c r="R172"/>
  <c r="R158"/>
  <c r="D176"/>
  <c r="D162"/>
  <c r="H176"/>
  <c r="H162"/>
  <c r="C176"/>
  <c r="C162"/>
  <c r="G176"/>
  <c r="G162"/>
  <c r="D175"/>
  <c r="D161"/>
  <c r="H175"/>
  <c r="H161"/>
  <c r="C175"/>
  <c r="C161"/>
  <c r="G175"/>
  <c r="G161"/>
  <c r="D174"/>
  <c r="D160"/>
  <c r="H174"/>
  <c r="H160"/>
  <c r="C174"/>
  <c r="C160"/>
  <c r="G174"/>
  <c r="G160"/>
  <c r="D173"/>
  <c r="D159"/>
  <c r="H173"/>
  <c r="H159"/>
  <c r="C173"/>
  <c r="C159"/>
  <c r="G173"/>
  <c r="G159"/>
  <c r="D172"/>
  <c r="D158"/>
  <c r="H172"/>
  <c r="H158"/>
  <c r="D171"/>
  <c r="D177"/>
  <c r="D178"/>
  <c r="D179"/>
  <c r="D157"/>
  <c r="D163"/>
  <c r="D164"/>
  <c r="D165"/>
  <c r="D154"/>
  <c r="D190"/>
  <c r="D191"/>
  <c r="H171"/>
  <c r="H157"/>
  <c r="H154"/>
  <c r="H190"/>
  <c r="H191"/>
  <c r="E120"/>
  <c r="E121"/>
  <c r="E122"/>
  <c r="K120"/>
  <c r="K121"/>
  <c r="K122"/>
  <c r="D120"/>
  <c r="D121"/>
  <c r="D122"/>
  <c r="AC154"/>
  <c r="AC177"/>
  <c r="AC178"/>
  <c r="AC179"/>
  <c r="Q163"/>
  <c r="Q164"/>
  <c r="Q165"/>
  <c r="D48"/>
  <c r="AB176" i="12"/>
  <c r="AB162"/>
  <c r="Y176"/>
  <c r="Y162"/>
  <c r="AC176"/>
  <c r="AC162"/>
  <c r="AB175"/>
  <c r="AB161"/>
  <c r="Y175"/>
  <c r="Y161"/>
  <c r="AC175"/>
  <c r="AC161"/>
  <c r="AB174"/>
  <c r="AB160"/>
  <c r="Y174"/>
  <c r="Y160"/>
  <c r="AC174"/>
  <c r="AC160"/>
  <c r="AB173"/>
  <c r="AB159"/>
  <c r="Y173"/>
  <c r="Y159"/>
  <c r="AC173"/>
  <c r="AC159"/>
  <c r="AB172"/>
  <c r="AB158"/>
  <c r="Y172"/>
  <c r="Y158"/>
  <c r="AC172"/>
  <c r="AC158"/>
  <c r="AB171"/>
  <c r="AB177"/>
  <c r="AB178" s="1"/>
  <c r="AB179" s="1"/>
  <c r="AB157"/>
  <c r="AB163"/>
  <c r="AB164" s="1"/>
  <c r="AB165" s="1"/>
  <c r="AB154"/>
  <c r="Y171"/>
  <c r="Y157"/>
  <c r="Y154"/>
  <c r="AC171"/>
  <c r="AC177"/>
  <c r="AC178" s="1"/>
  <c r="AC179" s="1"/>
  <c r="AC157"/>
  <c r="AC163"/>
  <c r="AC164" s="1"/>
  <c r="AC165" s="1"/>
  <c r="AC154"/>
  <c r="P175"/>
  <c r="P161"/>
  <c r="T175"/>
  <c r="T161"/>
  <c r="Q175"/>
  <c r="Q161"/>
  <c r="N173"/>
  <c r="N159"/>
  <c r="R173"/>
  <c r="R159"/>
  <c r="O173"/>
  <c r="O159"/>
  <c r="S173"/>
  <c r="S159"/>
  <c r="P171"/>
  <c r="P157"/>
  <c r="P154"/>
  <c r="T171"/>
  <c r="T157"/>
  <c r="T154"/>
  <c r="Q171"/>
  <c r="Q157"/>
  <c r="Q154"/>
  <c r="P176"/>
  <c r="P162"/>
  <c r="T176"/>
  <c r="T162"/>
  <c r="Q176"/>
  <c r="Q162"/>
  <c r="N174"/>
  <c r="N160"/>
  <c r="R174"/>
  <c r="R160"/>
  <c r="O174"/>
  <c r="O160"/>
  <c r="S174"/>
  <c r="S160"/>
  <c r="P172"/>
  <c r="P158"/>
  <c r="T172"/>
  <c r="T158"/>
  <c r="Q172"/>
  <c r="Q158"/>
  <c r="D176"/>
  <c r="D162"/>
  <c r="H176"/>
  <c r="H162"/>
  <c r="C176"/>
  <c r="C162"/>
  <c r="G176"/>
  <c r="G162"/>
  <c r="D175"/>
  <c r="D161"/>
  <c r="H175"/>
  <c r="H161"/>
  <c r="C175"/>
  <c r="C161"/>
  <c r="G175"/>
  <c r="G161"/>
  <c r="D174"/>
  <c r="D160"/>
  <c r="H174"/>
  <c r="H160"/>
  <c r="C174"/>
  <c r="C160"/>
  <c r="G174"/>
  <c r="G160"/>
  <c r="D173"/>
  <c r="D159"/>
  <c r="H173"/>
  <c r="H159"/>
  <c r="C173"/>
  <c r="C159"/>
  <c r="G173"/>
  <c r="G159"/>
  <c r="D172"/>
  <c r="D158"/>
  <c r="H172"/>
  <c r="H158"/>
  <c r="C172"/>
  <c r="C158"/>
  <c r="G172"/>
  <c r="G158"/>
  <c r="D171"/>
  <c r="D177"/>
  <c r="D178"/>
  <c r="D179"/>
  <c r="D157"/>
  <c r="D163"/>
  <c r="D164"/>
  <c r="D165"/>
  <c r="D154"/>
  <c r="H171"/>
  <c r="H157"/>
  <c r="H154"/>
  <c r="C171"/>
  <c r="C177"/>
  <c r="C178"/>
  <c r="C179"/>
  <c r="C157"/>
  <c r="C163"/>
  <c r="C164"/>
  <c r="C165"/>
  <c r="C154"/>
  <c r="C190"/>
  <c r="C191"/>
  <c r="G171"/>
  <c r="G157"/>
  <c r="G154"/>
  <c r="K120"/>
  <c r="K121" s="1"/>
  <c r="K122" s="1"/>
  <c r="D120"/>
  <c r="D121" s="1"/>
  <c r="E120"/>
  <c r="E121" s="1"/>
  <c r="Z176"/>
  <c r="Z162"/>
  <c r="AD176"/>
  <c r="AD162"/>
  <c r="AA176"/>
  <c r="AA162"/>
  <c r="Z175"/>
  <c r="Z161"/>
  <c r="AD175"/>
  <c r="AD161"/>
  <c r="AA175"/>
  <c r="AA161"/>
  <c r="Z174"/>
  <c r="Z160"/>
  <c r="AD174"/>
  <c r="AD160"/>
  <c r="AA174"/>
  <c r="AA160"/>
  <c r="Z173"/>
  <c r="Z159"/>
  <c r="AD173"/>
  <c r="AD159"/>
  <c r="AA173"/>
  <c r="AA159"/>
  <c r="Z172"/>
  <c r="Z158"/>
  <c r="AD172"/>
  <c r="AD158"/>
  <c r="AA172"/>
  <c r="AA158"/>
  <c r="Z171"/>
  <c r="Z177"/>
  <c r="Z178"/>
  <c r="Z179" s="1"/>
  <c r="Z157"/>
  <c r="Z163"/>
  <c r="Z164"/>
  <c r="Z165" s="1"/>
  <c r="Z185" s="1"/>
  <c r="F196" s="1"/>
  <c r="Z154"/>
  <c r="N175"/>
  <c r="N161"/>
  <c r="R175"/>
  <c r="R161"/>
  <c r="O175"/>
  <c r="O161"/>
  <c r="S175"/>
  <c r="S161"/>
  <c r="P173"/>
  <c r="P159"/>
  <c r="T173"/>
  <c r="T159"/>
  <c r="Q173"/>
  <c r="Q159"/>
  <c r="N171"/>
  <c r="N157"/>
  <c r="N154"/>
  <c r="R171"/>
  <c r="R157"/>
  <c r="R154"/>
  <c r="O171"/>
  <c r="O157"/>
  <c r="O154"/>
  <c r="S171"/>
  <c r="S177" s="1"/>
  <c r="S178" s="1"/>
  <c r="S179" s="1"/>
  <c r="S157"/>
  <c r="S154"/>
  <c r="C49"/>
  <c r="C48"/>
  <c r="N176"/>
  <c r="N162"/>
  <c r="R176"/>
  <c r="R162"/>
  <c r="O176"/>
  <c r="O162"/>
  <c r="S176"/>
  <c r="S162"/>
  <c r="P174"/>
  <c r="P160"/>
  <c r="T174"/>
  <c r="T160"/>
  <c r="Q174"/>
  <c r="Q160"/>
  <c r="N172"/>
  <c r="N158"/>
  <c r="R172"/>
  <c r="R158"/>
  <c r="O172"/>
  <c r="O158"/>
  <c r="S172"/>
  <c r="S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E174"/>
  <c r="E160"/>
  <c r="I174"/>
  <c r="I160"/>
  <c r="F173"/>
  <c r="F159"/>
  <c r="J173"/>
  <c r="J159"/>
  <c r="E173"/>
  <c r="E159"/>
  <c r="I173"/>
  <c r="I159"/>
  <c r="F172"/>
  <c r="F158"/>
  <c r="J172"/>
  <c r="J158"/>
  <c r="E172"/>
  <c r="E158"/>
  <c r="I172"/>
  <c r="I158"/>
  <c r="F171"/>
  <c r="F177"/>
  <c r="F178"/>
  <c r="F179"/>
  <c r="F157"/>
  <c r="F163"/>
  <c r="F164"/>
  <c r="F165"/>
  <c r="F154"/>
  <c r="F190"/>
  <c r="J171"/>
  <c r="J157"/>
  <c r="J154"/>
  <c r="E171"/>
  <c r="E177"/>
  <c r="E178"/>
  <c r="E179"/>
  <c r="E157"/>
  <c r="E163"/>
  <c r="E164"/>
  <c r="E165"/>
  <c r="E154"/>
  <c r="E190"/>
  <c r="I171"/>
  <c r="I157"/>
  <c r="I154"/>
  <c r="I120"/>
  <c r="I121"/>
  <c r="I122"/>
  <c r="J120"/>
  <c r="J121" s="1"/>
  <c r="J122" s="1"/>
  <c r="C120"/>
  <c r="C121"/>
  <c r="C122"/>
  <c r="E48"/>
  <c r="D48"/>
  <c r="F160" i="11"/>
  <c r="F163"/>
  <c r="F164"/>
  <c r="F165"/>
  <c r="J174"/>
  <c r="J154"/>
  <c r="J177"/>
  <c r="J178"/>
  <c r="J179"/>
  <c r="F177"/>
  <c r="F178"/>
  <c r="F179"/>
  <c r="C120"/>
  <c r="C121"/>
  <c r="C122"/>
  <c r="J163"/>
  <c r="J164"/>
  <c r="J165"/>
  <c r="J120"/>
  <c r="J121"/>
  <c r="J122"/>
  <c r="R180"/>
  <c r="H48"/>
  <c r="I48"/>
  <c r="J48"/>
  <c r="T180"/>
  <c r="Y176"/>
  <c r="Y162"/>
  <c r="Y175"/>
  <c r="Y161"/>
  <c r="O175"/>
  <c r="O161"/>
  <c r="Y174"/>
  <c r="Y160"/>
  <c r="Y173"/>
  <c r="Y159"/>
  <c r="O173"/>
  <c r="O159"/>
  <c r="Y172"/>
  <c r="Y158"/>
  <c r="Y171"/>
  <c r="Y177"/>
  <c r="Y178"/>
  <c r="Y179"/>
  <c r="Y157"/>
  <c r="Y163"/>
  <c r="Y164"/>
  <c r="Y165"/>
  <c r="Y154"/>
  <c r="O171"/>
  <c r="O157"/>
  <c r="O154"/>
  <c r="P176"/>
  <c r="P162"/>
  <c r="D176"/>
  <c r="D162"/>
  <c r="H175"/>
  <c r="H161"/>
  <c r="T174"/>
  <c r="T160"/>
  <c r="H174"/>
  <c r="H160"/>
  <c r="P173"/>
  <c r="P159"/>
  <c r="D173"/>
  <c r="D159"/>
  <c r="P172"/>
  <c r="P158"/>
  <c r="D172"/>
  <c r="D158"/>
  <c r="H171"/>
  <c r="H157"/>
  <c r="H154"/>
  <c r="S173"/>
  <c r="S159"/>
  <c r="S171"/>
  <c r="S157"/>
  <c r="S154"/>
  <c r="N176"/>
  <c r="N162"/>
  <c r="R174"/>
  <c r="R160"/>
  <c r="R173"/>
  <c r="R159"/>
  <c r="N172"/>
  <c r="N158"/>
  <c r="E176"/>
  <c r="E162"/>
  <c r="I176"/>
  <c r="I162"/>
  <c r="E175"/>
  <c r="E161"/>
  <c r="I175"/>
  <c r="I161"/>
  <c r="E174"/>
  <c r="E160"/>
  <c r="I174"/>
  <c r="I160"/>
  <c r="E173"/>
  <c r="E159"/>
  <c r="I173"/>
  <c r="I159"/>
  <c r="E172"/>
  <c r="E158"/>
  <c r="I172"/>
  <c r="I158"/>
  <c r="E171"/>
  <c r="E177"/>
  <c r="E178"/>
  <c r="E179"/>
  <c r="E157"/>
  <c r="E163"/>
  <c r="E164"/>
  <c r="E165"/>
  <c r="E154"/>
  <c r="I171"/>
  <c r="I157"/>
  <c r="I154"/>
  <c r="I190"/>
  <c r="O176"/>
  <c r="O162"/>
  <c r="S176"/>
  <c r="S162"/>
  <c r="Q174"/>
  <c r="Q160"/>
  <c r="O172"/>
  <c r="O158"/>
  <c r="S172"/>
  <c r="S158"/>
  <c r="AA176"/>
  <c r="AA162"/>
  <c r="AA175"/>
  <c r="AA161"/>
  <c r="Q175"/>
  <c r="Q161"/>
  <c r="AA174"/>
  <c r="AA160"/>
  <c r="AA173"/>
  <c r="AA159"/>
  <c r="Q173"/>
  <c r="Q159"/>
  <c r="AA172"/>
  <c r="AA158"/>
  <c r="AA171"/>
  <c r="AA177"/>
  <c r="AA178"/>
  <c r="AA179"/>
  <c r="AA157"/>
  <c r="AA163"/>
  <c r="AA164"/>
  <c r="AA165"/>
  <c r="AA185"/>
  <c r="G196"/>
  <c r="AA154"/>
  <c r="Q171"/>
  <c r="Q157"/>
  <c r="Q154"/>
  <c r="T176"/>
  <c r="T162"/>
  <c r="H176"/>
  <c r="H162"/>
  <c r="P175"/>
  <c r="P161"/>
  <c r="D175"/>
  <c r="D161"/>
  <c r="P174"/>
  <c r="P160"/>
  <c r="D174"/>
  <c r="D160"/>
  <c r="H173"/>
  <c r="H159"/>
  <c r="T172"/>
  <c r="T158"/>
  <c r="T163"/>
  <c r="T164"/>
  <c r="T165"/>
  <c r="H172"/>
  <c r="H158"/>
  <c r="P171"/>
  <c r="P177"/>
  <c r="P178"/>
  <c r="P179"/>
  <c r="P157"/>
  <c r="P163"/>
  <c r="P164"/>
  <c r="P165"/>
  <c r="P154"/>
  <c r="D171"/>
  <c r="D157"/>
  <c r="D154"/>
  <c r="S175"/>
  <c r="S161"/>
  <c r="C49"/>
  <c r="C48"/>
  <c r="R176"/>
  <c r="R162"/>
  <c r="R175"/>
  <c r="R161"/>
  <c r="N174"/>
  <c r="N160"/>
  <c r="R172"/>
  <c r="R158"/>
  <c r="R171"/>
  <c r="R177"/>
  <c r="R178"/>
  <c r="R179"/>
  <c r="R157"/>
  <c r="R163"/>
  <c r="R164"/>
  <c r="R165"/>
  <c r="R154"/>
  <c r="C176"/>
  <c r="C162"/>
  <c r="G176"/>
  <c r="G162"/>
  <c r="C175"/>
  <c r="C161"/>
  <c r="G175"/>
  <c r="G161"/>
  <c r="C174"/>
  <c r="C160"/>
  <c r="G174"/>
  <c r="G160"/>
  <c r="C173"/>
  <c r="C159"/>
  <c r="G173"/>
  <c r="G159"/>
  <c r="C172"/>
  <c r="C158"/>
  <c r="G172"/>
  <c r="G158"/>
  <c r="C171"/>
  <c r="C177"/>
  <c r="C178"/>
  <c r="C179"/>
  <c r="C157"/>
  <c r="C163"/>
  <c r="C164"/>
  <c r="C165"/>
  <c r="C154"/>
  <c r="C190"/>
  <c r="C191"/>
  <c r="G171"/>
  <c r="G157"/>
  <c r="G154"/>
  <c r="Q176"/>
  <c r="Q162"/>
  <c r="O174"/>
  <c r="O160"/>
  <c r="S174"/>
  <c r="S160"/>
  <c r="Q172"/>
  <c r="Q158"/>
  <c r="I120"/>
  <c r="I121"/>
  <c r="I122"/>
  <c r="F190"/>
  <c r="Z177"/>
  <c r="Z178"/>
  <c r="Z179"/>
  <c r="T154"/>
  <c r="T177"/>
  <c r="T178"/>
  <c r="T179"/>
  <c r="K120"/>
  <c r="K121"/>
  <c r="K122"/>
  <c r="D120"/>
  <c r="D121"/>
  <c r="D122"/>
  <c r="E120"/>
  <c r="E121"/>
  <c r="E122"/>
  <c r="D48"/>
  <c r="AC163"/>
  <c r="AC164"/>
  <c r="AC165"/>
  <c r="AC185"/>
  <c r="I196"/>
  <c r="F48"/>
  <c r="AD177"/>
  <c r="AD178"/>
  <c r="AD179"/>
  <c r="AD185"/>
  <c r="J196"/>
  <c r="Z163"/>
  <c r="Z164"/>
  <c r="Z165"/>
  <c r="Z185"/>
  <c r="F196"/>
  <c r="N154"/>
  <c r="N177"/>
  <c r="N178"/>
  <c r="N179"/>
  <c r="E48"/>
  <c r="AB177"/>
  <c r="AB178"/>
  <c r="AB179"/>
  <c r="AB185"/>
  <c r="H196"/>
  <c r="Y163" i="16"/>
  <c r="Y164"/>
  <c r="Y165"/>
  <c r="Y185"/>
  <c r="E196"/>
  <c r="O163"/>
  <c r="O164"/>
  <c r="O165"/>
  <c r="N163"/>
  <c r="N164"/>
  <c r="N165"/>
  <c r="N185"/>
  <c r="D195"/>
  <c r="D197"/>
  <c r="D198"/>
  <c r="D199" s="1"/>
  <c r="E122"/>
  <c r="E127"/>
  <c r="AD180"/>
  <c r="AB180"/>
  <c r="Z180"/>
  <c r="X180"/>
  <c r="AC180"/>
  <c r="AA180"/>
  <c r="Y180"/>
  <c r="W180"/>
  <c r="K128"/>
  <c r="K126"/>
  <c r="C128"/>
  <c r="C126"/>
  <c r="C129"/>
  <c r="F166" s="1"/>
  <c r="C123"/>
  <c r="I128"/>
  <c r="I126"/>
  <c r="I129"/>
  <c r="H180" s="1"/>
  <c r="I123"/>
  <c r="J123"/>
  <c r="K123"/>
  <c r="G190"/>
  <c r="H190"/>
  <c r="Q163"/>
  <c r="Q164"/>
  <c r="Q165"/>
  <c r="T177"/>
  <c r="T178"/>
  <c r="T179"/>
  <c r="P163"/>
  <c r="P164"/>
  <c r="P165"/>
  <c r="E190"/>
  <c r="F190"/>
  <c r="F191"/>
  <c r="D127"/>
  <c r="D122"/>
  <c r="T180"/>
  <c r="R180"/>
  <c r="P180"/>
  <c r="N180"/>
  <c r="S180"/>
  <c r="Q180"/>
  <c r="O180"/>
  <c r="M180"/>
  <c r="J128"/>
  <c r="J126"/>
  <c r="S177"/>
  <c r="S178"/>
  <c r="S179"/>
  <c r="S185"/>
  <c r="I195"/>
  <c r="O185"/>
  <c r="E195"/>
  <c r="R177"/>
  <c r="R178"/>
  <c r="R179"/>
  <c r="R185"/>
  <c r="H195"/>
  <c r="AD163"/>
  <c r="AD164"/>
  <c r="AD165"/>
  <c r="AD185"/>
  <c r="J196"/>
  <c r="G185"/>
  <c r="G194"/>
  <c r="H163"/>
  <c r="H164"/>
  <c r="H165"/>
  <c r="H185"/>
  <c r="H194"/>
  <c r="D190"/>
  <c r="D191"/>
  <c r="Q177"/>
  <c r="Q178"/>
  <c r="Q179"/>
  <c r="T163"/>
  <c r="T164"/>
  <c r="T165"/>
  <c r="T185"/>
  <c r="J195"/>
  <c r="P177"/>
  <c r="P178"/>
  <c r="P179"/>
  <c r="AC185"/>
  <c r="I196"/>
  <c r="AB185"/>
  <c r="H196"/>
  <c r="I190"/>
  <c r="I191"/>
  <c r="E185"/>
  <c r="E194"/>
  <c r="J190"/>
  <c r="J191"/>
  <c r="F185"/>
  <c r="F194"/>
  <c r="D122" i="15"/>
  <c r="D126"/>
  <c r="D127"/>
  <c r="O163"/>
  <c r="O164" s="1"/>
  <c r="O165" s="1"/>
  <c r="T163"/>
  <c r="T164"/>
  <c r="T165" s="1"/>
  <c r="T185" s="1"/>
  <c r="J195" s="1"/>
  <c r="J206" s="1"/>
  <c r="AD163"/>
  <c r="AD164" s="1"/>
  <c r="AD165" s="1"/>
  <c r="J180"/>
  <c r="H180"/>
  <c r="H182" s="1"/>
  <c r="F180"/>
  <c r="F182" s="1"/>
  <c r="D180"/>
  <c r="G180"/>
  <c r="C180"/>
  <c r="C182" s="1"/>
  <c r="I180"/>
  <c r="I182" s="1"/>
  <c r="E180"/>
  <c r="E182" s="1"/>
  <c r="I128"/>
  <c r="I123"/>
  <c r="J123"/>
  <c r="K123"/>
  <c r="C128"/>
  <c r="C123"/>
  <c r="D128"/>
  <c r="D129"/>
  <c r="C177"/>
  <c r="C178"/>
  <c r="C179" s="1"/>
  <c r="G163"/>
  <c r="G164" s="1"/>
  <c r="G165" s="1"/>
  <c r="O177"/>
  <c r="O178" s="1"/>
  <c r="O179" s="1"/>
  <c r="AD177"/>
  <c r="AD178" s="1"/>
  <c r="AD179" s="1"/>
  <c r="F190"/>
  <c r="N163"/>
  <c r="N164" s="1"/>
  <c r="N165" s="1"/>
  <c r="R177"/>
  <c r="R178"/>
  <c r="R179" s="1"/>
  <c r="J190"/>
  <c r="E190"/>
  <c r="E177"/>
  <c r="E178" s="1"/>
  <c r="E179" s="1"/>
  <c r="I163"/>
  <c r="I164"/>
  <c r="I165" s="1"/>
  <c r="Q177"/>
  <c r="Q178" s="1"/>
  <c r="Q179" s="1"/>
  <c r="Y163"/>
  <c r="Y164"/>
  <c r="Y165" s="1"/>
  <c r="AB177"/>
  <c r="AB178" s="1"/>
  <c r="AB179" s="1"/>
  <c r="D163"/>
  <c r="D164" s="1"/>
  <c r="D165" s="1"/>
  <c r="H190"/>
  <c r="H191" s="1"/>
  <c r="H177"/>
  <c r="H178" s="1"/>
  <c r="H179" s="1"/>
  <c r="P163"/>
  <c r="P164" s="1"/>
  <c r="P165" s="1"/>
  <c r="AA177"/>
  <c r="AA178" s="1"/>
  <c r="AA179" s="1"/>
  <c r="T180"/>
  <c r="T182" s="1"/>
  <c r="R180"/>
  <c r="P180"/>
  <c r="N180"/>
  <c r="N182" s="1"/>
  <c r="Q180"/>
  <c r="Q182" s="1"/>
  <c r="M180"/>
  <c r="S180"/>
  <c r="O180"/>
  <c r="O182" s="1"/>
  <c r="J128"/>
  <c r="AD180"/>
  <c r="AB180"/>
  <c r="Z180"/>
  <c r="X180"/>
  <c r="AA180"/>
  <c r="W180"/>
  <c r="AC180"/>
  <c r="AC182" s="1"/>
  <c r="Y180"/>
  <c r="Y182" s="1"/>
  <c r="K128"/>
  <c r="E129"/>
  <c r="G177"/>
  <c r="G178" s="1"/>
  <c r="G179" s="1"/>
  <c r="N177"/>
  <c r="N178" s="1"/>
  <c r="N179" s="1"/>
  <c r="R163"/>
  <c r="R164" s="1"/>
  <c r="R165" s="1"/>
  <c r="R185" s="1"/>
  <c r="H195" s="1"/>
  <c r="H206" s="1"/>
  <c r="E163"/>
  <c r="E164"/>
  <c r="E165" s="1"/>
  <c r="I177"/>
  <c r="I178" s="1"/>
  <c r="I179" s="1"/>
  <c r="Q163"/>
  <c r="Q164" s="1"/>
  <c r="Q165" s="1"/>
  <c r="Q185" s="1"/>
  <c r="G195" s="1"/>
  <c r="G206" s="1"/>
  <c r="Y177"/>
  <c r="Y178"/>
  <c r="Y179" s="1"/>
  <c r="AB163"/>
  <c r="AB164" s="1"/>
  <c r="AB165" s="1"/>
  <c r="D190"/>
  <c r="D191" s="1"/>
  <c r="D177"/>
  <c r="D178" s="1"/>
  <c r="D179" s="1"/>
  <c r="H163"/>
  <c r="H164" s="1"/>
  <c r="H165" s="1"/>
  <c r="P177"/>
  <c r="P178" s="1"/>
  <c r="P179" s="1"/>
  <c r="AA163"/>
  <c r="AA164" s="1"/>
  <c r="AA165" s="1"/>
  <c r="AA185" s="1"/>
  <c r="G196" s="1"/>
  <c r="G207" s="1"/>
  <c r="J177" i="13"/>
  <c r="J178"/>
  <c r="J179"/>
  <c r="F185"/>
  <c r="F194"/>
  <c r="H177"/>
  <c r="H178"/>
  <c r="H179"/>
  <c r="Q177"/>
  <c r="Q178"/>
  <c r="Q179"/>
  <c r="Y185"/>
  <c r="E196"/>
  <c r="AC185"/>
  <c r="I196"/>
  <c r="D185"/>
  <c r="D194"/>
  <c r="AD180"/>
  <c r="AB180"/>
  <c r="Z180"/>
  <c r="X180"/>
  <c r="AA180"/>
  <c r="W180"/>
  <c r="AC180"/>
  <c r="Y180"/>
  <c r="E129"/>
  <c r="T180"/>
  <c r="R180"/>
  <c r="P180"/>
  <c r="N180"/>
  <c r="Q180"/>
  <c r="M180"/>
  <c r="S180"/>
  <c r="O180"/>
  <c r="H163"/>
  <c r="H164"/>
  <c r="H165"/>
  <c r="H185"/>
  <c r="H194"/>
  <c r="C163"/>
  <c r="C164"/>
  <c r="C165"/>
  <c r="R163"/>
  <c r="R164"/>
  <c r="R165"/>
  <c r="N177"/>
  <c r="N178"/>
  <c r="N179"/>
  <c r="AB185"/>
  <c r="H196"/>
  <c r="I190"/>
  <c r="I191"/>
  <c r="I177"/>
  <c r="I178"/>
  <c r="I179"/>
  <c r="S163"/>
  <c r="S164"/>
  <c r="S165"/>
  <c r="J163"/>
  <c r="J164"/>
  <c r="J165"/>
  <c r="J185"/>
  <c r="J194"/>
  <c r="G163"/>
  <c r="G164"/>
  <c r="G165"/>
  <c r="T177"/>
  <c r="T178"/>
  <c r="T179"/>
  <c r="P163"/>
  <c r="P164"/>
  <c r="P165"/>
  <c r="AD177"/>
  <c r="AD178"/>
  <c r="AD179"/>
  <c r="Z163"/>
  <c r="Z164"/>
  <c r="Z165"/>
  <c r="E190"/>
  <c r="E191"/>
  <c r="E177"/>
  <c r="E178"/>
  <c r="E179"/>
  <c r="O163"/>
  <c r="O164"/>
  <c r="O165"/>
  <c r="AA177"/>
  <c r="AA178"/>
  <c r="AA179"/>
  <c r="D129"/>
  <c r="D136" s="1"/>
  <c r="D93" s="1"/>
  <c r="J180"/>
  <c r="H180"/>
  <c r="F180"/>
  <c r="D180"/>
  <c r="G180"/>
  <c r="C180"/>
  <c r="I180"/>
  <c r="E180"/>
  <c r="I129"/>
  <c r="I123"/>
  <c r="J123"/>
  <c r="K123"/>
  <c r="C129"/>
  <c r="C123"/>
  <c r="Q185"/>
  <c r="G195"/>
  <c r="C177"/>
  <c r="C178"/>
  <c r="C179"/>
  <c r="R177"/>
  <c r="R178"/>
  <c r="R179"/>
  <c r="N163"/>
  <c r="N164"/>
  <c r="N165"/>
  <c r="N185"/>
  <c r="D195"/>
  <c r="D197"/>
  <c r="D198"/>
  <c r="I163"/>
  <c r="I164"/>
  <c r="I165"/>
  <c r="I185"/>
  <c r="I194"/>
  <c r="S177"/>
  <c r="S178"/>
  <c r="S179"/>
  <c r="J191"/>
  <c r="G191"/>
  <c r="G177"/>
  <c r="G178"/>
  <c r="G179"/>
  <c r="T163"/>
  <c r="T164"/>
  <c r="T165"/>
  <c r="T185"/>
  <c r="J195"/>
  <c r="P177"/>
  <c r="P178"/>
  <c r="P179"/>
  <c r="AD163"/>
  <c r="AD164"/>
  <c r="AD165"/>
  <c r="AD185"/>
  <c r="J196"/>
  <c r="Z177"/>
  <c r="Z178"/>
  <c r="Z179"/>
  <c r="E163"/>
  <c r="E164"/>
  <c r="E165"/>
  <c r="E185"/>
  <c r="E194"/>
  <c r="O177"/>
  <c r="O178"/>
  <c r="O179"/>
  <c r="AA163"/>
  <c r="AA164"/>
  <c r="AA165"/>
  <c r="AA185"/>
  <c r="G196"/>
  <c r="I177" i="12"/>
  <c r="I178"/>
  <c r="I179"/>
  <c r="J177"/>
  <c r="J178"/>
  <c r="J179"/>
  <c r="G177"/>
  <c r="G178"/>
  <c r="G179"/>
  <c r="H177"/>
  <c r="H178"/>
  <c r="H179"/>
  <c r="E185"/>
  <c r="E194"/>
  <c r="F185"/>
  <c r="F194"/>
  <c r="C185"/>
  <c r="C194"/>
  <c r="C197"/>
  <c r="C198"/>
  <c r="C199"/>
  <c r="D185"/>
  <c r="D194"/>
  <c r="I190"/>
  <c r="Y177"/>
  <c r="Y178"/>
  <c r="Y179" s="1"/>
  <c r="C129"/>
  <c r="J166" s="1"/>
  <c r="C123"/>
  <c r="I129"/>
  <c r="H180"/>
  <c r="I123"/>
  <c r="I163"/>
  <c r="I164"/>
  <c r="I165"/>
  <c r="J163"/>
  <c r="J164"/>
  <c r="J165"/>
  <c r="J185"/>
  <c r="J194"/>
  <c r="F191"/>
  <c r="S163"/>
  <c r="S164" s="1"/>
  <c r="S165" s="1"/>
  <c r="O177"/>
  <c r="O178" s="1"/>
  <c r="O179" s="1"/>
  <c r="R163"/>
  <c r="R164"/>
  <c r="R165" s="1"/>
  <c r="N177"/>
  <c r="N178" s="1"/>
  <c r="N179" s="1"/>
  <c r="G163"/>
  <c r="G164"/>
  <c r="G165"/>
  <c r="H163"/>
  <c r="H164"/>
  <c r="H165"/>
  <c r="H185"/>
  <c r="H194"/>
  <c r="D190"/>
  <c r="D191" s="1"/>
  <c r="Q163"/>
  <c r="Q164"/>
  <c r="Q165" s="1"/>
  <c r="T177"/>
  <c r="T178"/>
  <c r="T179"/>
  <c r="P163"/>
  <c r="P164" s="1"/>
  <c r="P165" s="1"/>
  <c r="Y163"/>
  <c r="Y164" s="1"/>
  <c r="Y165" s="1"/>
  <c r="Y185" s="1"/>
  <c r="E196" s="1"/>
  <c r="O163"/>
  <c r="O164" s="1"/>
  <c r="O165" s="1"/>
  <c r="N163"/>
  <c r="N164" s="1"/>
  <c r="N165" s="1"/>
  <c r="N185" s="1"/>
  <c r="D195" s="1"/>
  <c r="D197" s="1"/>
  <c r="D198" s="1"/>
  <c r="D199" s="1"/>
  <c r="H190"/>
  <c r="Q177"/>
  <c r="Q178" s="1"/>
  <c r="Q179" s="1"/>
  <c r="T163"/>
  <c r="T164" s="1"/>
  <c r="T165" s="1"/>
  <c r="T185" s="1"/>
  <c r="J195" s="1"/>
  <c r="P177"/>
  <c r="P178" s="1"/>
  <c r="P179" s="1"/>
  <c r="Y185" i="11"/>
  <c r="E196"/>
  <c r="Q180"/>
  <c r="F185"/>
  <c r="F194"/>
  <c r="J185"/>
  <c r="J194"/>
  <c r="J190"/>
  <c r="J191"/>
  <c r="C129"/>
  <c r="E166" s="1"/>
  <c r="C123"/>
  <c r="D123"/>
  <c r="D177"/>
  <c r="D178"/>
  <c r="D179"/>
  <c r="I177"/>
  <c r="I178"/>
  <c r="I179"/>
  <c r="E185"/>
  <c r="E194"/>
  <c r="G163"/>
  <c r="G164"/>
  <c r="G165"/>
  <c r="S180"/>
  <c r="P180"/>
  <c r="R185"/>
  <c r="H195"/>
  <c r="P185"/>
  <c r="F195"/>
  <c r="T185"/>
  <c r="J195"/>
  <c r="N163"/>
  <c r="N164"/>
  <c r="N165"/>
  <c r="J197"/>
  <c r="J198"/>
  <c r="J129"/>
  <c r="O180"/>
  <c r="M180"/>
  <c r="N180"/>
  <c r="D190"/>
  <c r="D191"/>
  <c r="AD180"/>
  <c r="AB180"/>
  <c r="Z180"/>
  <c r="X180"/>
  <c r="AA180"/>
  <c r="W180"/>
  <c r="AC180"/>
  <c r="Y180"/>
  <c r="I129"/>
  <c r="H180" s="1"/>
  <c r="I123"/>
  <c r="J123"/>
  <c r="K123"/>
  <c r="E129"/>
  <c r="D129"/>
  <c r="N185"/>
  <c r="D195"/>
  <c r="Q177"/>
  <c r="Q178"/>
  <c r="Q179"/>
  <c r="S177"/>
  <c r="S178"/>
  <c r="S179"/>
  <c r="H163"/>
  <c r="H164"/>
  <c r="H165"/>
  <c r="O177"/>
  <c r="O178"/>
  <c r="O179"/>
  <c r="G190"/>
  <c r="G191"/>
  <c r="G177"/>
  <c r="G178"/>
  <c r="G179"/>
  <c r="C185"/>
  <c r="C194"/>
  <c r="C197"/>
  <c r="C198"/>
  <c r="C199"/>
  <c r="D163"/>
  <c r="D164"/>
  <c r="D165"/>
  <c r="Q163"/>
  <c r="Q164"/>
  <c r="Q165"/>
  <c r="Q185"/>
  <c r="G195"/>
  <c r="I163"/>
  <c r="I164"/>
  <c r="I165"/>
  <c r="E190"/>
  <c r="S163"/>
  <c r="S164"/>
  <c r="S165"/>
  <c r="H190"/>
  <c r="H191"/>
  <c r="H177"/>
  <c r="H178"/>
  <c r="H179"/>
  <c r="O163"/>
  <c r="O164"/>
  <c r="O165"/>
  <c r="S181" i="16"/>
  <c r="S182"/>
  <c r="Q181"/>
  <c r="Q182"/>
  <c r="O181"/>
  <c r="O182"/>
  <c r="M181"/>
  <c r="M182"/>
  <c r="T181"/>
  <c r="T182"/>
  <c r="R181"/>
  <c r="R182"/>
  <c r="P181"/>
  <c r="P182"/>
  <c r="N181"/>
  <c r="N182"/>
  <c r="E191"/>
  <c r="H191"/>
  <c r="I181"/>
  <c r="G181"/>
  <c r="E181"/>
  <c r="C181"/>
  <c r="J181"/>
  <c r="H181"/>
  <c r="F181"/>
  <c r="D181"/>
  <c r="I167"/>
  <c r="G167"/>
  <c r="E167"/>
  <c r="C167"/>
  <c r="J167"/>
  <c r="H167"/>
  <c r="F167"/>
  <c r="D167"/>
  <c r="J197"/>
  <c r="J198"/>
  <c r="I197"/>
  <c r="I198"/>
  <c r="E197"/>
  <c r="E198"/>
  <c r="E199" s="1"/>
  <c r="D128"/>
  <c r="D126"/>
  <c r="D129"/>
  <c r="D123"/>
  <c r="C131"/>
  <c r="C133"/>
  <c r="C134"/>
  <c r="AD166"/>
  <c r="AB166"/>
  <c r="Z166"/>
  <c r="X166"/>
  <c r="AC166"/>
  <c r="AA166"/>
  <c r="Y166"/>
  <c r="W166"/>
  <c r="E128"/>
  <c r="E126"/>
  <c r="G191"/>
  <c r="H197"/>
  <c r="H198"/>
  <c r="P185"/>
  <c r="F195"/>
  <c r="F197"/>
  <c r="F198"/>
  <c r="Q185"/>
  <c r="G195"/>
  <c r="G197"/>
  <c r="G198"/>
  <c r="Y166" i="15"/>
  <c r="Y168" s="1"/>
  <c r="W166"/>
  <c r="C96"/>
  <c r="X166"/>
  <c r="AB166"/>
  <c r="E191"/>
  <c r="F191"/>
  <c r="C131"/>
  <c r="C133"/>
  <c r="C134"/>
  <c r="D123"/>
  <c r="AC166"/>
  <c r="AC168" s="1"/>
  <c r="I96" s="1"/>
  <c r="AA166"/>
  <c r="AA168" s="1"/>
  <c r="Z166"/>
  <c r="AD166"/>
  <c r="AD168" s="1"/>
  <c r="Z185" i="13"/>
  <c r="F196"/>
  <c r="P185"/>
  <c r="F195"/>
  <c r="G185"/>
  <c r="G194"/>
  <c r="G197"/>
  <c r="G198"/>
  <c r="F191"/>
  <c r="S185"/>
  <c r="I195"/>
  <c r="I197"/>
  <c r="I198"/>
  <c r="C185"/>
  <c r="C194"/>
  <c r="C197"/>
  <c r="C198"/>
  <c r="C199"/>
  <c r="C131"/>
  <c r="C133"/>
  <c r="C134"/>
  <c r="D123"/>
  <c r="O185"/>
  <c r="E195"/>
  <c r="E197"/>
  <c r="E198"/>
  <c r="E199"/>
  <c r="J197"/>
  <c r="J198"/>
  <c r="R185"/>
  <c r="H195"/>
  <c r="H197"/>
  <c r="H198"/>
  <c r="G185" i="12"/>
  <c r="G194"/>
  <c r="I185"/>
  <c r="I194"/>
  <c r="E191"/>
  <c r="I191"/>
  <c r="E180"/>
  <c r="I180"/>
  <c r="F180"/>
  <c r="J180"/>
  <c r="C131"/>
  <c r="C133"/>
  <c r="C134"/>
  <c r="C180"/>
  <c r="G180"/>
  <c r="D180"/>
  <c r="F197" i="11"/>
  <c r="F198"/>
  <c r="S185"/>
  <c r="I195"/>
  <c r="E191"/>
  <c r="C131"/>
  <c r="C133"/>
  <c r="C134"/>
  <c r="C81"/>
  <c r="G185"/>
  <c r="G194"/>
  <c r="G197"/>
  <c r="G198"/>
  <c r="G199"/>
  <c r="O185"/>
  <c r="E195"/>
  <c r="E197"/>
  <c r="E198"/>
  <c r="F199"/>
  <c r="H185"/>
  <c r="H194"/>
  <c r="H197"/>
  <c r="H198"/>
  <c r="I185"/>
  <c r="I194"/>
  <c r="D185"/>
  <c r="D194"/>
  <c r="D197"/>
  <c r="D198"/>
  <c r="D199"/>
  <c r="D131"/>
  <c r="D133"/>
  <c r="E123"/>
  <c r="E131"/>
  <c r="E133"/>
  <c r="F191"/>
  <c r="O166"/>
  <c r="M166"/>
  <c r="C95"/>
  <c r="N166"/>
  <c r="R166"/>
  <c r="W166"/>
  <c r="C96"/>
  <c r="X166"/>
  <c r="AB166"/>
  <c r="I191"/>
  <c r="S166"/>
  <c r="I95"/>
  <c r="Q166"/>
  <c r="P166"/>
  <c r="T166"/>
  <c r="AC166"/>
  <c r="Y166"/>
  <c r="AA166"/>
  <c r="Z166"/>
  <c r="AD166"/>
  <c r="M166" i="16"/>
  <c r="Q166"/>
  <c r="N166"/>
  <c r="R166"/>
  <c r="O166"/>
  <c r="S166"/>
  <c r="P166"/>
  <c r="T166"/>
  <c r="I199"/>
  <c r="J199"/>
  <c r="S167"/>
  <c r="Q167"/>
  <c r="O167"/>
  <c r="M167"/>
  <c r="T167"/>
  <c r="R167"/>
  <c r="P167"/>
  <c r="N167"/>
  <c r="E129"/>
  <c r="AD167"/>
  <c r="AD168"/>
  <c r="AB167"/>
  <c r="AB168"/>
  <c r="Z167"/>
  <c r="Z168"/>
  <c r="X167"/>
  <c r="X168"/>
  <c r="Y167"/>
  <c r="Y168"/>
  <c r="AC167"/>
  <c r="AC168"/>
  <c r="AA167"/>
  <c r="AA168"/>
  <c r="W167"/>
  <c r="W168"/>
  <c r="C96"/>
  <c r="O168"/>
  <c r="E95"/>
  <c r="S168"/>
  <c r="M168"/>
  <c r="C95"/>
  <c r="Q168"/>
  <c r="N168"/>
  <c r="D95"/>
  <c r="R168"/>
  <c r="P168"/>
  <c r="F95"/>
  <c r="T168"/>
  <c r="G96"/>
  <c r="F199"/>
  <c r="G199"/>
  <c r="I95"/>
  <c r="A205"/>
  <c r="C81"/>
  <c r="D96"/>
  <c r="H96"/>
  <c r="G95"/>
  <c r="H95"/>
  <c r="D131"/>
  <c r="D133"/>
  <c r="D134"/>
  <c r="E123"/>
  <c r="E131"/>
  <c r="E133"/>
  <c r="H199"/>
  <c r="E96"/>
  <c r="I96"/>
  <c r="F96"/>
  <c r="J96"/>
  <c r="J95"/>
  <c r="E123" i="15"/>
  <c r="E131"/>
  <c r="E133"/>
  <c r="D131"/>
  <c r="D133"/>
  <c r="D134"/>
  <c r="D96"/>
  <c r="A205"/>
  <c r="C81"/>
  <c r="H199" i="13"/>
  <c r="J199"/>
  <c r="D199"/>
  <c r="A205"/>
  <c r="C81"/>
  <c r="F197"/>
  <c r="F198"/>
  <c r="F199"/>
  <c r="E123"/>
  <c r="E131"/>
  <c r="E133"/>
  <c r="D131"/>
  <c r="D133"/>
  <c r="D134"/>
  <c r="I199"/>
  <c r="A205" i="12"/>
  <c r="C81"/>
  <c r="I197" i="11"/>
  <c r="I198"/>
  <c r="I199"/>
  <c r="A205"/>
  <c r="I205"/>
  <c r="D134"/>
  <c r="D81"/>
  <c r="D87"/>
  <c r="H199"/>
  <c r="E96"/>
  <c r="D95"/>
  <c r="E134"/>
  <c r="E81"/>
  <c r="E87"/>
  <c r="E199"/>
  <c r="G96"/>
  <c r="I96"/>
  <c r="F95"/>
  <c r="A206"/>
  <c r="J199"/>
  <c r="C87"/>
  <c r="J96"/>
  <c r="H96"/>
  <c r="E95"/>
  <c r="F96"/>
  <c r="J95"/>
  <c r="G95"/>
  <c r="D96"/>
  <c r="H95"/>
  <c r="K96" i="16"/>
  <c r="E134"/>
  <c r="A207" s="1"/>
  <c r="K95"/>
  <c r="I205"/>
  <c r="G205"/>
  <c r="E205"/>
  <c r="C205"/>
  <c r="C210"/>
  <c r="C83" s="1"/>
  <c r="J205"/>
  <c r="J210" s="1"/>
  <c r="J83" s="1"/>
  <c r="H205"/>
  <c r="H210" s="1"/>
  <c r="H83" s="1"/>
  <c r="F205"/>
  <c r="F210" s="1"/>
  <c r="F83" s="1"/>
  <c r="D205"/>
  <c r="D210"/>
  <c r="D83" s="1"/>
  <c r="A206"/>
  <c r="D81"/>
  <c r="D87"/>
  <c r="C87"/>
  <c r="E134" i="15"/>
  <c r="E81"/>
  <c r="E87"/>
  <c r="C87"/>
  <c r="A206"/>
  <c r="D81"/>
  <c r="D87"/>
  <c r="A207"/>
  <c r="G199" i="13"/>
  <c r="I205"/>
  <c r="G205"/>
  <c r="E205"/>
  <c r="C205"/>
  <c r="C210"/>
  <c r="C83"/>
  <c r="J205"/>
  <c r="J210"/>
  <c r="J83"/>
  <c r="H205"/>
  <c r="H210"/>
  <c r="H83"/>
  <c r="F205"/>
  <c r="F210"/>
  <c r="F83"/>
  <c r="D205"/>
  <c r="D210"/>
  <c r="D83"/>
  <c r="E134"/>
  <c r="A206"/>
  <c r="D81"/>
  <c r="D87"/>
  <c r="C87"/>
  <c r="C87" i="12"/>
  <c r="I205"/>
  <c r="G205"/>
  <c r="E205"/>
  <c r="C205"/>
  <c r="C210"/>
  <c r="C83"/>
  <c r="J205"/>
  <c r="J210"/>
  <c r="J83"/>
  <c r="H205"/>
  <c r="H210"/>
  <c r="F205"/>
  <c r="F210"/>
  <c r="D205"/>
  <c r="D210"/>
  <c r="D83"/>
  <c r="F205" i="11"/>
  <c r="C205"/>
  <c r="C210"/>
  <c r="C83"/>
  <c r="C82"/>
  <c r="D205"/>
  <c r="G205"/>
  <c r="J205"/>
  <c r="J210"/>
  <c r="J83"/>
  <c r="J89"/>
  <c r="H205"/>
  <c r="H210"/>
  <c r="H83"/>
  <c r="E205"/>
  <c r="F210"/>
  <c r="F83"/>
  <c r="F89"/>
  <c r="A207"/>
  <c r="J207"/>
  <c r="K87"/>
  <c r="K95"/>
  <c r="K96"/>
  <c r="I206"/>
  <c r="G206"/>
  <c r="E206"/>
  <c r="H206"/>
  <c r="H211"/>
  <c r="H84"/>
  <c r="H90"/>
  <c r="D206"/>
  <c r="D211"/>
  <c r="D84"/>
  <c r="J206"/>
  <c r="F206"/>
  <c r="F211"/>
  <c r="F84"/>
  <c r="F90"/>
  <c r="K81"/>
  <c r="K69" i="1"/>
  <c r="C22"/>
  <c r="D22"/>
  <c r="E22"/>
  <c r="F22"/>
  <c r="G22"/>
  <c r="H22"/>
  <c r="I22"/>
  <c r="J22"/>
  <c r="C105"/>
  <c r="C117"/>
  <c r="C23"/>
  <c r="D23"/>
  <c r="E23"/>
  <c r="F23"/>
  <c r="G23"/>
  <c r="H23"/>
  <c r="I23"/>
  <c r="J23"/>
  <c r="C24"/>
  <c r="D24"/>
  <c r="E150" s="1"/>
  <c r="E24"/>
  <c r="F24"/>
  <c r="G24"/>
  <c r="H24"/>
  <c r="I24"/>
  <c r="J24"/>
  <c r="C25"/>
  <c r="D25"/>
  <c r="E25"/>
  <c r="F25"/>
  <c r="G25"/>
  <c r="H25"/>
  <c r="I25"/>
  <c r="J25"/>
  <c r="C26"/>
  <c r="I152" s="1"/>
  <c r="D26"/>
  <c r="E26"/>
  <c r="F26"/>
  <c r="G26"/>
  <c r="H26"/>
  <c r="I26"/>
  <c r="J26"/>
  <c r="C27"/>
  <c r="D27"/>
  <c r="E27"/>
  <c r="F27"/>
  <c r="G27"/>
  <c r="H27"/>
  <c r="I27"/>
  <c r="J27"/>
  <c r="C106"/>
  <c r="C76"/>
  <c r="C77" s="1"/>
  <c r="I105"/>
  <c r="I106"/>
  <c r="D31"/>
  <c r="O148" s="1"/>
  <c r="O171" s="1"/>
  <c r="E31"/>
  <c r="F31"/>
  <c r="G31"/>
  <c r="H31"/>
  <c r="I31"/>
  <c r="J31"/>
  <c r="D105"/>
  <c r="D114"/>
  <c r="D32"/>
  <c r="N149" s="1"/>
  <c r="N158" s="1"/>
  <c r="E32"/>
  <c r="F32"/>
  <c r="G32"/>
  <c r="H32"/>
  <c r="I32"/>
  <c r="J32"/>
  <c r="D33"/>
  <c r="N150"/>
  <c r="E33"/>
  <c r="O150" s="1"/>
  <c r="F33"/>
  <c r="G33"/>
  <c r="H33"/>
  <c r="I33"/>
  <c r="J33"/>
  <c r="D34"/>
  <c r="E34"/>
  <c r="F34"/>
  <c r="G34"/>
  <c r="H34"/>
  <c r="I34"/>
  <c r="J34"/>
  <c r="D35"/>
  <c r="O152" s="1"/>
  <c r="E35"/>
  <c r="F35"/>
  <c r="G35"/>
  <c r="H35"/>
  <c r="I35"/>
  <c r="J35"/>
  <c r="D36"/>
  <c r="E36"/>
  <c r="F36"/>
  <c r="G36"/>
  <c r="H36"/>
  <c r="I36"/>
  <c r="J36"/>
  <c r="D106"/>
  <c r="D76"/>
  <c r="D77"/>
  <c r="J105"/>
  <c r="J106"/>
  <c r="E40"/>
  <c r="F40"/>
  <c r="G40"/>
  <c r="H40"/>
  <c r="AD148" s="1"/>
  <c r="I40"/>
  <c r="J40"/>
  <c r="E105"/>
  <c r="E114"/>
  <c r="E41"/>
  <c r="AA149" s="1"/>
  <c r="F41"/>
  <c r="G41"/>
  <c r="H41"/>
  <c r="I41"/>
  <c r="J41"/>
  <c r="E42"/>
  <c r="AB150" s="1"/>
  <c r="F42"/>
  <c r="G42"/>
  <c r="H42"/>
  <c r="I42"/>
  <c r="J42"/>
  <c r="E43"/>
  <c r="F43"/>
  <c r="G43"/>
  <c r="H43"/>
  <c r="AC151" s="1"/>
  <c r="I43"/>
  <c r="J43"/>
  <c r="E44"/>
  <c r="F44"/>
  <c r="G44"/>
  <c r="H44"/>
  <c r="I44"/>
  <c r="J44"/>
  <c r="E45"/>
  <c r="AB153" s="1"/>
  <c r="F45"/>
  <c r="G45"/>
  <c r="H45"/>
  <c r="I45"/>
  <c r="J45"/>
  <c r="E69"/>
  <c r="E106" s="1"/>
  <c r="E76"/>
  <c r="E77" s="1"/>
  <c r="K105"/>
  <c r="K106"/>
  <c r="C104"/>
  <c r="I149"/>
  <c r="I158" s="1"/>
  <c r="H152"/>
  <c r="G148"/>
  <c r="G157" s="1"/>
  <c r="F149"/>
  <c r="F158" s="1"/>
  <c r="Z148"/>
  <c r="Z157" s="1"/>
  <c r="Z152"/>
  <c r="Z161" s="1"/>
  <c r="E149"/>
  <c r="E158" s="1"/>
  <c r="E151"/>
  <c r="E160" s="1"/>
  <c r="Y148"/>
  <c r="Y149"/>
  <c r="Y151"/>
  <c r="Y160" s="1"/>
  <c r="Y153"/>
  <c r="D148"/>
  <c r="D171" s="1"/>
  <c r="D152"/>
  <c r="D175"/>
  <c r="N152"/>
  <c r="N161" s="1"/>
  <c r="C149"/>
  <c r="C150"/>
  <c r="C151"/>
  <c r="C174" s="1"/>
  <c r="C153"/>
  <c r="C115"/>
  <c r="C119"/>
  <c r="D115"/>
  <c r="D117"/>
  <c r="D119"/>
  <c r="E115"/>
  <c r="E117"/>
  <c r="E119"/>
  <c r="I114"/>
  <c r="I115"/>
  <c r="I116"/>
  <c r="I117"/>
  <c r="I118"/>
  <c r="I119"/>
  <c r="J115"/>
  <c r="J117"/>
  <c r="J119"/>
  <c r="K116"/>
  <c r="X153"/>
  <c r="W153"/>
  <c r="X152"/>
  <c r="W152"/>
  <c r="X151"/>
  <c r="W151"/>
  <c r="X150"/>
  <c r="W150"/>
  <c r="X149"/>
  <c r="W149"/>
  <c r="X148"/>
  <c r="W148"/>
  <c r="M153"/>
  <c r="M152"/>
  <c r="M151"/>
  <c r="M150"/>
  <c r="M149"/>
  <c r="M148"/>
  <c r="D39"/>
  <c r="E39" s="1"/>
  <c r="F39" s="1"/>
  <c r="G39" s="1"/>
  <c r="H39" s="1"/>
  <c r="I39" s="1"/>
  <c r="J39" s="1"/>
  <c r="D30"/>
  <c r="E30" s="1"/>
  <c r="F30" s="1"/>
  <c r="G30" s="1"/>
  <c r="H30" s="1"/>
  <c r="I30" s="1"/>
  <c r="J30" s="1"/>
  <c r="D21"/>
  <c r="E21" s="1"/>
  <c r="F21" s="1"/>
  <c r="G21" s="1"/>
  <c r="H21" s="1"/>
  <c r="I21" s="1"/>
  <c r="J21" s="1"/>
  <c r="C14"/>
  <c r="D14"/>
  <c r="E14"/>
  <c r="D16"/>
  <c r="E16" s="1"/>
  <c r="F16" s="1"/>
  <c r="G16" s="1"/>
  <c r="H16" s="1"/>
  <c r="D80"/>
  <c r="E80" s="1"/>
  <c r="F80" s="1"/>
  <c r="G80" s="1"/>
  <c r="H80" s="1"/>
  <c r="I80" s="1"/>
  <c r="J80" s="1"/>
  <c r="D147"/>
  <c r="E147" s="1"/>
  <c r="F147" s="1"/>
  <c r="G147" s="1"/>
  <c r="H147" s="1"/>
  <c r="I147" s="1"/>
  <c r="J147" s="1"/>
  <c r="N147"/>
  <c r="O147"/>
  <c r="P147" s="1"/>
  <c r="Q147" s="1"/>
  <c r="R147" s="1"/>
  <c r="S147" s="1"/>
  <c r="T147" s="1"/>
  <c r="X147"/>
  <c r="Y147"/>
  <c r="Z147"/>
  <c r="AA147" s="1"/>
  <c r="AB147" s="1"/>
  <c r="AC147" s="1"/>
  <c r="AD147" s="1"/>
  <c r="D156"/>
  <c r="E156" s="1"/>
  <c r="F156" s="1"/>
  <c r="G156" s="1"/>
  <c r="H156" s="1"/>
  <c r="I156" s="1"/>
  <c r="J156" s="1"/>
  <c r="L156"/>
  <c r="N156"/>
  <c r="O156" s="1"/>
  <c r="P156" s="1"/>
  <c r="Q156" s="1"/>
  <c r="R156" s="1"/>
  <c r="S156" s="1"/>
  <c r="T156" s="1"/>
  <c r="V156"/>
  <c r="X156"/>
  <c r="Y156" s="1"/>
  <c r="Z156" s="1"/>
  <c r="AA156" s="1"/>
  <c r="AB156" s="1"/>
  <c r="AC156" s="1"/>
  <c r="AD156" s="1"/>
  <c r="D170"/>
  <c r="E170" s="1"/>
  <c r="F170" s="1"/>
  <c r="G170" s="1"/>
  <c r="H170" s="1"/>
  <c r="I170" s="1"/>
  <c r="J170" s="1"/>
  <c r="L170"/>
  <c r="N170"/>
  <c r="O170" s="1"/>
  <c r="P170" s="1"/>
  <c r="Q170" s="1"/>
  <c r="R170" s="1"/>
  <c r="S170" s="1"/>
  <c r="T170" s="1"/>
  <c r="V170"/>
  <c r="X170"/>
  <c r="Y170" s="1"/>
  <c r="Z170" s="1"/>
  <c r="AA170" s="1"/>
  <c r="AB170" s="1"/>
  <c r="AC170" s="1"/>
  <c r="AD170" s="1"/>
  <c r="M185"/>
  <c r="W185"/>
  <c r="X185"/>
  <c r="D189"/>
  <c r="E189"/>
  <c r="F189" s="1"/>
  <c r="G189" s="1"/>
  <c r="H189" s="1"/>
  <c r="I189" s="1"/>
  <c r="J189" s="1"/>
  <c r="C173"/>
  <c r="N175"/>
  <c r="K115"/>
  <c r="K119"/>
  <c r="G171"/>
  <c r="AB151"/>
  <c r="AB174" s="1"/>
  <c r="E172"/>
  <c r="AD151"/>
  <c r="AD174" s="1"/>
  <c r="H150"/>
  <c r="H173" s="1"/>
  <c r="AD160"/>
  <c r="N173"/>
  <c r="N159"/>
  <c r="G153"/>
  <c r="I151"/>
  <c r="I174" s="1"/>
  <c r="G149"/>
  <c r="I148"/>
  <c r="E174"/>
  <c r="J149"/>
  <c r="J172" s="1"/>
  <c r="AD149"/>
  <c r="AD158" s="1"/>
  <c r="AD153"/>
  <c r="AB149"/>
  <c r="Z175"/>
  <c r="E118"/>
  <c r="E116"/>
  <c r="D118"/>
  <c r="D116"/>
  <c r="C160"/>
  <c r="C158"/>
  <c r="D150"/>
  <c r="E152"/>
  <c r="E175" s="1"/>
  <c r="E148"/>
  <c r="E171" s="1"/>
  <c r="Z150"/>
  <c r="F153"/>
  <c r="G151"/>
  <c r="G174" s="1"/>
  <c r="H149"/>
  <c r="H172" s="1"/>
  <c r="AB152"/>
  <c r="AA151"/>
  <c r="AA174" s="1"/>
  <c r="AC149"/>
  <c r="AB148"/>
  <c r="Q152"/>
  <c r="Q161" s="1"/>
  <c r="G158"/>
  <c r="G172"/>
  <c r="Y174"/>
  <c r="Y152"/>
  <c r="Z151"/>
  <c r="Z174" s="1"/>
  <c r="Z149"/>
  <c r="F151"/>
  <c r="H151"/>
  <c r="H174" s="1"/>
  <c r="H148"/>
  <c r="H171" s="1"/>
  <c r="I172"/>
  <c r="J152"/>
  <c r="J161" s="1"/>
  <c r="AA153"/>
  <c r="AA176" s="1"/>
  <c r="AD172"/>
  <c r="AB158"/>
  <c r="Y161"/>
  <c r="Y175"/>
  <c r="Y157"/>
  <c r="Y171"/>
  <c r="E161"/>
  <c r="Z159"/>
  <c r="Z173"/>
  <c r="G162"/>
  <c r="G176"/>
  <c r="H161"/>
  <c r="H175"/>
  <c r="N151"/>
  <c r="T151"/>
  <c r="T160" s="1"/>
  <c r="J153"/>
  <c r="D153"/>
  <c r="D162" s="1"/>
  <c r="F152"/>
  <c r="F175" s="1"/>
  <c r="C152"/>
  <c r="AB160"/>
  <c r="C162"/>
  <c r="C176"/>
  <c r="Y162"/>
  <c r="Y176"/>
  <c r="Y158"/>
  <c r="Y172"/>
  <c r="Z160"/>
  <c r="AB161"/>
  <c r="AB175"/>
  <c r="AB157"/>
  <c r="AB171"/>
  <c r="AC158"/>
  <c r="AC172"/>
  <c r="I157"/>
  <c r="I171"/>
  <c r="K114"/>
  <c r="K118"/>
  <c r="K117"/>
  <c r="K120" s="1"/>
  <c r="K121" s="1"/>
  <c r="AA152"/>
  <c r="AA161" s="1"/>
  <c r="AC152"/>
  <c r="AD152"/>
  <c r="AA150"/>
  <c r="AA173" s="1"/>
  <c r="AC150"/>
  <c r="AD150"/>
  <c r="AD159" s="1"/>
  <c r="AA148"/>
  <c r="AA171" s="1"/>
  <c r="F46"/>
  <c r="F51" s="1"/>
  <c r="AC148"/>
  <c r="J114"/>
  <c r="J116"/>
  <c r="J118"/>
  <c r="J151"/>
  <c r="D151"/>
  <c r="F150"/>
  <c r="F173" s="1"/>
  <c r="I150"/>
  <c r="I173" s="1"/>
  <c r="G150"/>
  <c r="G159" s="1"/>
  <c r="J150"/>
  <c r="J159" s="1"/>
  <c r="D149"/>
  <c r="D158" s="1"/>
  <c r="D28"/>
  <c r="D49" s="1"/>
  <c r="C114"/>
  <c r="C120" s="1"/>
  <c r="C121" s="1"/>
  <c r="C116"/>
  <c r="C118"/>
  <c r="C159"/>
  <c r="F171"/>
  <c r="C148"/>
  <c r="C28"/>
  <c r="J148"/>
  <c r="J157" s="1"/>
  <c r="G37"/>
  <c r="F172"/>
  <c r="AB172"/>
  <c r="Z171"/>
  <c r="D157"/>
  <c r="D161"/>
  <c r="I120"/>
  <c r="I121" s="1"/>
  <c r="N153"/>
  <c r="N176" s="1"/>
  <c r="O153"/>
  <c r="O176" s="1"/>
  <c r="O151"/>
  <c r="E153"/>
  <c r="E176" s="1"/>
  <c r="Z153"/>
  <c r="P153"/>
  <c r="P176" s="1"/>
  <c r="G152"/>
  <c r="H153"/>
  <c r="H162" s="1"/>
  <c r="I153"/>
  <c r="I176" s="1"/>
  <c r="AC153"/>
  <c r="I46"/>
  <c r="I51" s="1"/>
  <c r="G46"/>
  <c r="G51" s="1"/>
  <c r="E46"/>
  <c r="E51" s="1"/>
  <c r="J46"/>
  <c r="J51" s="1"/>
  <c r="H46"/>
  <c r="H51" s="1"/>
  <c r="J28"/>
  <c r="H28"/>
  <c r="H49" s="1"/>
  <c r="F28"/>
  <c r="F49" s="1"/>
  <c r="I28"/>
  <c r="G28"/>
  <c r="E28"/>
  <c r="AD173"/>
  <c r="AC171"/>
  <c r="C172"/>
  <c r="I159"/>
  <c r="D172"/>
  <c r="F162"/>
  <c r="F176"/>
  <c r="D173"/>
  <c r="D159"/>
  <c r="AD162"/>
  <c r="AD176"/>
  <c r="G160"/>
  <c r="F160"/>
  <c r="F174"/>
  <c r="H160"/>
  <c r="E49"/>
  <c r="I49"/>
  <c r="AC176"/>
  <c r="AC162"/>
  <c r="Z162"/>
  <c r="Z176"/>
  <c r="O162"/>
  <c r="C154"/>
  <c r="C190" s="1"/>
  <c r="C191" s="1"/>
  <c r="C157"/>
  <c r="C171"/>
  <c r="D160"/>
  <c r="AC157"/>
  <c r="AA157"/>
  <c r="AC173"/>
  <c r="AD161"/>
  <c r="AD175"/>
  <c r="AA175"/>
  <c r="F161"/>
  <c r="J176"/>
  <c r="J162"/>
  <c r="N174"/>
  <c r="N160"/>
  <c r="G49"/>
  <c r="J49"/>
  <c r="I162"/>
  <c r="H176"/>
  <c r="G161"/>
  <c r="G175"/>
  <c r="P162"/>
  <c r="E162"/>
  <c r="O160"/>
  <c r="O174"/>
  <c r="C49"/>
  <c r="C48"/>
  <c r="F157"/>
  <c r="G173"/>
  <c r="J174"/>
  <c r="J160"/>
  <c r="AC175"/>
  <c r="AC161"/>
  <c r="C161"/>
  <c r="C163" s="1"/>
  <c r="C164" s="1"/>
  <c r="C165" s="1"/>
  <c r="C175"/>
  <c r="D176"/>
  <c r="G210" i="16"/>
  <c r="G83" s="1"/>
  <c r="E81"/>
  <c r="E87" s="1"/>
  <c r="I206"/>
  <c r="G206"/>
  <c r="E206"/>
  <c r="J206"/>
  <c r="H206"/>
  <c r="F206"/>
  <c r="D206"/>
  <c r="D211"/>
  <c r="D84" s="1"/>
  <c r="E210"/>
  <c r="E83" s="1"/>
  <c r="I210"/>
  <c r="I83"/>
  <c r="K81" i="15"/>
  <c r="K87"/>
  <c r="E210" i="13"/>
  <c r="E83"/>
  <c r="E89"/>
  <c r="I210"/>
  <c r="I83"/>
  <c r="I89"/>
  <c r="I206"/>
  <c r="G206"/>
  <c r="E206"/>
  <c r="J206"/>
  <c r="H206"/>
  <c r="F206"/>
  <c r="D206"/>
  <c r="D211"/>
  <c r="D84"/>
  <c r="D82"/>
  <c r="D89"/>
  <c r="H89"/>
  <c r="C82"/>
  <c r="C89"/>
  <c r="G210"/>
  <c r="G83"/>
  <c r="A207"/>
  <c r="E81"/>
  <c r="E87"/>
  <c r="K87"/>
  <c r="F89"/>
  <c r="J89"/>
  <c r="E210" i="12"/>
  <c r="I210"/>
  <c r="I83"/>
  <c r="D89"/>
  <c r="H89"/>
  <c r="C82"/>
  <c r="C89"/>
  <c r="G210"/>
  <c r="F89"/>
  <c r="J89"/>
  <c r="E89"/>
  <c r="I89"/>
  <c r="G210" i="11"/>
  <c r="G83"/>
  <c r="G89"/>
  <c r="I210"/>
  <c r="I83"/>
  <c r="I89"/>
  <c r="C89"/>
  <c r="C88"/>
  <c r="D210"/>
  <c r="D83"/>
  <c r="D89"/>
  <c r="E210"/>
  <c r="E83"/>
  <c r="E89"/>
  <c r="I207"/>
  <c r="J212"/>
  <c r="J85"/>
  <c r="J91"/>
  <c r="G207"/>
  <c r="H207"/>
  <c r="E207"/>
  <c r="E212"/>
  <c r="E85"/>
  <c r="E91"/>
  <c r="F207"/>
  <c r="J211"/>
  <c r="J84"/>
  <c r="J90"/>
  <c r="G211"/>
  <c r="G84"/>
  <c r="G90"/>
  <c r="H89"/>
  <c r="D90"/>
  <c r="E211"/>
  <c r="E84"/>
  <c r="E90"/>
  <c r="I211"/>
  <c r="I84"/>
  <c r="I90"/>
  <c r="K81" i="16"/>
  <c r="F211"/>
  <c r="F84" s="1"/>
  <c r="F90" s="1"/>
  <c r="J211"/>
  <c r="J84" s="1"/>
  <c r="J90" s="1"/>
  <c r="H211"/>
  <c r="H84"/>
  <c r="H90" s="1"/>
  <c r="E211"/>
  <c r="E84" s="1"/>
  <c r="E90" s="1"/>
  <c r="I211"/>
  <c r="I84" s="1"/>
  <c r="I89"/>
  <c r="G211"/>
  <c r="G84" s="1"/>
  <c r="G90" s="1"/>
  <c r="F211" i="13"/>
  <c r="F84"/>
  <c r="F90"/>
  <c r="J211"/>
  <c r="J84"/>
  <c r="J90"/>
  <c r="J207"/>
  <c r="H207"/>
  <c r="F207"/>
  <c r="I207"/>
  <c r="I212"/>
  <c r="I85"/>
  <c r="I91"/>
  <c r="G207"/>
  <c r="G212"/>
  <c r="G85"/>
  <c r="G91"/>
  <c r="E207"/>
  <c r="E212"/>
  <c r="E85"/>
  <c r="D90"/>
  <c r="K81"/>
  <c r="D88"/>
  <c r="H211"/>
  <c r="H84"/>
  <c r="E211"/>
  <c r="E84"/>
  <c r="I211"/>
  <c r="I84"/>
  <c r="G89"/>
  <c r="K89"/>
  <c r="C88"/>
  <c r="K83"/>
  <c r="G211"/>
  <c r="G84"/>
  <c r="G90"/>
  <c r="C88" i="12"/>
  <c r="G89"/>
  <c r="K89"/>
  <c r="M89" s="1"/>
  <c r="K83"/>
  <c r="M83" s="1"/>
  <c r="K83" i="11"/>
  <c r="D88"/>
  <c r="D82"/>
  <c r="G212"/>
  <c r="G85"/>
  <c r="G91"/>
  <c r="G88"/>
  <c r="I212"/>
  <c r="I85"/>
  <c r="I91"/>
  <c r="I88"/>
  <c r="H212"/>
  <c r="H85"/>
  <c r="H91"/>
  <c r="H88"/>
  <c r="F212"/>
  <c r="F85"/>
  <c r="F91"/>
  <c r="J88"/>
  <c r="J82"/>
  <c r="G82"/>
  <c r="K84"/>
  <c r="H82"/>
  <c r="E82"/>
  <c r="K90"/>
  <c r="K89"/>
  <c r="E88"/>
  <c r="H212" i="13"/>
  <c r="H85"/>
  <c r="H91"/>
  <c r="G82"/>
  <c r="K84"/>
  <c r="I90"/>
  <c r="I88"/>
  <c r="I82"/>
  <c r="H90"/>
  <c r="H82"/>
  <c r="G88"/>
  <c r="F212"/>
  <c r="F85"/>
  <c r="J212"/>
  <c r="J85"/>
  <c r="E90"/>
  <c r="E82"/>
  <c r="E91"/>
  <c r="I82" i="11"/>
  <c r="F82"/>
  <c r="F88"/>
  <c r="K88"/>
  <c r="K91"/>
  <c r="K85"/>
  <c r="H88" i="13"/>
  <c r="K90"/>
  <c r="K85"/>
  <c r="F91"/>
  <c r="F88"/>
  <c r="F82"/>
  <c r="E88"/>
  <c r="J91"/>
  <c r="J88"/>
  <c r="J82"/>
  <c r="K82" i="11"/>
  <c r="K82" i="13"/>
  <c r="K88"/>
  <c r="K91"/>
  <c r="Q170" i="19" l="1"/>
  <c r="AA156"/>
  <c r="O176"/>
  <c r="O162"/>
  <c r="S176"/>
  <c r="S162"/>
  <c r="P176"/>
  <c r="P162"/>
  <c r="T176"/>
  <c r="T162"/>
  <c r="Q174"/>
  <c r="Q160"/>
  <c r="N174"/>
  <c r="N160"/>
  <c r="R174"/>
  <c r="R160"/>
  <c r="O172"/>
  <c r="O158"/>
  <c r="S172"/>
  <c r="S158"/>
  <c r="P172"/>
  <c r="P158"/>
  <c r="T172"/>
  <c r="T158"/>
  <c r="E176"/>
  <c r="E162"/>
  <c r="I176"/>
  <c r="I162"/>
  <c r="F176"/>
  <c r="F162"/>
  <c r="J176"/>
  <c r="J162"/>
  <c r="E175"/>
  <c r="E161"/>
  <c r="I175"/>
  <c r="I161"/>
  <c r="F175"/>
  <c r="F161"/>
  <c r="J175"/>
  <c r="J161"/>
  <c r="E174"/>
  <c r="E160"/>
  <c r="I174"/>
  <c r="I160"/>
  <c r="F174"/>
  <c r="F160"/>
  <c r="J174"/>
  <c r="J160"/>
  <c r="E173"/>
  <c r="E159"/>
  <c r="I173"/>
  <c r="I159"/>
  <c r="F173"/>
  <c r="F159"/>
  <c r="J173"/>
  <c r="J159"/>
  <c r="E172"/>
  <c r="E158"/>
  <c r="I172"/>
  <c r="I158"/>
  <c r="F172"/>
  <c r="F158"/>
  <c r="J172"/>
  <c r="J158"/>
  <c r="E171"/>
  <c r="E177" s="1"/>
  <c r="E178" s="1"/>
  <c r="E179" s="1"/>
  <c r="E157"/>
  <c r="E163" s="1"/>
  <c r="E164" s="1"/>
  <c r="E165" s="1"/>
  <c r="E154"/>
  <c r="I171"/>
  <c r="I177" s="1"/>
  <c r="I178" s="1"/>
  <c r="I179" s="1"/>
  <c r="I157"/>
  <c r="I163" s="1"/>
  <c r="I164" s="1"/>
  <c r="I165" s="1"/>
  <c r="I185" s="1"/>
  <c r="I194" s="1"/>
  <c r="I154"/>
  <c r="F171"/>
  <c r="F177" s="1"/>
  <c r="F178" s="1"/>
  <c r="F179" s="1"/>
  <c r="F157"/>
  <c r="F163" s="1"/>
  <c r="F164" s="1"/>
  <c r="F165" s="1"/>
  <c r="F154"/>
  <c r="J171"/>
  <c r="J177" s="1"/>
  <c r="J178" s="1"/>
  <c r="J179" s="1"/>
  <c r="J157"/>
  <c r="J163" s="1"/>
  <c r="J164" s="1"/>
  <c r="J165" s="1"/>
  <c r="J185" s="1"/>
  <c r="J194" s="1"/>
  <c r="J154"/>
  <c r="M23"/>
  <c r="N20"/>
  <c r="O20" s="1"/>
  <c r="P20" s="1"/>
  <c r="Q20" s="1"/>
  <c r="R20" s="1"/>
  <c r="AA176"/>
  <c r="AA162"/>
  <c r="Z176"/>
  <c r="Z162"/>
  <c r="AD176"/>
  <c r="AD162"/>
  <c r="AA175"/>
  <c r="AA161"/>
  <c r="Z175"/>
  <c r="Z161"/>
  <c r="AD175"/>
  <c r="AD161"/>
  <c r="AA174"/>
  <c r="AA160"/>
  <c r="Z174"/>
  <c r="Z160"/>
  <c r="AD174"/>
  <c r="AD160"/>
  <c r="AA173"/>
  <c r="AA159"/>
  <c r="Z173"/>
  <c r="Z159"/>
  <c r="AD173"/>
  <c r="AD159"/>
  <c r="AA172"/>
  <c r="AA158"/>
  <c r="Z172"/>
  <c r="Z158"/>
  <c r="AD172"/>
  <c r="AD158"/>
  <c r="AA171"/>
  <c r="AA177" s="1"/>
  <c r="AA178" s="1"/>
  <c r="AA179" s="1"/>
  <c r="AA157"/>
  <c r="AA163" s="1"/>
  <c r="AA164" s="1"/>
  <c r="AA165" s="1"/>
  <c r="AA154"/>
  <c r="Z171"/>
  <c r="Z177" s="1"/>
  <c r="Z178" s="1"/>
  <c r="Z179" s="1"/>
  <c r="Z157"/>
  <c r="Z163" s="1"/>
  <c r="Z164" s="1"/>
  <c r="Z165" s="1"/>
  <c r="Z185" s="1"/>
  <c r="F196" s="1"/>
  <c r="Z154"/>
  <c r="AD171"/>
  <c r="AD177" s="1"/>
  <c r="AD178" s="1"/>
  <c r="AD179" s="1"/>
  <c r="AD157"/>
  <c r="AD163" s="1"/>
  <c r="AD164" s="1"/>
  <c r="AD165" s="1"/>
  <c r="AD154"/>
  <c r="Q175"/>
  <c r="Q161"/>
  <c r="N175"/>
  <c r="N161"/>
  <c r="R175"/>
  <c r="R161"/>
  <c r="O173"/>
  <c r="O159"/>
  <c r="S173"/>
  <c r="S159"/>
  <c r="P173"/>
  <c r="P159"/>
  <c r="T173"/>
  <c r="T159"/>
  <c r="Q171"/>
  <c r="Q157"/>
  <c r="Q154"/>
  <c r="N171"/>
  <c r="N157"/>
  <c r="N154"/>
  <c r="R171"/>
  <c r="R157"/>
  <c r="R154"/>
  <c r="M30"/>
  <c r="O19"/>
  <c r="O10"/>
  <c r="N12"/>
  <c r="E120"/>
  <c r="E121" s="1"/>
  <c r="I120"/>
  <c r="I121" s="1"/>
  <c r="I122" s="1"/>
  <c r="O48"/>
  <c r="Z170"/>
  <c r="G170"/>
  <c r="Q156"/>
  <c r="G156"/>
  <c r="C49"/>
  <c r="C48"/>
  <c r="Q176"/>
  <c r="Q162"/>
  <c r="N176"/>
  <c r="N162"/>
  <c r="R176"/>
  <c r="R162"/>
  <c r="O174"/>
  <c r="O160"/>
  <c r="S174"/>
  <c r="S160"/>
  <c r="P174"/>
  <c r="P160"/>
  <c r="T174"/>
  <c r="T160"/>
  <c r="Q172"/>
  <c r="Q158"/>
  <c r="N172"/>
  <c r="N158"/>
  <c r="R172"/>
  <c r="R158"/>
  <c r="C176"/>
  <c r="C162"/>
  <c r="G176"/>
  <c r="G162"/>
  <c r="D176"/>
  <c r="D162"/>
  <c r="H176"/>
  <c r="H162"/>
  <c r="C175"/>
  <c r="C161"/>
  <c r="G175"/>
  <c r="G161"/>
  <c r="D175"/>
  <c r="D161"/>
  <c r="H175"/>
  <c r="H161"/>
  <c r="C174"/>
  <c r="C160"/>
  <c r="G174"/>
  <c r="G160"/>
  <c r="D174"/>
  <c r="D160"/>
  <c r="H174"/>
  <c r="H160"/>
  <c r="C173"/>
  <c r="C159"/>
  <c r="G173"/>
  <c r="G159"/>
  <c r="D173"/>
  <c r="D159"/>
  <c r="H173"/>
  <c r="H159"/>
  <c r="C172"/>
  <c r="C158"/>
  <c r="G172"/>
  <c r="G158"/>
  <c r="D172"/>
  <c r="D158"/>
  <c r="H172"/>
  <c r="H158"/>
  <c r="C171"/>
  <c r="C177" s="1"/>
  <c r="C178" s="1"/>
  <c r="C179" s="1"/>
  <c r="C157"/>
  <c r="C163" s="1"/>
  <c r="C164" s="1"/>
  <c r="C165" s="1"/>
  <c r="C154"/>
  <c r="C190" s="1"/>
  <c r="C191" s="1"/>
  <c r="G171"/>
  <c r="G177" s="1"/>
  <c r="G178" s="1"/>
  <c r="G179" s="1"/>
  <c r="G157"/>
  <c r="G163" s="1"/>
  <c r="G164" s="1"/>
  <c r="G165" s="1"/>
  <c r="G185" s="1"/>
  <c r="G194" s="1"/>
  <c r="G154"/>
  <c r="G190" s="1"/>
  <c r="D171"/>
  <c r="D177" s="1"/>
  <c r="D178" s="1"/>
  <c r="D179" s="1"/>
  <c r="D157"/>
  <c r="D163" s="1"/>
  <c r="D164" s="1"/>
  <c r="D165" s="1"/>
  <c r="D154"/>
  <c r="D190" s="1"/>
  <c r="D191" s="1"/>
  <c r="H171"/>
  <c r="H177" s="1"/>
  <c r="H178" s="1"/>
  <c r="H179" s="1"/>
  <c r="H157"/>
  <c r="H163" s="1"/>
  <c r="H164" s="1"/>
  <c r="H165" s="1"/>
  <c r="H185" s="1"/>
  <c r="H194" s="1"/>
  <c r="H154"/>
  <c r="Y176"/>
  <c r="Y162"/>
  <c r="AC176"/>
  <c r="AC162"/>
  <c r="AB176"/>
  <c r="AB162"/>
  <c r="Y175"/>
  <c r="Y161"/>
  <c r="AC175"/>
  <c r="AC161"/>
  <c r="AB175"/>
  <c r="AB161"/>
  <c r="Y174"/>
  <c r="Y160"/>
  <c r="AC174"/>
  <c r="AC160"/>
  <c r="AB174"/>
  <c r="AB160"/>
  <c r="Y173"/>
  <c r="Y159"/>
  <c r="AC173"/>
  <c r="AC159"/>
  <c r="AB173"/>
  <c r="AB159"/>
  <c r="Y172"/>
  <c r="Y158"/>
  <c r="AC172"/>
  <c r="AC158"/>
  <c r="AB172"/>
  <c r="AB158"/>
  <c r="Y171"/>
  <c r="Y177" s="1"/>
  <c r="Y178" s="1"/>
  <c r="Y179" s="1"/>
  <c r="Y157"/>
  <c r="Y163" s="1"/>
  <c r="Y164" s="1"/>
  <c r="Y165" s="1"/>
  <c r="Y154"/>
  <c r="AC171"/>
  <c r="AC177" s="1"/>
  <c r="AC178" s="1"/>
  <c r="AC179" s="1"/>
  <c r="AC157"/>
  <c r="AC163" s="1"/>
  <c r="AC164" s="1"/>
  <c r="AC165" s="1"/>
  <c r="AC185" s="1"/>
  <c r="I196" s="1"/>
  <c r="AC154"/>
  <c r="AB171"/>
  <c r="AB177" s="1"/>
  <c r="AB178" s="1"/>
  <c r="AB179" s="1"/>
  <c r="AB157"/>
  <c r="AB163" s="1"/>
  <c r="AB164" s="1"/>
  <c r="AB165" s="1"/>
  <c r="AB154"/>
  <c r="O175"/>
  <c r="O161"/>
  <c r="S175"/>
  <c r="S161"/>
  <c r="P175"/>
  <c r="P161"/>
  <c r="T175"/>
  <c r="T161"/>
  <c r="Q173"/>
  <c r="Q159"/>
  <c r="N173"/>
  <c r="N159"/>
  <c r="R173"/>
  <c r="R159"/>
  <c r="O171"/>
  <c r="O177" s="1"/>
  <c r="O178" s="1"/>
  <c r="O179" s="1"/>
  <c r="O157"/>
  <c r="O163" s="1"/>
  <c r="O164" s="1"/>
  <c r="O165" s="1"/>
  <c r="O185" s="1"/>
  <c r="E195" s="1"/>
  <c r="O154"/>
  <c r="S171"/>
  <c r="S177" s="1"/>
  <c r="S178" s="1"/>
  <c r="S179" s="1"/>
  <c r="S157"/>
  <c r="S163" s="1"/>
  <c r="S164" s="1"/>
  <c r="S165" s="1"/>
  <c r="S154"/>
  <c r="P171"/>
  <c r="P177" s="1"/>
  <c r="P178" s="1"/>
  <c r="P179" s="1"/>
  <c r="P157"/>
  <c r="P163" s="1"/>
  <c r="P164" s="1"/>
  <c r="P165" s="1"/>
  <c r="P185" s="1"/>
  <c r="F195" s="1"/>
  <c r="P154"/>
  <c r="T171"/>
  <c r="T177" s="1"/>
  <c r="T178" s="1"/>
  <c r="T179" s="1"/>
  <c r="T157"/>
  <c r="T163" s="1"/>
  <c r="T164" s="1"/>
  <c r="T165" s="1"/>
  <c r="T154"/>
  <c r="M25"/>
  <c r="N22"/>
  <c r="O22" s="1"/>
  <c r="J120"/>
  <c r="J121" s="1"/>
  <c r="J122" s="1"/>
  <c r="C120"/>
  <c r="C121" s="1"/>
  <c r="K120"/>
  <c r="K121" s="1"/>
  <c r="K122" s="1"/>
  <c r="D120"/>
  <c r="D121" s="1"/>
  <c r="D48"/>
  <c r="N24"/>
  <c r="O24" s="1"/>
  <c r="P24" s="1"/>
  <c r="Q24" s="1"/>
  <c r="R24" s="1"/>
  <c r="E48"/>
  <c r="I120" i="18"/>
  <c r="I121" s="1"/>
  <c r="I48"/>
  <c r="G48"/>
  <c r="D48"/>
  <c r="J49"/>
  <c r="F48"/>
  <c r="H48"/>
  <c r="I122"/>
  <c r="I127"/>
  <c r="I129" s="1"/>
  <c r="H176"/>
  <c r="H162"/>
  <c r="H175"/>
  <c r="H161"/>
  <c r="J174"/>
  <c r="J160"/>
  <c r="J172"/>
  <c r="J158"/>
  <c r="Y176"/>
  <c r="Y162"/>
  <c r="AB172"/>
  <c r="AB158"/>
  <c r="Q173"/>
  <c r="Q159"/>
  <c r="N176"/>
  <c r="N162"/>
  <c r="R172"/>
  <c r="R158"/>
  <c r="Z175"/>
  <c r="Z161"/>
  <c r="Z171"/>
  <c r="Z157"/>
  <c r="Z154"/>
  <c r="R171"/>
  <c r="R157"/>
  <c r="R154"/>
  <c r="E171"/>
  <c r="E157"/>
  <c r="E154"/>
  <c r="AB156"/>
  <c r="C49"/>
  <c r="C48"/>
  <c r="P174"/>
  <c r="P160"/>
  <c r="D176"/>
  <c r="D162"/>
  <c r="F176"/>
  <c r="F162"/>
  <c r="D175"/>
  <c r="D161"/>
  <c r="F175"/>
  <c r="F161"/>
  <c r="D174"/>
  <c r="D160"/>
  <c r="F174"/>
  <c r="F160"/>
  <c r="D173"/>
  <c r="D159"/>
  <c r="F173"/>
  <c r="F159"/>
  <c r="D172"/>
  <c r="D158"/>
  <c r="F172"/>
  <c r="F158"/>
  <c r="AD176"/>
  <c r="AD162"/>
  <c r="AA174"/>
  <c r="AA160"/>
  <c r="AC174"/>
  <c r="AC160"/>
  <c r="AD172"/>
  <c r="AD158"/>
  <c r="R173"/>
  <c r="R159"/>
  <c r="O173"/>
  <c r="O159"/>
  <c r="P176"/>
  <c r="P162"/>
  <c r="N172"/>
  <c r="N158"/>
  <c r="T172"/>
  <c r="T158"/>
  <c r="AA175"/>
  <c r="AA161"/>
  <c r="AC175"/>
  <c r="AC161"/>
  <c r="AD173"/>
  <c r="AD159"/>
  <c r="AA171"/>
  <c r="AA157"/>
  <c r="AA154"/>
  <c r="AC171"/>
  <c r="AC157"/>
  <c r="AC154"/>
  <c r="P175"/>
  <c r="P161"/>
  <c r="N171"/>
  <c r="N157"/>
  <c r="N154"/>
  <c r="T171"/>
  <c r="T157"/>
  <c r="T154"/>
  <c r="H171"/>
  <c r="H157"/>
  <c r="H154"/>
  <c r="J171"/>
  <c r="J157"/>
  <c r="J154"/>
  <c r="E120"/>
  <c r="E121" s="1"/>
  <c r="T174"/>
  <c r="T160"/>
  <c r="J175"/>
  <c r="J161"/>
  <c r="J173"/>
  <c r="J159"/>
  <c r="Y172"/>
  <c r="Y158"/>
  <c r="Y173"/>
  <c r="Y159"/>
  <c r="N175"/>
  <c r="N161"/>
  <c r="O171"/>
  <c r="O157"/>
  <c r="O154"/>
  <c r="F170"/>
  <c r="Q174"/>
  <c r="Q160"/>
  <c r="S174"/>
  <c r="S160"/>
  <c r="G176"/>
  <c r="G162"/>
  <c r="I176"/>
  <c r="I162"/>
  <c r="G175"/>
  <c r="G161"/>
  <c r="I175"/>
  <c r="I161"/>
  <c r="G174"/>
  <c r="G160"/>
  <c r="I174"/>
  <c r="I160"/>
  <c r="G173"/>
  <c r="G159"/>
  <c r="I173"/>
  <c r="I159"/>
  <c r="G172"/>
  <c r="G158"/>
  <c r="I172"/>
  <c r="I158"/>
  <c r="Z176"/>
  <c r="Z162"/>
  <c r="AB174"/>
  <c r="AB160"/>
  <c r="Y174"/>
  <c r="Y160"/>
  <c r="Z172"/>
  <c r="Z158"/>
  <c r="N173"/>
  <c r="N159"/>
  <c r="T173"/>
  <c r="T159"/>
  <c r="Q176"/>
  <c r="Q162"/>
  <c r="S176"/>
  <c r="S162"/>
  <c r="P172"/>
  <c r="P158"/>
  <c r="AB175"/>
  <c r="AB161"/>
  <c r="Y175"/>
  <c r="Y161"/>
  <c r="Z173"/>
  <c r="Z159"/>
  <c r="AB171"/>
  <c r="AB157"/>
  <c r="AB154"/>
  <c r="Y171"/>
  <c r="Y157"/>
  <c r="Y154"/>
  <c r="Q175"/>
  <c r="Q161"/>
  <c r="S175"/>
  <c r="S161"/>
  <c r="P171"/>
  <c r="P157"/>
  <c r="P154"/>
  <c r="D171"/>
  <c r="D177" s="1"/>
  <c r="D178" s="1"/>
  <c r="D179" s="1"/>
  <c r="D157"/>
  <c r="D163" s="1"/>
  <c r="D164" s="1"/>
  <c r="D165" s="1"/>
  <c r="D154"/>
  <c r="F171"/>
  <c r="F157"/>
  <c r="F154"/>
  <c r="C120"/>
  <c r="C121" s="1"/>
  <c r="D120"/>
  <c r="D121" s="1"/>
  <c r="Z170"/>
  <c r="R156"/>
  <c r="N174"/>
  <c r="N160"/>
  <c r="J176"/>
  <c r="J162"/>
  <c r="H174"/>
  <c r="H160"/>
  <c r="H173"/>
  <c r="H159"/>
  <c r="H172"/>
  <c r="H158"/>
  <c r="AB176"/>
  <c r="AB162"/>
  <c r="Z174"/>
  <c r="Z160"/>
  <c r="S173"/>
  <c r="S159"/>
  <c r="T176"/>
  <c r="T162"/>
  <c r="O172"/>
  <c r="O158"/>
  <c r="AB173"/>
  <c r="AB159"/>
  <c r="T175"/>
  <c r="T161"/>
  <c r="C171"/>
  <c r="C157"/>
  <c r="C154"/>
  <c r="C190" s="1"/>
  <c r="C191" s="1"/>
  <c r="P170"/>
  <c r="H156"/>
  <c r="R174"/>
  <c r="R160"/>
  <c r="O174"/>
  <c r="O160"/>
  <c r="C176"/>
  <c r="C162"/>
  <c r="E176"/>
  <c r="E162"/>
  <c r="C175"/>
  <c r="C161"/>
  <c r="E175"/>
  <c r="E161"/>
  <c r="C174"/>
  <c r="C160"/>
  <c r="E174"/>
  <c r="E160"/>
  <c r="C173"/>
  <c r="C159"/>
  <c r="E173"/>
  <c r="E159"/>
  <c r="C172"/>
  <c r="C158"/>
  <c r="E172"/>
  <c r="E158"/>
  <c r="AA176"/>
  <c r="AA162"/>
  <c r="AC176"/>
  <c r="AC162"/>
  <c r="AD174"/>
  <c r="AD160"/>
  <c r="AA172"/>
  <c r="AA158"/>
  <c r="AC172"/>
  <c r="AC158"/>
  <c r="P173"/>
  <c r="P159"/>
  <c r="R176"/>
  <c r="R162"/>
  <c r="O176"/>
  <c r="O162"/>
  <c r="Q172"/>
  <c r="Q158"/>
  <c r="S172"/>
  <c r="S158"/>
  <c r="AD175"/>
  <c r="AD161"/>
  <c r="AA173"/>
  <c r="AA159"/>
  <c r="AC173"/>
  <c r="AC159"/>
  <c r="AD171"/>
  <c r="AD177" s="1"/>
  <c r="AD178" s="1"/>
  <c r="AD179" s="1"/>
  <c r="AD157"/>
  <c r="AD163" s="1"/>
  <c r="AD164" s="1"/>
  <c r="AD165" s="1"/>
  <c r="AD154"/>
  <c r="R175"/>
  <c r="R161"/>
  <c r="O175"/>
  <c r="O161"/>
  <c r="Q171"/>
  <c r="Q157"/>
  <c r="Q154"/>
  <c r="S171"/>
  <c r="S157"/>
  <c r="S154"/>
  <c r="G171"/>
  <c r="G157"/>
  <c r="G154"/>
  <c r="I171"/>
  <c r="I177" s="1"/>
  <c r="I178" s="1"/>
  <c r="I179" s="1"/>
  <c r="I157"/>
  <c r="I154"/>
  <c r="J120"/>
  <c r="J121" s="1"/>
  <c r="K120"/>
  <c r="K121" s="1"/>
  <c r="K122" s="1"/>
  <c r="E48"/>
  <c r="E136" i="13"/>
  <c r="E93" s="1"/>
  <c r="E136" i="16"/>
  <c r="E93" s="1"/>
  <c r="M96" s="1"/>
  <c r="K126" i="12"/>
  <c r="AC180"/>
  <c r="K128"/>
  <c r="X180"/>
  <c r="W180"/>
  <c r="AD180"/>
  <c r="Z180"/>
  <c r="Y180"/>
  <c r="AB180"/>
  <c r="AA180"/>
  <c r="AC185"/>
  <c r="I196" s="1"/>
  <c r="AB185"/>
  <c r="H196" s="1"/>
  <c r="E127"/>
  <c r="E122"/>
  <c r="G48"/>
  <c r="G51"/>
  <c r="AD148"/>
  <c r="AA148"/>
  <c r="R177"/>
  <c r="R178" s="1"/>
  <c r="R179" s="1"/>
  <c r="M26"/>
  <c r="H50"/>
  <c r="H48"/>
  <c r="S185"/>
  <c r="I195" s="1"/>
  <c r="I197" s="1"/>
  <c r="I198" s="1"/>
  <c r="D122"/>
  <c r="D127"/>
  <c r="D129" s="1"/>
  <c r="D136" s="1"/>
  <c r="D93" s="1"/>
  <c r="F50"/>
  <c r="F48"/>
  <c r="J50"/>
  <c r="J48"/>
  <c r="O185"/>
  <c r="E195" s="1"/>
  <c r="E197" s="1"/>
  <c r="E198" s="1"/>
  <c r="E199" s="1"/>
  <c r="R180"/>
  <c r="M180"/>
  <c r="T180"/>
  <c r="O180"/>
  <c r="J123"/>
  <c r="K123" s="1"/>
  <c r="S180"/>
  <c r="Q180"/>
  <c r="J128"/>
  <c r="J126"/>
  <c r="N180"/>
  <c r="P180"/>
  <c r="P185"/>
  <c r="F195" s="1"/>
  <c r="F197" s="1"/>
  <c r="F198" s="1"/>
  <c r="F199" s="1"/>
  <c r="Q185"/>
  <c r="G195" s="1"/>
  <c r="R185"/>
  <c r="H195" s="1"/>
  <c r="N48"/>
  <c r="N22"/>
  <c r="M25"/>
  <c r="S172" i="17"/>
  <c r="I48"/>
  <c r="H48"/>
  <c r="G48"/>
  <c r="J48"/>
  <c r="E158"/>
  <c r="I180"/>
  <c r="E180"/>
  <c r="J180"/>
  <c r="F180"/>
  <c r="I123"/>
  <c r="G180"/>
  <c r="C180"/>
  <c r="D180"/>
  <c r="H180"/>
  <c r="I126"/>
  <c r="I128"/>
  <c r="F181" s="1"/>
  <c r="Y176"/>
  <c r="Y162"/>
  <c r="E175"/>
  <c r="E161"/>
  <c r="AC171"/>
  <c r="AC157"/>
  <c r="AC154"/>
  <c r="R176"/>
  <c r="R162"/>
  <c r="N172"/>
  <c r="N158"/>
  <c r="T172"/>
  <c r="T158"/>
  <c r="G176"/>
  <c r="G162"/>
  <c r="H174"/>
  <c r="H160"/>
  <c r="J174"/>
  <c r="J160"/>
  <c r="G172"/>
  <c r="G158"/>
  <c r="I175"/>
  <c r="I161"/>
  <c r="I171"/>
  <c r="I157"/>
  <c r="I154"/>
  <c r="AB176"/>
  <c r="AB162"/>
  <c r="AB175"/>
  <c r="AB161"/>
  <c r="AB174"/>
  <c r="AB160"/>
  <c r="AB173"/>
  <c r="AB159"/>
  <c r="AB172"/>
  <c r="AB158"/>
  <c r="AB171"/>
  <c r="AB177" s="1"/>
  <c r="AB178" s="1"/>
  <c r="AB179" s="1"/>
  <c r="AB157"/>
  <c r="AB154"/>
  <c r="N173"/>
  <c r="N159"/>
  <c r="T173"/>
  <c r="T159"/>
  <c r="I172"/>
  <c r="I158"/>
  <c r="R174"/>
  <c r="R160"/>
  <c r="D175"/>
  <c r="D161"/>
  <c r="F175"/>
  <c r="F161"/>
  <c r="C173"/>
  <c r="C159"/>
  <c r="D171"/>
  <c r="D157"/>
  <c r="D154"/>
  <c r="F171"/>
  <c r="F157"/>
  <c r="F154"/>
  <c r="O171"/>
  <c r="O157"/>
  <c r="O154"/>
  <c r="Q175"/>
  <c r="Q161"/>
  <c r="R171"/>
  <c r="R157"/>
  <c r="R154"/>
  <c r="D48"/>
  <c r="S175"/>
  <c r="S161"/>
  <c r="O172"/>
  <c r="O158"/>
  <c r="AA170"/>
  <c r="G170"/>
  <c r="Q156"/>
  <c r="N176"/>
  <c r="N162"/>
  <c r="T176"/>
  <c r="T162"/>
  <c r="P172"/>
  <c r="P158"/>
  <c r="C176"/>
  <c r="C162"/>
  <c r="D174"/>
  <c r="D160"/>
  <c r="F174"/>
  <c r="F160"/>
  <c r="C172"/>
  <c r="C158"/>
  <c r="AC176"/>
  <c r="AC162"/>
  <c r="AC172"/>
  <c r="AC158"/>
  <c r="AD176"/>
  <c r="AD162"/>
  <c r="AD175"/>
  <c r="AD161"/>
  <c r="AD174"/>
  <c r="AD160"/>
  <c r="AD173"/>
  <c r="AD159"/>
  <c r="AD172"/>
  <c r="AD158"/>
  <c r="AD171"/>
  <c r="AD177" s="1"/>
  <c r="AD178" s="1"/>
  <c r="AD179" s="1"/>
  <c r="AD157"/>
  <c r="AD154"/>
  <c r="P173"/>
  <c r="P159"/>
  <c r="E173"/>
  <c r="E159"/>
  <c r="M27"/>
  <c r="N24"/>
  <c r="O24" s="1"/>
  <c r="P24" s="1"/>
  <c r="Q24" s="1"/>
  <c r="R24" s="1"/>
  <c r="N174"/>
  <c r="N160"/>
  <c r="T174"/>
  <c r="T160"/>
  <c r="G175"/>
  <c r="G161"/>
  <c r="H173"/>
  <c r="H159"/>
  <c r="J173"/>
  <c r="J159"/>
  <c r="G171"/>
  <c r="G157"/>
  <c r="G154"/>
  <c r="AC174"/>
  <c r="AC160"/>
  <c r="R175"/>
  <c r="R161"/>
  <c r="N171"/>
  <c r="N157"/>
  <c r="N163" s="1"/>
  <c r="N164" s="1"/>
  <c r="N165" s="1"/>
  <c r="N154"/>
  <c r="T171"/>
  <c r="T157"/>
  <c r="T154"/>
  <c r="O10"/>
  <c r="N12"/>
  <c r="E120"/>
  <c r="E121" s="1"/>
  <c r="AC175"/>
  <c r="AC161"/>
  <c r="Y172"/>
  <c r="Y177" s="1"/>
  <c r="Y178" s="1"/>
  <c r="Y179" s="1"/>
  <c r="Y158"/>
  <c r="E171"/>
  <c r="E177" s="1"/>
  <c r="E178" s="1"/>
  <c r="E179" s="1"/>
  <c r="E157"/>
  <c r="E154"/>
  <c r="P176"/>
  <c r="P162"/>
  <c r="Q172"/>
  <c r="Q158"/>
  <c r="H176"/>
  <c r="H162"/>
  <c r="J176"/>
  <c r="J162"/>
  <c r="G174"/>
  <c r="G160"/>
  <c r="H172"/>
  <c r="H158"/>
  <c r="J172"/>
  <c r="J158"/>
  <c r="O173"/>
  <c r="O159"/>
  <c r="Z176"/>
  <c r="Z162"/>
  <c r="Z175"/>
  <c r="Z161"/>
  <c r="Z174"/>
  <c r="Z160"/>
  <c r="Z173"/>
  <c r="Z159"/>
  <c r="Z172"/>
  <c r="Z158"/>
  <c r="Z171"/>
  <c r="Z177" s="1"/>
  <c r="Z178" s="1"/>
  <c r="Z179" s="1"/>
  <c r="Z157"/>
  <c r="Z163" s="1"/>
  <c r="Z164" s="1"/>
  <c r="Z165" s="1"/>
  <c r="Z154"/>
  <c r="Q173"/>
  <c r="Q159"/>
  <c r="O174"/>
  <c r="O160"/>
  <c r="C49"/>
  <c r="C48"/>
  <c r="P174"/>
  <c r="P160"/>
  <c r="C175"/>
  <c r="C161"/>
  <c r="D173"/>
  <c r="D159"/>
  <c r="F173"/>
  <c r="F159"/>
  <c r="C171"/>
  <c r="C157"/>
  <c r="C154"/>
  <c r="C190" s="1"/>
  <c r="C191" s="1"/>
  <c r="O175"/>
  <c r="O161"/>
  <c r="N175"/>
  <c r="N161"/>
  <c r="T175"/>
  <c r="T161"/>
  <c r="P171"/>
  <c r="P157"/>
  <c r="P154"/>
  <c r="M25"/>
  <c r="N22"/>
  <c r="C120"/>
  <c r="C121" s="1"/>
  <c r="D120"/>
  <c r="D121" s="1"/>
  <c r="O176"/>
  <c r="O162"/>
  <c r="I174"/>
  <c r="I160"/>
  <c r="S171"/>
  <c r="S177" s="1"/>
  <c r="S178" s="1"/>
  <c r="S179" s="1"/>
  <c r="S157"/>
  <c r="S154"/>
  <c r="Q170"/>
  <c r="AA156"/>
  <c r="G156"/>
  <c r="Q176"/>
  <c r="Q162"/>
  <c r="R172"/>
  <c r="R158"/>
  <c r="D176"/>
  <c r="D162"/>
  <c r="F176"/>
  <c r="F162"/>
  <c r="C174"/>
  <c r="C160"/>
  <c r="D172"/>
  <c r="D158"/>
  <c r="F172"/>
  <c r="F158"/>
  <c r="Y173"/>
  <c r="Y159"/>
  <c r="Y163" s="1"/>
  <c r="Y164" s="1"/>
  <c r="Y165" s="1"/>
  <c r="Y185" s="1"/>
  <c r="E196" s="1"/>
  <c r="AA176"/>
  <c r="AA162"/>
  <c r="AA175"/>
  <c r="AA161"/>
  <c r="AA174"/>
  <c r="AA160"/>
  <c r="AA173"/>
  <c r="AA159"/>
  <c r="AA172"/>
  <c r="AA158"/>
  <c r="AA171"/>
  <c r="AA177" s="1"/>
  <c r="AA178" s="1"/>
  <c r="AA179" s="1"/>
  <c r="AA157"/>
  <c r="AA154"/>
  <c r="R173"/>
  <c r="R159"/>
  <c r="I176"/>
  <c r="I162"/>
  <c r="Q174"/>
  <c r="Q160"/>
  <c r="H175"/>
  <c r="H161"/>
  <c r="J175"/>
  <c r="J161"/>
  <c r="G173"/>
  <c r="G159"/>
  <c r="H171"/>
  <c r="H177" s="1"/>
  <c r="H178" s="1"/>
  <c r="H179" s="1"/>
  <c r="H157"/>
  <c r="H163" s="1"/>
  <c r="H164" s="1"/>
  <c r="H165" s="1"/>
  <c r="H154"/>
  <c r="J171"/>
  <c r="J157"/>
  <c r="J154"/>
  <c r="M23"/>
  <c r="N20"/>
  <c r="O20" s="1"/>
  <c r="P20" s="1"/>
  <c r="Q20" s="1"/>
  <c r="R20" s="1"/>
  <c r="P175"/>
  <c r="P161"/>
  <c r="Q171"/>
  <c r="Q157"/>
  <c r="Q154"/>
  <c r="O19"/>
  <c r="O48" s="1"/>
  <c r="J120"/>
  <c r="J121" s="1"/>
  <c r="J122" s="1"/>
  <c r="K120"/>
  <c r="K121" s="1"/>
  <c r="K122" s="1"/>
  <c r="Y154"/>
  <c r="E48"/>
  <c r="M29" i="12"/>
  <c r="N26"/>
  <c r="O26" s="1"/>
  <c r="P26" s="1"/>
  <c r="Q26" s="1"/>
  <c r="R26" s="1"/>
  <c r="N24"/>
  <c r="O24" s="1"/>
  <c r="P24" s="1"/>
  <c r="Q24" s="1"/>
  <c r="R24" s="1"/>
  <c r="M27"/>
  <c r="O19"/>
  <c r="AC166"/>
  <c r="E136" i="15"/>
  <c r="E93" s="1"/>
  <c r="G180" i="11"/>
  <c r="H182" s="1"/>
  <c r="C180"/>
  <c r="C182" s="1"/>
  <c r="I180"/>
  <c r="I182" s="1"/>
  <c r="E180"/>
  <c r="AB166" i="12"/>
  <c r="F180" i="11"/>
  <c r="D180"/>
  <c r="J180"/>
  <c r="F185" i="15"/>
  <c r="F194" s="1"/>
  <c r="Z182"/>
  <c r="AB168"/>
  <c r="Z168"/>
  <c r="F96" s="1"/>
  <c r="AA182"/>
  <c r="G96" s="1"/>
  <c r="AD182"/>
  <c r="R182"/>
  <c r="D182"/>
  <c r="AC163"/>
  <c r="AC164" s="1"/>
  <c r="AC165" s="1"/>
  <c r="AC154"/>
  <c r="I190" s="1"/>
  <c r="J96"/>
  <c r="AB182"/>
  <c r="S182"/>
  <c r="P182"/>
  <c r="G182"/>
  <c r="J182"/>
  <c r="J185"/>
  <c r="J194" s="1"/>
  <c r="J205" s="1"/>
  <c r="G191"/>
  <c r="Z177"/>
  <c r="Z178" s="1"/>
  <c r="Z179" s="1"/>
  <c r="Z185" s="1"/>
  <c r="F196" s="1"/>
  <c r="F207" s="1"/>
  <c r="G212" s="1"/>
  <c r="G85" s="1"/>
  <c r="G91" s="1"/>
  <c r="K84" i="16"/>
  <c r="D90"/>
  <c r="K87"/>
  <c r="H89"/>
  <c r="I207"/>
  <c r="G207"/>
  <c r="E207"/>
  <c r="E212" s="1"/>
  <c r="E85" s="1"/>
  <c r="F207"/>
  <c r="F212" s="1"/>
  <c r="F85" s="1"/>
  <c r="F91" s="1"/>
  <c r="H207"/>
  <c r="H212" s="1"/>
  <c r="H85" s="1"/>
  <c r="H91" s="1"/>
  <c r="J207"/>
  <c r="J212" s="1"/>
  <c r="J85" s="1"/>
  <c r="J91" s="1"/>
  <c r="I90"/>
  <c r="E82"/>
  <c r="E89"/>
  <c r="F89"/>
  <c r="F88" s="1"/>
  <c r="F82"/>
  <c r="M84"/>
  <c r="C89"/>
  <c r="K83"/>
  <c r="M83" s="1"/>
  <c r="C82"/>
  <c r="G89"/>
  <c r="D89"/>
  <c r="D88" s="1"/>
  <c r="D82"/>
  <c r="J89"/>
  <c r="J82"/>
  <c r="C136" i="13"/>
  <c r="C93" s="1"/>
  <c r="G166" i="11"/>
  <c r="H185" i="15"/>
  <c r="H194" s="1"/>
  <c r="H166"/>
  <c r="N185"/>
  <c r="D195" s="1"/>
  <c r="D206" s="1"/>
  <c r="D211" s="1"/>
  <c r="D84" s="1"/>
  <c r="N166"/>
  <c r="H96"/>
  <c r="E96"/>
  <c r="AB185"/>
  <c r="H196" s="1"/>
  <c r="H207" s="1"/>
  <c r="H212" s="1"/>
  <c r="H85" s="1"/>
  <c r="AD185"/>
  <c r="J196" s="1"/>
  <c r="J207" s="1"/>
  <c r="H90"/>
  <c r="D166"/>
  <c r="D185"/>
  <c r="D194" s="1"/>
  <c r="O185"/>
  <c r="E195" s="1"/>
  <c r="E206" s="1"/>
  <c r="O166"/>
  <c r="H211"/>
  <c r="H84" s="1"/>
  <c r="P185"/>
  <c r="F195" s="1"/>
  <c r="F206" s="1"/>
  <c r="F211" s="1"/>
  <c r="F84" s="1"/>
  <c r="F90" s="1"/>
  <c r="S185"/>
  <c r="I195" s="1"/>
  <c r="I206" s="1"/>
  <c r="I211" s="1"/>
  <c r="I84" s="1"/>
  <c r="I90" s="1"/>
  <c r="H91"/>
  <c r="F205"/>
  <c r="J191"/>
  <c r="I191"/>
  <c r="Y185"/>
  <c r="E196" s="1"/>
  <c r="E207" s="1"/>
  <c r="E212" s="1"/>
  <c r="E85" s="1"/>
  <c r="E91" s="1"/>
  <c r="C185"/>
  <c r="C194" s="1"/>
  <c r="E185"/>
  <c r="E194" s="1"/>
  <c r="E166"/>
  <c r="I166"/>
  <c r="I185"/>
  <c r="I194" s="1"/>
  <c r="G185"/>
  <c r="G194" s="1"/>
  <c r="G166"/>
  <c r="AC185"/>
  <c r="I196" s="1"/>
  <c r="I207" s="1"/>
  <c r="I212" s="1"/>
  <c r="I85" s="1"/>
  <c r="I91" s="1"/>
  <c r="P166"/>
  <c r="C166"/>
  <c r="C168" s="1"/>
  <c r="C94" s="1"/>
  <c r="C177" i="1"/>
  <c r="C178" s="1"/>
  <c r="C179" s="1"/>
  <c r="N162"/>
  <c r="D136" i="16"/>
  <c r="D93" s="1"/>
  <c r="M95" s="1"/>
  <c r="O166" i="13"/>
  <c r="F166" i="15"/>
  <c r="G166" i="12"/>
  <c r="J166" i="15"/>
  <c r="J175" i="1"/>
  <c r="D163"/>
  <c r="D164" s="1"/>
  <c r="D165" s="1"/>
  <c r="AC154"/>
  <c r="Z154"/>
  <c r="D154"/>
  <c r="AA162"/>
  <c r="G154"/>
  <c r="J120"/>
  <c r="J121" s="1"/>
  <c r="J122" s="1"/>
  <c r="J126" s="1"/>
  <c r="D166" i="11"/>
  <c r="E168" s="1"/>
  <c r="D136"/>
  <c r="D93" s="1"/>
  <c r="M95" s="1"/>
  <c r="H37" i="1"/>
  <c r="H50" s="1"/>
  <c r="Q149"/>
  <c r="AB166" i="13"/>
  <c r="AA166"/>
  <c r="R149" i="1"/>
  <c r="R172" s="1"/>
  <c r="P149"/>
  <c r="O149"/>
  <c r="O172" s="1"/>
  <c r="N148"/>
  <c r="N157" s="1"/>
  <c r="N163" s="1"/>
  <c r="N164" s="1"/>
  <c r="N165" s="1"/>
  <c r="F166" i="11"/>
  <c r="F168" s="1"/>
  <c r="Z166" i="12"/>
  <c r="W166"/>
  <c r="Q166" i="15"/>
  <c r="M166"/>
  <c r="M168" s="1"/>
  <c r="C95" s="1"/>
  <c r="P148" i="1"/>
  <c r="Q148"/>
  <c r="Q157" s="1"/>
  <c r="I166" i="11"/>
  <c r="J166"/>
  <c r="C136"/>
  <c r="C93" s="1"/>
  <c r="AD166" i="12"/>
  <c r="X166"/>
  <c r="R166" i="15"/>
  <c r="S166"/>
  <c r="D37" i="1"/>
  <c r="H166" i="11"/>
  <c r="C166"/>
  <c r="C168" s="1"/>
  <c r="Y166" i="12"/>
  <c r="T166" i="15"/>
  <c r="AC160" i="1"/>
  <c r="AC174"/>
  <c r="E173"/>
  <c r="E177" s="1"/>
  <c r="E178" s="1"/>
  <c r="E179" s="1"/>
  <c r="E159"/>
  <c r="E154"/>
  <c r="C185"/>
  <c r="C194" s="1"/>
  <c r="C197" s="1"/>
  <c r="C198" s="1"/>
  <c r="C199" s="1"/>
  <c r="G177"/>
  <c r="G178" s="1"/>
  <c r="G179" s="1"/>
  <c r="AB162"/>
  <c r="AB176"/>
  <c r="AA172"/>
  <c r="AA177" s="1"/>
  <c r="AA178" s="1"/>
  <c r="AA179" s="1"/>
  <c r="AA158"/>
  <c r="AC177"/>
  <c r="AC178" s="1"/>
  <c r="AC179" s="1"/>
  <c r="F177"/>
  <c r="F178" s="1"/>
  <c r="F179" s="1"/>
  <c r="H177"/>
  <c r="H178" s="1"/>
  <c r="H179" s="1"/>
  <c r="AB154"/>
  <c r="AB173"/>
  <c r="AB177" s="1"/>
  <c r="AB178" s="1"/>
  <c r="AB179" s="1"/>
  <c r="AB159"/>
  <c r="I175"/>
  <c r="I177" s="1"/>
  <c r="I178" s="1"/>
  <c r="I179" s="1"/>
  <c r="I161"/>
  <c r="G163"/>
  <c r="G164" s="1"/>
  <c r="G165" s="1"/>
  <c r="G185" s="1"/>
  <c r="G194" s="1"/>
  <c r="AA159"/>
  <c r="H154"/>
  <c r="AA154"/>
  <c r="D174"/>
  <c r="D177" s="1"/>
  <c r="D178" s="1"/>
  <c r="D179" s="1"/>
  <c r="D185" s="1"/>
  <c r="D194" s="1"/>
  <c r="J171"/>
  <c r="J154"/>
  <c r="G48"/>
  <c r="AA160"/>
  <c r="H159"/>
  <c r="F159"/>
  <c r="F165" s="1"/>
  <c r="F185" s="1"/>
  <c r="F194" s="1"/>
  <c r="F154"/>
  <c r="N172"/>
  <c r="J173"/>
  <c r="Z158"/>
  <c r="Z163" s="1"/>
  <c r="Z164" s="1"/>
  <c r="Z165" s="1"/>
  <c r="H157"/>
  <c r="J158"/>
  <c r="J163" s="1"/>
  <c r="J164" s="1"/>
  <c r="J165" s="1"/>
  <c r="I154"/>
  <c r="H48"/>
  <c r="I160"/>
  <c r="I163" s="1"/>
  <c r="I164" s="1"/>
  <c r="I165" s="1"/>
  <c r="E157"/>
  <c r="H158"/>
  <c r="Y150"/>
  <c r="J37"/>
  <c r="J48" s="1"/>
  <c r="P151"/>
  <c r="P174" s="1"/>
  <c r="S149"/>
  <c r="S158" s="1"/>
  <c r="R148"/>
  <c r="R157" s="1"/>
  <c r="AC159"/>
  <c r="AC163" s="1"/>
  <c r="AC164" s="1"/>
  <c r="AC165" s="1"/>
  <c r="AC185" s="1"/>
  <c r="I196" s="1"/>
  <c r="Z172"/>
  <c r="Z177" s="1"/>
  <c r="Z178" s="1"/>
  <c r="Z179" s="1"/>
  <c r="D120"/>
  <c r="D121" s="1"/>
  <c r="D127" s="1"/>
  <c r="D129" s="1"/>
  <c r="R153"/>
  <c r="R162" s="1"/>
  <c r="K122"/>
  <c r="W180" s="1"/>
  <c r="Q153"/>
  <c r="Q162" s="1"/>
  <c r="T152"/>
  <c r="T161" s="1"/>
  <c r="K128"/>
  <c r="W181" s="1"/>
  <c r="W182" s="1"/>
  <c r="AB180"/>
  <c r="AC180"/>
  <c r="Y180"/>
  <c r="X180"/>
  <c r="Z180"/>
  <c r="C127"/>
  <c r="C129" s="1"/>
  <c r="C122"/>
  <c r="I127"/>
  <c r="I129" s="1"/>
  <c r="I122"/>
  <c r="O173"/>
  <c r="O159"/>
  <c r="O154"/>
  <c r="R171"/>
  <c r="O161"/>
  <c r="O175"/>
  <c r="AA180"/>
  <c r="S152"/>
  <c r="R152"/>
  <c r="G50"/>
  <c r="T174"/>
  <c r="P152"/>
  <c r="R151"/>
  <c r="Q175"/>
  <c r="T153"/>
  <c r="O157"/>
  <c r="Z166" i="13"/>
  <c r="R166"/>
  <c r="S150" i="1"/>
  <c r="R150"/>
  <c r="Q151"/>
  <c r="Q171"/>
  <c r="T148"/>
  <c r="F37"/>
  <c r="I37"/>
  <c r="I50" s="1"/>
  <c r="T149"/>
  <c r="P150"/>
  <c r="S151"/>
  <c r="R158"/>
  <c r="S153"/>
  <c r="T150"/>
  <c r="Q150"/>
  <c r="E120"/>
  <c r="E121" s="1"/>
  <c r="E122" s="1"/>
  <c r="E126" s="1"/>
  <c r="S166" i="13"/>
  <c r="S148" i="1"/>
  <c r="E37"/>
  <c r="X166" i="13"/>
  <c r="Q166"/>
  <c r="Y166"/>
  <c r="E136" i="11"/>
  <c r="E93" s="1"/>
  <c r="M96" s="1"/>
  <c r="Y166" i="1"/>
  <c r="AD157"/>
  <c r="AD163" s="1"/>
  <c r="AD164" s="1"/>
  <c r="AD165" s="1"/>
  <c r="AD171"/>
  <c r="AD177" s="1"/>
  <c r="AD178" s="1"/>
  <c r="AD179" s="1"/>
  <c r="AD180" s="1"/>
  <c r="AD154"/>
  <c r="AA181"/>
  <c r="AA182" s="1"/>
  <c r="X181"/>
  <c r="AC181"/>
  <c r="Z181"/>
  <c r="K126"/>
  <c r="C180"/>
  <c r="G180"/>
  <c r="I126"/>
  <c r="I128"/>
  <c r="P166" i="13"/>
  <c r="AD166"/>
  <c r="M166"/>
  <c r="M168" s="1"/>
  <c r="C95" s="1"/>
  <c r="C136" i="16"/>
  <c r="C93" s="1"/>
  <c r="F180" i="1"/>
  <c r="J180"/>
  <c r="W166" i="13"/>
  <c r="T166"/>
  <c r="E166"/>
  <c r="AC166"/>
  <c r="N166"/>
  <c r="E180" i="1"/>
  <c r="I180"/>
  <c r="D180"/>
  <c r="C136" i="15"/>
  <c r="C93" s="1"/>
  <c r="F166" i="13"/>
  <c r="G166" i="16"/>
  <c r="G168" s="1"/>
  <c r="Z166" i="1"/>
  <c r="AC166"/>
  <c r="I166" i="16"/>
  <c r="AD166" i="1"/>
  <c r="S166" i="12"/>
  <c r="J180" i="16"/>
  <c r="D136" i="15"/>
  <c r="D93" s="1"/>
  <c r="H166" i="12"/>
  <c r="I166"/>
  <c r="D166" i="13"/>
  <c r="I166"/>
  <c r="D166" i="16"/>
  <c r="G180"/>
  <c r="H182" s="1"/>
  <c r="I180"/>
  <c r="I182" s="1"/>
  <c r="C166" i="12"/>
  <c r="C168" s="1"/>
  <c r="C94" s="1"/>
  <c r="C97" s="1"/>
  <c r="F166"/>
  <c r="H166" i="13"/>
  <c r="G166"/>
  <c r="H166" i="16"/>
  <c r="C166"/>
  <c r="C168" s="1"/>
  <c r="J166"/>
  <c r="E166"/>
  <c r="D180"/>
  <c r="F180"/>
  <c r="D166" i="12"/>
  <c r="C136"/>
  <c r="C93" s="1"/>
  <c r="E166"/>
  <c r="C166" i="13"/>
  <c r="C168" s="1"/>
  <c r="C94" s="1"/>
  <c r="J166"/>
  <c r="C180" i="16"/>
  <c r="C182" s="1"/>
  <c r="E180"/>
  <c r="Q166" i="12"/>
  <c r="C97" i="15" l="1"/>
  <c r="AA166" i="1"/>
  <c r="W166"/>
  <c r="AD180" i="19"/>
  <c r="AB180"/>
  <c r="Z180"/>
  <c r="X180"/>
  <c r="AC180"/>
  <c r="AA180"/>
  <c r="Y180"/>
  <c r="W180"/>
  <c r="K128"/>
  <c r="K126"/>
  <c r="T180"/>
  <c r="R180"/>
  <c r="P180"/>
  <c r="N180"/>
  <c r="S180"/>
  <c r="Q180"/>
  <c r="O180"/>
  <c r="M180"/>
  <c r="J128"/>
  <c r="J126"/>
  <c r="M28"/>
  <c r="N25"/>
  <c r="O25" s="1"/>
  <c r="H156"/>
  <c r="R156"/>
  <c r="H170"/>
  <c r="Z181"/>
  <c r="AA170"/>
  <c r="E122"/>
  <c r="E127"/>
  <c r="O12"/>
  <c r="P10"/>
  <c r="M33"/>
  <c r="M26"/>
  <c r="N23"/>
  <c r="O23" s="1"/>
  <c r="P23" s="1"/>
  <c r="Q23" s="1"/>
  <c r="R23" s="1"/>
  <c r="T185"/>
  <c r="J195" s="1"/>
  <c r="S185"/>
  <c r="I195" s="1"/>
  <c r="AB185"/>
  <c r="H196" s="1"/>
  <c r="Y185"/>
  <c r="E196" s="1"/>
  <c r="H190"/>
  <c r="H191" s="1"/>
  <c r="D185"/>
  <c r="D194" s="1"/>
  <c r="C185"/>
  <c r="C194" s="1"/>
  <c r="C197" s="1"/>
  <c r="C198" s="1"/>
  <c r="C199" s="1"/>
  <c r="R163"/>
  <c r="R164" s="1"/>
  <c r="R165" s="1"/>
  <c r="N177"/>
  <c r="N178" s="1"/>
  <c r="N179" s="1"/>
  <c r="Q163"/>
  <c r="Q164" s="1"/>
  <c r="Q165" s="1"/>
  <c r="F190"/>
  <c r="G191" s="1"/>
  <c r="I197"/>
  <c r="I198" s="1"/>
  <c r="E190"/>
  <c r="E191" s="1"/>
  <c r="D122"/>
  <c r="D127"/>
  <c r="D129" s="1"/>
  <c r="D136" s="1"/>
  <c r="D93" s="1"/>
  <c r="C127"/>
  <c r="C129" s="1"/>
  <c r="C136" s="1"/>
  <c r="C93" s="1"/>
  <c r="C122"/>
  <c r="J180"/>
  <c r="H180"/>
  <c r="F180"/>
  <c r="D180"/>
  <c r="I180"/>
  <c r="G180"/>
  <c r="E180"/>
  <c r="C180"/>
  <c r="I128"/>
  <c r="I126"/>
  <c r="I123"/>
  <c r="J123" s="1"/>
  <c r="K123" s="1"/>
  <c r="P19"/>
  <c r="AB156"/>
  <c r="Q181"/>
  <c r="R170"/>
  <c r="P22"/>
  <c r="P48"/>
  <c r="N27"/>
  <c r="O27" s="1"/>
  <c r="P27" s="1"/>
  <c r="Q27" s="1"/>
  <c r="R27" s="1"/>
  <c r="R177"/>
  <c r="R178" s="1"/>
  <c r="R179" s="1"/>
  <c r="N163"/>
  <c r="N164" s="1"/>
  <c r="N165" s="1"/>
  <c r="N185" s="1"/>
  <c r="D195" s="1"/>
  <c r="Q177"/>
  <c r="Q178" s="1"/>
  <c r="Q179" s="1"/>
  <c r="AD185"/>
  <c r="J196" s="1"/>
  <c r="J197" s="1"/>
  <c r="J198" s="1"/>
  <c r="J199" s="1"/>
  <c r="AA185"/>
  <c r="G196" s="1"/>
  <c r="J190"/>
  <c r="F185"/>
  <c r="F194" s="1"/>
  <c r="F197" s="1"/>
  <c r="F198" s="1"/>
  <c r="I190"/>
  <c r="I191" s="1"/>
  <c r="E185"/>
  <c r="E194" s="1"/>
  <c r="E197" s="1"/>
  <c r="E198" s="1"/>
  <c r="F163" i="1"/>
  <c r="F164" s="1"/>
  <c r="G177" i="18"/>
  <c r="G178" s="1"/>
  <c r="G179" s="1"/>
  <c r="H177"/>
  <c r="H178" s="1"/>
  <c r="H179" s="1"/>
  <c r="E122"/>
  <c r="E127"/>
  <c r="AC163"/>
  <c r="AC164" s="1"/>
  <c r="AC165" s="1"/>
  <c r="F163"/>
  <c r="F164" s="1"/>
  <c r="F165" s="1"/>
  <c r="D190"/>
  <c r="D191" s="1"/>
  <c r="Q163"/>
  <c r="Q164" s="1"/>
  <c r="Q165" s="1"/>
  <c r="H190"/>
  <c r="F190"/>
  <c r="C163"/>
  <c r="C164" s="1"/>
  <c r="C165" s="1"/>
  <c r="E163"/>
  <c r="E164" s="1"/>
  <c r="E165" s="1"/>
  <c r="C122"/>
  <c r="C127"/>
  <c r="C129" s="1"/>
  <c r="C136" s="1"/>
  <c r="C93" s="1"/>
  <c r="J122"/>
  <c r="J127"/>
  <c r="J129" s="1"/>
  <c r="Q170"/>
  <c r="AC156"/>
  <c r="H180"/>
  <c r="D180"/>
  <c r="I128"/>
  <c r="F181" s="1"/>
  <c r="I126"/>
  <c r="I180"/>
  <c r="E180"/>
  <c r="J180"/>
  <c r="F180"/>
  <c r="I123"/>
  <c r="G180"/>
  <c r="C180"/>
  <c r="AB163"/>
  <c r="AB164" s="1"/>
  <c r="AB165" s="1"/>
  <c r="G163"/>
  <c r="G164" s="1"/>
  <c r="G165" s="1"/>
  <c r="G185" s="1"/>
  <c r="G194" s="1"/>
  <c r="G190"/>
  <c r="S163"/>
  <c r="S164" s="1"/>
  <c r="S165" s="1"/>
  <c r="Q177"/>
  <c r="Q178" s="1"/>
  <c r="Q179" s="1"/>
  <c r="C177"/>
  <c r="C178" s="1"/>
  <c r="C179" s="1"/>
  <c r="C185" s="1"/>
  <c r="C194" s="1"/>
  <c r="C197" s="1"/>
  <c r="C198" s="1"/>
  <c r="C199" s="1"/>
  <c r="F177"/>
  <c r="F178" s="1"/>
  <c r="F179" s="1"/>
  <c r="F185" s="1"/>
  <c r="F194" s="1"/>
  <c r="Y163"/>
  <c r="Y164" s="1"/>
  <c r="Y165" s="1"/>
  <c r="AB177"/>
  <c r="AB178" s="1"/>
  <c r="AB179" s="1"/>
  <c r="O163"/>
  <c r="O164" s="1"/>
  <c r="O165" s="1"/>
  <c r="J190"/>
  <c r="H163"/>
  <c r="H164" s="1"/>
  <c r="H165" s="1"/>
  <c r="T177"/>
  <c r="T178" s="1"/>
  <c r="T179" s="1"/>
  <c r="AC177"/>
  <c r="AC178" s="1"/>
  <c r="AC179" s="1"/>
  <c r="E177"/>
  <c r="E178" s="1"/>
  <c r="E179" s="1"/>
  <c r="AB180"/>
  <c r="X180"/>
  <c r="AC180"/>
  <c r="Y180"/>
  <c r="AD180"/>
  <c r="Z180"/>
  <c r="Z182" s="1"/>
  <c r="K128"/>
  <c r="K126"/>
  <c r="AA180"/>
  <c r="W180"/>
  <c r="Z181"/>
  <c r="AA170"/>
  <c r="I156"/>
  <c r="D127"/>
  <c r="D129" s="1"/>
  <c r="D122"/>
  <c r="E128"/>
  <c r="E126"/>
  <c r="T163"/>
  <c r="T164" s="1"/>
  <c r="T165" s="1"/>
  <c r="N177"/>
  <c r="N178" s="1"/>
  <c r="N179" s="1"/>
  <c r="AA177"/>
  <c r="AA178" s="1"/>
  <c r="AA179" s="1"/>
  <c r="R177"/>
  <c r="R178" s="1"/>
  <c r="R179" s="1"/>
  <c r="I163"/>
  <c r="I164" s="1"/>
  <c r="I165" s="1"/>
  <c r="I185" s="1"/>
  <c r="I194" s="1"/>
  <c r="AD185"/>
  <c r="J196" s="1"/>
  <c r="D185"/>
  <c r="D194" s="1"/>
  <c r="P177"/>
  <c r="P178" s="1"/>
  <c r="P179" s="1"/>
  <c r="J177"/>
  <c r="J178" s="1"/>
  <c r="J179" s="1"/>
  <c r="N163"/>
  <c r="N164" s="1"/>
  <c r="N165" s="1"/>
  <c r="AA163"/>
  <c r="AA164" s="1"/>
  <c r="AA165" s="1"/>
  <c r="AA185" s="1"/>
  <c r="G196" s="1"/>
  <c r="E190"/>
  <c r="R163"/>
  <c r="R164" s="1"/>
  <c r="R165" s="1"/>
  <c r="Z177"/>
  <c r="Z178" s="1"/>
  <c r="Z179" s="1"/>
  <c r="S156"/>
  <c r="G170"/>
  <c r="I190"/>
  <c r="S177"/>
  <c r="S178" s="1"/>
  <c r="S179" s="1"/>
  <c r="P163"/>
  <c r="P164" s="1"/>
  <c r="P165" s="1"/>
  <c r="Y177"/>
  <c r="Y178" s="1"/>
  <c r="Y179" s="1"/>
  <c r="O177"/>
  <c r="O178" s="1"/>
  <c r="O179" s="1"/>
  <c r="J163"/>
  <c r="J164" s="1"/>
  <c r="J165" s="1"/>
  <c r="Z163"/>
  <c r="Z164" s="1"/>
  <c r="Z165" s="1"/>
  <c r="K93" i="13"/>
  <c r="H197" i="12"/>
  <c r="H198" s="1"/>
  <c r="I199" s="1"/>
  <c r="AD154"/>
  <c r="J190" s="1"/>
  <c r="J191" s="1"/>
  <c r="AD157"/>
  <c r="AD163" s="1"/>
  <c r="AD164" s="1"/>
  <c r="AD165" s="1"/>
  <c r="AD185" s="1"/>
  <c r="J196" s="1"/>
  <c r="J197" s="1"/>
  <c r="J198" s="1"/>
  <c r="AD171"/>
  <c r="AD177" s="1"/>
  <c r="AD178" s="1"/>
  <c r="AD179" s="1"/>
  <c r="E126"/>
  <c r="E128"/>
  <c r="AA171"/>
  <c r="AA177" s="1"/>
  <c r="AA178" s="1"/>
  <c r="AA179" s="1"/>
  <c r="AA157"/>
  <c r="AA163" s="1"/>
  <c r="AA164" s="1"/>
  <c r="AA165" s="1"/>
  <c r="AA154"/>
  <c r="G190" s="1"/>
  <c r="AD181"/>
  <c r="AD182" s="1"/>
  <c r="AB181"/>
  <c r="AB182" s="1"/>
  <c r="Z181"/>
  <c r="Z182" s="1"/>
  <c r="X181"/>
  <c r="AC181"/>
  <c r="AC182" s="1"/>
  <c r="AA181"/>
  <c r="AA182" s="1"/>
  <c r="Y181"/>
  <c r="W181"/>
  <c r="W182" s="1"/>
  <c r="Y182"/>
  <c r="X182"/>
  <c r="J199"/>
  <c r="D128"/>
  <c r="D126"/>
  <c r="D123"/>
  <c r="R166"/>
  <c r="N166"/>
  <c r="P166"/>
  <c r="O22"/>
  <c r="M182"/>
  <c r="N25"/>
  <c r="M28"/>
  <c r="T181"/>
  <c r="T182" s="1"/>
  <c r="R181"/>
  <c r="R182" s="1"/>
  <c r="P181"/>
  <c r="N181"/>
  <c r="N182" s="1"/>
  <c r="S181"/>
  <c r="S182" s="1"/>
  <c r="Q181"/>
  <c r="Q182" s="1"/>
  <c r="O181"/>
  <c r="M181"/>
  <c r="O182"/>
  <c r="P182"/>
  <c r="O166"/>
  <c r="T166"/>
  <c r="M166"/>
  <c r="O48"/>
  <c r="H190" i="17"/>
  <c r="D190"/>
  <c r="D191" s="1"/>
  <c r="G177"/>
  <c r="G178" s="1"/>
  <c r="G179" s="1"/>
  <c r="F182" i="11"/>
  <c r="F94" s="1"/>
  <c r="F97" s="1"/>
  <c r="E163" i="17"/>
  <c r="E164" s="1"/>
  <c r="E165" s="1"/>
  <c r="E185" s="1"/>
  <c r="E194" s="1"/>
  <c r="G168" i="15"/>
  <c r="G94" s="1"/>
  <c r="J163" i="17"/>
  <c r="J164" s="1"/>
  <c r="J165" s="1"/>
  <c r="J182" i="11"/>
  <c r="M30" i="17"/>
  <c r="N27"/>
  <c r="O27" s="1"/>
  <c r="P27" s="1"/>
  <c r="Q27" s="1"/>
  <c r="R27" s="1"/>
  <c r="R156"/>
  <c r="N25"/>
  <c r="M28"/>
  <c r="O12"/>
  <c r="P10"/>
  <c r="G182" i="11"/>
  <c r="J190" i="17"/>
  <c r="H185"/>
  <c r="H194" s="1"/>
  <c r="C177"/>
  <c r="C178" s="1"/>
  <c r="C179" s="1"/>
  <c r="Z185"/>
  <c r="F196" s="1"/>
  <c r="E190"/>
  <c r="G163"/>
  <c r="G164" s="1"/>
  <c r="G165" s="1"/>
  <c r="R177"/>
  <c r="R178" s="1"/>
  <c r="R179" s="1"/>
  <c r="O163"/>
  <c r="O164" s="1"/>
  <c r="O165" s="1"/>
  <c r="F177"/>
  <c r="F178" s="1"/>
  <c r="F179" s="1"/>
  <c r="I163"/>
  <c r="I164" s="1"/>
  <c r="I165" s="1"/>
  <c r="AC177"/>
  <c r="AC178" s="1"/>
  <c r="AC179" s="1"/>
  <c r="F182"/>
  <c r="AC180"/>
  <c r="Y180"/>
  <c r="AD180"/>
  <c r="Z180"/>
  <c r="K128"/>
  <c r="K126"/>
  <c r="AA180"/>
  <c r="W180"/>
  <c r="X180"/>
  <c r="AB180"/>
  <c r="C181"/>
  <c r="C182" s="1"/>
  <c r="D181"/>
  <c r="D182" s="1"/>
  <c r="E181"/>
  <c r="E182" s="1"/>
  <c r="P19"/>
  <c r="P48" s="1"/>
  <c r="N23"/>
  <c r="M26"/>
  <c r="H156"/>
  <c r="R170"/>
  <c r="G181"/>
  <c r="G182" s="1"/>
  <c r="H170"/>
  <c r="O177"/>
  <c r="O178" s="1"/>
  <c r="O179" s="1"/>
  <c r="Q177"/>
  <c r="Q178" s="1"/>
  <c r="Q179" s="1"/>
  <c r="AA163"/>
  <c r="AA164" s="1"/>
  <c r="AA165" s="1"/>
  <c r="AA185" s="1"/>
  <c r="G196" s="1"/>
  <c r="O22"/>
  <c r="P177"/>
  <c r="P178" s="1"/>
  <c r="P179" s="1"/>
  <c r="C163"/>
  <c r="C164" s="1"/>
  <c r="C165" s="1"/>
  <c r="T177"/>
  <c r="T178" s="1"/>
  <c r="T179" s="1"/>
  <c r="G190"/>
  <c r="AD163"/>
  <c r="AD164" s="1"/>
  <c r="AD165" s="1"/>
  <c r="AD185" s="1"/>
  <c r="J196" s="1"/>
  <c r="R163"/>
  <c r="R164" s="1"/>
  <c r="R165" s="1"/>
  <c r="F163"/>
  <c r="F164" s="1"/>
  <c r="F165" s="1"/>
  <c r="D177"/>
  <c r="D178" s="1"/>
  <c r="D179" s="1"/>
  <c r="AB163"/>
  <c r="AB164" s="1"/>
  <c r="AB165" s="1"/>
  <c r="AB185" s="1"/>
  <c r="H196" s="1"/>
  <c r="I190"/>
  <c r="AC163"/>
  <c r="AC164" s="1"/>
  <c r="AC165" s="1"/>
  <c r="AC185" s="1"/>
  <c r="I196" s="1"/>
  <c r="J123"/>
  <c r="K123" s="1"/>
  <c r="AB156"/>
  <c r="D122"/>
  <c r="D127"/>
  <c r="D129" s="1"/>
  <c r="D136" s="1"/>
  <c r="D93" s="1"/>
  <c r="AA181"/>
  <c r="AB170"/>
  <c r="S180"/>
  <c r="O180"/>
  <c r="J128"/>
  <c r="J126"/>
  <c r="T180"/>
  <c r="P180"/>
  <c r="Q180"/>
  <c r="M180"/>
  <c r="R180"/>
  <c r="N180"/>
  <c r="C122"/>
  <c r="C127"/>
  <c r="C129" s="1"/>
  <c r="C136" s="1"/>
  <c r="C93" s="1"/>
  <c r="E122"/>
  <c r="E127"/>
  <c r="I177"/>
  <c r="I178" s="1"/>
  <c r="I179" s="1"/>
  <c r="Q163"/>
  <c r="Q164" s="1"/>
  <c r="Q165" s="1"/>
  <c r="J177"/>
  <c r="J178" s="1"/>
  <c r="J179" s="1"/>
  <c r="S163"/>
  <c r="S164" s="1"/>
  <c r="S165" s="1"/>
  <c r="S185" s="1"/>
  <c r="I195" s="1"/>
  <c r="P163"/>
  <c r="P164" s="1"/>
  <c r="P165" s="1"/>
  <c r="P185" s="1"/>
  <c r="F195" s="1"/>
  <c r="T163"/>
  <c r="T164" s="1"/>
  <c r="T165" s="1"/>
  <c r="N177"/>
  <c r="N178" s="1"/>
  <c r="N179" s="1"/>
  <c r="N185" s="1"/>
  <c r="D195" s="1"/>
  <c r="F190"/>
  <c r="D163"/>
  <c r="D164" s="1"/>
  <c r="D165" s="1"/>
  <c r="D185" s="1"/>
  <c r="D194" s="1"/>
  <c r="C94" i="11"/>
  <c r="C97" s="1"/>
  <c r="N27" i="12"/>
  <c r="O27" s="1"/>
  <c r="P27" s="1"/>
  <c r="Q27" s="1"/>
  <c r="R27" s="1"/>
  <c r="M30"/>
  <c r="N29"/>
  <c r="O29" s="1"/>
  <c r="P29" s="1"/>
  <c r="Q29" s="1"/>
  <c r="R29" s="1"/>
  <c r="M32"/>
  <c r="H168"/>
  <c r="H94" s="1"/>
  <c r="H97" s="1"/>
  <c r="P19"/>
  <c r="D182" i="11"/>
  <c r="E182"/>
  <c r="E94" s="1"/>
  <c r="E97" s="1"/>
  <c r="E168" i="15"/>
  <c r="E94" s="1"/>
  <c r="H168" i="11"/>
  <c r="H94" s="1"/>
  <c r="H97" s="1"/>
  <c r="P168" i="15"/>
  <c r="F95" s="1"/>
  <c r="J168"/>
  <c r="J94" s="1"/>
  <c r="E211"/>
  <c r="E84" s="1"/>
  <c r="E90" s="1"/>
  <c r="I168"/>
  <c r="I94" s="1"/>
  <c r="F197"/>
  <c r="F198" s="1"/>
  <c r="G168" i="11"/>
  <c r="C88" i="16"/>
  <c r="K89"/>
  <c r="M89" s="1"/>
  <c r="E91"/>
  <c r="J88"/>
  <c r="E88"/>
  <c r="H88"/>
  <c r="H82"/>
  <c r="K90"/>
  <c r="M90" s="1"/>
  <c r="I212"/>
  <c r="I85" s="1"/>
  <c r="G212"/>
  <c r="G85" s="1"/>
  <c r="Q168" i="15"/>
  <c r="G95" s="1"/>
  <c r="K93" i="16"/>
  <c r="D168" i="15"/>
  <c r="D94" s="1"/>
  <c r="O168" i="13"/>
  <c r="E95" s="1"/>
  <c r="AB168"/>
  <c r="H96" s="1"/>
  <c r="O168" i="15"/>
  <c r="E95" s="1"/>
  <c r="H168"/>
  <c r="H94" s="1"/>
  <c r="S168"/>
  <c r="I95" s="1"/>
  <c r="C197"/>
  <c r="C198" s="1"/>
  <c r="C199" s="1"/>
  <c r="C205"/>
  <c r="C210" s="1"/>
  <c r="C83" s="1"/>
  <c r="H197"/>
  <c r="H198" s="1"/>
  <c r="H199" s="1"/>
  <c r="H205"/>
  <c r="J211"/>
  <c r="J84" s="1"/>
  <c r="J90" s="1"/>
  <c r="F212"/>
  <c r="F85" s="1"/>
  <c r="F91" s="1"/>
  <c r="G211"/>
  <c r="G84" s="1"/>
  <c r="G90" s="1"/>
  <c r="J197"/>
  <c r="J198" s="1"/>
  <c r="I197"/>
  <c r="I198" s="1"/>
  <c r="I205"/>
  <c r="D197"/>
  <c r="D198" s="1"/>
  <c r="D199" s="1"/>
  <c r="D205"/>
  <c r="J212"/>
  <c r="J85" s="1"/>
  <c r="J91" s="1"/>
  <c r="J210"/>
  <c r="J83" s="1"/>
  <c r="G197"/>
  <c r="G198" s="1"/>
  <c r="G199" s="1"/>
  <c r="G205"/>
  <c r="G210" s="1"/>
  <c r="G83" s="1"/>
  <c r="E197"/>
  <c r="E198" s="1"/>
  <c r="E205"/>
  <c r="D90"/>
  <c r="K90" s="1"/>
  <c r="M90" s="1"/>
  <c r="K85"/>
  <c r="M85" s="1"/>
  <c r="K96"/>
  <c r="M96" s="1"/>
  <c r="R176" i="1"/>
  <c r="P168" i="13"/>
  <c r="F95" s="1"/>
  <c r="G168"/>
  <c r="G94" s="1"/>
  <c r="O158" i="1"/>
  <c r="J127"/>
  <c r="J129" s="1"/>
  <c r="D136" s="1"/>
  <c r="D93" s="1"/>
  <c r="Z182"/>
  <c r="Q176"/>
  <c r="Z185"/>
  <c r="F196" s="1"/>
  <c r="AA163"/>
  <c r="AA164" s="1"/>
  <c r="AA165" s="1"/>
  <c r="AA185" s="1"/>
  <c r="G196" s="1"/>
  <c r="I168" i="11"/>
  <c r="I94" s="1"/>
  <c r="I97" s="1"/>
  <c r="F168" i="15"/>
  <c r="F94" s="1"/>
  <c r="F97" s="1"/>
  <c r="J168" i="11"/>
  <c r="AC182" i="1"/>
  <c r="E163"/>
  <c r="E164" s="1"/>
  <c r="E165" s="1"/>
  <c r="E185" s="1"/>
  <c r="E194" s="1"/>
  <c r="J185"/>
  <c r="J194" s="1"/>
  <c r="J177"/>
  <c r="J178" s="1"/>
  <c r="J179" s="1"/>
  <c r="AB163"/>
  <c r="AB164" s="1"/>
  <c r="AB165" s="1"/>
  <c r="AB185" s="1"/>
  <c r="H196" s="1"/>
  <c r="S172"/>
  <c r="I185"/>
  <c r="I194" s="1"/>
  <c r="H163"/>
  <c r="H164" s="1"/>
  <c r="H165" s="1"/>
  <c r="H185" s="1"/>
  <c r="H194" s="1"/>
  <c r="P180"/>
  <c r="T168" i="13"/>
  <c r="J95" s="1"/>
  <c r="AA168"/>
  <c r="G96" s="1"/>
  <c r="T175" i="1"/>
  <c r="Q180"/>
  <c r="AD168" i="13"/>
  <c r="J96" s="1"/>
  <c r="J50" i="1"/>
  <c r="N180"/>
  <c r="T180"/>
  <c r="R168" i="15"/>
  <c r="H95" s="1"/>
  <c r="R180" i="1"/>
  <c r="O180"/>
  <c r="J128"/>
  <c r="Q181" s="1"/>
  <c r="Q182" s="1"/>
  <c r="Y168" i="13"/>
  <c r="E96" s="1"/>
  <c r="R168"/>
  <c r="H95" s="1"/>
  <c r="D122" i="1"/>
  <c r="M166" s="1"/>
  <c r="M180"/>
  <c r="S180"/>
  <c r="Q172"/>
  <c r="Q158"/>
  <c r="D168" i="11"/>
  <c r="S168" i="13"/>
  <c r="I95" s="1"/>
  <c r="X168"/>
  <c r="D96" s="1"/>
  <c r="P154" i="1"/>
  <c r="F190" s="1"/>
  <c r="P158"/>
  <c r="P172"/>
  <c r="P157"/>
  <c r="P171"/>
  <c r="T168" i="15"/>
  <c r="J95" s="1"/>
  <c r="N168"/>
  <c r="D95" s="1"/>
  <c r="D50" i="1"/>
  <c r="D48"/>
  <c r="N154"/>
  <c r="D190" s="1"/>
  <c r="D191" s="1"/>
  <c r="N171"/>
  <c r="N177" s="1"/>
  <c r="N178" s="1"/>
  <c r="N179" s="1"/>
  <c r="N185" s="1"/>
  <c r="D195" s="1"/>
  <c r="D197" s="1"/>
  <c r="D198" s="1"/>
  <c r="D199" s="1"/>
  <c r="I48"/>
  <c r="Y173"/>
  <c r="Y177" s="1"/>
  <c r="Y178" s="1"/>
  <c r="Y179" s="1"/>
  <c r="Y159"/>
  <c r="Y163" s="1"/>
  <c r="Y164" s="1"/>
  <c r="Y165" s="1"/>
  <c r="Y154"/>
  <c r="E190" s="1"/>
  <c r="X182"/>
  <c r="Y181"/>
  <c r="Y182" s="1"/>
  <c r="X166"/>
  <c r="K93" i="11"/>
  <c r="Z168" i="13"/>
  <c r="F96" s="1"/>
  <c r="AD181" i="1"/>
  <c r="AB181"/>
  <c r="AB182" s="1"/>
  <c r="P160"/>
  <c r="C136"/>
  <c r="C93" s="1"/>
  <c r="O177"/>
  <c r="O178" s="1"/>
  <c r="O179" s="1"/>
  <c r="S171"/>
  <c r="S157"/>
  <c r="S154"/>
  <c r="I190" s="1"/>
  <c r="T173"/>
  <c r="T159"/>
  <c r="P159"/>
  <c r="P173"/>
  <c r="T157"/>
  <c r="T154"/>
  <c r="J190" s="1"/>
  <c r="T171"/>
  <c r="S159"/>
  <c r="S173"/>
  <c r="R160"/>
  <c r="R174"/>
  <c r="H180"/>
  <c r="I123"/>
  <c r="J123" s="1"/>
  <c r="K123" s="1"/>
  <c r="N168" i="13"/>
  <c r="D95" s="1"/>
  <c r="E128" i="1"/>
  <c r="AA167" s="1"/>
  <c r="AA168" s="1"/>
  <c r="G96" s="1"/>
  <c r="E48"/>
  <c r="E50"/>
  <c r="Q173"/>
  <c r="Q159"/>
  <c r="S160"/>
  <c r="S174"/>
  <c r="F50"/>
  <c r="F48"/>
  <c r="R173"/>
  <c r="R159"/>
  <c r="Q174"/>
  <c r="Q160"/>
  <c r="T176"/>
  <c r="T162"/>
  <c r="S175"/>
  <c r="S161"/>
  <c r="C126"/>
  <c r="C123"/>
  <c r="C166"/>
  <c r="J166"/>
  <c r="C128"/>
  <c r="I166"/>
  <c r="E166"/>
  <c r="D166"/>
  <c r="G166"/>
  <c r="F166"/>
  <c r="H166"/>
  <c r="Q154"/>
  <c r="G190" s="1"/>
  <c r="G191" s="1"/>
  <c r="S162"/>
  <c r="S176"/>
  <c r="T158"/>
  <c r="T172"/>
  <c r="P175"/>
  <c r="P161"/>
  <c r="R175"/>
  <c r="R161"/>
  <c r="W168" i="13"/>
  <c r="C96" s="1"/>
  <c r="O163" i="1"/>
  <c r="O164" s="1"/>
  <c r="O165" s="1"/>
  <c r="R154"/>
  <c r="H190" s="1"/>
  <c r="AD182"/>
  <c r="AC168" i="13"/>
  <c r="I96" s="1"/>
  <c r="W167" i="1"/>
  <c r="W168" s="1"/>
  <c r="C96" s="1"/>
  <c r="E129"/>
  <c r="AC167"/>
  <c r="Y167"/>
  <c r="Y168" s="1"/>
  <c r="F168" i="13"/>
  <c r="F94" s="1"/>
  <c r="AD185" i="1"/>
  <c r="J196" s="1"/>
  <c r="E168" i="13"/>
  <c r="E94" s="1"/>
  <c r="K93" i="15"/>
  <c r="M181" i="1"/>
  <c r="M182" s="1"/>
  <c r="R181"/>
  <c r="N181"/>
  <c r="N182" s="1"/>
  <c r="O181"/>
  <c r="O182" s="1"/>
  <c r="T181"/>
  <c r="P181"/>
  <c r="J181"/>
  <c r="F181"/>
  <c r="F182" s="1"/>
  <c r="G181"/>
  <c r="G182" s="1"/>
  <c r="C181"/>
  <c r="C182" s="1"/>
  <c r="H181"/>
  <c r="D181"/>
  <c r="D182" s="1"/>
  <c r="I181"/>
  <c r="E181"/>
  <c r="E182" s="1"/>
  <c r="I168" i="12"/>
  <c r="I94" s="1"/>
  <c r="I97" s="1"/>
  <c r="J168" i="13"/>
  <c r="J94" s="1"/>
  <c r="E182" i="16"/>
  <c r="Q168" i="13"/>
  <c r="G95" s="1"/>
  <c r="J182" i="1"/>
  <c r="E168" i="12"/>
  <c r="E94" s="1"/>
  <c r="E97" s="1"/>
  <c r="J182" i="16"/>
  <c r="J168"/>
  <c r="H168" i="13"/>
  <c r="H94" s="1"/>
  <c r="D168" i="16"/>
  <c r="F182"/>
  <c r="C94"/>
  <c r="C97" s="1"/>
  <c r="J168" i="12"/>
  <c r="J94" s="1"/>
  <c r="J97" s="1"/>
  <c r="E168" i="16"/>
  <c r="G182"/>
  <c r="G94" s="1"/>
  <c r="G97" s="1"/>
  <c r="D168" i="13"/>
  <c r="D94" s="1"/>
  <c r="F168" i="16"/>
  <c r="H168"/>
  <c r="H94" s="1"/>
  <c r="H97" s="1"/>
  <c r="I168"/>
  <c r="I94" s="1"/>
  <c r="I97" s="1"/>
  <c r="G168" i="12"/>
  <c r="G94" s="1"/>
  <c r="G97" s="1"/>
  <c r="F168"/>
  <c r="F94" s="1"/>
  <c r="F97" s="1"/>
  <c r="D168"/>
  <c r="D94" s="1"/>
  <c r="D97" s="1"/>
  <c r="D182" i="16"/>
  <c r="I168" i="13"/>
  <c r="I94" s="1"/>
  <c r="H97" i="15" l="1"/>
  <c r="D97"/>
  <c r="E97"/>
  <c r="G97"/>
  <c r="I97"/>
  <c r="J97"/>
  <c r="R181" i="19"/>
  <c r="S170"/>
  <c r="AC156"/>
  <c r="C181"/>
  <c r="E181"/>
  <c r="D181"/>
  <c r="F181"/>
  <c r="T166"/>
  <c r="R166"/>
  <c r="P166"/>
  <c r="N166"/>
  <c r="S166"/>
  <c r="Q166"/>
  <c r="O166"/>
  <c r="M166"/>
  <c r="D128"/>
  <c r="D126"/>
  <c r="M29"/>
  <c r="N26"/>
  <c r="M36"/>
  <c r="AD166"/>
  <c r="AB166"/>
  <c r="Z166"/>
  <c r="X166"/>
  <c r="AC166"/>
  <c r="AA166"/>
  <c r="Y166"/>
  <c r="W166"/>
  <c r="E128"/>
  <c r="AB167" s="1"/>
  <c r="E126"/>
  <c r="M31"/>
  <c r="N28"/>
  <c r="O28" s="1"/>
  <c r="M181"/>
  <c r="O181"/>
  <c r="N181"/>
  <c r="P181"/>
  <c r="W181"/>
  <c r="X181"/>
  <c r="Y181"/>
  <c r="J191"/>
  <c r="E182"/>
  <c r="F182"/>
  <c r="G181"/>
  <c r="O182"/>
  <c r="P182"/>
  <c r="Y182"/>
  <c r="Z182"/>
  <c r="Q19"/>
  <c r="J166"/>
  <c r="H166"/>
  <c r="F166"/>
  <c r="D166"/>
  <c r="I166"/>
  <c r="G166"/>
  <c r="E166"/>
  <c r="C166"/>
  <c r="C128"/>
  <c r="C126"/>
  <c r="C123"/>
  <c r="Q10"/>
  <c r="P12"/>
  <c r="AA181"/>
  <c r="AB170"/>
  <c r="H181"/>
  <c r="H182" s="1"/>
  <c r="I170"/>
  <c r="R167"/>
  <c r="S156"/>
  <c r="H167"/>
  <c r="I156"/>
  <c r="F199"/>
  <c r="Q48"/>
  <c r="Q22"/>
  <c r="C182"/>
  <c r="G182"/>
  <c r="D182"/>
  <c r="F191"/>
  <c r="Q185"/>
  <c r="G195" s="1"/>
  <c r="G197" s="1"/>
  <c r="G198" s="1"/>
  <c r="G199" s="1"/>
  <c r="R185"/>
  <c r="H195" s="1"/>
  <c r="H197" s="1"/>
  <c r="H198" s="1"/>
  <c r="D197"/>
  <c r="D198" s="1"/>
  <c r="D199" s="1"/>
  <c r="N30"/>
  <c r="O30" s="1"/>
  <c r="P30" s="1"/>
  <c r="Q30" s="1"/>
  <c r="R30" s="1"/>
  <c r="P25"/>
  <c r="Q25" s="1"/>
  <c r="M182"/>
  <c r="Q182"/>
  <c r="N182"/>
  <c r="R182"/>
  <c r="W182"/>
  <c r="AA182"/>
  <c r="X182"/>
  <c r="H185" i="18"/>
  <c r="H194" s="1"/>
  <c r="E185"/>
  <c r="E194" s="1"/>
  <c r="AC185"/>
  <c r="I196" s="1"/>
  <c r="Z185"/>
  <c r="F196" s="1"/>
  <c r="AB185"/>
  <c r="H196" s="1"/>
  <c r="Q185"/>
  <c r="G195" s="1"/>
  <c r="G197" s="1"/>
  <c r="G198" s="1"/>
  <c r="E191"/>
  <c r="I191"/>
  <c r="S185"/>
  <c r="I195" s="1"/>
  <c r="I197" s="1"/>
  <c r="I198" s="1"/>
  <c r="G191"/>
  <c r="J185"/>
  <c r="J194" s="1"/>
  <c r="H191"/>
  <c r="D136"/>
  <c r="D93" s="1"/>
  <c r="R170"/>
  <c r="W181"/>
  <c r="W182" s="1"/>
  <c r="X181"/>
  <c r="Y181"/>
  <c r="G181"/>
  <c r="G182" s="1"/>
  <c r="H170"/>
  <c r="R166"/>
  <c r="N166"/>
  <c r="S166"/>
  <c r="O166"/>
  <c r="T166"/>
  <c r="P166"/>
  <c r="D128"/>
  <c r="D126"/>
  <c r="Q166"/>
  <c r="M166"/>
  <c r="AA181"/>
  <c r="AA182" s="1"/>
  <c r="AB170"/>
  <c r="H166"/>
  <c r="D166"/>
  <c r="I166"/>
  <c r="E166"/>
  <c r="C128"/>
  <c r="I167" s="1"/>
  <c r="C126"/>
  <c r="J166"/>
  <c r="F166"/>
  <c r="G166"/>
  <c r="C166"/>
  <c r="C123"/>
  <c r="Y185"/>
  <c r="E196" s="1"/>
  <c r="R185"/>
  <c r="H195" s="1"/>
  <c r="O185"/>
  <c r="E195" s="1"/>
  <c r="F182"/>
  <c r="P185"/>
  <c r="F195" s="1"/>
  <c r="N185"/>
  <c r="D195" s="1"/>
  <c r="D197" s="1"/>
  <c r="D198" s="1"/>
  <c r="D199" s="1"/>
  <c r="F191"/>
  <c r="T185"/>
  <c r="J195" s="1"/>
  <c r="Y182"/>
  <c r="J191"/>
  <c r="J123"/>
  <c r="K123" s="1"/>
  <c r="E129"/>
  <c r="W167"/>
  <c r="Z167"/>
  <c r="Y167"/>
  <c r="X167"/>
  <c r="AA167"/>
  <c r="T156"/>
  <c r="J156"/>
  <c r="C181"/>
  <c r="C182" s="1"/>
  <c r="D181"/>
  <c r="D182" s="1"/>
  <c r="E181"/>
  <c r="E182" s="1"/>
  <c r="R180"/>
  <c r="N180"/>
  <c r="S180"/>
  <c r="O180"/>
  <c r="J128"/>
  <c r="J126"/>
  <c r="T180"/>
  <c r="P180"/>
  <c r="Q180"/>
  <c r="M180"/>
  <c r="X182"/>
  <c r="AB167"/>
  <c r="AC167"/>
  <c r="AD156"/>
  <c r="AD167" s="1"/>
  <c r="D94" i="11"/>
  <c r="D97" s="1"/>
  <c r="G191" i="12"/>
  <c r="H191"/>
  <c r="AC167"/>
  <c r="AC168" s="1"/>
  <c r="I96" s="1"/>
  <c r="Y167"/>
  <c r="Y168" s="1"/>
  <c r="E96" s="1"/>
  <c r="E129"/>
  <c r="AD167"/>
  <c r="AD168" s="1"/>
  <c r="J96" s="1"/>
  <c r="Z167"/>
  <c r="Z168" s="1"/>
  <c r="F96" s="1"/>
  <c r="AA167"/>
  <c r="W167"/>
  <c r="W168" s="1"/>
  <c r="C96" s="1"/>
  <c r="AB167"/>
  <c r="X167"/>
  <c r="X168" s="1"/>
  <c r="D96" s="1"/>
  <c r="AA185"/>
  <c r="G196" s="1"/>
  <c r="G197" s="1"/>
  <c r="G198" s="1"/>
  <c r="N28"/>
  <c r="M31"/>
  <c r="P48"/>
  <c r="T167"/>
  <c r="T168" s="1"/>
  <c r="J95" s="1"/>
  <c r="P167"/>
  <c r="P168" s="1"/>
  <c r="F95" s="1"/>
  <c r="Q167"/>
  <c r="Q168" s="1"/>
  <c r="G95" s="1"/>
  <c r="M167"/>
  <c r="M168" s="1"/>
  <c r="C95" s="1"/>
  <c r="K95" s="1"/>
  <c r="M95" s="1"/>
  <c r="R167"/>
  <c r="R168" s="1"/>
  <c r="H95" s="1"/>
  <c r="N167"/>
  <c r="N168" s="1"/>
  <c r="D95" s="1"/>
  <c r="S167"/>
  <c r="S168" s="1"/>
  <c r="I95" s="1"/>
  <c r="O167"/>
  <c r="O168" s="1"/>
  <c r="E95" s="1"/>
  <c r="P22"/>
  <c r="Q22" s="1"/>
  <c r="O25"/>
  <c r="D131"/>
  <c r="D133" s="1"/>
  <c r="D134" s="1"/>
  <c r="E123"/>
  <c r="E131" s="1"/>
  <c r="E133" s="1"/>
  <c r="E134" s="1"/>
  <c r="I191" i="17"/>
  <c r="G185"/>
  <c r="G194" s="1"/>
  <c r="P22"/>
  <c r="E191"/>
  <c r="T185"/>
  <c r="J195" s="1"/>
  <c r="R185"/>
  <c r="H195" s="1"/>
  <c r="H197" s="1"/>
  <c r="H198" s="1"/>
  <c r="Q185"/>
  <c r="G195" s="1"/>
  <c r="G197" s="1"/>
  <c r="G198" s="1"/>
  <c r="J185"/>
  <c r="J194" s="1"/>
  <c r="F191"/>
  <c r="G94" i="11"/>
  <c r="G97" s="1"/>
  <c r="C185" i="17"/>
  <c r="C194" s="1"/>
  <c r="C197" s="1"/>
  <c r="C198" s="1"/>
  <c r="C199" s="1"/>
  <c r="J94" i="11"/>
  <c r="J97" s="1"/>
  <c r="F185" i="17"/>
  <c r="F194" s="1"/>
  <c r="F197" s="1"/>
  <c r="F198" s="1"/>
  <c r="I166"/>
  <c r="E166"/>
  <c r="C128"/>
  <c r="H167" s="1"/>
  <c r="C126"/>
  <c r="J166"/>
  <c r="F166"/>
  <c r="G166"/>
  <c r="C166"/>
  <c r="C123"/>
  <c r="D166"/>
  <c r="H166"/>
  <c r="M181"/>
  <c r="M182" s="1"/>
  <c r="N181"/>
  <c r="N182" s="1"/>
  <c r="O181"/>
  <c r="O182" s="1"/>
  <c r="P181"/>
  <c r="P182" s="1"/>
  <c r="O23"/>
  <c r="P23" s="1"/>
  <c r="Q23" s="1"/>
  <c r="R23" s="1"/>
  <c r="P12"/>
  <c r="Q10"/>
  <c r="S156"/>
  <c r="Q181"/>
  <c r="Q182" s="1"/>
  <c r="J191"/>
  <c r="AB181"/>
  <c r="AC170"/>
  <c r="AC156"/>
  <c r="S170"/>
  <c r="R181"/>
  <c r="R182" s="1"/>
  <c r="M29"/>
  <c r="N26"/>
  <c r="O26" s="1"/>
  <c r="P26" s="1"/>
  <c r="Q26" s="1"/>
  <c r="R26" s="1"/>
  <c r="W181"/>
  <c r="W182" s="1"/>
  <c r="X181"/>
  <c r="Y181"/>
  <c r="Z181"/>
  <c r="Z182" s="1"/>
  <c r="M33"/>
  <c r="N30"/>
  <c r="O30" s="1"/>
  <c r="P30" s="1"/>
  <c r="Q30" s="1"/>
  <c r="R30" s="1"/>
  <c r="G191"/>
  <c r="X182"/>
  <c r="I185"/>
  <c r="I194" s="1"/>
  <c r="I197" s="1"/>
  <c r="I198" s="1"/>
  <c r="O25"/>
  <c r="P25" s="1"/>
  <c r="E128"/>
  <c r="E126"/>
  <c r="S166"/>
  <c r="O166"/>
  <c r="T166"/>
  <c r="P166"/>
  <c r="D128"/>
  <c r="D126"/>
  <c r="Q166"/>
  <c r="M166"/>
  <c r="R166"/>
  <c r="N166"/>
  <c r="Q19"/>
  <c r="M31"/>
  <c r="N28"/>
  <c r="O28" s="1"/>
  <c r="P28" s="1"/>
  <c r="AB182"/>
  <c r="Y182"/>
  <c r="H181"/>
  <c r="H182" s="1"/>
  <c r="I170"/>
  <c r="I156"/>
  <c r="D197"/>
  <c r="D198" s="1"/>
  <c r="H191"/>
  <c r="AA182"/>
  <c r="O185"/>
  <c r="E195" s="1"/>
  <c r="E197" s="1"/>
  <c r="E198" s="1"/>
  <c r="M33" i="12"/>
  <c r="N30"/>
  <c r="O30" s="1"/>
  <c r="P30" s="1"/>
  <c r="Q30" s="1"/>
  <c r="R30" s="1"/>
  <c r="M35"/>
  <c r="N32"/>
  <c r="O32" s="1"/>
  <c r="P32" s="1"/>
  <c r="Q32" s="1"/>
  <c r="R32" s="1"/>
  <c r="Q19"/>
  <c r="E210" i="15"/>
  <c r="E83" s="1"/>
  <c r="E89" s="1"/>
  <c r="E88" s="1"/>
  <c r="I210"/>
  <c r="I83" s="1"/>
  <c r="K91"/>
  <c r="M91" s="1"/>
  <c r="K84"/>
  <c r="M84" s="1"/>
  <c r="E199"/>
  <c r="I199"/>
  <c r="K94"/>
  <c r="M94" s="1"/>
  <c r="I91" i="16"/>
  <c r="I88" s="1"/>
  <c r="I82"/>
  <c r="K88"/>
  <c r="G91"/>
  <c r="G88" s="1"/>
  <c r="G82"/>
  <c r="K91"/>
  <c r="M91" s="1"/>
  <c r="K85"/>
  <c r="M85" s="1"/>
  <c r="F199" i="15"/>
  <c r="H210"/>
  <c r="H83" s="1"/>
  <c r="G89"/>
  <c r="G88" s="1"/>
  <c r="G82"/>
  <c r="D210"/>
  <c r="D83" s="1"/>
  <c r="K83" s="1"/>
  <c r="M83" s="1"/>
  <c r="J199"/>
  <c r="C89"/>
  <c r="C82"/>
  <c r="F210"/>
  <c r="F83" s="1"/>
  <c r="E82"/>
  <c r="J89"/>
  <c r="J88" s="1"/>
  <c r="J82"/>
  <c r="I89"/>
  <c r="I88" s="1"/>
  <c r="I82"/>
  <c r="S181" i="1"/>
  <c r="T182"/>
  <c r="R182"/>
  <c r="H182"/>
  <c r="S182"/>
  <c r="E96"/>
  <c r="K95" i="15"/>
  <c r="M95" s="1"/>
  <c r="P182" i="1"/>
  <c r="R177"/>
  <c r="R178" s="1"/>
  <c r="R179" s="1"/>
  <c r="O185"/>
  <c r="E195" s="1"/>
  <c r="D126"/>
  <c r="O166"/>
  <c r="Q177"/>
  <c r="Q178" s="1"/>
  <c r="Q179" s="1"/>
  <c r="D128"/>
  <c r="N166"/>
  <c r="R163"/>
  <c r="R164" s="1"/>
  <c r="R165" s="1"/>
  <c r="R166" s="1"/>
  <c r="E191"/>
  <c r="J191"/>
  <c r="P163"/>
  <c r="P164" s="1"/>
  <c r="P165" s="1"/>
  <c r="P166" s="1"/>
  <c r="AD167"/>
  <c r="AD168" s="1"/>
  <c r="J96" s="1"/>
  <c r="AB167"/>
  <c r="K96" i="13"/>
  <c r="M96" s="1"/>
  <c r="P177" i="1"/>
  <c r="P178" s="1"/>
  <c r="P179" s="1"/>
  <c r="Y185"/>
  <c r="E196" s="1"/>
  <c r="K95" i="13"/>
  <c r="M95" s="1"/>
  <c r="I182" i="1"/>
  <c r="Z167"/>
  <c r="Z168" s="1"/>
  <c r="F96" s="1"/>
  <c r="X167"/>
  <c r="X168" s="1"/>
  <c r="D96" s="1"/>
  <c r="F191"/>
  <c r="Q163"/>
  <c r="Q164" s="1"/>
  <c r="Q165" s="1"/>
  <c r="Q166" s="1"/>
  <c r="S177"/>
  <c r="S178" s="1"/>
  <c r="S179" s="1"/>
  <c r="T177"/>
  <c r="T178" s="1"/>
  <c r="T179" s="1"/>
  <c r="S163"/>
  <c r="S164" s="1"/>
  <c r="S165" s="1"/>
  <c r="S166" s="1"/>
  <c r="H167"/>
  <c r="H168" s="1"/>
  <c r="H94" s="1"/>
  <c r="D167"/>
  <c r="D168" s="1"/>
  <c r="D94" s="1"/>
  <c r="I167"/>
  <c r="I168" s="1"/>
  <c r="I94" s="1"/>
  <c r="E167"/>
  <c r="E168" s="1"/>
  <c r="E94" s="1"/>
  <c r="G167"/>
  <c r="G168" s="1"/>
  <c r="G94" s="1"/>
  <c r="J167"/>
  <c r="J168" s="1"/>
  <c r="J94" s="1"/>
  <c r="F167"/>
  <c r="F168" s="1"/>
  <c r="F94" s="1"/>
  <c r="C167"/>
  <c r="C168" s="1"/>
  <c r="C94" s="1"/>
  <c r="I191"/>
  <c r="D123"/>
  <c r="C131"/>
  <c r="C133" s="1"/>
  <c r="C134" s="1"/>
  <c r="H191"/>
  <c r="T163"/>
  <c r="T164" s="1"/>
  <c r="T165" s="1"/>
  <c r="T166" s="1"/>
  <c r="F94" i="16"/>
  <c r="F97" s="1"/>
  <c r="AB166" i="1"/>
  <c r="E136"/>
  <c r="E93" s="1"/>
  <c r="K93" s="1"/>
  <c r="D94" i="16"/>
  <c r="D97" s="1"/>
  <c r="E94"/>
  <c r="E97" s="1"/>
  <c r="K94" i="13"/>
  <c r="M94" s="1"/>
  <c r="K94" i="12"/>
  <c r="M94" s="1"/>
  <c r="J94" i="16"/>
  <c r="J97" s="1"/>
  <c r="Q12" i="19" l="1"/>
  <c r="R10"/>
  <c r="R12" s="1"/>
  <c r="R19"/>
  <c r="M32"/>
  <c r="N29"/>
  <c r="M167"/>
  <c r="O167"/>
  <c r="O168" s="1"/>
  <c r="E95" s="1"/>
  <c r="N167"/>
  <c r="P167"/>
  <c r="P168" s="1"/>
  <c r="F95" s="1"/>
  <c r="Q167"/>
  <c r="R48"/>
  <c r="E199"/>
  <c r="G168"/>
  <c r="G94" s="1"/>
  <c r="H168"/>
  <c r="H94" s="1"/>
  <c r="P28"/>
  <c r="Q28" s="1"/>
  <c r="X168"/>
  <c r="D96" s="1"/>
  <c r="AB168"/>
  <c r="N33"/>
  <c r="O33" s="1"/>
  <c r="P33" s="1"/>
  <c r="Q33" s="1"/>
  <c r="R33" s="1"/>
  <c r="S168"/>
  <c r="I167"/>
  <c r="J156"/>
  <c r="J167" s="1"/>
  <c r="S167"/>
  <c r="T156"/>
  <c r="T167" s="1"/>
  <c r="T168" s="1"/>
  <c r="J95" s="1"/>
  <c r="I181"/>
  <c r="I182" s="1"/>
  <c r="J170"/>
  <c r="J181" s="1"/>
  <c r="J182" s="1"/>
  <c r="AB181"/>
  <c r="AB182" s="1"/>
  <c r="AC170"/>
  <c r="C131"/>
  <c r="C133" s="1"/>
  <c r="C134" s="1"/>
  <c r="D123"/>
  <c r="C167"/>
  <c r="C168" s="1"/>
  <c r="C94" s="1"/>
  <c r="E167"/>
  <c r="D167"/>
  <c r="D168" s="1"/>
  <c r="D94" s="1"/>
  <c r="F167"/>
  <c r="G167"/>
  <c r="M34"/>
  <c r="N31"/>
  <c r="O31" s="1"/>
  <c r="P31" s="1"/>
  <c r="Q31" s="1"/>
  <c r="W167"/>
  <c r="W168" s="1"/>
  <c r="C96" s="1"/>
  <c r="E129"/>
  <c r="E136" s="1"/>
  <c r="E93" s="1"/>
  <c r="Y167"/>
  <c r="X167"/>
  <c r="Z167"/>
  <c r="AA167"/>
  <c r="AA168" s="1"/>
  <c r="G96" s="1"/>
  <c r="N36"/>
  <c r="O36" s="1"/>
  <c r="P36" s="1"/>
  <c r="Q36" s="1"/>
  <c r="R36" s="1"/>
  <c r="M39"/>
  <c r="O26"/>
  <c r="AC167"/>
  <c r="AC168" s="1"/>
  <c r="AD156"/>
  <c r="AD167" s="1"/>
  <c r="S181"/>
  <c r="S182" s="1"/>
  <c r="T170"/>
  <c r="T181" s="1"/>
  <c r="T182" s="1"/>
  <c r="H199"/>
  <c r="R22"/>
  <c r="R25" s="1"/>
  <c r="E168"/>
  <c r="E94" s="1"/>
  <c r="I168"/>
  <c r="I94" s="1"/>
  <c r="F168"/>
  <c r="F94" s="1"/>
  <c r="J168"/>
  <c r="J94" s="1"/>
  <c r="I199"/>
  <c r="Y168"/>
  <c r="E96" s="1"/>
  <c r="Z168"/>
  <c r="F96" s="1"/>
  <c r="AD168"/>
  <c r="M168"/>
  <c r="C95" s="1"/>
  <c r="Q168"/>
  <c r="G95" s="1"/>
  <c r="N168"/>
  <c r="D95" s="1"/>
  <c r="R168"/>
  <c r="H95" s="1"/>
  <c r="E197" i="18"/>
  <c r="E198" s="1"/>
  <c r="E199" s="1"/>
  <c r="F197"/>
  <c r="F198" s="1"/>
  <c r="G199" s="1"/>
  <c r="H197"/>
  <c r="H198" s="1"/>
  <c r="H199" s="1"/>
  <c r="E136"/>
  <c r="E93" s="1"/>
  <c r="K93" s="1"/>
  <c r="X166"/>
  <c r="Z166"/>
  <c r="AB166"/>
  <c r="AD166"/>
  <c r="Y166"/>
  <c r="W166"/>
  <c r="W168" s="1"/>
  <c r="C96" s="1"/>
  <c r="AC166"/>
  <c r="AA166"/>
  <c r="J197"/>
  <c r="J198" s="1"/>
  <c r="J199" s="1"/>
  <c r="T167"/>
  <c r="T168" s="1"/>
  <c r="J167"/>
  <c r="J168" s="1"/>
  <c r="I168"/>
  <c r="D123"/>
  <c r="C131"/>
  <c r="C133" s="1"/>
  <c r="C134" s="1"/>
  <c r="M167"/>
  <c r="M168" s="1"/>
  <c r="O167"/>
  <c r="O168" s="1"/>
  <c r="N167"/>
  <c r="N168" s="1"/>
  <c r="P167"/>
  <c r="P168" s="1"/>
  <c r="Q167"/>
  <c r="Q168" s="1"/>
  <c r="R167"/>
  <c r="R168" s="1"/>
  <c r="R181"/>
  <c r="R182" s="1"/>
  <c r="S170"/>
  <c r="AB181"/>
  <c r="AB182" s="1"/>
  <c r="AC170"/>
  <c r="M181"/>
  <c r="M182" s="1"/>
  <c r="N181"/>
  <c r="N182" s="1"/>
  <c r="O181"/>
  <c r="O182" s="1"/>
  <c r="P181"/>
  <c r="P182" s="1"/>
  <c r="C167"/>
  <c r="C168" s="1"/>
  <c r="C94" s="1"/>
  <c r="E167"/>
  <c r="E168" s="1"/>
  <c r="E94" s="1"/>
  <c r="D167"/>
  <c r="D168" s="1"/>
  <c r="D94" s="1"/>
  <c r="F167"/>
  <c r="F168" s="1"/>
  <c r="F94" s="1"/>
  <c r="G167"/>
  <c r="G168" s="1"/>
  <c r="G94" s="1"/>
  <c r="H167"/>
  <c r="H168" s="1"/>
  <c r="S167"/>
  <c r="S168" s="1"/>
  <c r="Q181"/>
  <c r="Q182" s="1"/>
  <c r="H181"/>
  <c r="H182" s="1"/>
  <c r="I170"/>
  <c r="AA166" i="12"/>
  <c r="E136"/>
  <c r="E93" s="1"/>
  <c r="K93" s="1"/>
  <c r="H199"/>
  <c r="G199"/>
  <c r="D81"/>
  <c r="A206"/>
  <c r="Q48"/>
  <c r="E81"/>
  <c r="A207"/>
  <c r="O28"/>
  <c r="M34"/>
  <c r="N31"/>
  <c r="O31" s="1"/>
  <c r="P25"/>
  <c r="Q25" s="1"/>
  <c r="J197" i="17"/>
  <c r="J198" s="1"/>
  <c r="J199"/>
  <c r="K94" i="11"/>
  <c r="M94" s="1"/>
  <c r="D199" i="17"/>
  <c r="E199"/>
  <c r="G199"/>
  <c r="H199"/>
  <c r="R19"/>
  <c r="N33"/>
  <c r="O33" s="1"/>
  <c r="P33" s="1"/>
  <c r="Q33" s="1"/>
  <c r="R33" s="1"/>
  <c r="M36"/>
  <c r="AC181"/>
  <c r="AC182" s="1"/>
  <c r="AD170"/>
  <c r="AD181" s="1"/>
  <c r="AD182" s="1"/>
  <c r="Q12"/>
  <c r="R10"/>
  <c r="R12" s="1"/>
  <c r="C167"/>
  <c r="C168" s="1"/>
  <c r="C94" s="1"/>
  <c r="D167"/>
  <c r="D168" s="1"/>
  <c r="D94" s="1"/>
  <c r="E167"/>
  <c r="E168" s="1"/>
  <c r="E94" s="1"/>
  <c r="F167"/>
  <c r="F168" s="1"/>
  <c r="F94" s="1"/>
  <c r="G167"/>
  <c r="G168" s="1"/>
  <c r="G94" s="1"/>
  <c r="Q22"/>
  <c r="F199"/>
  <c r="H168"/>
  <c r="H94" s="1"/>
  <c r="Q48"/>
  <c r="I181"/>
  <c r="I182" s="1"/>
  <c r="J170"/>
  <c r="J181" s="1"/>
  <c r="J182" s="1"/>
  <c r="M34"/>
  <c r="N31"/>
  <c r="O31" s="1"/>
  <c r="P31" s="1"/>
  <c r="M167"/>
  <c r="M168" s="1"/>
  <c r="C95" s="1"/>
  <c r="N167"/>
  <c r="N168" s="1"/>
  <c r="D95" s="1"/>
  <c r="O167"/>
  <c r="O168" s="1"/>
  <c r="E95" s="1"/>
  <c r="P167"/>
  <c r="P168" s="1"/>
  <c r="F95" s="1"/>
  <c r="Q167"/>
  <c r="Q168" s="1"/>
  <c r="G95" s="1"/>
  <c r="E129"/>
  <c r="W167"/>
  <c r="X167"/>
  <c r="Y167"/>
  <c r="Z167"/>
  <c r="AA167"/>
  <c r="N29"/>
  <c r="O29" s="1"/>
  <c r="M32"/>
  <c r="S167"/>
  <c r="S168" s="1"/>
  <c r="T156"/>
  <c r="T167" s="1"/>
  <c r="T168" s="1"/>
  <c r="AB167"/>
  <c r="AC167"/>
  <c r="AD156"/>
  <c r="AD167" s="1"/>
  <c r="C131"/>
  <c r="C133" s="1"/>
  <c r="C134" s="1"/>
  <c r="D123"/>
  <c r="R167"/>
  <c r="R168" s="1"/>
  <c r="H95" s="1"/>
  <c r="I167"/>
  <c r="I168" s="1"/>
  <c r="J156"/>
  <c r="J167" s="1"/>
  <c r="J168" s="1"/>
  <c r="S181"/>
  <c r="S182" s="1"/>
  <c r="T170"/>
  <c r="T181" s="1"/>
  <c r="T182" s="1"/>
  <c r="I199"/>
  <c r="N35" i="12"/>
  <c r="O35" s="1"/>
  <c r="P35" s="1"/>
  <c r="Q35" s="1"/>
  <c r="R35" s="1"/>
  <c r="M38"/>
  <c r="M36"/>
  <c r="N33"/>
  <c r="O33" s="1"/>
  <c r="P33" s="1"/>
  <c r="Q33" s="1"/>
  <c r="R33" s="1"/>
  <c r="R19"/>
  <c r="M88" i="16"/>
  <c r="K82"/>
  <c r="M82" s="1"/>
  <c r="C88" i="15"/>
  <c r="D89"/>
  <c r="D88" s="1"/>
  <c r="D82"/>
  <c r="F82"/>
  <c r="F89"/>
  <c r="F88" s="1"/>
  <c r="H89"/>
  <c r="H88" s="1"/>
  <c r="H82"/>
  <c r="M93"/>
  <c r="R185" i="1"/>
  <c r="H195" s="1"/>
  <c r="H197" s="1"/>
  <c r="H198" s="1"/>
  <c r="E197"/>
  <c r="E198" s="1"/>
  <c r="E199" s="1"/>
  <c r="Q185"/>
  <c r="G195" s="1"/>
  <c r="G197" s="1"/>
  <c r="G198" s="1"/>
  <c r="M167"/>
  <c r="M168" s="1"/>
  <c r="C95" s="1"/>
  <c r="C97" s="1"/>
  <c r="Q167"/>
  <c r="Q168" s="1"/>
  <c r="G95" s="1"/>
  <c r="G97" s="1"/>
  <c r="P167"/>
  <c r="P168" s="1"/>
  <c r="F95" s="1"/>
  <c r="F97" s="1"/>
  <c r="T167"/>
  <c r="T168" s="1"/>
  <c r="J95" s="1"/>
  <c r="J97" s="1"/>
  <c r="S167"/>
  <c r="S168" s="1"/>
  <c r="I95" s="1"/>
  <c r="I97" s="1"/>
  <c r="N167"/>
  <c r="N168" s="1"/>
  <c r="D95" s="1"/>
  <c r="D97" s="1"/>
  <c r="R167"/>
  <c r="R168" s="1"/>
  <c r="H95" s="1"/>
  <c r="H97" s="1"/>
  <c r="O167"/>
  <c r="O168" s="1"/>
  <c r="E95" s="1"/>
  <c r="E97" s="1"/>
  <c r="S185"/>
  <c r="I195" s="1"/>
  <c r="I197" s="1"/>
  <c r="I198" s="1"/>
  <c r="T185"/>
  <c r="J195" s="1"/>
  <c r="J197" s="1"/>
  <c r="J198" s="1"/>
  <c r="P185"/>
  <c r="F195" s="1"/>
  <c r="F197" s="1"/>
  <c r="F198" s="1"/>
  <c r="K94"/>
  <c r="M94" s="1"/>
  <c r="A205"/>
  <c r="C81"/>
  <c r="C87" s="1"/>
  <c r="M93" i="13"/>
  <c r="D131" i="1"/>
  <c r="D133" s="1"/>
  <c r="D134" s="1"/>
  <c r="E123"/>
  <c r="E131" s="1"/>
  <c r="E133" s="1"/>
  <c r="AC168"/>
  <c r="I96" s="1"/>
  <c r="AB168"/>
  <c r="H96" s="1"/>
  <c r="K94" i="16"/>
  <c r="M94" s="1"/>
  <c r="K94" i="19" l="1"/>
  <c r="P26"/>
  <c r="M37"/>
  <c r="N34"/>
  <c r="O34" s="1"/>
  <c r="P34" s="1"/>
  <c r="Q34" s="1"/>
  <c r="E123"/>
  <c r="E131" s="1"/>
  <c r="E133" s="1"/>
  <c r="D131"/>
  <c r="D133" s="1"/>
  <c r="D134" s="1"/>
  <c r="AC181"/>
  <c r="AC182" s="1"/>
  <c r="I96" s="1"/>
  <c r="AD170"/>
  <c r="AD181" s="1"/>
  <c r="AD182" s="1"/>
  <c r="I95"/>
  <c r="K95" s="1"/>
  <c r="M95" s="1"/>
  <c r="O29"/>
  <c r="P29" s="1"/>
  <c r="N39"/>
  <c r="O39" s="1"/>
  <c r="P39" s="1"/>
  <c r="Q39" s="1"/>
  <c r="R39" s="1"/>
  <c r="M42"/>
  <c r="K93"/>
  <c r="A205"/>
  <c r="C81"/>
  <c r="M35"/>
  <c r="N32"/>
  <c r="J96"/>
  <c r="H96"/>
  <c r="K96" s="1"/>
  <c r="M96" s="1"/>
  <c r="R28"/>
  <c r="R31" s="1"/>
  <c r="F199" i="18"/>
  <c r="Z168"/>
  <c r="F96" s="1"/>
  <c r="X168"/>
  <c r="D96" s="1"/>
  <c r="AA168"/>
  <c r="G96" s="1"/>
  <c r="I199"/>
  <c r="AD168"/>
  <c r="AB168"/>
  <c r="H96" s="1"/>
  <c r="Y168"/>
  <c r="E96" s="1"/>
  <c r="AC168"/>
  <c r="G95"/>
  <c r="G97" s="1"/>
  <c r="D95"/>
  <c r="D97" s="1"/>
  <c r="F95"/>
  <c r="F97" s="1"/>
  <c r="H94"/>
  <c r="E123"/>
  <c r="E131" s="1"/>
  <c r="E133" s="1"/>
  <c r="D131"/>
  <c r="D133" s="1"/>
  <c r="D134" s="1"/>
  <c r="I181"/>
  <c r="I182" s="1"/>
  <c r="I94" s="1"/>
  <c r="J170"/>
  <c r="J181" s="1"/>
  <c r="J182" s="1"/>
  <c r="J94" s="1"/>
  <c r="S181"/>
  <c r="S182" s="1"/>
  <c r="I95" s="1"/>
  <c r="T170"/>
  <c r="T181" s="1"/>
  <c r="T182" s="1"/>
  <c r="J95" s="1"/>
  <c r="A205"/>
  <c r="C81"/>
  <c r="AC181"/>
  <c r="AC182" s="1"/>
  <c r="AD170"/>
  <c r="AD181" s="1"/>
  <c r="AD182" s="1"/>
  <c r="C95"/>
  <c r="C97" s="1"/>
  <c r="H95"/>
  <c r="H97" s="1"/>
  <c r="E95"/>
  <c r="E97" s="1"/>
  <c r="AB168" i="12"/>
  <c r="H96" s="1"/>
  <c r="AA168"/>
  <c r="G96" s="1"/>
  <c r="K96" s="1"/>
  <c r="E87"/>
  <c r="J206"/>
  <c r="E206"/>
  <c r="E211" s="1"/>
  <c r="E84" s="1"/>
  <c r="D206"/>
  <c r="D211" s="1"/>
  <c r="D84" s="1"/>
  <c r="G206"/>
  <c r="G211" s="1"/>
  <c r="G84" s="1"/>
  <c r="F206"/>
  <c r="I206"/>
  <c r="I211" s="1"/>
  <c r="I84" s="1"/>
  <c r="H206"/>
  <c r="R22"/>
  <c r="P28"/>
  <c r="R48"/>
  <c r="M37"/>
  <c r="N34"/>
  <c r="O34" s="1"/>
  <c r="D87"/>
  <c r="K81"/>
  <c r="H207"/>
  <c r="J207"/>
  <c r="I207"/>
  <c r="I212" s="1"/>
  <c r="I85" s="1"/>
  <c r="I91" s="1"/>
  <c r="G207"/>
  <c r="E207"/>
  <c r="E212" s="1"/>
  <c r="E85" s="1"/>
  <c r="F207"/>
  <c r="F212" s="1"/>
  <c r="F85" s="1"/>
  <c r="F91" s="1"/>
  <c r="R25"/>
  <c r="I95" i="17"/>
  <c r="M93" i="11"/>
  <c r="J94" i="17"/>
  <c r="I94"/>
  <c r="E136"/>
  <c r="E93" s="1"/>
  <c r="AC166"/>
  <c r="AA166"/>
  <c r="X166"/>
  <c r="Z166"/>
  <c r="AD166"/>
  <c r="AD168" s="1"/>
  <c r="J96" s="1"/>
  <c r="Y166"/>
  <c r="W166"/>
  <c r="W168" s="1"/>
  <c r="C96" s="1"/>
  <c r="AB166"/>
  <c r="P29"/>
  <c r="N36"/>
  <c r="O36" s="1"/>
  <c r="P36" s="1"/>
  <c r="Q36" s="1"/>
  <c r="R36" s="1"/>
  <c r="M39"/>
  <c r="N32"/>
  <c r="O32" s="1"/>
  <c r="M35"/>
  <c r="R48"/>
  <c r="R22"/>
  <c r="J95"/>
  <c r="K95" s="1"/>
  <c r="M95" s="1"/>
  <c r="E123"/>
  <c r="E131" s="1"/>
  <c r="E133" s="1"/>
  <c r="D131"/>
  <c r="D133" s="1"/>
  <c r="D134" s="1"/>
  <c r="M37"/>
  <c r="N34"/>
  <c r="O34" s="1"/>
  <c r="P34" s="1"/>
  <c r="Q25"/>
  <c r="A205"/>
  <c r="C81"/>
  <c r="M41" i="12"/>
  <c r="N38"/>
  <c r="O38" s="1"/>
  <c r="P38" s="1"/>
  <c r="Q38" s="1"/>
  <c r="R38" s="1"/>
  <c r="N36"/>
  <c r="O36" s="1"/>
  <c r="P36" s="1"/>
  <c r="Q36" s="1"/>
  <c r="R36" s="1"/>
  <c r="M39"/>
  <c r="K82" i="15"/>
  <c r="M82" s="1"/>
  <c r="K89"/>
  <c r="M89" s="1"/>
  <c r="K88"/>
  <c r="I199" i="1"/>
  <c r="H199"/>
  <c r="F199"/>
  <c r="K95"/>
  <c r="M95" s="1"/>
  <c r="J199"/>
  <c r="G199"/>
  <c r="A206"/>
  <c r="D81"/>
  <c r="J205"/>
  <c r="G205"/>
  <c r="D205"/>
  <c r="E205"/>
  <c r="I205"/>
  <c r="F205"/>
  <c r="C205"/>
  <c r="C210" s="1"/>
  <c r="C83" s="1"/>
  <c r="H205"/>
  <c r="H210" s="1"/>
  <c r="H83" s="1"/>
  <c r="H89" s="1"/>
  <c r="E134"/>
  <c r="M93" i="16"/>
  <c r="K96" i="1"/>
  <c r="M96" s="1"/>
  <c r="M38" i="19" l="1"/>
  <c r="N35"/>
  <c r="I205"/>
  <c r="G205"/>
  <c r="E205"/>
  <c r="C205"/>
  <c r="C210" s="1"/>
  <c r="C83" s="1"/>
  <c r="J205"/>
  <c r="J210" s="1"/>
  <c r="J83" s="1"/>
  <c r="H205"/>
  <c r="H210" s="1"/>
  <c r="F205"/>
  <c r="F210" s="1"/>
  <c r="D205"/>
  <c r="D210" s="1"/>
  <c r="D83" s="1"/>
  <c r="A206"/>
  <c r="D81"/>
  <c r="M93"/>
  <c r="M94"/>
  <c r="R34"/>
  <c r="O32"/>
  <c r="P32" s="1"/>
  <c r="C87"/>
  <c r="N42"/>
  <c r="O42" s="1"/>
  <c r="P42" s="1"/>
  <c r="Q42" s="1"/>
  <c r="R42" s="1"/>
  <c r="M45"/>
  <c r="N45" s="1"/>
  <c r="O45" s="1"/>
  <c r="P45" s="1"/>
  <c r="Q45" s="1"/>
  <c r="R45" s="1"/>
  <c r="M40"/>
  <c r="N37"/>
  <c r="O37" s="1"/>
  <c r="P37" s="1"/>
  <c r="Q37" s="1"/>
  <c r="R37" s="1"/>
  <c r="Q26"/>
  <c r="Q29"/>
  <c r="E134"/>
  <c r="J96" i="18"/>
  <c r="J97" s="1"/>
  <c r="I96"/>
  <c r="I97" s="1"/>
  <c r="E134"/>
  <c r="A207" s="1"/>
  <c r="K94"/>
  <c r="M94" s="1"/>
  <c r="G205"/>
  <c r="C205"/>
  <c r="C210" s="1"/>
  <c r="C83" s="1"/>
  <c r="H205"/>
  <c r="D205"/>
  <c r="I205"/>
  <c r="E205"/>
  <c r="J205"/>
  <c r="F205"/>
  <c r="C87"/>
  <c r="A206"/>
  <c r="D81"/>
  <c r="K95"/>
  <c r="M95" s="1"/>
  <c r="M96" i="12"/>
  <c r="M93"/>
  <c r="J212"/>
  <c r="J85" s="1"/>
  <c r="J91" s="1"/>
  <c r="F211"/>
  <c r="F84" s="1"/>
  <c r="J211"/>
  <c r="J84" s="1"/>
  <c r="K84" s="1"/>
  <c r="M84" s="1"/>
  <c r="K87"/>
  <c r="F82"/>
  <c r="F90"/>
  <c r="F88" s="1"/>
  <c r="I82"/>
  <c r="I90"/>
  <c r="I88" s="1"/>
  <c r="E91"/>
  <c r="D82"/>
  <c r="D90"/>
  <c r="H212"/>
  <c r="H85" s="1"/>
  <c r="H91" s="1"/>
  <c r="H211"/>
  <c r="H84" s="1"/>
  <c r="Q28"/>
  <c r="G90"/>
  <c r="N37"/>
  <c r="O37" s="1"/>
  <c r="M40"/>
  <c r="E82"/>
  <c r="E90"/>
  <c r="P31"/>
  <c r="Q31" s="1"/>
  <c r="G212"/>
  <c r="G85" s="1"/>
  <c r="G91" s="1"/>
  <c r="P32" i="17"/>
  <c r="K94"/>
  <c r="M94" s="1"/>
  <c r="E134"/>
  <c r="E81" s="1"/>
  <c r="AC168"/>
  <c r="I96" s="1"/>
  <c r="AB168"/>
  <c r="H96" s="1"/>
  <c r="Z168"/>
  <c r="F96" s="1"/>
  <c r="H205"/>
  <c r="D205"/>
  <c r="I205"/>
  <c r="E205"/>
  <c r="J205"/>
  <c r="F205"/>
  <c r="C205"/>
  <c r="C210" s="1"/>
  <c r="C83" s="1"/>
  <c r="G205"/>
  <c r="R25"/>
  <c r="Q28"/>
  <c r="N37"/>
  <c r="O37" s="1"/>
  <c r="P37" s="1"/>
  <c r="M40"/>
  <c r="N39"/>
  <c r="O39" s="1"/>
  <c r="P39" s="1"/>
  <c r="Q39" s="1"/>
  <c r="R39" s="1"/>
  <c r="M42"/>
  <c r="K93"/>
  <c r="X168"/>
  <c r="D96" s="1"/>
  <c r="Q29"/>
  <c r="R29" s="1"/>
  <c r="C87"/>
  <c r="D81"/>
  <c r="A206"/>
  <c r="M38"/>
  <c r="N35"/>
  <c r="O35" s="1"/>
  <c r="P35" s="1"/>
  <c r="Y168"/>
  <c r="E96" s="1"/>
  <c r="AA168"/>
  <c r="G96" s="1"/>
  <c r="M42" i="12"/>
  <c r="N39"/>
  <c r="O39" s="1"/>
  <c r="P39" s="1"/>
  <c r="Q39" s="1"/>
  <c r="R39" s="1"/>
  <c r="M44"/>
  <c r="N41"/>
  <c r="O41" s="1"/>
  <c r="P41" s="1"/>
  <c r="Q41" s="1"/>
  <c r="R41" s="1"/>
  <c r="M88" i="15"/>
  <c r="E210" i="1"/>
  <c r="E83" s="1"/>
  <c r="E89" s="1"/>
  <c r="E81"/>
  <c r="E87" s="1"/>
  <c r="A207"/>
  <c r="C89"/>
  <c r="C88" s="1"/>
  <c r="C82"/>
  <c r="D206"/>
  <c r="D211" s="1"/>
  <c r="D84" s="1"/>
  <c r="I206"/>
  <c r="G206"/>
  <c r="H206"/>
  <c r="E206"/>
  <c r="J206"/>
  <c r="F206"/>
  <c r="J210"/>
  <c r="J83" s="1"/>
  <c r="J89" s="1"/>
  <c r="D210"/>
  <c r="D83" s="1"/>
  <c r="D89" s="1"/>
  <c r="D87"/>
  <c r="I210"/>
  <c r="I83" s="1"/>
  <c r="F210"/>
  <c r="F83" s="1"/>
  <c r="F89" s="1"/>
  <c r="G210"/>
  <c r="G83" s="1"/>
  <c r="M93"/>
  <c r="A207" i="19" l="1"/>
  <c r="E81"/>
  <c r="I206"/>
  <c r="G206"/>
  <c r="E206"/>
  <c r="J206"/>
  <c r="J211" s="1"/>
  <c r="J84" s="1"/>
  <c r="J90" s="1"/>
  <c r="H206"/>
  <c r="H211" s="1"/>
  <c r="H84" s="1"/>
  <c r="H90" s="1"/>
  <c r="F206"/>
  <c r="F211" s="1"/>
  <c r="F84" s="1"/>
  <c r="D206"/>
  <c r="D211" s="1"/>
  <c r="D84" s="1"/>
  <c r="J89"/>
  <c r="M41"/>
  <c r="N38"/>
  <c r="Q32"/>
  <c r="E210"/>
  <c r="I210"/>
  <c r="R26"/>
  <c r="N40"/>
  <c r="O40" s="1"/>
  <c r="P40" s="1"/>
  <c r="Q40" s="1"/>
  <c r="R40" s="1"/>
  <c r="M43"/>
  <c r="D87"/>
  <c r="D82"/>
  <c r="D89"/>
  <c r="H89"/>
  <c r="C82"/>
  <c r="K83"/>
  <c r="C89"/>
  <c r="R29"/>
  <c r="G210"/>
  <c r="O35"/>
  <c r="P35" s="1"/>
  <c r="I211" i="1"/>
  <c r="I84" s="1"/>
  <c r="I90" s="1"/>
  <c r="K96" i="18"/>
  <c r="M96" s="1"/>
  <c r="E81"/>
  <c r="F210"/>
  <c r="F83" s="1"/>
  <c r="F89" s="1"/>
  <c r="D210"/>
  <c r="D83" s="1"/>
  <c r="I210"/>
  <c r="I83" s="1"/>
  <c r="I89" s="1"/>
  <c r="H207"/>
  <c r="I207"/>
  <c r="E207"/>
  <c r="E212" s="1"/>
  <c r="E85" s="1"/>
  <c r="J207"/>
  <c r="F207"/>
  <c r="G207"/>
  <c r="D89"/>
  <c r="E87"/>
  <c r="G206"/>
  <c r="H206"/>
  <c r="D206"/>
  <c r="D211" s="1"/>
  <c r="D84" s="1"/>
  <c r="I206"/>
  <c r="E206"/>
  <c r="J206"/>
  <c r="F206"/>
  <c r="C82"/>
  <c r="C89"/>
  <c r="D87"/>
  <c r="G210"/>
  <c r="G83" s="1"/>
  <c r="K81"/>
  <c r="E210"/>
  <c r="E83" s="1"/>
  <c r="J210"/>
  <c r="J83" s="1"/>
  <c r="H210"/>
  <c r="H83" s="1"/>
  <c r="M93"/>
  <c r="J82" i="12"/>
  <c r="E88"/>
  <c r="G88"/>
  <c r="J90"/>
  <c r="J88" s="1"/>
  <c r="R28"/>
  <c r="N40"/>
  <c r="O40" s="1"/>
  <c r="M43"/>
  <c r="H82"/>
  <c r="H90"/>
  <c r="H88" s="1"/>
  <c r="D88"/>
  <c r="K85"/>
  <c r="M85" s="1"/>
  <c r="P37"/>
  <c r="Q37" s="1"/>
  <c r="P34"/>
  <c r="Q34" s="1"/>
  <c r="G82"/>
  <c r="K91"/>
  <c r="M91" s="1"/>
  <c r="R31"/>
  <c r="Q32" i="17"/>
  <c r="R32" s="1"/>
  <c r="J210"/>
  <c r="J83" s="1"/>
  <c r="G210"/>
  <c r="G83" s="1"/>
  <c r="G89" s="1"/>
  <c r="E210"/>
  <c r="E83" s="1"/>
  <c r="E89" s="1"/>
  <c r="A207"/>
  <c r="J207" s="1"/>
  <c r="H210"/>
  <c r="H83" s="1"/>
  <c r="H89" s="1"/>
  <c r="I210"/>
  <c r="I83" s="1"/>
  <c r="I89" s="1"/>
  <c r="K96"/>
  <c r="M96" s="1"/>
  <c r="D87"/>
  <c r="C82"/>
  <c r="C89"/>
  <c r="H206"/>
  <c r="D206"/>
  <c r="D211" s="1"/>
  <c r="D84" s="1"/>
  <c r="I206"/>
  <c r="E206"/>
  <c r="J206"/>
  <c r="F206"/>
  <c r="G206"/>
  <c r="N42"/>
  <c r="O42" s="1"/>
  <c r="P42" s="1"/>
  <c r="Q42" s="1"/>
  <c r="R42" s="1"/>
  <c r="M45"/>
  <c r="N40"/>
  <c r="O40" s="1"/>
  <c r="P40" s="1"/>
  <c r="M43"/>
  <c r="M41"/>
  <c r="N38"/>
  <c r="O38" s="1"/>
  <c r="P38" s="1"/>
  <c r="E87"/>
  <c r="J89"/>
  <c r="R28"/>
  <c r="Q31"/>
  <c r="K81"/>
  <c r="Q35"/>
  <c r="R35" s="1"/>
  <c r="F210"/>
  <c r="F83" s="1"/>
  <c r="F89" s="1"/>
  <c r="D210"/>
  <c r="D83" s="1"/>
  <c r="N44" i="12"/>
  <c r="O44" s="1"/>
  <c r="P44" s="1"/>
  <c r="Q44" s="1"/>
  <c r="R44" s="1"/>
  <c r="M47"/>
  <c r="N47" s="1"/>
  <c r="O47" s="1"/>
  <c r="P47" s="1"/>
  <c r="Q47" s="1"/>
  <c r="R47" s="1"/>
  <c r="M45"/>
  <c r="N42"/>
  <c r="O42" s="1"/>
  <c r="P42" s="1"/>
  <c r="Q42" s="1"/>
  <c r="R42" s="1"/>
  <c r="J211" i="1"/>
  <c r="J84" s="1"/>
  <c r="J90" s="1"/>
  <c r="E211"/>
  <c r="E84" s="1"/>
  <c r="E90" s="1"/>
  <c r="K81"/>
  <c r="K87"/>
  <c r="F211"/>
  <c r="F84" s="1"/>
  <c r="F90" s="1"/>
  <c r="H211"/>
  <c r="H84" s="1"/>
  <c r="H90" s="1"/>
  <c r="K83"/>
  <c r="M83" s="1"/>
  <c r="G89"/>
  <c r="I89"/>
  <c r="D82"/>
  <c r="D90"/>
  <c r="D88" s="1"/>
  <c r="J207"/>
  <c r="H207"/>
  <c r="F207"/>
  <c r="E207"/>
  <c r="E212" s="1"/>
  <c r="E85" s="1"/>
  <c r="I207"/>
  <c r="G207"/>
  <c r="G211"/>
  <c r="G84" s="1"/>
  <c r="G90" s="1"/>
  <c r="C88" i="19" l="1"/>
  <c r="D90"/>
  <c r="J207"/>
  <c r="H207"/>
  <c r="F207"/>
  <c r="I207"/>
  <c r="I212" s="1"/>
  <c r="I85" s="1"/>
  <c r="I91" s="1"/>
  <c r="G207"/>
  <c r="G212" s="1"/>
  <c r="G85" s="1"/>
  <c r="G91" s="1"/>
  <c r="E207"/>
  <c r="E212" s="1"/>
  <c r="E85" s="1"/>
  <c r="O38"/>
  <c r="P38" s="1"/>
  <c r="E211"/>
  <c r="E84" s="1"/>
  <c r="I211"/>
  <c r="I84" s="1"/>
  <c r="I90" s="1"/>
  <c r="Q35"/>
  <c r="M83"/>
  <c r="N43"/>
  <c r="O43" s="1"/>
  <c r="P43" s="1"/>
  <c r="Q43" s="1"/>
  <c r="R43" s="1"/>
  <c r="M46"/>
  <c r="N46" s="1"/>
  <c r="O46" s="1"/>
  <c r="P46" s="1"/>
  <c r="Q46" s="1"/>
  <c r="R46" s="1"/>
  <c r="I82"/>
  <c r="I89"/>
  <c r="I88" s="1"/>
  <c r="N41"/>
  <c r="O41" s="1"/>
  <c r="P41" s="1"/>
  <c r="M44"/>
  <c r="F90"/>
  <c r="E87"/>
  <c r="K81"/>
  <c r="D88"/>
  <c r="R32"/>
  <c r="G211"/>
  <c r="G84" s="1"/>
  <c r="K87"/>
  <c r="I211" i="18"/>
  <c r="I84" s="1"/>
  <c r="I90" s="1"/>
  <c r="G212"/>
  <c r="G85" s="1"/>
  <c r="G91" s="1"/>
  <c r="I212"/>
  <c r="I85" s="1"/>
  <c r="I91" s="1"/>
  <c r="E211"/>
  <c r="E84" s="1"/>
  <c r="E90" s="1"/>
  <c r="G211"/>
  <c r="G84" s="1"/>
  <c r="G90" s="1"/>
  <c r="H89"/>
  <c r="G89"/>
  <c r="D90"/>
  <c r="D88" s="1"/>
  <c r="F211"/>
  <c r="F84" s="1"/>
  <c r="D82"/>
  <c r="F212"/>
  <c r="F85" s="1"/>
  <c r="F91" s="1"/>
  <c r="H212"/>
  <c r="H85" s="1"/>
  <c r="H91" s="1"/>
  <c r="E89"/>
  <c r="E91"/>
  <c r="K83"/>
  <c r="M83" s="1"/>
  <c r="J89"/>
  <c r="C88"/>
  <c r="K87"/>
  <c r="J211"/>
  <c r="J84" s="1"/>
  <c r="J90" s="1"/>
  <c r="H211"/>
  <c r="H84" s="1"/>
  <c r="H90" s="1"/>
  <c r="J212"/>
  <c r="J85" s="1"/>
  <c r="J91" s="1"/>
  <c r="K82" i="12"/>
  <c r="M82" s="1"/>
  <c r="K90"/>
  <c r="M90" s="1"/>
  <c r="R34"/>
  <c r="R37" s="1"/>
  <c r="K88"/>
  <c r="M88" s="1"/>
  <c r="P40"/>
  <c r="Q40" s="1"/>
  <c r="N43"/>
  <c r="O43" s="1"/>
  <c r="M46"/>
  <c r="I207" i="17"/>
  <c r="J212" s="1"/>
  <c r="J85" s="1"/>
  <c r="F207"/>
  <c r="E211"/>
  <c r="E84" s="1"/>
  <c r="E90" s="1"/>
  <c r="K87"/>
  <c r="G207"/>
  <c r="M93"/>
  <c r="H207"/>
  <c r="E207"/>
  <c r="E212" s="1"/>
  <c r="E85" s="1"/>
  <c r="E91" s="1"/>
  <c r="J211"/>
  <c r="J84" s="1"/>
  <c r="J90" s="1"/>
  <c r="H211"/>
  <c r="H84" s="1"/>
  <c r="H90" s="1"/>
  <c r="N41"/>
  <c r="O41" s="1"/>
  <c r="P41" s="1"/>
  <c r="M44"/>
  <c r="D90"/>
  <c r="C88"/>
  <c r="D82"/>
  <c r="D89"/>
  <c r="R31"/>
  <c r="Q34"/>
  <c r="F211"/>
  <c r="F84" s="1"/>
  <c r="N45"/>
  <c r="O45" s="1"/>
  <c r="P45" s="1"/>
  <c r="Q45" s="1"/>
  <c r="R45" s="1"/>
  <c r="G211"/>
  <c r="G84" s="1"/>
  <c r="I211"/>
  <c r="I84" s="1"/>
  <c r="Q38"/>
  <c r="R38" s="1"/>
  <c r="N43"/>
  <c r="O43" s="1"/>
  <c r="P43" s="1"/>
  <c r="M46"/>
  <c r="K83"/>
  <c r="N45" i="12"/>
  <c r="O45" s="1"/>
  <c r="P45" s="1"/>
  <c r="Q45" s="1"/>
  <c r="R45" s="1"/>
  <c r="K90" i="1"/>
  <c r="M90" s="1"/>
  <c r="F212"/>
  <c r="F85" s="1"/>
  <c r="K84"/>
  <c r="M84" s="1"/>
  <c r="E91"/>
  <c r="E82"/>
  <c r="J212"/>
  <c r="J85" s="1"/>
  <c r="I212"/>
  <c r="I85" s="1"/>
  <c r="H212"/>
  <c r="H85" s="1"/>
  <c r="G212"/>
  <c r="G85" s="1"/>
  <c r="G91" s="1"/>
  <c r="G88" s="1"/>
  <c r="K89"/>
  <c r="M89" s="1"/>
  <c r="G82" i="19" l="1"/>
  <c r="G90"/>
  <c r="G88" s="1"/>
  <c r="R35"/>
  <c r="E82"/>
  <c r="E90"/>
  <c r="Q38"/>
  <c r="R38" s="1"/>
  <c r="F212"/>
  <c r="F85" s="1"/>
  <c r="J212"/>
  <c r="J85" s="1"/>
  <c r="K84"/>
  <c r="K89"/>
  <c r="N44"/>
  <c r="O44" s="1"/>
  <c r="P44" s="1"/>
  <c r="M47"/>
  <c r="E91"/>
  <c r="H212"/>
  <c r="H85" s="1"/>
  <c r="K90"/>
  <c r="M90" s="1"/>
  <c r="I88" i="18"/>
  <c r="E82"/>
  <c r="H88"/>
  <c r="G82"/>
  <c r="I82"/>
  <c r="G88"/>
  <c r="F90"/>
  <c r="F88" s="1"/>
  <c r="F82"/>
  <c r="J88"/>
  <c r="J82"/>
  <c r="K91"/>
  <c r="M91" s="1"/>
  <c r="K84"/>
  <c r="M84" s="1"/>
  <c r="H82"/>
  <c r="K89"/>
  <c r="M89" s="1"/>
  <c r="E88"/>
  <c r="K85"/>
  <c r="M85" s="1"/>
  <c r="M49" i="12"/>
  <c r="N46"/>
  <c r="R40"/>
  <c r="P43"/>
  <c r="Q43" s="1"/>
  <c r="N46" i="17"/>
  <c r="O46" s="1"/>
  <c r="P46" s="1"/>
  <c r="I212"/>
  <c r="I85" s="1"/>
  <c r="I91" s="1"/>
  <c r="G212"/>
  <c r="G85" s="1"/>
  <c r="G91" s="1"/>
  <c r="H212"/>
  <c r="H85" s="1"/>
  <c r="H91" s="1"/>
  <c r="H88" s="1"/>
  <c r="E82"/>
  <c r="D88"/>
  <c r="E88"/>
  <c r="F212"/>
  <c r="F85" s="1"/>
  <c r="F91" s="1"/>
  <c r="G90"/>
  <c r="F90"/>
  <c r="K89"/>
  <c r="Q41"/>
  <c r="R41" s="1"/>
  <c r="R34"/>
  <c r="Q37"/>
  <c r="N44"/>
  <c r="O44" s="1"/>
  <c r="P44" s="1"/>
  <c r="M47"/>
  <c r="I90"/>
  <c r="K84"/>
  <c r="M84" s="1"/>
  <c r="M83"/>
  <c r="J91"/>
  <c r="J88" s="1"/>
  <c r="J82"/>
  <c r="K85" i="1"/>
  <c r="M85" s="1"/>
  <c r="H91"/>
  <c r="H88" s="1"/>
  <c r="H82"/>
  <c r="J91"/>
  <c r="J88" s="1"/>
  <c r="J82"/>
  <c r="I91"/>
  <c r="I88" s="1"/>
  <c r="I82"/>
  <c r="E88"/>
  <c r="G82"/>
  <c r="F91"/>
  <c r="F88" s="1"/>
  <c r="F82"/>
  <c r="H91" i="19" l="1"/>
  <c r="H88" s="1"/>
  <c r="H82"/>
  <c r="N47"/>
  <c r="M49"/>
  <c r="M89"/>
  <c r="J91"/>
  <c r="J88" s="1"/>
  <c r="J82"/>
  <c r="E88"/>
  <c r="M84"/>
  <c r="F91"/>
  <c r="F88" s="1"/>
  <c r="F82"/>
  <c r="K85"/>
  <c r="M85" s="1"/>
  <c r="Q44"/>
  <c r="R44" s="1"/>
  <c r="Q41"/>
  <c r="R41" s="1"/>
  <c r="K82"/>
  <c r="M82" s="1"/>
  <c r="K88" i="18"/>
  <c r="K82"/>
  <c r="M82" s="1"/>
  <c r="K90"/>
  <c r="M90" s="1"/>
  <c r="O46" i="12"/>
  <c r="N49"/>
  <c r="R43"/>
  <c r="I82" i="17"/>
  <c r="I88"/>
  <c r="G88"/>
  <c r="G82"/>
  <c r="H82"/>
  <c r="K85"/>
  <c r="M85" s="1"/>
  <c r="F88"/>
  <c r="K90"/>
  <c r="M90" s="1"/>
  <c r="F82"/>
  <c r="Q44"/>
  <c r="R44" s="1"/>
  <c r="N47"/>
  <c r="M49"/>
  <c r="K91"/>
  <c r="M91" s="1"/>
  <c r="M89"/>
  <c r="R37"/>
  <c r="Q40"/>
  <c r="K82" i="1"/>
  <c r="M82" s="1"/>
  <c r="K91"/>
  <c r="K88"/>
  <c r="O47" i="19" l="1"/>
  <c r="N49"/>
  <c r="K91"/>
  <c r="K88"/>
  <c r="M88" i="18"/>
  <c r="P46" i="12"/>
  <c r="O49"/>
  <c r="K88" i="17"/>
  <c r="K82"/>
  <c r="M82" s="1"/>
  <c r="R40"/>
  <c r="Q43"/>
  <c r="O47"/>
  <c r="N49"/>
  <c r="M88"/>
  <c r="M91" i="1"/>
  <c r="M88"/>
  <c r="P47" i="19" l="1"/>
  <c r="O49"/>
  <c r="M91"/>
  <c r="M88"/>
  <c r="Q46" i="12"/>
  <c r="P49"/>
  <c r="R43" i="17"/>
  <c r="Q46"/>
  <c r="P47"/>
  <c r="O49"/>
  <c r="Q47" i="19" l="1"/>
  <c r="P49"/>
  <c r="R46" i="12"/>
  <c r="R49" s="1"/>
  <c r="Q49"/>
  <c r="Q47" i="17"/>
  <c r="P49"/>
  <c r="R46"/>
  <c r="R47" i="19" l="1"/>
  <c r="R49" s="1"/>
  <c r="Q49"/>
  <c r="R47" i="17"/>
  <c r="R49" s="1"/>
  <c r="Q49"/>
</calcChain>
</file>

<file path=xl/sharedStrings.xml><?xml version="1.0" encoding="utf-8"?>
<sst xmlns="http://schemas.openxmlformats.org/spreadsheetml/2006/main" count="2589" uniqueCount="112">
  <si>
    <t>Claim 1</t>
  </si>
  <si>
    <t>Claim 2</t>
  </si>
  <si>
    <t>Claim 3</t>
  </si>
  <si>
    <t>Claim 4</t>
  </si>
  <si>
    <t>Claim 5</t>
  </si>
  <si>
    <t>Claim 6</t>
  </si>
  <si>
    <t>Payment Pattern</t>
  </si>
  <si>
    <t>Total</t>
  </si>
  <si>
    <t>Term Structure</t>
  </si>
  <si>
    <t>Term Limit</t>
  </si>
  <si>
    <t>Term Excess</t>
  </si>
  <si>
    <t>Contract Period Structure</t>
  </si>
  <si>
    <t>Layer 2</t>
  </si>
  <si>
    <t>Per Claim Limit</t>
  </si>
  <si>
    <t>Per Claim Excess</t>
  </si>
  <si>
    <t>Annual Limit</t>
  </si>
  <si>
    <t>Annual Excess</t>
  </si>
  <si>
    <t>Ceded Loss - Inc</t>
  </si>
  <si>
    <t>Ceded Loss - Paid</t>
  </si>
  <si>
    <t>Net Loss - Inc</t>
  </si>
  <si>
    <t>Net Loss - Paid</t>
  </si>
  <si>
    <t>Calculations</t>
  </si>
  <si>
    <t>Incurred Loss Calc</t>
  </si>
  <si>
    <t>Layer 1</t>
  </si>
  <si>
    <t>Loss after annual strucutre</t>
  </si>
  <si>
    <t>Cumulative Loss after annual strucutre</t>
  </si>
  <si>
    <t>Cumulative Loss after annual strucutre and term strucutre</t>
  </si>
  <si>
    <t>Incremental Loss after annual strucutre and term strucutre</t>
  </si>
  <si>
    <t>Paid Loss Calculation</t>
  </si>
  <si>
    <t>Apply Contract Year and Per Claim Calculations</t>
  </si>
  <si>
    <t>Contract Year 1</t>
  </si>
  <si>
    <t>Contract Year 2</t>
  </si>
  <si>
    <t>Contract Year 3</t>
  </si>
  <si>
    <t>Cumulative Paid</t>
  </si>
  <si>
    <t>Ceded - Layer 1</t>
  </si>
  <si>
    <t>Total loss before Annual structure</t>
  </si>
  <si>
    <t>Total loss after Annual structure</t>
  </si>
  <si>
    <t>Ceded - Layer 2</t>
  </si>
  <si>
    <t>Total loss after Annual structure - both layers</t>
  </si>
  <si>
    <t>Apply Term Structure Calculations</t>
  </si>
  <si>
    <t>Gross Paid Loss</t>
  </si>
  <si>
    <t>Gross Paid Loss - Inc</t>
  </si>
  <si>
    <t>Total loss before Term structure</t>
  </si>
  <si>
    <t>Total loss after Term structure</t>
  </si>
  <si>
    <t>Total loss after Share - Inc</t>
  </si>
  <si>
    <t>Paid Losses</t>
  </si>
  <si>
    <t>Incurred Losses</t>
  </si>
  <si>
    <t>Total All Contract Years</t>
  </si>
  <si>
    <t>Incremental</t>
  </si>
  <si>
    <t>Share</t>
  </si>
  <si>
    <t>2) Strategy Module</t>
  </si>
  <si>
    <t>1) Input - Gross Claims - Incurred / Paid</t>
  </si>
  <si>
    <t>Structural Level</t>
  </si>
  <si>
    <t>Higher Order Annual Limit</t>
  </si>
  <si>
    <t>Pro-Rata Factor</t>
  </si>
  <si>
    <t>Loss after per claim strucutre</t>
  </si>
  <si>
    <t>Name</t>
  </si>
  <si>
    <t>after share and pro-rata</t>
  </si>
  <si>
    <t>Annual Loss Across Structural Level</t>
  </si>
  <si>
    <t>Cumulative Loss after annual strucutre - all layers</t>
  </si>
  <si>
    <t>after share &amp; pro-rata</t>
  </si>
  <si>
    <t>Adjust limits so that 0 = unlimited</t>
  </si>
  <si>
    <t>Apply to</t>
  </si>
  <si>
    <t>XOL1 Ceded</t>
  </si>
  <si>
    <t>CP 1</t>
  </si>
  <si>
    <t>CP 2</t>
  </si>
  <si>
    <t>CP 3</t>
  </si>
  <si>
    <t>Select Layer</t>
  </si>
  <si>
    <t>PDBI</t>
  </si>
  <si>
    <t>v202</t>
  </si>
  <si>
    <t>Includes method for allocating paid claims</t>
  </si>
  <si>
    <t>Total Loss - Reallocated to Contract Year</t>
  </si>
  <si>
    <t>Note: Must link to incurred claim calculation</t>
  </si>
  <si>
    <t>Cumulative</t>
  </si>
  <si>
    <t>with reinstatements</t>
  </si>
  <si>
    <t>Premium Base</t>
  </si>
  <si>
    <t>ART Premium</t>
  </si>
  <si>
    <t>Structure Module can reference ART Premium information (now held in new "Premiums" component)</t>
  </si>
  <si>
    <t>Reinst Prem - Inc</t>
  </si>
  <si>
    <t>Resint Prem - Paid Per1</t>
  </si>
  <si>
    <t>Resint Prem - Paid Per2</t>
  </si>
  <si>
    <t>Resint Prem - Paid Per3</t>
  </si>
  <si>
    <t>Note: Reinstatement premiums currently don't respond to Term Limit</t>
  </si>
  <si>
    <t>3) Output - Ceded / Net Claims - Incurred / Paid + Reinstatement Premims</t>
  </si>
  <si>
    <t>v204</t>
  </si>
  <si>
    <t>AP %</t>
  </si>
  <si>
    <t>AP Basis</t>
  </si>
  <si>
    <t>Prem</t>
  </si>
  <si>
    <t>Additional Premium</t>
  </si>
  <si>
    <t>Loss</t>
  </si>
  <si>
    <t>NCB</t>
  </si>
  <si>
    <t>Total Additional Premium</t>
  </si>
  <si>
    <t>Additional Premium - Cumul</t>
  </si>
  <si>
    <t>Additional Premium - Inc</t>
  </si>
  <si>
    <t>v205</t>
  </si>
  <si>
    <t>reinstatements now called "additional premium"</t>
  </si>
  <si>
    <t>Three methods possible - "Prem" / "Loss" / "NCB"</t>
  </si>
  <si>
    <t>Complicated Term Structure</t>
  </si>
  <si>
    <t>Test 1</t>
  </si>
  <si>
    <t>Simple Reinstatement Premium Parameterisation</t>
  </si>
  <si>
    <t>Test 2</t>
  </si>
  <si>
    <t>The Siemans Bug</t>
  </si>
  <si>
    <t>Test 3</t>
  </si>
  <si>
    <t>Test 4</t>
  </si>
  <si>
    <t>Layered Additional Premiums</t>
  </si>
  <si>
    <t>Additonal Premiums - Different Types</t>
  </si>
  <si>
    <t>Test 5</t>
  </si>
  <si>
    <t>Check 1</t>
  </si>
  <si>
    <t>Check 2</t>
  </si>
  <si>
    <t>Check 3</t>
  </si>
  <si>
    <t>Check 4</t>
  </si>
  <si>
    <t>Total Paid  AP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</si>
</sst>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#,##0_-;_-\(#,##0\)_-;_-* &quot;-&quot;??_-"/>
    <numFmt numFmtId="168" formatCode="_-#,##0.00_-;_-\(#,##0.00\)_-;_-* &quot;-&quot;??_-"/>
    <numFmt numFmtId="169" formatCode="#,##0;\(#,##0\);\-"/>
  </numFmts>
  <fonts count="13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u/>
      <sz val="10"/>
      <name val="Arial"/>
      <family val="2"/>
    </font>
    <font>
      <b/>
      <sz val="10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7" fillId="2" borderId="0" xfId="0" applyNumberFormat="1" applyFont="1" applyFill="1" applyAlignment="1">
      <alignment horizontal="center"/>
    </xf>
    <xf numFmtId="167" fontId="0" fillId="0" borderId="0" xfId="0" applyNumberFormat="1"/>
    <xf numFmtId="167" fontId="4" fillId="0" borderId="1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9" fontId="7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right"/>
    </xf>
    <xf numFmtId="167" fontId="8" fillId="3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Border="1"/>
    <xf numFmtId="0" fontId="8" fillId="3" borderId="0" xfId="0" applyFont="1" applyFill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right"/>
    </xf>
    <xf numFmtId="167" fontId="7" fillId="2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67" fontId="0" fillId="0" borderId="0" xfId="0" applyNumberFormat="1" applyFill="1" applyAlignment="1">
      <alignment horizontal="center"/>
    </xf>
    <xf numFmtId="0" fontId="0" fillId="0" borderId="0" xfId="0" applyFill="1"/>
    <xf numFmtId="0" fontId="4" fillId="0" borderId="0" xfId="0" applyFont="1" applyFill="1"/>
    <xf numFmtId="167" fontId="0" fillId="4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5" xfId="0" applyBorder="1" applyAlignment="1">
      <alignment horizontal="right"/>
    </xf>
    <xf numFmtId="167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right"/>
    </xf>
    <xf numFmtId="167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  <xf numFmtId="0" fontId="5" fillId="0" borderId="0" xfId="0" applyFont="1" applyBorder="1" applyAlignment="1">
      <alignment horizontal="left"/>
    </xf>
    <xf numFmtId="167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Alignment="1">
      <alignment horizontal="right"/>
    </xf>
    <xf numFmtId="167" fontId="4" fillId="0" borderId="0" xfId="0" applyNumberFormat="1" applyFont="1"/>
    <xf numFmtId="167" fontId="6" fillId="0" borderId="0" xfId="0" applyNumberFormat="1" applyFont="1" applyBorder="1" applyAlignment="1">
      <alignment horizontal="center"/>
    </xf>
    <xf numFmtId="167" fontId="6" fillId="0" borderId="6" xfId="0" applyNumberFormat="1" applyFont="1" applyFill="1" applyBorder="1" applyAlignment="1">
      <alignment horizontal="center"/>
    </xf>
    <xf numFmtId="167" fontId="6" fillId="0" borderId="7" xfId="0" applyNumberFormat="1" applyFont="1" applyFill="1" applyBorder="1" applyAlignment="1">
      <alignment horizontal="center"/>
    </xf>
    <xf numFmtId="167" fontId="6" fillId="0" borderId="8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9" xfId="0" applyBorder="1"/>
    <xf numFmtId="0" fontId="4" fillId="0" borderId="10" xfId="0" applyFont="1" applyBorder="1" applyAlignment="1">
      <alignment horizontal="right"/>
    </xf>
    <xf numFmtId="9" fontId="7" fillId="2" borderId="9" xfId="2" applyFont="1" applyFill="1" applyBorder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right"/>
    </xf>
    <xf numFmtId="167" fontId="7" fillId="3" borderId="11" xfId="0" applyNumberFormat="1" applyFont="1" applyFill="1" applyBorder="1" applyAlignment="1">
      <alignment horizontal="center"/>
    </xf>
    <xf numFmtId="167" fontId="7" fillId="3" borderId="0" xfId="0" applyNumberFormat="1" applyFont="1" applyFill="1" applyBorder="1" applyAlignment="1">
      <alignment horizontal="center"/>
    </xf>
    <xf numFmtId="9" fontId="7" fillId="3" borderId="11" xfId="2" applyFont="1" applyFill="1" applyBorder="1" applyAlignment="1">
      <alignment horizontal="center"/>
    </xf>
    <xf numFmtId="9" fontId="7" fillId="0" borderId="0" xfId="2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7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9" fontId="8" fillId="0" borderId="0" xfId="2" applyNumberFormat="1" applyFont="1" applyFill="1" applyBorder="1"/>
    <xf numFmtId="9" fontId="7" fillId="3" borderId="0" xfId="2" applyFont="1" applyFill="1" applyBorder="1" applyAlignment="1">
      <alignment horizontal="center"/>
    </xf>
    <xf numFmtId="0" fontId="0" fillId="5" borderId="0" xfId="0" applyFill="1" applyAlignment="1">
      <alignment horizontal="right"/>
    </xf>
    <xf numFmtId="167" fontId="0" fillId="5" borderId="0" xfId="0" applyNumberFormat="1" applyFill="1"/>
    <xf numFmtId="167" fontId="4" fillId="6" borderId="0" xfId="0" applyNumberFormat="1" applyFont="1" applyFill="1" applyAlignment="1">
      <alignment horizontal="center"/>
    </xf>
    <xf numFmtId="0" fontId="0" fillId="0" borderId="12" xfId="0" applyBorder="1"/>
    <xf numFmtId="0" fontId="4" fillId="0" borderId="13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1" fillId="0" borderId="0" xfId="0" applyFont="1" applyBorder="1" applyAlignment="1">
      <alignment horizontal="left"/>
    </xf>
    <xf numFmtId="0" fontId="0" fillId="0" borderId="16" xfId="0" applyBorder="1"/>
    <xf numFmtId="0" fontId="4" fillId="0" borderId="0" xfId="0" applyFont="1" applyBorder="1" applyAlignment="1">
      <alignment horizontal="right"/>
    </xf>
    <xf numFmtId="167" fontId="0" fillId="0" borderId="0" xfId="0" applyNumberFormat="1" applyBorder="1"/>
    <xf numFmtId="167" fontId="0" fillId="0" borderId="16" xfId="0" applyNumberFormat="1" applyBorder="1"/>
    <xf numFmtId="0" fontId="0" fillId="0" borderId="17" xfId="0" applyBorder="1"/>
    <xf numFmtId="167" fontId="0" fillId="0" borderId="5" xfId="0" applyNumberFormat="1" applyBorder="1"/>
    <xf numFmtId="167" fontId="0" fillId="0" borderId="18" xfId="0" applyNumberFormat="1" applyBorder="1"/>
    <xf numFmtId="167" fontId="6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7" fontId="0" fillId="0" borderId="3" xfId="0" applyNumberFormat="1" applyFill="1" applyBorder="1" applyAlignment="1">
      <alignment horizontal="center"/>
    </xf>
    <xf numFmtId="167" fontId="6" fillId="7" borderId="19" xfId="0" applyNumberFormat="1" applyFont="1" applyFill="1" applyBorder="1"/>
    <xf numFmtId="167" fontId="6" fillId="7" borderId="20" xfId="0" applyNumberFormat="1" applyFont="1" applyFill="1" applyBorder="1"/>
    <xf numFmtId="167" fontId="6" fillId="7" borderId="21" xfId="0" applyNumberFormat="1" applyFont="1" applyFill="1" applyBorder="1"/>
    <xf numFmtId="0" fontId="6" fillId="0" borderId="0" xfId="0" applyFont="1" applyAlignment="1">
      <alignment horizontal="center"/>
    </xf>
    <xf numFmtId="165" fontId="0" fillId="0" borderId="0" xfId="1" applyNumberFormat="1" applyFont="1"/>
    <xf numFmtId="166" fontId="0" fillId="0" borderId="0" xfId="2" applyNumberFormat="1" applyFont="1"/>
    <xf numFmtId="43" fontId="0" fillId="0" borderId="0" xfId="0" applyNumberFormat="1"/>
    <xf numFmtId="165" fontId="0" fillId="0" borderId="0" xfId="1" applyNumberFormat="1" applyFont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168" fontId="0" fillId="8" borderId="0" xfId="0" applyNumberFormat="1" applyFill="1" applyAlignment="1">
      <alignment horizontal="center"/>
    </xf>
    <xf numFmtId="167" fontId="0" fillId="8" borderId="0" xfId="0" applyNumberFormat="1" applyFill="1" applyAlignment="1">
      <alignment horizontal="center"/>
    </xf>
    <xf numFmtId="167" fontId="0" fillId="8" borderId="0" xfId="0" applyNumberFormat="1" applyFill="1"/>
    <xf numFmtId="167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9" fontId="12" fillId="8" borderId="3" xfId="0" applyNumberFormat="1" applyFont="1" applyFill="1" applyBorder="1" applyAlignment="1">
      <alignment horizontal="center"/>
    </xf>
    <xf numFmtId="9" fontId="7" fillId="8" borderId="0" xfId="2" applyFont="1" applyFill="1" applyAlignment="1">
      <alignment horizontal="center"/>
    </xf>
    <xf numFmtId="0" fontId="4" fillId="0" borderId="0" xfId="0" applyFont="1" applyAlignment="1">
      <alignment horizontal="left"/>
    </xf>
    <xf numFmtId="9" fontId="12" fillId="8" borderId="0" xfId="2" applyFont="1" applyFill="1" applyAlignment="1">
      <alignment horizontal="center"/>
    </xf>
    <xf numFmtId="169" fontId="0" fillId="8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3" name="Straight Arrow Connector 2"/>
        <xdr:cNvCxnSpPr/>
      </xdr:nvCxnSpPr>
      <xdr:spPr>
        <a:xfrm rot="10800000" flipV="1">
          <a:off x="680357" y="24737785"/>
          <a:ext cx="830036" cy="394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9070844"/>
          <a:ext cx="852881" cy="4016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383139"/>
          <a:ext cx="852881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9070844"/>
          <a:ext cx="852881" cy="4016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theme="6" tint="-0.499984740745262"/>
    <pageSetUpPr fitToPage="1"/>
  </sheetPr>
  <dimension ref="A1:AF212"/>
  <sheetViews>
    <sheetView showGridLines="0" tabSelected="1" topLeftCell="A53" zoomScale="70" workbookViewId="0">
      <selection activeCell="B97" sqref="B97:J9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11000</v>
      </c>
      <c r="D8" s="7">
        <v>6000</v>
      </c>
      <c r="E8" s="7"/>
      <c r="L8" s="7">
        <v>6000</v>
      </c>
    </row>
    <row r="9" spans="2:16">
      <c r="B9" s="6" t="s">
        <v>1</v>
      </c>
      <c r="C9" s="7">
        <v>9000</v>
      </c>
      <c r="D9" s="7">
        <v>6000</v>
      </c>
      <c r="E9" s="7"/>
      <c r="L9" s="7">
        <v>6000</v>
      </c>
    </row>
    <row r="10" spans="2:16">
      <c r="B10" s="6" t="s">
        <v>2</v>
      </c>
      <c r="C10" s="7">
        <v>0</v>
      </c>
      <c r="D10" s="7">
        <v>10000</v>
      </c>
      <c r="E10" s="7"/>
      <c r="G10" s="8"/>
      <c r="L10" s="7">
        <v>10000</v>
      </c>
      <c r="O10" s="6"/>
      <c r="P10" s="91"/>
    </row>
    <row r="11" spans="2:16">
      <c r="B11" s="6" t="s">
        <v>3</v>
      </c>
      <c r="C11" s="7">
        <v>0</v>
      </c>
      <c r="D11" s="7">
        <v>25000</v>
      </c>
      <c r="E11" s="7"/>
      <c r="G11" s="8"/>
      <c r="L11" s="7">
        <v>25000</v>
      </c>
      <c r="O11" s="6"/>
      <c r="P11" s="91"/>
    </row>
    <row r="12" spans="2:16">
      <c r="B12" s="6" t="s">
        <v>4</v>
      </c>
      <c r="C12" s="7"/>
      <c r="D12" s="7">
        <v>25000</v>
      </c>
      <c r="E12" s="7"/>
      <c r="L12" s="7">
        <v>25000</v>
      </c>
      <c r="O12" s="6"/>
    </row>
    <row r="13" spans="2:16">
      <c r="B13" s="6" t="s">
        <v>5</v>
      </c>
      <c r="C13" s="7"/>
      <c r="D13" s="7">
        <v>25000</v>
      </c>
      <c r="E13" s="7"/>
      <c r="L13" s="7">
        <v>25000</v>
      </c>
    </row>
    <row r="14" spans="2:16" ht="13.5" thickBot="1">
      <c r="C14" s="9">
        <f>SUM(C8:C13)</f>
        <v>20000</v>
      </c>
      <c r="D14" s="9">
        <f>SUM(D8:D13)</f>
        <v>97000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outlineLevel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outlineLevel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outlineLevel="1">
      <c r="B22" s="6" t="s">
        <v>0</v>
      </c>
      <c r="C22" s="8">
        <f>$C8*C$17</f>
        <v>1650</v>
      </c>
      <c r="D22" s="8">
        <f t="shared" ref="D22:J22" si="1">$C8*D$17</f>
        <v>2200</v>
      </c>
      <c r="E22" s="8">
        <f t="shared" si="1"/>
        <v>2750</v>
      </c>
      <c r="F22" s="8">
        <f>$C8*F$17</f>
        <v>2200</v>
      </c>
      <c r="G22" s="8">
        <f t="shared" si="1"/>
        <v>1650</v>
      </c>
      <c r="H22" s="8">
        <f t="shared" si="1"/>
        <v>550</v>
      </c>
      <c r="I22" s="8">
        <f t="shared" si="1"/>
        <v>0</v>
      </c>
      <c r="J22" s="8">
        <f t="shared" si="1"/>
        <v>0</v>
      </c>
      <c r="L22" s="8">
        <f>C22</f>
        <v>1650</v>
      </c>
      <c r="M22" s="8"/>
      <c r="N22" s="8"/>
      <c r="O22" s="8"/>
      <c r="P22" s="8"/>
      <c r="Q22" s="8"/>
      <c r="R22" s="8"/>
      <c r="S22" s="8"/>
      <c r="T22" s="8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outlineLevel="1">
      <c r="B23" s="6" t="s">
        <v>1</v>
      </c>
      <c r="C23" s="8">
        <f>$C9*C$17</f>
        <v>1350</v>
      </c>
      <c r="D23" s="8">
        <f t="shared" ref="D23:E25" si="2">$C9*D$17</f>
        <v>1800</v>
      </c>
      <c r="E23" s="8">
        <f t="shared" si="2"/>
        <v>2250</v>
      </c>
      <c r="F23" s="8">
        <f>$C9*F$17</f>
        <v>1800</v>
      </c>
      <c r="G23" s="8">
        <f t="shared" ref="G23:J25" si="3">$C9*G$17</f>
        <v>1350</v>
      </c>
      <c r="H23" s="8">
        <f t="shared" si="3"/>
        <v>450</v>
      </c>
      <c r="I23" s="8">
        <f t="shared" si="3"/>
        <v>0</v>
      </c>
      <c r="J23" s="8">
        <f t="shared" si="3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outlineLevel="1">
      <c r="B24" s="6" t="s">
        <v>2</v>
      </c>
      <c r="C24" s="8">
        <f>$C10*C$17</f>
        <v>0</v>
      </c>
      <c r="D24" s="8">
        <f t="shared" si="2"/>
        <v>0</v>
      </c>
      <c r="E24" s="8">
        <f t="shared" si="2"/>
        <v>0</v>
      </c>
      <c r="F24" s="8">
        <f>$C10*F$17</f>
        <v>0</v>
      </c>
      <c r="G24" s="8">
        <f t="shared" si="3"/>
        <v>0</v>
      </c>
      <c r="H24" s="8">
        <f t="shared" si="3"/>
        <v>0</v>
      </c>
      <c r="I24" s="8">
        <f t="shared" si="3"/>
        <v>0</v>
      </c>
      <c r="J24" s="8">
        <f t="shared" si="3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outlineLevel="1">
      <c r="B25" s="6" t="s">
        <v>3</v>
      </c>
      <c r="C25" s="8">
        <f>$C11*C$17</f>
        <v>0</v>
      </c>
      <c r="D25" s="8">
        <f t="shared" si="2"/>
        <v>0</v>
      </c>
      <c r="E25" s="8">
        <f t="shared" si="2"/>
        <v>0</v>
      </c>
      <c r="F25" s="8">
        <f>$C11*F$17</f>
        <v>0</v>
      </c>
      <c r="G25" s="8">
        <f t="shared" si="3"/>
        <v>0</v>
      </c>
      <c r="H25" s="8">
        <f t="shared" si="3"/>
        <v>0</v>
      </c>
      <c r="I25" s="8">
        <f t="shared" si="3"/>
        <v>0</v>
      </c>
      <c r="J25" s="8">
        <f t="shared" si="3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outlineLevel="1">
      <c r="B26" s="6" t="s">
        <v>4</v>
      </c>
      <c r="C26" s="8">
        <f t="shared" ref="C26:J26" si="4">$C12*C$17</f>
        <v>0</v>
      </c>
      <c r="D26" s="8">
        <f t="shared" si="4"/>
        <v>0</v>
      </c>
      <c r="E26" s="8">
        <f t="shared" si="4"/>
        <v>0</v>
      </c>
      <c r="F26" s="8">
        <f t="shared" si="4"/>
        <v>0</v>
      </c>
      <c r="G26" s="8">
        <f t="shared" si="4"/>
        <v>0</v>
      </c>
      <c r="H26" s="8">
        <f t="shared" si="4"/>
        <v>0</v>
      </c>
      <c r="I26" s="8">
        <f t="shared" si="4"/>
        <v>0</v>
      </c>
      <c r="J26" s="8">
        <f t="shared" si="4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outlineLevel="1">
      <c r="B27" s="6" t="s">
        <v>5</v>
      </c>
      <c r="C27" s="8">
        <f t="shared" ref="C27:J27" si="5">$C13*C$17</f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outlineLevel="1">
      <c r="B28" s="4" t="s">
        <v>7</v>
      </c>
      <c r="C28" s="44">
        <f t="shared" ref="C28:J28" si="6">SUM(C22:C27)</f>
        <v>3000</v>
      </c>
      <c r="D28" s="44">
        <f t="shared" si="6"/>
        <v>4000</v>
      </c>
      <c r="E28" s="44">
        <f t="shared" si="6"/>
        <v>5000</v>
      </c>
      <c r="F28" s="44">
        <f t="shared" si="6"/>
        <v>4000</v>
      </c>
      <c r="G28" s="44">
        <f t="shared" si="6"/>
        <v>3000</v>
      </c>
      <c r="H28" s="44">
        <f t="shared" si="6"/>
        <v>1000</v>
      </c>
      <c r="I28" s="44">
        <f t="shared" si="6"/>
        <v>0</v>
      </c>
      <c r="J28" s="44">
        <f t="shared" si="6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" outlineLevel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outlineLevel="1">
      <c r="B30" s="4" t="s">
        <v>31</v>
      </c>
      <c r="C30" s="2">
        <v>1</v>
      </c>
      <c r="D30" s="2">
        <f t="shared" ref="D30:J30" si="7">C30+1</f>
        <v>2</v>
      </c>
      <c r="E30" s="2">
        <f t="shared" si="7"/>
        <v>3</v>
      </c>
      <c r="F30" s="2">
        <f t="shared" si="7"/>
        <v>4</v>
      </c>
      <c r="G30" s="2">
        <f t="shared" si="7"/>
        <v>5</v>
      </c>
      <c r="H30" s="2">
        <f t="shared" si="7"/>
        <v>6</v>
      </c>
      <c r="I30" s="2">
        <f t="shared" si="7"/>
        <v>7</v>
      </c>
      <c r="J30" s="2">
        <f t="shared" si="7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outlineLevel="1">
      <c r="B31" s="6" t="s">
        <v>0</v>
      </c>
      <c r="C31" s="8"/>
      <c r="D31" s="8">
        <f t="shared" ref="D31:J36" si="8">$D8*C$17</f>
        <v>900</v>
      </c>
      <c r="E31" s="8">
        <f t="shared" si="8"/>
        <v>1200</v>
      </c>
      <c r="F31" s="8">
        <f t="shared" si="8"/>
        <v>1500</v>
      </c>
      <c r="G31" s="8">
        <f t="shared" si="8"/>
        <v>1200</v>
      </c>
      <c r="H31" s="8">
        <f t="shared" si="8"/>
        <v>900</v>
      </c>
      <c r="I31" s="8">
        <f t="shared" si="8"/>
        <v>300</v>
      </c>
      <c r="J31" s="8">
        <f t="shared" si="8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outlineLevel="1">
      <c r="B32" s="6" t="s">
        <v>1</v>
      </c>
      <c r="C32" s="8"/>
      <c r="D32" s="8">
        <f t="shared" si="8"/>
        <v>900</v>
      </c>
      <c r="E32" s="8">
        <f t="shared" si="8"/>
        <v>1200</v>
      </c>
      <c r="F32" s="8">
        <f t="shared" si="8"/>
        <v>1500</v>
      </c>
      <c r="G32" s="8">
        <f t="shared" si="8"/>
        <v>1200</v>
      </c>
      <c r="H32" s="8">
        <f t="shared" si="8"/>
        <v>900</v>
      </c>
      <c r="I32" s="8">
        <f t="shared" si="8"/>
        <v>300</v>
      </c>
      <c r="J32" s="8">
        <f t="shared" si="8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outlineLevel="1">
      <c r="B33" s="6" t="s">
        <v>2</v>
      </c>
      <c r="C33" s="8"/>
      <c r="D33" s="8">
        <f t="shared" si="8"/>
        <v>1500</v>
      </c>
      <c r="E33" s="8">
        <f t="shared" si="8"/>
        <v>2000</v>
      </c>
      <c r="F33" s="8">
        <f t="shared" si="8"/>
        <v>2500</v>
      </c>
      <c r="G33" s="8">
        <f t="shared" si="8"/>
        <v>2000</v>
      </c>
      <c r="H33" s="8">
        <f t="shared" si="8"/>
        <v>1500</v>
      </c>
      <c r="I33" s="8">
        <f t="shared" si="8"/>
        <v>500</v>
      </c>
      <c r="J33" s="8">
        <f t="shared" si="8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outlineLevel="1">
      <c r="B34" s="6" t="s">
        <v>3</v>
      </c>
      <c r="C34" s="8"/>
      <c r="D34" s="8">
        <f t="shared" si="8"/>
        <v>3750</v>
      </c>
      <c r="E34" s="8">
        <f t="shared" si="8"/>
        <v>5000</v>
      </c>
      <c r="F34" s="8">
        <f t="shared" si="8"/>
        <v>6250</v>
      </c>
      <c r="G34" s="8">
        <f t="shared" si="8"/>
        <v>5000</v>
      </c>
      <c r="H34" s="8">
        <f t="shared" si="8"/>
        <v>3750</v>
      </c>
      <c r="I34" s="8">
        <f t="shared" si="8"/>
        <v>1250</v>
      </c>
      <c r="J34" s="8">
        <f t="shared" si="8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outlineLevel="1">
      <c r="B35" s="6" t="s">
        <v>4</v>
      </c>
      <c r="C35" s="8"/>
      <c r="D35" s="8">
        <f t="shared" si="8"/>
        <v>3750</v>
      </c>
      <c r="E35" s="8">
        <f t="shared" si="8"/>
        <v>5000</v>
      </c>
      <c r="F35" s="8">
        <f t="shared" si="8"/>
        <v>6250</v>
      </c>
      <c r="G35" s="8">
        <f t="shared" si="8"/>
        <v>5000</v>
      </c>
      <c r="H35" s="8">
        <f t="shared" si="8"/>
        <v>3750</v>
      </c>
      <c r="I35" s="8">
        <f t="shared" si="8"/>
        <v>1250</v>
      </c>
      <c r="J35" s="8">
        <f t="shared" si="8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outlineLevel="1">
      <c r="B36" s="6" t="s">
        <v>5</v>
      </c>
      <c r="C36" s="8"/>
      <c r="D36" s="8">
        <f t="shared" si="8"/>
        <v>3750</v>
      </c>
      <c r="E36" s="8">
        <f t="shared" si="8"/>
        <v>5000</v>
      </c>
      <c r="F36" s="8">
        <f t="shared" si="8"/>
        <v>6250</v>
      </c>
      <c r="G36" s="8">
        <f t="shared" si="8"/>
        <v>5000</v>
      </c>
      <c r="H36" s="8">
        <f t="shared" si="8"/>
        <v>3750</v>
      </c>
      <c r="I36" s="8">
        <f t="shared" si="8"/>
        <v>1250</v>
      </c>
      <c r="J36" s="8">
        <f t="shared" si="8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outlineLevel="1">
      <c r="B37" s="4" t="s">
        <v>7</v>
      </c>
      <c r="C37" s="44"/>
      <c r="D37" s="44">
        <f t="shared" ref="D37:J37" si="9">SUM(D31:D36)</f>
        <v>14550</v>
      </c>
      <c r="E37" s="44">
        <f t="shared" si="9"/>
        <v>19400</v>
      </c>
      <c r="F37" s="44">
        <f t="shared" si="9"/>
        <v>24250</v>
      </c>
      <c r="G37" s="44">
        <f t="shared" si="9"/>
        <v>19400</v>
      </c>
      <c r="H37" s="44">
        <f t="shared" si="9"/>
        <v>14550</v>
      </c>
      <c r="I37" s="44">
        <f t="shared" si="9"/>
        <v>4850</v>
      </c>
      <c r="J37" s="44">
        <f t="shared" si="9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" outlineLevel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outlineLevel="1">
      <c r="B39" s="4" t="s">
        <v>32</v>
      </c>
      <c r="C39" s="2">
        <v>1</v>
      </c>
      <c r="D39" s="2">
        <f t="shared" ref="D39:J39" si="10">C39+1</f>
        <v>2</v>
      </c>
      <c r="E39" s="2">
        <f t="shared" si="10"/>
        <v>3</v>
      </c>
      <c r="F39" s="2">
        <f t="shared" si="10"/>
        <v>4</v>
      </c>
      <c r="G39" s="2">
        <f t="shared" si="10"/>
        <v>5</v>
      </c>
      <c r="H39" s="2">
        <f t="shared" si="10"/>
        <v>6</v>
      </c>
      <c r="I39" s="2">
        <f t="shared" si="10"/>
        <v>7</v>
      </c>
      <c r="J39" s="2">
        <f t="shared" si="10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outlineLevel="1">
      <c r="B40" s="6" t="s">
        <v>0</v>
      </c>
      <c r="C40" s="8"/>
      <c r="D40" s="8"/>
      <c r="E40" s="8">
        <f t="shared" ref="E40:J45" si="11">$E8*C$17</f>
        <v>0</v>
      </c>
      <c r="F40" s="8">
        <f t="shared" si="11"/>
        <v>0</v>
      </c>
      <c r="G40" s="8">
        <f t="shared" si="11"/>
        <v>0</v>
      </c>
      <c r="H40" s="8">
        <f t="shared" si="11"/>
        <v>0</v>
      </c>
      <c r="I40" s="8">
        <f t="shared" si="11"/>
        <v>0</v>
      </c>
      <c r="J40" s="8">
        <f t="shared" si="11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outlineLevel="1">
      <c r="B41" s="6" t="s">
        <v>1</v>
      </c>
      <c r="C41" s="8"/>
      <c r="D41" s="8"/>
      <c r="E41" s="8">
        <f t="shared" si="11"/>
        <v>0</v>
      </c>
      <c r="F41" s="8">
        <f t="shared" si="11"/>
        <v>0</v>
      </c>
      <c r="G41" s="8">
        <f t="shared" si="11"/>
        <v>0</v>
      </c>
      <c r="H41" s="8">
        <f t="shared" si="11"/>
        <v>0</v>
      </c>
      <c r="I41" s="8">
        <f t="shared" si="11"/>
        <v>0</v>
      </c>
      <c r="J41" s="8">
        <f t="shared" si="11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outlineLevel="1">
      <c r="B42" s="6" t="s">
        <v>2</v>
      </c>
      <c r="C42" s="8"/>
      <c r="D42" s="8"/>
      <c r="E42" s="8">
        <f t="shared" si="11"/>
        <v>0</v>
      </c>
      <c r="F42" s="8">
        <f t="shared" si="11"/>
        <v>0</v>
      </c>
      <c r="G42" s="8">
        <f t="shared" si="11"/>
        <v>0</v>
      </c>
      <c r="H42" s="8">
        <f t="shared" si="11"/>
        <v>0</v>
      </c>
      <c r="I42" s="8">
        <f t="shared" si="11"/>
        <v>0</v>
      </c>
      <c r="J42" s="8">
        <f t="shared" si="11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outlineLevel="1">
      <c r="B43" s="6" t="s">
        <v>3</v>
      </c>
      <c r="C43" s="8"/>
      <c r="D43" s="8"/>
      <c r="E43" s="8">
        <f t="shared" si="11"/>
        <v>0</v>
      </c>
      <c r="F43" s="8">
        <f t="shared" si="11"/>
        <v>0</v>
      </c>
      <c r="G43" s="8">
        <f t="shared" si="11"/>
        <v>0</v>
      </c>
      <c r="H43" s="8">
        <f t="shared" si="11"/>
        <v>0</v>
      </c>
      <c r="I43" s="8">
        <f t="shared" si="11"/>
        <v>0</v>
      </c>
      <c r="J43" s="8">
        <f t="shared" si="11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outlineLevel="1">
      <c r="B44" s="6" t="s">
        <v>4</v>
      </c>
      <c r="C44" s="8"/>
      <c r="D44" s="8"/>
      <c r="E44" s="8">
        <f t="shared" si="11"/>
        <v>0</v>
      </c>
      <c r="F44" s="8">
        <f t="shared" si="11"/>
        <v>0</v>
      </c>
      <c r="G44" s="8">
        <f t="shared" si="11"/>
        <v>0</v>
      </c>
      <c r="H44" s="8">
        <f t="shared" si="11"/>
        <v>0</v>
      </c>
      <c r="I44" s="8">
        <f t="shared" si="11"/>
        <v>0</v>
      </c>
      <c r="J44" s="8">
        <f t="shared" si="11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outlineLevel="1">
      <c r="B45" s="6" t="s">
        <v>5</v>
      </c>
      <c r="C45" s="8"/>
      <c r="D45" s="8"/>
      <c r="E45" s="8">
        <f t="shared" si="11"/>
        <v>0</v>
      </c>
      <c r="F45" s="8">
        <f t="shared" si="11"/>
        <v>0</v>
      </c>
      <c r="G45" s="8">
        <f t="shared" si="11"/>
        <v>0</v>
      </c>
      <c r="H45" s="8">
        <f t="shared" si="11"/>
        <v>0</v>
      </c>
      <c r="I45" s="8">
        <f t="shared" si="11"/>
        <v>0</v>
      </c>
      <c r="J45" s="8">
        <f t="shared" si="11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outlineLevel="1">
      <c r="B46" s="4" t="s">
        <v>7</v>
      </c>
      <c r="C46" s="44"/>
      <c r="D46" s="44"/>
      <c r="E46" s="44">
        <f t="shared" ref="E46:J46" si="12">SUM(E40:E45)</f>
        <v>0</v>
      </c>
      <c r="F46" s="44">
        <f t="shared" si="12"/>
        <v>0</v>
      </c>
      <c r="G46" s="44">
        <f t="shared" si="12"/>
        <v>0</v>
      </c>
      <c r="H46" s="44">
        <f t="shared" si="12"/>
        <v>0</v>
      </c>
      <c r="I46" s="44">
        <f t="shared" si="12"/>
        <v>0</v>
      </c>
      <c r="J46" s="44">
        <f t="shared" si="12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thickBot="1">
      <c r="B48" s="4" t="s">
        <v>47</v>
      </c>
      <c r="C48" s="46">
        <f>C28+C37+C46</f>
        <v>3000</v>
      </c>
      <c r="D48" s="47">
        <f t="shared" ref="D48:J48" si="13">D28+D37+D46</f>
        <v>18550</v>
      </c>
      <c r="E48" s="47">
        <f t="shared" si="13"/>
        <v>24400</v>
      </c>
      <c r="F48" s="47">
        <f t="shared" si="13"/>
        <v>28250</v>
      </c>
      <c r="G48" s="47">
        <f t="shared" si="13"/>
        <v>22400</v>
      </c>
      <c r="H48" s="47">
        <f t="shared" si="13"/>
        <v>15550</v>
      </c>
      <c r="I48" s="47">
        <f t="shared" si="13"/>
        <v>4850</v>
      </c>
      <c r="J48" s="48">
        <f t="shared" si="13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3000</v>
      </c>
      <c r="D49" s="84">
        <f t="shared" ref="D49:J49" si="14">D28</f>
        <v>4000</v>
      </c>
      <c r="E49" s="84">
        <f t="shared" si="14"/>
        <v>5000</v>
      </c>
      <c r="F49" s="84">
        <f t="shared" si="14"/>
        <v>4000</v>
      </c>
      <c r="G49" s="84">
        <f t="shared" si="14"/>
        <v>3000</v>
      </c>
      <c r="H49" s="84">
        <f t="shared" si="14"/>
        <v>1000</v>
      </c>
      <c r="I49" s="84">
        <f t="shared" si="14"/>
        <v>0</v>
      </c>
      <c r="J49" s="84">
        <f t="shared" si="14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14550</v>
      </c>
      <c r="E50" s="84">
        <f t="shared" ref="E50:J50" si="15">E37</f>
        <v>19400</v>
      </c>
      <c r="F50" s="84">
        <f t="shared" si="15"/>
        <v>24250</v>
      </c>
      <c r="G50" s="84">
        <f t="shared" si="15"/>
        <v>19400</v>
      </c>
      <c r="H50" s="84">
        <f t="shared" si="15"/>
        <v>14550</v>
      </c>
      <c r="I50" s="84">
        <f t="shared" si="15"/>
        <v>4850</v>
      </c>
      <c r="J50" s="84">
        <f t="shared" si="15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6">E46</f>
        <v>0</v>
      </c>
      <c r="F51" s="84">
        <f t="shared" si="16"/>
        <v>0</v>
      </c>
      <c r="G51" s="84">
        <f t="shared" si="16"/>
        <v>0</v>
      </c>
      <c r="H51" s="84">
        <f t="shared" si="16"/>
        <v>0</v>
      </c>
      <c r="I51" s="84">
        <f t="shared" si="16"/>
        <v>0</v>
      </c>
      <c r="J51" s="84">
        <f t="shared" si="16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v>1</v>
      </c>
      <c r="E66" s="53"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10000</v>
      </c>
      <c r="E67" s="7">
        <v>0</v>
      </c>
      <c r="H67" s="13" t="s">
        <v>13</v>
      </c>
      <c r="I67" s="7">
        <v>10000</v>
      </c>
      <c r="J67" s="7">
        <v>10000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5000</v>
      </c>
      <c r="E68" s="23">
        <v>0</v>
      </c>
      <c r="G68" s="21"/>
      <c r="H68" s="22" t="s">
        <v>14</v>
      </c>
      <c r="I68" s="23">
        <v>15000</v>
      </c>
      <c r="J68" s="23">
        <v>15000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25000</v>
      </c>
      <c r="E69" s="7">
        <f>D69</f>
        <v>25000</v>
      </c>
      <c r="H69" s="13" t="s">
        <v>15</v>
      </c>
      <c r="I69" s="7">
        <v>20000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0.4</v>
      </c>
      <c r="D71" s="103">
        <v>0.5</v>
      </c>
      <c r="E71" s="103">
        <v>-0.1</v>
      </c>
      <c r="H71" s="13" t="s">
        <v>85</v>
      </c>
      <c r="I71" s="103">
        <v>0.5</v>
      </c>
      <c r="J71" s="103">
        <v>0.5</v>
      </c>
      <c r="K71" s="103">
        <v>0.5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7">C80+1</f>
        <v>2</v>
      </c>
      <c r="E80" s="2">
        <f t="shared" si="17"/>
        <v>3</v>
      </c>
      <c r="F80" s="2">
        <f t="shared" si="17"/>
        <v>4</v>
      </c>
      <c r="G80" s="2">
        <f t="shared" si="17"/>
        <v>5</v>
      </c>
      <c r="H80" s="2">
        <f t="shared" si="17"/>
        <v>6</v>
      </c>
      <c r="I80" s="2">
        <f t="shared" si="17"/>
        <v>7</v>
      </c>
      <c r="J80" s="2">
        <f t="shared" si="17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10000</v>
      </c>
      <c r="D81" s="28">
        <f>D134</f>
        <v>15000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25000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8">SUM(D83:D85)</f>
        <v>0</v>
      </c>
      <c r="E82" s="86">
        <f t="shared" si="18"/>
        <v>13250</v>
      </c>
      <c r="F82" s="86">
        <f t="shared" si="18"/>
        <v>7750</v>
      </c>
      <c r="G82" s="86">
        <f t="shared" si="18"/>
        <v>3000</v>
      </c>
      <c r="H82" s="86">
        <f t="shared" si="18"/>
        <v>1000</v>
      </c>
      <c r="I82" s="86">
        <f t="shared" si="18"/>
        <v>0</v>
      </c>
      <c r="J82" s="86">
        <f t="shared" si="18"/>
        <v>0</v>
      </c>
      <c r="K82" s="86">
        <f>SUM(C82:J82)</f>
        <v>25000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9">D210</f>
        <v>0</v>
      </c>
      <c r="E83" s="28">
        <f t="shared" si="19"/>
        <v>2000</v>
      </c>
      <c r="F83" s="28">
        <f t="shared" si="19"/>
        <v>4000</v>
      </c>
      <c r="G83" s="28">
        <f t="shared" si="19"/>
        <v>3000</v>
      </c>
      <c r="H83" s="28">
        <f t="shared" si="19"/>
        <v>1000</v>
      </c>
      <c r="I83" s="28">
        <f t="shared" si="19"/>
        <v>0</v>
      </c>
      <c r="J83" s="28">
        <f t="shared" si="19"/>
        <v>0</v>
      </c>
      <c r="K83" s="25">
        <f>SUM(C83:J83)</f>
        <v>10000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9"/>
        <v>0</v>
      </c>
      <c r="E84" s="28">
        <f t="shared" si="19"/>
        <v>11250</v>
      </c>
      <c r="F84" s="28">
        <f t="shared" si="19"/>
        <v>3750</v>
      </c>
      <c r="G84" s="28">
        <f t="shared" si="19"/>
        <v>0</v>
      </c>
      <c r="H84" s="28">
        <f t="shared" si="19"/>
        <v>0</v>
      </c>
      <c r="I84" s="28">
        <f t="shared" si="19"/>
        <v>0</v>
      </c>
      <c r="J84" s="28">
        <f t="shared" si="19"/>
        <v>0</v>
      </c>
      <c r="K84" s="25">
        <f>SUM(C84:J84)</f>
        <v>15000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9"/>
        <v>0</v>
      </c>
      <c r="F85" s="28">
        <f t="shared" si="19"/>
        <v>0</v>
      </c>
      <c r="G85" s="28">
        <f t="shared" si="19"/>
        <v>0</v>
      </c>
      <c r="H85" s="28">
        <f t="shared" si="19"/>
        <v>0</v>
      </c>
      <c r="I85" s="28">
        <f t="shared" si="19"/>
        <v>0</v>
      </c>
      <c r="J85" s="28">
        <f t="shared" si="19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10000</v>
      </c>
      <c r="D87" s="28">
        <f>D14-D81</f>
        <v>82000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92000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20">SUM(C89:C91)</f>
        <v>3000</v>
      </c>
      <c r="D88" s="86">
        <f t="shared" si="20"/>
        <v>18550</v>
      </c>
      <c r="E88" s="86">
        <f t="shared" si="20"/>
        <v>11150</v>
      </c>
      <c r="F88" s="86">
        <f t="shared" si="20"/>
        <v>20500</v>
      </c>
      <c r="G88" s="86">
        <f t="shared" si="20"/>
        <v>19400</v>
      </c>
      <c r="H88" s="86">
        <f t="shared" si="20"/>
        <v>14550</v>
      </c>
      <c r="I88" s="86">
        <f t="shared" si="20"/>
        <v>4850</v>
      </c>
      <c r="J88" s="86">
        <f t="shared" si="20"/>
        <v>0</v>
      </c>
      <c r="K88" s="86">
        <f>SUM(C88:J88)</f>
        <v>92000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89" si="21">C49-C83</f>
        <v>3000</v>
      </c>
      <c r="D89" s="28">
        <f t="shared" si="21"/>
        <v>4000</v>
      </c>
      <c r="E89" s="28">
        <f t="shared" si="21"/>
        <v>3000</v>
      </c>
      <c r="F89" s="28">
        <f t="shared" si="21"/>
        <v>0</v>
      </c>
      <c r="G89" s="28">
        <f t="shared" si="21"/>
        <v>0</v>
      </c>
      <c r="H89" s="28">
        <f t="shared" si="21"/>
        <v>0</v>
      </c>
      <c r="I89" s="28">
        <f t="shared" si="21"/>
        <v>0</v>
      </c>
      <c r="J89" s="28">
        <f t="shared" si="21"/>
        <v>0</v>
      </c>
      <c r="K89" s="25">
        <f>SUM(C89:J89)</f>
        <v>10000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ref="D90:J90" si="22">D50-D84</f>
        <v>14550</v>
      </c>
      <c r="E90" s="107">
        <f t="shared" si="22"/>
        <v>8150</v>
      </c>
      <c r="F90" s="107">
        <f t="shared" si="22"/>
        <v>20500</v>
      </c>
      <c r="G90" s="107">
        <f t="shared" si="22"/>
        <v>19400</v>
      </c>
      <c r="H90" s="107">
        <f t="shared" si="22"/>
        <v>14550</v>
      </c>
      <c r="I90" s="107">
        <f t="shared" si="22"/>
        <v>4850</v>
      </c>
      <c r="J90" s="107">
        <f t="shared" si="22"/>
        <v>0</v>
      </c>
      <c r="K90" s="25">
        <f>SUM(C90:J90)</f>
        <v>82000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ref="E91:J91" si="23">E51-E85</f>
        <v>0</v>
      </c>
      <c r="F91" s="107">
        <f t="shared" si="23"/>
        <v>0</v>
      </c>
      <c r="G91" s="107">
        <f t="shared" si="23"/>
        <v>0</v>
      </c>
      <c r="H91" s="107">
        <f t="shared" si="23"/>
        <v>0</v>
      </c>
      <c r="I91" s="107">
        <f t="shared" si="23"/>
        <v>0</v>
      </c>
      <c r="J91" s="107">
        <f t="shared" si="23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800</v>
      </c>
      <c r="D93" s="100">
        <f ca="1">D136</f>
        <v>2500</v>
      </c>
      <c r="E93" s="100">
        <f ca="1">E136</f>
        <v>-200</v>
      </c>
      <c r="F93" s="101"/>
      <c r="G93" s="101"/>
      <c r="H93" s="101"/>
      <c r="I93" s="101"/>
      <c r="J93" s="101"/>
      <c r="K93" s="86">
        <f ca="1">SUM(C93:J93)</f>
        <v>3100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24">C168+C182</f>
        <v>0</v>
      </c>
      <c r="D94" s="98">
        <f t="shared" ca="1" si="24"/>
        <v>0</v>
      </c>
      <c r="E94" s="98">
        <f t="shared" ca="1" si="24"/>
        <v>160</v>
      </c>
      <c r="F94" s="98">
        <f t="shared" ca="1" si="24"/>
        <v>320</v>
      </c>
      <c r="G94" s="98">
        <f t="shared" ca="1" si="24"/>
        <v>240</v>
      </c>
      <c r="H94" s="98">
        <f t="shared" ca="1" si="24"/>
        <v>80</v>
      </c>
      <c r="I94" s="98">
        <f t="shared" ca="1" si="24"/>
        <v>0</v>
      </c>
      <c r="J94" s="98">
        <f t="shared" ca="1" si="24"/>
        <v>0</v>
      </c>
      <c r="K94" s="25">
        <f ca="1">SUM(C94:J94)</f>
        <v>800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5">M168+M182</f>
        <v>0</v>
      </c>
      <c r="D95" s="98">
        <f t="shared" ca="1" si="25"/>
        <v>0</v>
      </c>
      <c r="E95" s="98">
        <f t="shared" ca="1" si="25"/>
        <v>1125</v>
      </c>
      <c r="F95" s="98">
        <f t="shared" ca="1" si="25"/>
        <v>1375</v>
      </c>
      <c r="G95" s="98">
        <f t="shared" ca="1" si="25"/>
        <v>0</v>
      </c>
      <c r="H95" s="98">
        <f t="shared" ca="1" si="25"/>
        <v>0</v>
      </c>
      <c r="I95" s="98">
        <f t="shared" ca="1" si="25"/>
        <v>0</v>
      </c>
      <c r="J95" s="98">
        <f t="shared" ca="1" si="25"/>
        <v>0</v>
      </c>
      <c r="K95" s="25">
        <f ca="1">SUM(C95:J95)</f>
        <v>2500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6">X168+X182</f>
        <v>0</v>
      </c>
      <c r="E96" s="98">
        <f t="shared" si="26"/>
        <v>-200</v>
      </c>
      <c r="F96" s="98">
        <f t="shared" si="26"/>
        <v>0</v>
      </c>
      <c r="G96" s="98">
        <f t="shared" si="26"/>
        <v>0</v>
      </c>
      <c r="H96" s="98">
        <f t="shared" si="26"/>
        <v>0</v>
      </c>
      <c r="I96" s="98">
        <f t="shared" si="26"/>
        <v>0</v>
      </c>
      <c r="J96" s="98">
        <f t="shared" si="26"/>
        <v>0</v>
      </c>
      <c r="K96" s="25">
        <f>SUM(C96:J96)</f>
        <v>-200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7">SUM(D94:D96)</f>
        <v>0</v>
      </c>
      <c r="E97" s="108">
        <f t="shared" ca="1" si="27"/>
        <v>1085</v>
      </c>
      <c r="F97" s="108">
        <f t="shared" ca="1" si="27"/>
        <v>1695</v>
      </c>
      <c r="G97" s="108">
        <f t="shared" ca="1" si="27"/>
        <v>240</v>
      </c>
      <c r="H97" s="108">
        <f t="shared" ca="1" si="27"/>
        <v>80</v>
      </c>
      <c r="I97" s="108">
        <f t="shared" ca="1" si="27"/>
        <v>0</v>
      </c>
      <c r="J97" s="108">
        <f t="shared" ca="1" si="27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10000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10000</v>
      </c>
      <c r="J105" s="14">
        <f>IF(J67=0,99999999999999,J67)</f>
        <v>10000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25000</v>
      </c>
      <c r="E106" s="14">
        <f>IF(E69=0,99999999999999,E69)</f>
        <v>25000</v>
      </c>
      <c r="F106" s="19"/>
      <c r="G106" s="19"/>
      <c r="H106" s="16" t="s">
        <v>15</v>
      </c>
      <c r="I106" s="14">
        <f>IF(I69=0,99999999999999,I69)</f>
        <v>20000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8">MIN(MAX(C8-C$68,0),C$105)</f>
        <v>6000</v>
      </c>
      <c r="D114" s="8">
        <f t="shared" ref="D114:D119" si="29">MIN(MAX(D8-D$68,0),D$105)</f>
        <v>1000</v>
      </c>
      <c r="E114" s="8">
        <f t="shared" si="28"/>
        <v>0</v>
      </c>
      <c r="F114" s="12"/>
      <c r="H114" s="6" t="s">
        <v>0</v>
      </c>
      <c r="I114" s="8">
        <f t="shared" ref="I114:K119" si="30">MIN(MAX(C8-I$68,0),I$105)</f>
        <v>0</v>
      </c>
      <c r="J114" s="8">
        <f t="shared" ref="J114:J119" si="31">MIN(MAX(D8-J$68,0),J$105)</f>
        <v>0</v>
      </c>
      <c r="K114" s="8">
        <f t="shared" si="30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8"/>
        <v>4000</v>
      </c>
      <c r="D115" s="8">
        <f t="shared" si="29"/>
        <v>1000</v>
      </c>
      <c r="E115" s="8">
        <f t="shared" si="28"/>
        <v>0</v>
      </c>
      <c r="F115" s="12"/>
      <c r="H115" s="6" t="s">
        <v>1</v>
      </c>
      <c r="I115" s="8">
        <f t="shared" si="30"/>
        <v>0</v>
      </c>
      <c r="J115" s="8">
        <f t="shared" si="31"/>
        <v>0</v>
      </c>
      <c r="K115" s="8">
        <f t="shared" si="30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8"/>
        <v>0</v>
      </c>
      <c r="D116" s="8">
        <f t="shared" si="29"/>
        <v>5000</v>
      </c>
      <c r="E116" s="8">
        <f t="shared" si="28"/>
        <v>0</v>
      </c>
      <c r="F116" s="12"/>
      <c r="H116" s="6" t="s">
        <v>2</v>
      </c>
      <c r="I116" s="8">
        <f t="shared" si="30"/>
        <v>0</v>
      </c>
      <c r="J116" s="8">
        <f t="shared" si="31"/>
        <v>0</v>
      </c>
      <c r="K116" s="8">
        <f t="shared" si="30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8"/>
        <v>0</v>
      </c>
      <c r="D117" s="8">
        <f t="shared" si="29"/>
        <v>10000</v>
      </c>
      <c r="E117" s="8">
        <f t="shared" si="28"/>
        <v>0</v>
      </c>
      <c r="F117" s="12"/>
      <c r="H117" s="6" t="s">
        <v>3</v>
      </c>
      <c r="I117" s="8">
        <f t="shared" si="30"/>
        <v>0</v>
      </c>
      <c r="J117" s="8">
        <f t="shared" si="31"/>
        <v>10000</v>
      </c>
      <c r="K117" s="8">
        <f t="shared" si="30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8"/>
        <v>0</v>
      </c>
      <c r="D118" s="8">
        <f t="shared" si="29"/>
        <v>10000</v>
      </c>
      <c r="E118" s="8">
        <f t="shared" si="28"/>
        <v>0</v>
      </c>
      <c r="F118" s="12"/>
      <c r="H118" s="6" t="s">
        <v>4</v>
      </c>
      <c r="I118" s="8">
        <f t="shared" si="30"/>
        <v>0</v>
      </c>
      <c r="J118" s="8">
        <f t="shared" si="31"/>
        <v>10000</v>
      </c>
      <c r="K118" s="8">
        <f t="shared" si="30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8"/>
        <v>0</v>
      </c>
      <c r="D119" s="8">
        <f t="shared" si="29"/>
        <v>10000</v>
      </c>
      <c r="E119" s="8">
        <f t="shared" si="28"/>
        <v>0</v>
      </c>
      <c r="F119" s="12"/>
      <c r="H119" s="6" t="s">
        <v>5</v>
      </c>
      <c r="I119" s="8">
        <f t="shared" si="30"/>
        <v>0</v>
      </c>
      <c r="J119" s="8">
        <f t="shared" si="31"/>
        <v>10000</v>
      </c>
      <c r="K119" s="8">
        <f t="shared" si="30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10000</v>
      </c>
      <c r="D120" s="12">
        <f>SUM(D114:D119)</f>
        <v>37000</v>
      </c>
      <c r="E120" s="12">
        <f>SUM(E114:E119)</f>
        <v>0</v>
      </c>
      <c r="F120" s="12"/>
      <c r="H120" s="6" t="s">
        <v>55</v>
      </c>
      <c r="I120" s="12">
        <f>SUM(I114:I119)</f>
        <v>0</v>
      </c>
      <c r="J120" s="12">
        <f>SUM(J114:J119)</f>
        <v>30000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10000</v>
      </c>
      <c r="D121" s="12">
        <f>MIN(MAX(D120-D$70,0),D$106)</f>
        <v>25000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0</v>
      </c>
      <c r="J121" s="12">
        <f>MIN(MAX(J120-J$70,0),J$106)</f>
        <v>30000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10000</v>
      </c>
      <c r="D122" s="12">
        <f>D121*D$66*D$77</f>
        <v>25000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10000</v>
      </c>
      <c r="D123" s="12">
        <f>C123+D122</f>
        <v>35000</v>
      </c>
      <c r="E123" s="12">
        <f>D123+E122</f>
        <v>35000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4000</v>
      </c>
      <c r="D126" s="106">
        <f>D$122*D$71</f>
        <v>12500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800</v>
      </c>
      <c r="D127" s="106">
        <f>IF(D$67=0,0,D$66*D$4*D$121*D$71/D$67)</f>
        <v>2500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-200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800</v>
      </c>
      <c r="D129" s="98">
        <f ca="1">OFFSET(D$126,MATCH(D$72,$B$126:$B$128,0)-1,0)</f>
        <v>2500</v>
      </c>
      <c r="E129" s="98">
        <f ca="1">OFFSET(E$126,MATCH(E$72,$B$126:$B$128,0)-1,0)</f>
        <v>-200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10000</v>
      </c>
      <c r="D131" s="12">
        <f>D123+J123</f>
        <v>35000</v>
      </c>
      <c r="E131" s="12">
        <f>E123+K123</f>
        <v>35000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10000</v>
      </c>
      <c r="D133" s="12">
        <f>MIN(MAX(D131-$C$59,0),$C$104)</f>
        <v>25000</v>
      </c>
      <c r="E133" s="12">
        <f>MIN(MAX(E131-$C$59,0),$C$104)</f>
        <v>25000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10000</v>
      </c>
      <c r="D134" s="70">
        <f>D133-C133</f>
        <v>15000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800</v>
      </c>
      <c r="D136" s="98">
        <f ca="1">D129+J129</f>
        <v>2500</v>
      </c>
      <c r="E136" s="98">
        <f ca="1">E129+K129</f>
        <v>-200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32">C147+1</f>
        <v>2</v>
      </c>
      <c r="E147" s="2">
        <f t="shared" si="32"/>
        <v>3</v>
      </c>
      <c r="F147" s="2">
        <f t="shared" si="32"/>
        <v>4</v>
      </c>
      <c r="G147" s="2">
        <f t="shared" si="32"/>
        <v>5</v>
      </c>
      <c r="H147" s="2">
        <f t="shared" si="32"/>
        <v>6</v>
      </c>
      <c r="I147" s="2">
        <f t="shared" si="32"/>
        <v>7</v>
      </c>
      <c r="J147" s="2">
        <f t="shared" si="32"/>
        <v>8</v>
      </c>
      <c r="L147" s="4" t="s">
        <v>33</v>
      </c>
      <c r="M147" s="2">
        <v>1</v>
      </c>
      <c r="N147" s="2">
        <f t="shared" ref="N147:T147" si="33">M147+1</f>
        <v>2</v>
      </c>
      <c r="O147" s="2">
        <f t="shared" si="33"/>
        <v>3</v>
      </c>
      <c r="P147" s="2">
        <f t="shared" si="33"/>
        <v>4</v>
      </c>
      <c r="Q147" s="2">
        <f t="shared" si="33"/>
        <v>5</v>
      </c>
      <c r="R147" s="2">
        <f t="shared" si="33"/>
        <v>6</v>
      </c>
      <c r="S147" s="2">
        <f t="shared" si="33"/>
        <v>7</v>
      </c>
      <c r="T147" s="2">
        <f t="shared" si="33"/>
        <v>8</v>
      </c>
      <c r="V147" s="4" t="s">
        <v>33</v>
      </c>
      <c r="W147" s="2">
        <v>1</v>
      </c>
      <c r="X147" s="2">
        <f t="shared" ref="X147:AD147" si="34">W147+1</f>
        <v>2</v>
      </c>
      <c r="Y147" s="2">
        <f t="shared" si="34"/>
        <v>3</v>
      </c>
      <c r="Z147" s="2">
        <f t="shared" si="34"/>
        <v>4</v>
      </c>
      <c r="AA147" s="2">
        <f t="shared" si="34"/>
        <v>5</v>
      </c>
      <c r="AB147" s="2">
        <f t="shared" si="34"/>
        <v>6</v>
      </c>
      <c r="AC147" s="2">
        <f t="shared" si="34"/>
        <v>7</v>
      </c>
      <c r="AD147" s="2">
        <f t="shared" si="34"/>
        <v>8</v>
      </c>
    </row>
    <row r="148" spans="2:30">
      <c r="B148" s="6" t="s">
        <v>0</v>
      </c>
      <c r="C148" s="8">
        <f>SUM($C22:C22)</f>
        <v>1650</v>
      </c>
      <c r="D148" s="8">
        <f>SUM($C22:D22)</f>
        <v>3850</v>
      </c>
      <c r="E148" s="8">
        <f>SUM($C22:E22)</f>
        <v>6600</v>
      </c>
      <c r="F148" s="8">
        <f>SUM($C22:F22)</f>
        <v>8800</v>
      </c>
      <c r="G148" s="8">
        <f>SUM($C22:G22)</f>
        <v>10450</v>
      </c>
      <c r="H148" s="8">
        <f>SUM($C22:H22)</f>
        <v>11000</v>
      </c>
      <c r="I148" s="8">
        <f>SUM($C22:I22)</f>
        <v>11000</v>
      </c>
      <c r="J148" s="8">
        <f>SUM($C22:J22)</f>
        <v>11000</v>
      </c>
      <c r="L148" s="6" t="s">
        <v>0</v>
      </c>
      <c r="M148" s="8">
        <f>SUM($C31:C31)</f>
        <v>0</v>
      </c>
      <c r="N148" s="8">
        <f>SUM($C31:D31)</f>
        <v>900</v>
      </c>
      <c r="O148" s="8">
        <f>SUM($C31:E31)</f>
        <v>2100</v>
      </c>
      <c r="P148" s="8">
        <f>SUM($C31:F31)</f>
        <v>3600</v>
      </c>
      <c r="Q148" s="8">
        <f>SUM($C31:G31)</f>
        <v>4800</v>
      </c>
      <c r="R148" s="8">
        <f>SUM($C31:H31)</f>
        <v>5700</v>
      </c>
      <c r="S148" s="8">
        <f>SUM($C31:I31)</f>
        <v>6000</v>
      </c>
      <c r="T148" s="8">
        <f>SUM($C31:J31)</f>
        <v>6000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1350</v>
      </c>
      <c r="D149" s="8">
        <f>SUM($C23:D23)</f>
        <v>3150</v>
      </c>
      <c r="E149" s="8">
        <f>SUM($C23:E23)</f>
        <v>5400</v>
      </c>
      <c r="F149" s="8">
        <f>SUM($C23:F23)</f>
        <v>7200</v>
      </c>
      <c r="G149" s="8">
        <f>SUM($C23:G23)</f>
        <v>8550</v>
      </c>
      <c r="H149" s="8">
        <f>SUM($C23:H23)</f>
        <v>9000</v>
      </c>
      <c r="I149" s="8">
        <f>SUM($C23:I23)</f>
        <v>9000</v>
      </c>
      <c r="J149" s="8">
        <f>SUM($C23:J23)</f>
        <v>9000</v>
      </c>
      <c r="L149" s="6" t="s">
        <v>1</v>
      </c>
      <c r="M149" s="8">
        <f>SUM($C32:C32)</f>
        <v>0</v>
      </c>
      <c r="N149" s="8">
        <f>SUM($C32:D32)</f>
        <v>900</v>
      </c>
      <c r="O149" s="8">
        <f>SUM($C32:E32)</f>
        <v>2100</v>
      </c>
      <c r="P149" s="8">
        <f>SUM($C32:F32)</f>
        <v>3600</v>
      </c>
      <c r="Q149" s="8">
        <f>SUM($C32:G32)</f>
        <v>4800</v>
      </c>
      <c r="R149" s="8">
        <f>SUM($C32:H32)</f>
        <v>5700</v>
      </c>
      <c r="S149" s="8">
        <f>SUM($C32:I32)</f>
        <v>6000</v>
      </c>
      <c r="T149" s="8">
        <f>SUM($C32:J32)</f>
        <v>6000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1500</v>
      </c>
      <c r="O150" s="8">
        <f>SUM($C33:E33)</f>
        <v>3500</v>
      </c>
      <c r="P150" s="8">
        <f>SUM($C33:F33)</f>
        <v>6000</v>
      </c>
      <c r="Q150" s="8">
        <f>SUM($C33:G33)</f>
        <v>8000</v>
      </c>
      <c r="R150" s="8">
        <f>SUM($C33:H33)</f>
        <v>9500</v>
      </c>
      <c r="S150" s="8">
        <f>SUM($C33:I33)</f>
        <v>10000</v>
      </c>
      <c r="T150" s="8">
        <f>SUM($C33:J33)</f>
        <v>10000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3750</v>
      </c>
      <c r="O151" s="8">
        <f>SUM($C34:E34)</f>
        <v>8750</v>
      </c>
      <c r="P151" s="8">
        <f>SUM($C34:F34)</f>
        <v>15000</v>
      </c>
      <c r="Q151" s="8">
        <f>SUM($C34:G34)</f>
        <v>20000</v>
      </c>
      <c r="R151" s="8">
        <f>SUM($C34:H34)</f>
        <v>23750</v>
      </c>
      <c r="S151" s="8">
        <f>SUM($C34:I34)</f>
        <v>25000</v>
      </c>
      <c r="T151" s="8">
        <f>SUM($C34:J34)</f>
        <v>25000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3750</v>
      </c>
      <c r="O152" s="8">
        <f>SUM($C35:E35)</f>
        <v>8750</v>
      </c>
      <c r="P152" s="8">
        <f>SUM($C35:F35)</f>
        <v>15000</v>
      </c>
      <c r="Q152" s="8">
        <f>SUM($C35:G35)</f>
        <v>20000</v>
      </c>
      <c r="R152" s="8">
        <f>SUM($C35:H35)</f>
        <v>23750</v>
      </c>
      <c r="S152" s="8">
        <f>SUM($C35:I35)</f>
        <v>25000</v>
      </c>
      <c r="T152" s="8">
        <f>SUM($C35:J35)</f>
        <v>25000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3750</v>
      </c>
      <c r="O153" s="8">
        <f>SUM($C36:E36)</f>
        <v>8750</v>
      </c>
      <c r="P153" s="8">
        <f>SUM($C36:F36)</f>
        <v>15000</v>
      </c>
      <c r="Q153" s="8">
        <f>SUM($C36:G36)</f>
        <v>20000</v>
      </c>
      <c r="R153" s="8">
        <f>SUM($C36:H36)</f>
        <v>23750</v>
      </c>
      <c r="S153" s="8">
        <f>SUM($C36:I36)</f>
        <v>25000</v>
      </c>
      <c r="T153" s="8">
        <f>SUM($C36:J36)</f>
        <v>25000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35">SUM(C148:C153)</f>
        <v>3000</v>
      </c>
      <c r="D154" s="44">
        <f t="shared" si="35"/>
        <v>7000</v>
      </c>
      <c r="E154" s="44">
        <f t="shared" si="35"/>
        <v>12000</v>
      </c>
      <c r="F154" s="44">
        <f t="shared" si="35"/>
        <v>16000</v>
      </c>
      <c r="G154" s="44">
        <f t="shared" si="35"/>
        <v>19000</v>
      </c>
      <c r="H154" s="44">
        <f t="shared" si="35"/>
        <v>20000</v>
      </c>
      <c r="I154" s="44">
        <f t="shared" si="35"/>
        <v>20000</v>
      </c>
      <c r="J154" s="44">
        <f t="shared" si="35"/>
        <v>20000</v>
      </c>
      <c r="L154" s="6"/>
      <c r="M154" s="44"/>
      <c r="N154" s="44">
        <f t="shared" ref="N154:T154" si="36">SUM(N148:N153)</f>
        <v>14550</v>
      </c>
      <c r="O154" s="44">
        <f t="shared" si="36"/>
        <v>33950</v>
      </c>
      <c r="P154" s="44">
        <f t="shared" si="36"/>
        <v>58200</v>
      </c>
      <c r="Q154" s="44">
        <f t="shared" si="36"/>
        <v>77600</v>
      </c>
      <c r="R154" s="44">
        <f t="shared" si="36"/>
        <v>92150</v>
      </c>
      <c r="S154" s="44">
        <f t="shared" si="36"/>
        <v>97000</v>
      </c>
      <c r="T154" s="44">
        <f t="shared" si="36"/>
        <v>97000</v>
      </c>
      <c r="V154" s="6"/>
      <c r="W154" s="8"/>
      <c r="X154" s="8"/>
      <c r="Y154" s="44">
        <f t="shared" ref="Y154:AD154" si="37">SUM(Y148:Y153)</f>
        <v>0</v>
      </c>
      <c r="Z154" s="44">
        <f t="shared" si="37"/>
        <v>0</v>
      </c>
      <c r="AA154" s="44">
        <f t="shared" si="37"/>
        <v>0</v>
      </c>
      <c r="AB154" s="44">
        <f t="shared" si="37"/>
        <v>0</v>
      </c>
      <c r="AC154" s="44">
        <f t="shared" si="37"/>
        <v>0</v>
      </c>
      <c r="AD154" s="44">
        <f t="shared" si="37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8">C156+1</f>
        <v>2</v>
      </c>
      <c r="E156" s="2">
        <f t="shared" si="38"/>
        <v>3</v>
      </c>
      <c r="F156" s="2">
        <f t="shared" si="38"/>
        <v>4</v>
      </c>
      <c r="G156" s="2">
        <f t="shared" si="38"/>
        <v>5</v>
      </c>
      <c r="H156" s="2">
        <f t="shared" si="38"/>
        <v>6</v>
      </c>
      <c r="I156" s="2">
        <f t="shared" si="38"/>
        <v>7</v>
      </c>
      <c r="J156" s="2">
        <f t="shared" si="38"/>
        <v>8</v>
      </c>
      <c r="L156" s="4" t="str">
        <f>B156</f>
        <v>Ceded - Layer 1</v>
      </c>
      <c r="M156" s="2">
        <v>1</v>
      </c>
      <c r="N156" s="2">
        <f t="shared" ref="N156:T156" si="39">M156+1</f>
        <v>2</v>
      </c>
      <c r="O156" s="2">
        <f t="shared" si="39"/>
        <v>3</v>
      </c>
      <c r="P156" s="2">
        <f t="shared" si="39"/>
        <v>4</v>
      </c>
      <c r="Q156" s="2">
        <f t="shared" si="39"/>
        <v>5</v>
      </c>
      <c r="R156" s="2">
        <f t="shared" si="39"/>
        <v>6</v>
      </c>
      <c r="S156" s="2">
        <f t="shared" si="39"/>
        <v>7</v>
      </c>
      <c r="T156" s="2">
        <f t="shared" si="39"/>
        <v>8</v>
      </c>
      <c r="V156" s="4" t="str">
        <f>B156</f>
        <v>Ceded - Layer 1</v>
      </c>
      <c r="W156" s="2">
        <v>1</v>
      </c>
      <c r="X156" s="2">
        <f t="shared" ref="X156:AD156" si="40">W156+1</f>
        <v>2</v>
      </c>
      <c r="Y156" s="2">
        <f t="shared" si="40"/>
        <v>3</v>
      </c>
      <c r="Z156" s="2">
        <f t="shared" si="40"/>
        <v>4</v>
      </c>
      <c r="AA156" s="2">
        <f t="shared" si="40"/>
        <v>5</v>
      </c>
      <c r="AB156" s="2">
        <f t="shared" si="40"/>
        <v>6</v>
      </c>
      <c r="AC156" s="2">
        <f t="shared" si="40"/>
        <v>7</v>
      </c>
      <c r="AD156" s="2">
        <f t="shared" si="40"/>
        <v>8</v>
      </c>
    </row>
    <row r="157" spans="2:30">
      <c r="B157" s="6" t="s">
        <v>0</v>
      </c>
      <c r="C157" s="8">
        <f t="shared" ref="C157:J162" si="41">MIN(MAX(C148-$C$68,0),$C$105)</f>
        <v>0</v>
      </c>
      <c r="D157" s="8">
        <f t="shared" si="41"/>
        <v>0</v>
      </c>
      <c r="E157" s="8">
        <f t="shared" si="41"/>
        <v>1600</v>
      </c>
      <c r="F157" s="8">
        <f t="shared" si="41"/>
        <v>3800</v>
      </c>
      <c r="G157" s="8">
        <f t="shared" si="41"/>
        <v>5450</v>
      </c>
      <c r="H157" s="8">
        <f t="shared" si="41"/>
        <v>6000</v>
      </c>
      <c r="I157" s="8">
        <f t="shared" si="41"/>
        <v>6000</v>
      </c>
      <c r="J157" s="8">
        <f t="shared" si="41"/>
        <v>6000</v>
      </c>
      <c r="L157" s="6" t="s">
        <v>0</v>
      </c>
      <c r="M157" s="8"/>
      <c r="N157" s="8">
        <f t="shared" ref="N157:T162" si="42">MIN(MAX(N148-$D$68,0),$D$105)</f>
        <v>0</v>
      </c>
      <c r="O157" s="8">
        <f t="shared" si="42"/>
        <v>0</v>
      </c>
      <c r="P157" s="8">
        <f t="shared" si="42"/>
        <v>0</v>
      </c>
      <c r="Q157" s="8">
        <f t="shared" si="42"/>
        <v>0</v>
      </c>
      <c r="R157" s="8">
        <f t="shared" si="42"/>
        <v>700</v>
      </c>
      <c r="S157" s="8">
        <f t="shared" si="42"/>
        <v>1000</v>
      </c>
      <c r="T157" s="8">
        <f t="shared" si="42"/>
        <v>1000</v>
      </c>
      <c r="V157" s="6" t="s">
        <v>0</v>
      </c>
      <c r="W157" s="8"/>
      <c r="X157" s="8"/>
      <c r="Y157" s="8">
        <f t="shared" ref="Y157:AD162" si="43">MIN(MAX(Y148-$E$68,0),$E$105)</f>
        <v>0</v>
      </c>
      <c r="Z157" s="8">
        <f t="shared" si="43"/>
        <v>0</v>
      </c>
      <c r="AA157" s="8">
        <f t="shared" si="43"/>
        <v>0</v>
      </c>
      <c r="AB157" s="8">
        <f t="shared" si="43"/>
        <v>0</v>
      </c>
      <c r="AC157" s="8">
        <f t="shared" si="43"/>
        <v>0</v>
      </c>
      <c r="AD157" s="8">
        <f t="shared" si="43"/>
        <v>0</v>
      </c>
    </row>
    <row r="158" spans="2:30">
      <c r="B158" s="6" t="s">
        <v>1</v>
      </c>
      <c r="C158" s="8">
        <f t="shared" si="41"/>
        <v>0</v>
      </c>
      <c r="D158" s="8">
        <f t="shared" si="41"/>
        <v>0</v>
      </c>
      <c r="E158" s="8">
        <f t="shared" si="41"/>
        <v>400</v>
      </c>
      <c r="F158" s="8">
        <f t="shared" si="41"/>
        <v>2200</v>
      </c>
      <c r="G158" s="8">
        <f t="shared" si="41"/>
        <v>3550</v>
      </c>
      <c r="H158" s="8">
        <f t="shared" si="41"/>
        <v>4000</v>
      </c>
      <c r="I158" s="8">
        <f t="shared" si="41"/>
        <v>4000</v>
      </c>
      <c r="J158" s="8">
        <f t="shared" si="41"/>
        <v>4000</v>
      </c>
      <c r="L158" s="6" t="s">
        <v>1</v>
      </c>
      <c r="M158" s="8"/>
      <c r="N158" s="8">
        <f t="shared" si="42"/>
        <v>0</v>
      </c>
      <c r="O158" s="8">
        <f t="shared" si="42"/>
        <v>0</v>
      </c>
      <c r="P158" s="8">
        <f t="shared" si="42"/>
        <v>0</v>
      </c>
      <c r="Q158" s="8">
        <f t="shared" si="42"/>
        <v>0</v>
      </c>
      <c r="R158" s="8">
        <f t="shared" si="42"/>
        <v>700</v>
      </c>
      <c r="S158" s="8">
        <f t="shared" si="42"/>
        <v>1000</v>
      </c>
      <c r="T158" s="8">
        <f t="shared" si="42"/>
        <v>1000</v>
      </c>
      <c r="V158" s="6" t="s">
        <v>1</v>
      </c>
      <c r="W158" s="8"/>
      <c r="X158" s="8"/>
      <c r="Y158" s="8">
        <f t="shared" si="43"/>
        <v>0</v>
      </c>
      <c r="Z158" s="8">
        <f t="shared" si="43"/>
        <v>0</v>
      </c>
      <c r="AA158" s="8">
        <f t="shared" si="43"/>
        <v>0</v>
      </c>
      <c r="AB158" s="8">
        <f t="shared" si="43"/>
        <v>0</v>
      </c>
      <c r="AC158" s="8">
        <f t="shared" si="43"/>
        <v>0</v>
      </c>
      <c r="AD158" s="8">
        <f t="shared" si="43"/>
        <v>0</v>
      </c>
    </row>
    <row r="159" spans="2:30">
      <c r="B159" s="6" t="s">
        <v>2</v>
      </c>
      <c r="C159" s="8">
        <f t="shared" si="41"/>
        <v>0</v>
      </c>
      <c r="D159" s="8">
        <f t="shared" si="41"/>
        <v>0</v>
      </c>
      <c r="E159" s="8">
        <f t="shared" si="41"/>
        <v>0</v>
      </c>
      <c r="F159" s="8">
        <f t="shared" si="41"/>
        <v>0</v>
      </c>
      <c r="G159" s="8">
        <f t="shared" si="41"/>
        <v>0</v>
      </c>
      <c r="H159" s="8">
        <f t="shared" si="41"/>
        <v>0</v>
      </c>
      <c r="I159" s="8">
        <f t="shared" si="41"/>
        <v>0</v>
      </c>
      <c r="J159" s="8">
        <f t="shared" si="41"/>
        <v>0</v>
      </c>
      <c r="L159" s="6" t="s">
        <v>2</v>
      </c>
      <c r="M159" s="8"/>
      <c r="N159" s="8">
        <f t="shared" si="42"/>
        <v>0</v>
      </c>
      <c r="O159" s="8">
        <f t="shared" si="42"/>
        <v>0</v>
      </c>
      <c r="P159" s="8">
        <f t="shared" si="42"/>
        <v>1000</v>
      </c>
      <c r="Q159" s="8">
        <f t="shared" si="42"/>
        <v>3000</v>
      </c>
      <c r="R159" s="8">
        <f t="shared" si="42"/>
        <v>4500</v>
      </c>
      <c r="S159" s="8">
        <f t="shared" si="42"/>
        <v>5000</v>
      </c>
      <c r="T159" s="8">
        <f t="shared" si="42"/>
        <v>5000</v>
      </c>
      <c r="V159" s="6" t="s">
        <v>2</v>
      </c>
      <c r="W159" s="8"/>
      <c r="X159" s="8"/>
      <c r="Y159" s="8">
        <f t="shared" si="43"/>
        <v>0</v>
      </c>
      <c r="Z159" s="8">
        <f t="shared" si="43"/>
        <v>0</v>
      </c>
      <c r="AA159" s="8">
        <f t="shared" si="43"/>
        <v>0</v>
      </c>
      <c r="AB159" s="8">
        <f t="shared" si="43"/>
        <v>0</v>
      </c>
      <c r="AC159" s="8">
        <f t="shared" si="43"/>
        <v>0</v>
      </c>
      <c r="AD159" s="8">
        <f t="shared" si="43"/>
        <v>0</v>
      </c>
    </row>
    <row r="160" spans="2:30">
      <c r="B160" s="6" t="s">
        <v>3</v>
      </c>
      <c r="C160" s="8">
        <f t="shared" si="41"/>
        <v>0</v>
      </c>
      <c r="D160" s="8">
        <f t="shared" si="41"/>
        <v>0</v>
      </c>
      <c r="E160" s="8">
        <f t="shared" si="41"/>
        <v>0</v>
      </c>
      <c r="F160" s="8">
        <f t="shared" si="41"/>
        <v>0</v>
      </c>
      <c r="G160" s="8">
        <f t="shared" si="41"/>
        <v>0</v>
      </c>
      <c r="H160" s="8">
        <f t="shared" si="41"/>
        <v>0</v>
      </c>
      <c r="I160" s="8">
        <f t="shared" si="41"/>
        <v>0</v>
      </c>
      <c r="J160" s="8">
        <f t="shared" si="41"/>
        <v>0</v>
      </c>
      <c r="L160" s="6" t="s">
        <v>3</v>
      </c>
      <c r="M160" s="8"/>
      <c r="N160" s="8">
        <f t="shared" si="42"/>
        <v>0</v>
      </c>
      <c r="O160" s="8">
        <f t="shared" si="42"/>
        <v>3750</v>
      </c>
      <c r="P160" s="8">
        <f t="shared" si="42"/>
        <v>10000</v>
      </c>
      <c r="Q160" s="8">
        <f t="shared" si="42"/>
        <v>10000</v>
      </c>
      <c r="R160" s="8">
        <f t="shared" si="42"/>
        <v>10000</v>
      </c>
      <c r="S160" s="8">
        <f t="shared" si="42"/>
        <v>10000</v>
      </c>
      <c r="T160" s="8">
        <f t="shared" si="42"/>
        <v>10000</v>
      </c>
      <c r="V160" s="6" t="s">
        <v>3</v>
      </c>
      <c r="W160" s="8"/>
      <c r="X160" s="8"/>
      <c r="Y160" s="8">
        <f t="shared" si="43"/>
        <v>0</v>
      </c>
      <c r="Z160" s="8">
        <f t="shared" si="43"/>
        <v>0</v>
      </c>
      <c r="AA160" s="8">
        <f t="shared" si="43"/>
        <v>0</v>
      </c>
      <c r="AB160" s="8">
        <f t="shared" si="43"/>
        <v>0</v>
      </c>
      <c r="AC160" s="8">
        <f t="shared" si="43"/>
        <v>0</v>
      </c>
      <c r="AD160" s="8">
        <f t="shared" si="43"/>
        <v>0</v>
      </c>
    </row>
    <row r="161" spans="2:31">
      <c r="B161" s="6" t="s">
        <v>4</v>
      </c>
      <c r="C161" s="8">
        <f t="shared" si="41"/>
        <v>0</v>
      </c>
      <c r="D161" s="8">
        <f t="shared" si="41"/>
        <v>0</v>
      </c>
      <c r="E161" s="8">
        <f t="shared" si="41"/>
        <v>0</v>
      </c>
      <c r="F161" s="8">
        <f t="shared" si="41"/>
        <v>0</v>
      </c>
      <c r="G161" s="8">
        <f t="shared" si="41"/>
        <v>0</v>
      </c>
      <c r="H161" s="8">
        <f t="shared" si="41"/>
        <v>0</v>
      </c>
      <c r="I161" s="8">
        <f t="shared" si="41"/>
        <v>0</v>
      </c>
      <c r="J161" s="8">
        <f t="shared" si="41"/>
        <v>0</v>
      </c>
      <c r="L161" s="6" t="s">
        <v>4</v>
      </c>
      <c r="M161" s="8"/>
      <c r="N161" s="8">
        <f t="shared" si="42"/>
        <v>0</v>
      </c>
      <c r="O161" s="8">
        <f t="shared" si="42"/>
        <v>3750</v>
      </c>
      <c r="P161" s="8">
        <f t="shared" si="42"/>
        <v>10000</v>
      </c>
      <c r="Q161" s="8">
        <f t="shared" si="42"/>
        <v>10000</v>
      </c>
      <c r="R161" s="8">
        <f t="shared" si="42"/>
        <v>10000</v>
      </c>
      <c r="S161" s="8">
        <f t="shared" si="42"/>
        <v>10000</v>
      </c>
      <c r="T161" s="8">
        <f t="shared" si="42"/>
        <v>10000</v>
      </c>
      <c r="V161" s="6" t="s">
        <v>4</v>
      </c>
      <c r="W161" s="8"/>
      <c r="X161" s="8"/>
      <c r="Y161" s="8">
        <f t="shared" si="43"/>
        <v>0</v>
      </c>
      <c r="Z161" s="8">
        <f t="shared" si="43"/>
        <v>0</v>
      </c>
      <c r="AA161" s="8">
        <f t="shared" si="43"/>
        <v>0</v>
      </c>
      <c r="AB161" s="8">
        <f t="shared" si="43"/>
        <v>0</v>
      </c>
      <c r="AC161" s="8">
        <f t="shared" si="43"/>
        <v>0</v>
      </c>
      <c r="AD161" s="8">
        <f t="shared" si="43"/>
        <v>0</v>
      </c>
    </row>
    <row r="162" spans="2:31">
      <c r="B162" s="6" t="s">
        <v>5</v>
      </c>
      <c r="C162" s="8">
        <f t="shared" si="41"/>
        <v>0</v>
      </c>
      <c r="D162" s="8">
        <f t="shared" si="41"/>
        <v>0</v>
      </c>
      <c r="E162" s="8">
        <f t="shared" si="41"/>
        <v>0</v>
      </c>
      <c r="F162" s="8">
        <f t="shared" si="41"/>
        <v>0</v>
      </c>
      <c r="G162" s="8">
        <f t="shared" si="41"/>
        <v>0</v>
      </c>
      <c r="H162" s="8">
        <f t="shared" si="41"/>
        <v>0</v>
      </c>
      <c r="I162" s="8">
        <f t="shared" si="41"/>
        <v>0</v>
      </c>
      <c r="J162" s="8">
        <f t="shared" si="41"/>
        <v>0</v>
      </c>
      <c r="L162" s="6" t="s">
        <v>5</v>
      </c>
      <c r="M162" s="8"/>
      <c r="N162" s="8">
        <f t="shared" si="42"/>
        <v>0</v>
      </c>
      <c r="O162" s="8">
        <f t="shared" si="42"/>
        <v>3750</v>
      </c>
      <c r="P162" s="8">
        <f t="shared" si="42"/>
        <v>10000</v>
      </c>
      <c r="Q162" s="8">
        <f t="shared" si="42"/>
        <v>10000</v>
      </c>
      <c r="R162" s="8">
        <f t="shared" si="42"/>
        <v>10000</v>
      </c>
      <c r="S162" s="8">
        <f t="shared" si="42"/>
        <v>10000</v>
      </c>
      <c r="T162" s="8">
        <f t="shared" si="42"/>
        <v>10000</v>
      </c>
      <c r="V162" s="6" t="s">
        <v>5</v>
      </c>
      <c r="W162" s="8"/>
      <c r="X162" s="8"/>
      <c r="Y162" s="8">
        <f t="shared" si="43"/>
        <v>0</v>
      </c>
      <c r="Z162" s="8">
        <f t="shared" si="43"/>
        <v>0</v>
      </c>
      <c r="AA162" s="8">
        <f t="shared" si="43"/>
        <v>0</v>
      </c>
      <c r="AB162" s="8">
        <f t="shared" si="43"/>
        <v>0</v>
      </c>
      <c r="AC162" s="8">
        <f t="shared" si="43"/>
        <v>0</v>
      </c>
      <c r="AD162" s="8">
        <f t="shared" si="43"/>
        <v>0</v>
      </c>
    </row>
    <row r="163" spans="2:31">
      <c r="B163" s="6" t="s">
        <v>35</v>
      </c>
      <c r="C163" s="8">
        <f t="shared" ref="C163:J163" si="44">SUM(C157:C162)</f>
        <v>0</v>
      </c>
      <c r="D163" s="8">
        <f t="shared" si="44"/>
        <v>0</v>
      </c>
      <c r="E163" s="8">
        <f t="shared" si="44"/>
        <v>2000</v>
      </c>
      <c r="F163" s="8">
        <f>SUM(F157:F162)</f>
        <v>6000</v>
      </c>
      <c r="G163" s="8">
        <f t="shared" si="44"/>
        <v>9000</v>
      </c>
      <c r="H163" s="8">
        <f t="shared" si="44"/>
        <v>10000</v>
      </c>
      <c r="I163" s="8">
        <f t="shared" si="44"/>
        <v>10000</v>
      </c>
      <c r="J163" s="8">
        <f t="shared" si="44"/>
        <v>10000</v>
      </c>
      <c r="L163" s="6" t="s">
        <v>35</v>
      </c>
      <c r="M163" s="8"/>
      <c r="N163" s="8">
        <f t="shared" ref="N163:T163" si="45">SUM(N157:N162)</f>
        <v>0</v>
      </c>
      <c r="O163" s="8">
        <f t="shared" si="45"/>
        <v>11250</v>
      </c>
      <c r="P163" s="8">
        <f t="shared" si="45"/>
        <v>31000</v>
      </c>
      <c r="Q163" s="8">
        <f t="shared" si="45"/>
        <v>33000</v>
      </c>
      <c r="R163" s="8">
        <f t="shared" si="45"/>
        <v>35900</v>
      </c>
      <c r="S163" s="8">
        <f t="shared" si="45"/>
        <v>37000</v>
      </c>
      <c r="T163" s="8">
        <f t="shared" si="45"/>
        <v>37000</v>
      </c>
      <c r="V163" s="6" t="s">
        <v>35</v>
      </c>
      <c r="W163" s="8"/>
      <c r="X163" s="8"/>
      <c r="Y163" s="8">
        <f t="shared" ref="Y163:AD163" si="46">SUM(Y157:Y162)</f>
        <v>0</v>
      </c>
      <c r="Z163" s="8">
        <f t="shared" si="46"/>
        <v>0</v>
      </c>
      <c r="AA163" s="8">
        <f t="shared" si="46"/>
        <v>0</v>
      </c>
      <c r="AB163" s="8">
        <f t="shared" si="46"/>
        <v>0</v>
      </c>
      <c r="AC163" s="8">
        <f t="shared" si="46"/>
        <v>0</v>
      </c>
      <c r="AD163" s="8">
        <f t="shared" si="46"/>
        <v>0</v>
      </c>
    </row>
    <row r="164" spans="2:31">
      <c r="B164" s="6" t="s">
        <v>36</v>
      </c>
      <c r="C164" s="8">
        <f t="shared" ref="C164:J164" si="47">MIN(MAX(C163-$C$70,0),$C$106)</f>
        <v>0</v>
      </c>
      <c r="D164" s="8">
        <f t="shared" si="47"/>
        <v>0</v>
      </c>
      <c r="E164" s="8">
        <f t="shared" si="47"/>
        <v>2000</v>
      </c>
      <c r="F164" s="8">
        <f>MIN(MAX(F163-$C$70,0),$C$106)</f>
        <v>6000</v>
      </c>
      <c r="G164" s="8">
        <f t="shared" si="47"/>
        <v>9000</v>
      </c>
      <c r="H164" s="8">
        <f t="shared" si="47"/>
        <v>10000</v>
      </c>
      <c r="I164" s="8">
        <f t="shared" si="47"/>
        <v>10000</v>
      </c>
      <c r="J164" s="8">
        <f t="shared" si="47"/>
        <v>10000</v>
      </c>
      <c r="L164" s="6" t="s">
        <v>36</v>
      </c>
      <c r="M164" s="8"/>
      <c r="N164" s="8">
        <f t="shared" ref="N164:T164" si="48">MIN(MAX(N163-$D$70,0),$D$106)</f>
        <v>0</v>
      </c>
      <c r="O164" s="8">
        <f t="shared" si="48"/>
        <v>11250</v>
      </c>
      <c r="P164" s="8">
        <f t="shared" si="48"/>
        <v>25000</v>
      </c>
      <c r="Q164" s="8">
        <f t="shared" si="48"/>
        <v>25000</v>
      </c>
      <c r="R164" s="8">
        <f t="shared" si="48"/>
        <v>25000</v>
      </c>
      <c r="S164" s="8">
        <f t="shared" si="48"/>
        <v>25000</v>
      </c>
      <c r="T164" s="8">
        <f t="shared" si="48"/>
        <v>25000</v>
      </c>
      <c r="V164" s="6" t="s">
        <v>36</v>
      </c>
      <c r="W164" s="8"/>
      <c r="X164" s="8"/>
      <c r="Y164" s="8">
        <f t="shared" ref="Y164:AD164" si="49">MIN(MAX(Y163-$E$70,0),$E$106)</f>
        <v>0</v>
      </c>
      <c r="Z164" s="8">
        <f t="shared" si="49"/>
        <v>0</v>
      </c>
      <c r="AA164" s="8">
        <f t="shared" si="49"/>
        <v>0</v>
      </c>
      <c r="AB164" s="8">
        <f t="shared" si="49"/>
        <v>0</v>
      </c>
      <c r="AC164" s="8">
        <f t="shared" si="49"/>
        <v>0</v>
      </c>
      <c r="AD164" s="8">
        <f t="shared" si="49"/>
        <v>0</v>
      </c>
    </row>
    <row r="165" spans="2:31">
      <c r="B165" s="6" t="s">
        <v>60</v>
      </c>
      <c r="C165" s="8">
        <f t="shared" ref="C165:J165" si="50">C164*$C$66*$C$77</f>
        <v>0</v>
      </c>
      <c r="D165" s="8">
        <f t="shared" si="50"/>
        <v>0</v>
      </c>
      <c r="E165" s="8">
        <f t="shared" si="50"/>
        <v>2000</v>
      </c>
      <c r="F165" s="8">
        <f t="shared" si="50"/>
        <v>6000</v>
      </c>
      <c r="G165" s="8">
        <f t="shared" si="50"/>
        <v>9000</v>
      </c>
      <c r="H165" s="8">
        <f t="shared" si="50"/>
        <v>10000</v>
      </c>
      <c r="I165" s="8">
        <f t="shared" si="50"/>
        <v>10000</v>
      </c>
      <c r="J165" s="8">
        <f t="shared" si="50"/>
        <v>10000</v>
      </c>
      <c r="L165" s="6" t="s">
        <v>60</v>
      </c>
      <c r="M165" s="8"/>
      <c r="N165" s="8">
        <f t="shared" ref="N165:T165" si="51">N164*$D$66*$D$77</f>
        <v>0</v>
      </c>
      <c r="O165" s="8">
        <f t="shared" si="51"/>
        <v>11250</v>
      </c>
      <c r="P165" s="8">
        <f t="shared" si="51"/>
        <v>25000</v>
      </c>
      <c r="Q165" s="8">
        <f t="shared" si="51"/>
        <v>25000</v>
      </c>
      <c r="R165" s="8">
        <f t="shared" si="51"/>
        <v>25000</v>
      </c>
      <c r="S165" s="8">
        <f t="shared" si="51"/>
        <v>25000</v>
      </c>
      <c r="T165" s="8">
        <f t="shared" si="51"/>
        <v>25000</v>
      </c>
      <c r="U165" s="8"/>
      <c r="V165" s="6" t="s">
        <v>60</v>
      </c>
      <c r="W165" s="8"/>
      <c r="X165" s="8"/>
      <c r="Y165" s="8">
        <f t="shared" ref="Y165:AD165" si="52">Y164*$E$66*$E$77</f>
        <v>0</v>
      </c>
      <c r="Z165" s="8">
        <f t="shared" si="52"/>
        <v>0</v>
      </c>
      <c r="AA165" s="8">
        <f t="shared" si="52"/>
        <v>0</v>
      </c>
      <c r="AB165" s="8">
        <f t="shared" si="52"/>
        <v>0</v>
      </c>
      <c r="AC165" s="8">
        <f t="shared" si="52"/>
        <v>0</v>
      </c>
      <c r="AD165" s="8">
        <f t="shared" si="52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53">IF($C$122=0,0,$C$129*D165/$C$122)</f>
        <v>0</v>
      </c>
      <c r="E166" s="99">
        <f t="shared" ca="1" si="53"/>
        <v>160</v>
      </c>
      <c r="F166" s="99">
        <f t="shared" ca="1" si="53"/>
        <v>480</v>
      </c>
      <c r="G166" s="99">
        <f t="shared" ca="1" si="53"/>
        <v>720</v>
      </c>
      <c r="H166" s="99">
        <f t="shared" ca="1" si="53"/>
        <v>800</v>
      </c>
      <c r="I166" s="99">
        <f t="shared" ca="1" si="53"/>
        <v>800</v>
      </c>
      <c r="J166" s="99">
        <f t="shared" ca="1" si="53"/>
        <v>800</v>
      </c>
      <c r="L166" s="96" t="s">
        <v>92</v>
      </c>
      <c r="M166" s="99">
        <f ca="1">IF($D$122=0,0,$D$129*M165/$D$122)</f>
        <v>0</v>
      </c>
      <c r="N166" s="99">
        <f t="shared" ref="N166:T166" ca="1" si="54">IF($D$122=0,0,$D$129*N165/$D$122)</f>
        <v>0</v>
      </c>
      <c r="O166" s="99">
        <f t="shared" ca="1" si="54"/>
        <v>1125</v>
      </c>
      <c r="P166" s="99">
        <f t="shared" ca="1" si="54"/>
        <v>2500</v>
      </c>
      <c r="Q166" s="99">
        <f t="shared" ca="1" si="54"/>
        <v>2500</v>
      </c>
      <c r="R166" s="99">
        <f t="shared" ca="1" si="54"/>
        <v>2500</v>
      </c>
      <c r="S166" s="99">
        <f t="shared" ca="1" si="54"/>
        <v>2500</v>
      </c>
      <c r="T166" s="99">
        <f t="shared" ca="1" si="54"/>
        <v>2500</v>
      </c>
      <c r="U166" s="8"/>
      <c r="V166" s="96" t="s">
        <v>92</v>
      </c>
      <c r="W166" s="99">
        <f>IF($E$122=0,0,$E$129*W165/$E$122)</f>
        <v>0</v>
      </c>
      <c r="X166" s="99">
        <f t="shared" ref="X166:AD166" si="55">IF($E$122=0,0,$E$129*X165/$E$122)</f>
        <v>0</v>
      </c>
      <c r="Y166" s="99">
        <f t="shared" si="55"/>
        <v>0</v>
      </c>
      <c r="Z166" s="99">
        <f t="shared" si="55"/>
        <v>0</v>
      </c>
      <c r="AA166" s="99">
        <f t="shared" si="55"/>
        <v>0</v>
      </c>
      <c r="AB166" s="99">
        <f t="shared" si="55"/>
        <v>0</v>
      </c>
      <c r="AC166" s="99">
        <f t="shared" si="55"/>
        <v>0</v>
      </c>
      <c r="AD166" s="99">
        <f t="shared" si="55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6">(D$156=$C$113)*$C$128*($C$72="NCB")</f>
        <v>0</v>
      </c>
      <c r="E167" s="99">
        <f t="shared" si="56"/>
        <v>0</v>
      </c>
      <c r="F167" s="99">
        <f t="shared" si="56"/>
        <v>0</v>
      </c>
      <c r="G167" s="99">
        <f t="shared" si="56"/>
        <v>0</v>
      </c>
      <c r="H167" s="99">
        <f t="shared" si="56"/>
        <v>0</v>
      </c>
      <c r="I167" s="99">
        <f t="shared" si="56"/>
        <v>0</v>
      </c>
      <c r="J167" s="99">
        <f t="shared" si="56"/>
        <v>0</v>
      </c>
      <c r="L167" s="96" t="s">
        <v>90</v>
      </c>
      <c r="M167" s="99">
        <f>(M$156=$D$113)*$D$128*($D$72="NCB")</f>
        <v>0</v>
      </c>
      <c r="N167" s="99">
        <f t="shared" ref="N167:T167" si="57">(N$156=$D$113)*$D$128*($D$72="NCB")</f>
        <v>0</v>
      </c>
      <c r="O167" s="99">
        <f t="shared" si="57"/>
        <v>0</v>
      </c>
      <c r="P167" s="99">
        <f t="shared" si="57"/>
        <v>0</v>
      </c>
      <c r="Q167" s="99">
        <f t="shared" si="57"/>
        <v>0</v>
      </c>
      <c r="R167" s="99">
        <f t="shared" si="57"/>
        <v>0</v>
      </c>
      <c r="S167" s="99">
        <f t="shared" si="57"/>
        <v>0</v>
      </c>
      <c r="T167" s="99">
        <f t="shared" si="57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8">(X$156=$E$113)*$E$128*($E$72="NCB")</f>
        <v>0</v>
      </c>
      <c r="Y167" s="99">
        <f t="shared" si="58"/>
        <v>-200</v>
      </c>
      <c r="Z167" s="99">
        <f t="shared" si="58"/>
        <v>0</v>
      </c>
      <c r="AA167" s="99">
        <f t="shared" si="58"/>
        <v>0</v>
      </c>
      <c r="AB167" s="99">
        <f t="shared" si="58"/>
        <v>0</v>
      </c>
      <c r="AC167" s="99">
        <f t="shared" si="58"/>
        <v>0</v>
      </c>
      <c r="AD167" s="99">
        <f t="shared" si="58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9">E166-D166+E167</f>
        <v>160</v>
      </c>
      <c r="F168" s="99">
        <f t="shared" ca="1" si="59"/>
        <v>320</v>
      </c>
      <c r="G168" s="99">
        <f t="shared" ca="1" si="59"/>
        <v>240</v>
      </c>
      <c r="H168" s="99">
        <f t="shared" ca="1" si="59"/>
        <v>80</v>
      </c>
      <c r="I168" s="99">
        <f t="shared" ca="1" si="59"/>
        <v>0</v>
      </c>
      <c r="J168" s="99">
        <f t="shared" ca="1" si="59"/>
        <v>0</v>
      </c>
      <c r="L168" s="96" t="s">
        <v>93</v>
      </c>
      <c r="M168" s="99">
        <f ca="1">M166+M167</f>
        <v>0</v>
      </c>
      <c r="N168" s="99">
        <f ca="1">N166-M166+N167</f>
        <v>0</v>
      </c>
      <c r="O168" s="99">
        <f t="shared" ref="O168:T168" ca="1" si="60">O166-N166+O167</f>
        <v>1125</v>
      </c>
      <c r="P168" s="99">
        <f t="shared" ca="1" si="60"/>
        <v>1375</v>
      </c>
      <c r="Q168" s="99">
        <f t="shared" ca="1" si="60"/>
        <v>0</v>
      </c>
      <c r="R168" s="99">
        <f t="shared" ca="1" si="60"/>
        <v>0</v>
      </c>
      <c r="S168" s="99">
        <f t="shared" ca="1" si="60"/>
        <v>0</v>
      </c>
      <c r="T168" s="99">
        <f t="shared" ca="1" si="60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61">Y166-X166+Y167</f>
        <v>-200</v>
      </c>
      <c r="Z168" s="99">
        <f t="shared" si="61"/>
        <v>0</v>
      </c>
      <c r="AA168" s="99">
        <f t="shared" si="61"/>
        <v>0</v>
      </c>
      <c r="AB168" s="99">
        <f t="shared" si="61"/>
        <v>0</v>
      </c>
      <c r="AC168" s="99">
        <f t="shared" si="61"/>
        <v>0</v>
      </c>
      <c r="AD168" s="99">
        <f t="shared" si="61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62">C170+1</f>
        <v>2</v>
      </c>
      <c r="E170" s="2">
        <f t="shared" si="62"/>
        <v>3</v>
      </c>
      <c r="F170" s="2">
        <f t="shared" si="62"/>
        <v>4</v>
      </c>
      <c r="G170" s="2">
        <f t="shared" si="62"/>
        <v>5</v>
      </c>
      <c r="H170" s="2">
        <f t="shared" si="62"/>
        <v>6</v>
      </c>
      <c r="I170" s="2">
        <f t="shared" si="62"/>
        <v>7</v>
      </c>
      <c r="J170" s="2">
        <f t="shared" si="62"/>
        <v>8</v>
      </c>
      <c r="L170" s="4" t="str">
        <f>B170</f>
        <v>Ceded - Layer 2</v>
      </c>
      <c r="M170" s="2">
        <v>1</v>
      </c>
      <c r="N170" s="2">
        <f t="shared" ref="N170:T170" si="63">M170+1</f>
        <v>2</v>
      </c>
      <c r="O170" s="2">
        <f t="shared" si="63"/>
        <v>3</v>
      </c>
      <c r="P170" s="2">
        <f t="shared" si="63"/>
        <v>4</v>
      </c>
      <c r="Q170" s="2">
        <f t="shared" si="63"/>
        <v>5</v>
      </c>
      <c r="R170" s="2">
        <f t="shared" si="63"/>
        <v>6</v>
      </c>
      <c r="S170" s="2">
        <f t="shared" si="63"/>
        <v>7</v>
      </c>
      <c r="T170" s="2">
        <f t="shared" si="63"/>
        <v>8</v>
      </c>
      <c r="V170" s="4" t="str">
        <f>B170</f>
        <v>Ceded - Layer 2</v>
      </c>
      <c r="W170" s="2">
        <v>1</v>
      </c>
      <c r="X170" s="2">
        <f t="shared" ref="X170:AD170" si="64">W170+1</f>
        <v>2</v>
      </c>
      <c r="Y170" s="2">
        <f t="shared" si="64"/>
        <v>3</v>
      </c>
      <c r="Z170" s="2">
        <f t="shared" si="64"/>
        <v>4</v>
      </c>
      <c r="AA170" s="2">
        <f t="shared" si="64"/>
        <v>5</v>
      </c>
      <c r="AB170" s="2">
        <f t="shared" si="64"/>
        <v>6</v>
      </c>
      <c r="AC170" s="2">
        <f t="shared" si="64"/>
        <v>7</v>
      </c>
      <c r="AD170" s="2">
        <f t="shared" si="64"/>
        <v>8</v>
      </c>
    </row>
    <row r="171" spans="2:31">
      <c r="B171" s="6" t="s">
        <v>0</v>
      </c>
      <c r="C171" s="8">
        <f t="shared" ref="C171:J176" si="65">MIN(MAX(C148-$I$68,0),$I$105)</f>
        <v>0</v>
      </c>
      <c r="D171" s="8">
        <f t="shared" si="65"/>
        <v>0</v>
      </c>
      <c r="E171" s="8">
        <f t="shared" si="65"/>
        <v>0</v>
      </c>
      <c r="F171" s="8">
        <f t="shared" si="65"/>
        <v>0</v>
      </c>
      <c r="G171" s="8">
        <f t="shared" si="65"/>
        <v>0</v>
      </c>
      <c r="H171" s="8">
        <f t="shared" si="65"/>
        <v>0</v>
      </c>
      <c r="I171" s="8">
        <f t="shared" si="65"/>
        <v>0</v>
      </c>
      <c r="J171" s="8">
        <f t="shared" si="65"/>
        <v>0</v>
      </c>
      <c r="L171" s="6" t="s">
        <v>0</v>
      </c>
      <c r="M171" s="8"/>
      <c r="N171" s="8">
        <f t="shared" ref="N171:T176" si="66">MIN(MAX(N148-$J$68,0),$J$105)</f>
        <v>0</v>
      </c>
      <c r="O171" s="8">
        <f t="shared" si="66"/>
        <v>0</v>
      </c>
      <c r="P171" s="8">
        <f t="shared" si="66"/>
        <v>0</v>
      </c>
      <c r="Q171" s="8">
        <f t="shared" si="66"/>
        <v>0</v>
      </c>
      <c r="R171" s="8">
        <f t="shared" si="66"/>
        <v>0</v>
      </c>
      <c r="S171" s="8">
        <f t="shared" si="66"/>
        <v>0</v>
      </c>
      <c r="T171" s="8">
        <f t="shared" si="66"/>
        <v>0</v>
      </c>
      <c r="V171" s="6" t="s">
        <v>0</v>
      </c>
      <c r="W171" s="8"/>
      <c r="X171" s="8"/>
      <c r="Y171" s="8">
        <f t="shared" ref="Y171:AD176" si="67">MIN(MAX(Y148-$K$68,0),$K$105)</f>
        <v>0</v>
      </c>
      <c r="Z171" s="8">
        <f t="shared" si="67"/>
        <v>0</v>
      </c>
      <c r="AA171" s="8">
        <f t="shared" si="67"/>
        <v>0</v>
      </c>
      <c r="AB171" s="8">
        <f t="shared" si="67"/>
        <v>0</v>
      </c>
      <c r="AC171" s="8">
        <f t="shared" si="67"/>
        <v>0</v>
      </c>
      <c r="AD171" s="8">
        <f t="shared" si="67"/>
        <v>0</v>
      </c>
    </row>
    <row r="172" spans="2:31">
      <c r="B172" s="6" t="s">
        <v>1</v>
      </c>
      <c r="C172" s="8">
        <f t="shared" si="65"/>
        <v>0</v>
      </c>
      <c r="D172" s="8">
        <f t="shared" si="65"/>
        <v>0</v>
      </c>
      <c r="E172" s="8">
        <f t="shared" si="65"/>
        <v>0</v>
      </c>
      <c r="F172" s="8">
        <f t="shared" si="65"/>
        <v>0</v>
      </c>
      <c r="G172" s="8">
        <f t="shared" si="65"/>
        <v>0</v>
      </c>
      <c r="H172" s="8">
        <f t="shared" si="65"/>
        <v>0</v>
      </c>
      <c r="I172" s="8">
        <f t="shared" si="65"/>
        <v>0</v>
      </c>
      <c r="J172" s="8">
        <f t="shared" si="65"/>
        <v>0</v>
      </c>
      <c r="L172" s="6" t="s">
        <v>1</v>
      </c>
      <c r="M172" s="8"/>
      <c r="N172" s="8">
        <f t="shared" si="66"/>
        <v>0</v>
      </c>
      <c r="O172" s="8">
        <f t="shared" si="66"/>
        <v>0</v>
      </c>
      <c r="P172" s="8">
        <f t="shared" si="66"/>
        <v>0</v>
      </c>
      <c r="Q172" s="8">
        <f t="shared" si="66"/>
        <v>0</v>
      </c>
      <c r="R172" s="8">
        <f t="shared" si="66"/>
        <v>0</v>
      </c>
      <c r="S172" s="8">
        <f t="shared" si="66"/>
        <v>0</v>
      </c>
      <c r="T172" s="8">
        <f t="shared" si="66"/>
        <v>0</v>
      </c>
      <c r="V172" s="6" t="s">
        <v>1</v>
      </c>
      <c r="W172" s="8"/>
      <c r="X172" s="8"/>
      <c r="Y172" s="8">
        <f t="shared" si="67"/>
        <v>0</v>
      </c>
      <c r="Z172" s="8">
        <f t="shared" si="67"/>
        <v>0</v>
      </c>
      <c r="AA172" s="8">
        <f t="shared" si="67"/>
        <v>0</v>
      </c>
      <c r="AB172" s="8">
        <f t="shared" si="67"/>
        <v>0</v>
      </c>
      <c r="AC172" s="8">
        <f t="shared" si="67"/>
        <v>0</v>
      </c>
      <c r="AD172" s="8">
        <f t="shared" si="67"/>
        <v>0</v>
      </c>
    </row>
    <row r="173" spans="2:31">
      <c r="B173" s="6" t="s">
        <v>2</v>
      </c>
      <c r="C173" s="8">
        <f t="shared" si="65"/>
        <v>0</v>
      </c>
      <c r="D173" s="8">
        <f t="shared" si="65"/>
        <v>0</v>
      </c>
      <c r="E173" s="8">
        <f t="shared" si="65"/>
        <v>0</v>
      </c>
      <c r="F173" s="8">
        <f t="shared" si="65"/>
        <v>0</v>
      </c>
      <c r="G173" s="8">
        <f t="shared" si="65"/>
        <v>0</v>
      </c>
      <c r="H173" s="8">
        <f t="shared" si="65"/>
        <v>0</v>
      </c>
      <c r="I173" s="8">
        <f t="shared" si="65"/>
        <v>0</v>
      </c>
      <c r="J173" s="8">
        <f t="shared" si="65"/>
        <v>0</v>
      </c>
      <c r="L173" s="6" t="s">
        <v>2</v>
      </c>
      <c r="M173" s="8"/>
      <c r="N173" s="8">
        <f t="shared" si="66"/>
        <v>0</v>
      </c>
      <c r="O173" s="8">
        <f t="shared" si="66"/>
        <v>0</v>
      </c>
      <c r="P173" s="8">
        <f t="shared" si="66"/>
        <v>0</v>
      </c>
      <c r="Q173" s="8">
        <f t="shared" si="66"/>
        <v>0</v>
      </c>
      <c r="R173" s="8">
        <f t="shared" si="66"/>
        <v>0</v>
      </c>
      <c r="S173" s="8">
        <f t="shared" si="66"/>
        <v>0</v>
      </c>
      <c r="T173" s="8">
        <f t="shared" si="66"/>
        <v>0</v>
      </c>
      <c r="V173" s="6" t="s">
        <v>2</v>
      </c>
      <c r="W173" s="8"/>
      <c r="X173" s="8"/>
      <c r="Y173" s="8">
        <f t="shared" si="67"/>
        <v>0</v>
      </c>
      <c r="Z173" s="8">
        <f t="shared" si="67"/>
        <v>0</v>
      </c>
      <c r="AA173" s="8">
        <f t="shared" si="67"/>
        <v>0</v>
      </c>
      <c r="AB173" s="8">
        <f t="shared" si="67"/>
        <v>0</v>
      </c>
      <c r="AC173" s="8">
        <f t="shared" si="67"/>
        <v>0</v>
      </c>
      <c r="AD173" s="8">
        <f t="shared" si="67"/>
        <v>0</v>
      </c>
    </row>
    <row r="174" spans="2:31">
      <c r="B174" s="6" t="s">
        <v>3</v>
      </c>
      <c r="C174" s="8">
        <f t="shared" si="65"/>
        <v>0</v>
      </c>
      <c r="D174" s="8">
        <f t="shared" si="65"/>
        <v>0</v>
      </c>
      <c r="E174" s="8">
        <f t="shared" si="65"/>
        <v>0</v>
      </c>
      <c r="F174" s="8">
        <f t="shared" si="65"/>
        <v>0</v>
      </c>
      <c r="G174" s="8">
        <f t="shared" si="65"/>
        <v>0</v>
      </c>
      <c r="H174" s="8">
        <f t="shared" si="65"/>
        <v>0</v>
      </c>
      <c r="I174" s="8">
        <f t="shared" si="65"/>
        <v>0</v>
      </c>
      <c r="J174" s="8">
        <f t="shared" si="65"/>
        <v>0</v>
      </c>
      <c r="L174" s="6" t="s">
        <v>3</v>
      </c>
      <c r="M174" s="8"/>
      <c r="N174" s="8">
        <f t="shared" si="66"/>
        <v>0</v>
      </c>
      <c r="O174" s="8">
        <f t="shared" si="66"/>
        <v>0</v>
      </c>
      <c r="P174" s="8">
        <f t="shared" si="66"/>
        <v>0</v>
      </c>
      <c r="Q174" s="8">
        <f t="shared" si="66"/>
        <v>5000</v>
      </c>
      <c r="R174" s="8">
        <f t="shared" si="66"/>
        <v>8750</v>
      </c>
      <c r="S174" s="8">
        <f t="shared" si="66"/>
        <v>10000</v>
      </c>
      <c r="T174" s="8">
        <f t="shared" si="66"/>
        <v>10000</v>
      </c>
      <c r="V174" s="6" t="s">
        <v>3</v>
      </c>
      <c r="W174" s="8"/>
      <c r="X174" s="8"/>
      <c r="Y174" s="8">
        <f t="shared" si="67"/>
        <v>0</v>
      </c>
      <c r="Z174" s="8">
        <f t="shared" si="67"/>
        <v>0</v>
      </c>
      <c r="AA174" s="8">
        <f t="shared" si="67"/>
        <v>0</v>
      </c>
      <c r="AB174" s="8">
        <f t="shared" si="67"/>
        <v>0</v>
      </c>
      <c r="AC174" s="8">
        <f t="shared" si="67"/>
        <v>0</v>
      </c>
      <c r="AD174" s="8">
        <f t="shared" si="67"/>
        <v>0</v>
      </c>
    </row>
    <row r="175" spans="2:31">
      <c r="B175" s="6" t="s">
        <v>4</v>
      </c>
      <c r="C175" s="8">
        <f t="shared" si="65"/>
        <v>0</v>
      </c>
      <c r="D175" s="8">
        <f t="shared" si="65"/>
        <v>0</v>
      </c>
      <c r="E175" s="8">
        <f t="shared" si="65"/>
        <v>0</v>
      </c>
      <c r="F175" s="8">
        <f t="shared" si="65"/>
        <v>0</v>
      </c>
      <c r="G175" s="8">
        <f t="shared" si="65"/>
        <v>0</v>
      </c>
      <c r="H175" s="8">
        <f t="shared" si="65"/>
        <v>0</v>
      </c>
      <c r="I175" s="8">
        <f t="shared" si="65"/>
        <v>0</v>
      </c>
      <c r="J175" s="8">
        <f t="shared" si="65"/>
        <v>0</v>
      </c>
      <c r="L175" s="6" t="s">
        <v>4</v>
      </c>
      <c r="M175" s="8"/>
      <c r="N175" s="8">
        <f t="shared" si="66"/>
        <v>0</v>
      </c>
      <c r="O175" s="8">
        <f t="shared" si="66"/>
        <v>0</v>
      </c>
      <c r="P175" s="8">
        <f t="shared" si="66"/>
        <v>0</v>
      </c>
      <c r="Q175" s="8">
        <f t="shared" si="66"/>
        <v>5000</v>
      </c>
      <c r="R175" s="8">
        <f t="shared" si="66"/>
        <v>8750</v>
      </c>
      <c r="S175" s="8">
        <f t="shared" si="66"/>
        <v>10000</v>
      </c>
      <c r="T175" s="8">
        <f t="shared" si="66"/>
        <v>10000</v>
      </c>
      <c r="V175" s="6" t="s">
        <v>4</v>
      </c>
      <c r="W175" s="8"/>
      <c r="X175" s="8"/>
      <c r="Y175" s="8">
        <f t="shared" si="67"/>
        <v>0</v>
      </c>
      <c r="Z175" s="8">
        <f t="shared" si="67"/>
        <v>0</v>
      </c>
      <c r="AA175" s="8">
        <f t="shared" si="67"/>
        <v>0</v>
      </c>
      <c r="AB175" s="8">
        <f t="shared" si="67"/>
        <v>0</v>
      </c>
      <c r="AC175" s="8">
        <f t="shared" si="67"/>
        <v>0</v>
      </c>
      <c r="AD175" s="8">
        <f t="shared" si="67"/>
        <v>0</v>
      </c>
    </row>
    <row r="176" spans="2:31">
      <c r="B176" s="6" t="s">
        <v>5</v>
      </c>
      <c r="C176" s="8">
        <f t="shared" si="65"/>
        <v>0</v>
      </c>
      <c r="D176" s="8">
        <f t="shared" si="65"/>
        <v>0</v>
      </c>
      <c r="E176" s="8">
        <f t="shared" si="65"/>
        <v>0</v>
      </c>
      <c r="F176" s="8">
        <f t="shared" si="65"/>
        <v>0</v>
      </c>
      <c r="G176" s="8">
        <f t="shared" si="65"/>
        <v>0</v>
      </c>
      <c r="H176" s="8">
        <f t="shared" si="65"/>
        <v>0</v>
      </c>
      <c r="I176" s="8">
        <f t="shared" si="65"/>
        <v>0</v>
      </c>
      <c r="J176" s="8">
        <f t="shared" si="65"/>
        <v>0</v>
      </c>
      <c r="L176" s="6" t="s">
        <v>5</v>
      </c>
      <c r="M176" s="8"/>
      <c r="N176" s="8">
        <f t="shared" si="66"/>
        <v>0</v>
      </c>
      <c r="O176" s="8">
        <f t="shared" si="66"/>
        <v>0</v>
      </c>
      <c r="P176" s="8">
        <f t="shared" si="66"/>
        <v>0</v>
      </c>
      <c r="Q176" s="8">
        <f t="shared" si="66"/>
        <v>5000</v>
      </c>
      <c r="R176" s="8">
        <f t="shared" si="66"/>
        <v>8750</v>
      </c>
      <c r="S176" s="8">
        <f t="shared" si="66"/>
        <v>10000</v>
      </c>
      <c r="T176" s="8">
        <f t="shared" si="66"/>
        <v>10000</v>
      </c>
      <c r="V176" s="6" t="s">
        <v>5</v>
      </c>
      <c r="W176" s="8"/>
      <c r="X176" s="8"/>
      <c r="Y176" s="8">
        <f t="shared" si="67"/>
        <v>0</v>
      </c>
      <c r="Z176" s="8">
        <f t="shared" si="67"/>
        <v>0</v>
      </c>
      <c r="AA176" s="8">
        <f t="shared" si="67"/>
        <v>0</v>
      </c>
      <c r="AB176" s="8">
        <f t="shared" si="67"/>
        <v>0</v>
      </c>
      <c r="AC176" s="8">
        <f t="shared" si="67"/>
        <v>0</v>
      </c>
      <c r="AD176" s="8">
        <f t="shared" si="67"/>
        <v>0</v>
      </c>
    </row>
    <row r="177" spans="2:31">
      <c r="B177" s="6" t="s">
        <v>35</v>
      </c>
      <c r="C177" s="8">
        <f t="shared" ref="C177:J177" si="68">SUM(C171:C176)</f>
        <v>0</v>
      </c>
      <c r="D177" s="8">
        <f t="shared" si="68"/>
        <v>0</v>
      </c>
      <c r="E177" s="8">
        <f t="shared" si="68"/>
        <v>0</v>
      </c>
      <c r="F177" s="8">
        <f t="shared" si="68"/>
        <v>0</v>
      </c>
      <c r="G177" s="8">
        <f t="shared" si="68"/>
        <v>0</v>
      </c>
      <c r="H177" s="8">
        <f>SUM(H171:H176)</f>
        <v>0</v>
      </c>
      <c r="I177" s="8">
        <f t="shared" si="68"/>
        <v>0</v>
      </c>
      <c r="J177" s="8">
        <f t="shared" si="68"/>
        <v>0</v>
      </c>
      <c r="L177" s="6" t="s">
        <v>35</v>
      </c>
      <c r="M177" s="8"/>
      <c r="N177" s="8">
        <f t="shared" ref="N177:T177" si="69">SUM(N171:N176)</f>
        <v>0</v>
      </c>
      <c r="O177" s="8">
        <f t="shared" si="69"/>
        <v>0</v>
      </c>
      <c r="P177" s="8">
        <f t="shared" si="69"/>
        <v>0</v>
      </c>
      <c r="Q177" s="8">
        <f t="shared" si="69"/>
        <v>15000</v>
      </c>
      <c r="R177" s="8">
        <f t="shared" si="69"/>
        <v>26250</v>
      </c>
      <c r="S177" s="8">
        <f t="shared" si="69"/>
        <v>30000</v>
      </c>
      <c r="T177" s="8">
        <f t="shared" si="69"/>
        <v>30000</v>
      </c>
      <c r="V177" s="6" t="s">
        <v>35</v>
      </c>
      <c r="W177" s="8"/>
      <c r="X177" s="8"/>
      <c r="Y177" s="8">
        <f t="shared" ref="Y177:AD177" si="70">SUM(Y171:Y176)</f>
        <v>0</v>
      </c>
      <c r="Z177" s="8">
        <f t="shared" si="70"/>
        <v>0</v>
      </c>
      <c r="AA177" s="8">
        <f t="shared" si="70"/>
        <v>0</v>
      </c>
      <c r="AB177" s="8">
        <f t="shared" si="70"/>
        <v>0</v>
      </c>
      <c r="AC177" s="8">
        <f t="shared" si="70"/>
        <v>0</v>
      </c>
      <c r="AD177" s="8">
        <f t="shared" si="70"/>
        <v>0</v>
      </c>
    </row>
    <row r="178" spans="2:31">
      <c r="B178" s="6" t="s">
        <v>36</v>
      </c>
      <c r="C178" s="8">
        <f t="shared" ref="C178:J178" si="71">MIN(MAX(C177-$I$70,0),$I$106)</f>
        <v>0</v>
      </c>
      <c r="D178" s="8">
        <f t="shared" si="71"/>
        <v>0</v>
      </c>
      <c r="E178" s="8">
        <f t="shared" si="71"/>
        <v>0</v>
      </c>
      <c r="F178" s="8">
        <f t="shared" si="71"/>
        <v>0</v>
      </c>
      <c r="G178" s="8">
        <f t="shared" si="71"/>
        <v>0</v>
      </c>
      <c r="H178" s="8">
        <f t="shared" si="71"/>
        <v>0</v>
      </c>
      <c r="I178" s="8">
        <f t="shared" si="71"/>
        <v>0</v>
      </c>
      <c r="J178" s="8">
        <f t="shared" si="71"/>
        <v>0</v>
      </c>
      <c r="L178" s="6" t="s">
        <v>36</v>
      </c>
      <c r="M178" s="8"/>
      <c r="N178" s="8">
        <f t="shared" ref="N178:T178" si="72">MIN(MAX(N177-$J$70,0),$J$106)</f>
        <v>0</v>
      </c>
      <c r="O178" s="8">
        <f t="shared" si="72"/>
        <v>0</v>
      </c>
      <c r="P178" s="8">
        <f t="shared" si="72"/>
        <v>0</v>
      </c>
      <c r="Q178" s="8">
        <f t="shared" si="72"/>
        <v>15000</v>
      </c>
      <c r="R178" s="8">
        <f t="shared" si="72"/>
        <v>26250</v>
      </c>
      <c r="S178" s="8">
        <f t="shared" si="72"/>
        <v>30000</v>
      </c>
      <c r="T178" s="8">
        <f t="shared" si="72"/>
        <v>30000</v>
      </c>
      <c r="V178" s="6" t="s">
        <v>36</v>
      </c>
      <c r="W178" s="8"/>
      <c r="X178" s="8"/>
      <c r="Y178" s="8">
        <f t="shared" ref="Y178:AD178" si="73">MIN(MAX(Y177-$J$70,0),$K$106)</f>
        <v>0</v>
      </c>
      <c r="Z178" s="8">
        <f t="shared" si="73"/>
        <v>0</v>
      </c>
      <c r="AA178" s="8">
        <f t="shared" si="73"/>
        <v>0</v>
      </c>
      <c r="AB178" s="8">
        <f t="shared" si="73"/>
        <v>0</v>
      </c>
      <c r="AC178" s="8">
        <f t="shared" si="73"/>
        <v>0</v>
      </c>
      <c r="AD178" s="8">
        <f t="shared" si="73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74">D178*$I$66*$C$77</f>
        <v>0</v>
      </c>
      <c r="E179" s="8">
        <f t="shared" si="74"/>
        <v>0</v>
      </c>
      <c r="F179" s="8">
        <f t="shared" si="74"/>
        <v>0</v>
      </c>
      <c r="G179" s="8">
        <f t="shared" si="74"/>
        <v>0</v>
      </c>
      <c r="H179" s="8">
        <f t="shared" si="74"/>
        <v>0</v>
      </c>
      <c r="I179" s="8">
        <f t="shared" si="74"/>
        <v>0</v>
      </c>
      <c r="J179" s="8">
        <f t="shared" si="74"/>
        <v>0</v>
      </c>
      <c r="L179" s="6" t="s">
        <v>60</v>
      </c>
      <c r="M179" s="8"/>
      <c r="N179" s="8">
        <f t="shared" ref="N179:T179" si="75">N178*$J$66*$C$77</f>
        <v>0</v>
      </c>
      <c r="O179" s="8">
        <f t="shared" si="75"/>
        <v>0</v>
      </c>
      <c r="P179" s="8">
        <f t="shared" si="75"/>
        <v>0</v>
      </c>
      <c r="Q179" s="8">
        <f t="shared" si="75"/>
        <v>0</v>
      </c>
      <c r="R179" s="8">
        <f t="shared" si="75"/>
        <v>0</v>
      </c>
      <c r="S179" s="8">
        <f t="shared" si="75"/>
        <v>0</v>
      </c>
      <c r="T179" s="8">
        <f t="shared" si="75"/>
        <v>0</v>
      </c>
      <c r="U179" s="8"/>
      <c r="V179" s="6" t="s">
        <v>60</v>
      </c>
      <c r="W179" s="8"/>
      <c r="X179" s="8"/>
      <c r="Y179" s="8">
        <f t="shared" ref="Y179:AD179" si="76">Y178*$K$66*$C$77</f>
        <v>0</v>
      </c>
      <c r="Z179" s="8">
        <f t="shared" si="76"/>
        <v>0</v>
      </c>
      <c r="AA179" s="8">
        <f t="shared" si="76"/>
        <v>0</v>
      </c>
      <c r="AB179" s="8">
        <f t="shared" si="76"/>
        <v>0</v>
      </c>
      <c r="AC179" s="8">
        <f t="shared" si="76"/>
        <v>0</v>
      </c>
      <c r="AD179" s="8">
        <f t="shared" si="76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7">IF($I$122=0,0,$I$129*D179/$I$122)</f>
        <v>0</v>
      </c>
      <c r="E180" s="99">
        <f t="shared" si="77"/>
        <v>0</v>
      </c>
      <c r="F180" s="99">
        <f t="shared" si="77"/>
        <v>0</v>
      </c>
      <c r="G180" s="99">
        <f t="shared" si="77"/>
        <v>0</v>
      </c>
      <c r="H180" s="99">
        <f t="shared" si="77"/>
        <v>0</v>
      </c>
      <c r="I180" s="99">
        <f t="shared" si="77"/>
        <v>0</v>
      </c>
      <c r="J180" s="99">
        <f t="shared" si="77"/>
        <v>0</v>
      </c>
      <c r="L180" s="96" t="s">
        <v>92</v>
      </c>
      <c r="M180" s="99">
        <f>IF($J$122=0,0,$J$129*M179/$J$122)</f>
        <v>0</v>
      </c>
      <c r="N180" s="99">
        <f t="shared" ref="N180:T180" si="78">IF($J$122=0,0,$J$129*N179/$J$122)</f>
        <v>0</v>
      </c>
      <c r="O180" s="99">
        <f t="shared" si="78"/>
        <v>0</v>
      </c>
      <c r="P180" s="99">
        <f t="shared" si="78"/>
        <v>0</v>
      </c>
      <c r="Q180" s="99">
        <f t="shared" si="78"/>
        <v>0</v>
      </c>
      <c r="R180" s="99">
        <f t="shared" si="78"/>
        <v>0</v>
      </c>
      <c r="S180" s="99">
        <f t="shared" si="78"/>
        <v>0</v>
      </c>
      <c r="T180" s="99">
        <f t="shared" si="78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9">IF($K$122=0,0,$K$129*X179/$K$122)</f>
        <v>0</v>
      </c>
      <c r="Y180" s="99">
        <f t="shared" si="79"/>
        <v>0</v>
      </c>
      <c r="Z180" s="99">
        <f t="shared" si="79"/>
        <v>0</v>
      </c>
      <c r="AA180" s="99">
        <f t="shared" si="79"/>
        <v>0</v>
      </c>
      <c r="AB180" s="99">
        <f t="shared" si="79"/>
        <v>0</v>
      </c>
      <c r="AC180" s="99">
        <f t="shared" si="79"/>
        <v>0</v>
      </c>
      <c r="AD180" s="99">
        <f t="shared" si="79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80">(D$170=$I$113)*$I$128*($I$72="NCB")</f>
        <v>0</v>
      </c>
      <c r="E181" s="99">
        <f t="shared" si="80"/>
        <v>0</v>
      </c>
      <c r="F181" s="99">
        <f t="shared" si="80"/>
        <v>0</v>
      </c>
      <c r="G181" s="99">
        <f t="shared" si="80"/>
        <v>0</v>
      </c>
      <c r="H181" s="99">
        <f t="shared" si="80"/>
        <v>0</v>
      </c>
      <c r="I181" s="99">
        <f t="shared" si="80"/>
        <v>0</v>
      </c>
      <c r="J181" s="99">
        <f t="shared" si="80"/>
        <v>0</v>
      </c>
      <c r="L181" s="96" t="s">
        <v>90</v>
      </c>
      <c r="M181" s="99">
        <f>(M$170=$J$113)*$J$128*($J$72="NCB")</f>
        <v>0</v>
      </c>
      <c r="N181" s="99">
        <f t="shared" ref="N181:T181" si="81">(N$170=$J$113)*$J$128*($J$72="NCB")</f>
        <v>0</v>
      </c>
      <c r="O181" s="99">
        <f t="shared" si="81"/>
        <v>0</v>
      </c>
      <c r="P181" s="99">
        <f t="shared" si="81"/>
        <v>0</v>
      </c>
      <c r="Q181" s="99">
        <f t="shared" si="81"/>
        <v>0</v>
      </c>
      <c r="R181" s="99">
        <f t="shared" si="81"/>
        <v>0</v>
      </c>
      <c r="S181" s="99">
        <f t="shared" si="81"/>
        <v>0</v>
      </c>
      <c r="T181" s="99">
        <f t="shared" si="81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82">(X$170=$K$113)*$K$128*($K$72="NCB")</f>
        <v>0</v>
      </c>
      <c r="Y181" s="99">
        <f t="shared" si="82"/>
        <v>0</v>
      </c>
      <c r="Z181" s="99">
        <f t="shared" si="82"/>
        <v>0</v>
      </c>
      <c r="AA181" s="99">
        <f t="shared" si="82"/>
        <v>0</v>
      </c>
      <c r="AB181" s="99">
        <f t="shared" si="82"/>
        <v>0</v>
      </c>
      <c r="AC181" s="99">
        <f t="shared" si="82"/>
        <v>0</v>
      </c>
      <c r="AD181" s="99">
        <f t="shared" si="82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83">E180-D180+E181</f>
        <v>0</v>
      </c>
      <c r="F182" s="99">
        <f t="shared" si="83"/>
        <v>0</v>
      </c>
      <c r="G182" s="99">
        <f t="shared" si="83"/>
        <v>0</v>
      </c>
      <c r="H182" s="99">
        <f t="shared" si="83"/>
        <v>0</v>
      </c>
      <c r="I182" s="99">
        <f t="shared" si="83"/>
        <v>0</v>
      </c>
      <c r="J182" s="99">
        <f t="shared" si="83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84">O180-N180+O181</f>
        <v>0</v>
      </c>
      <c r="P182" s="99">
        <f t="shared" si="84"/>
        <v>0</v>
      </c>
      <c r="Q182" s="99">
        <f t="shared" si="84"/>
        <v>0</v>
      </c>
      <c r="R182" s="99">
        <f t="shared" si="84"/>
        <v>0</v>
      </c>
      <c r="S182" s="99">
        <f t="shared" si="84"/>
        <v>0</v>
      </c>
      <c r="T182" s="99">
        <f t="shared" si="84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85">Y180-X180+Y181</f>
        <v>0</v>
      </c>
      <c r="Z182" s="99">
        <f t="shared" si="85"/>
        <v>0</v>
      </c>
      <c r="AA182" s="99">
        <f t="shared" si="85"/>
        <v>0</v>
      </c>
      <c r="AB182" s="99">
        <f t="shared" si="85"/>
        <v>0</v>
      </c>
      <c r="AC182" s="99">
        <f t="shared" si="85"/>
        <v>0</v>
      </c>
      <c r="AD182" s="99">
        <f t="shared" si="85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6">C165+C179</f>
        <v>0</v>
      </c>
      <c r="D185" s="8">
        <f t="shared" si="86"/>
        <v>0</v>
      </c>
      <c r="E185" s="8">
        <f t="shared" si="86"/>
        <v>2000</v>
      </c>
      <c r="F185" s="8">
        <f t="shared" si="86"/>
        <v>6000</v>
      </c>
      <c r="G185" s="8">
        <f t="shared" si="86"/>
        <v>9000</v>
      </c>
      <c r="H185" s="8">
        <f t="shared" si="86"/>
        <v>10000</v>
      </c>
      <c r="I185" s="8">
        <f t="shared" si="86"/>
        <v>10000</v>
      </c>
      <c r="J185" s="8">
        <f t="shared" si="86"/>
        <v>10000</v>
      </c>
      <c r="L185" s="6" t="s">
        <v>38</v>
      </c>
      <c r="M185" s="8">
        <f t="shared" ref="M185:T185" si="87">M165+M179</f>
        <v>0</v>
      </c>
      <c r="N185" s="8">
        <f t="shared" si="87"/>
        <v>0</v>
      </c>
      <c r="O185" s="8">
        <f t="shared" si="87"/>
        <v>11250</v>
      </c>
      <c r="P185" s="8">
        <f t="shared" si="87"/>
        <v>25000</v>
      </c>
      <c r="Q185" s="8">
        <f t="shared" si="87"/>
        <v>25000</v>
      </c>
      <c r="R185" s="8">
        <f t="shared" si="87"/>
        <v>25000</v>
      </c>
      <c r="S185" s="8">
        <f t="shared" si="87"/>
        <v>25000</v>
      </c>
      <c r="T185" s="8">
        <f t="shared" si="87"/>
        <v>25000</v>
      </c>
      <c r="U185" s="8"/>
      <c r="V185" s="6" t="s">
        <v>38</v>
      </c>
      <c r="W185" s="8">
        <f t="shared" ref="W185:AD185" si="88">W165+W179</f>
        <v>0</v>
      </c>
      <c r="X185" s="8">
        <f t="shared" si="88"/>
        <v>0</v>
      </c>
      <c r="Y185" s="8">
        <f t="shared" si="88"/>
        <v>0</v>
      </c>
      <c r="Z185" s="8">
        <f t="shared" si="88"/>
        <v>0</v>
      </c>
      <c r="AA185" s="8">
        <f t="shared" si="88"/>
        <v>0</v>
      </c>
      <c r="AB185" s="8">
        <f t="shared" si="88"/>
        <v>0</v>
      </c>
      <c r="AC185" s="8">
        <f t="shared" si="88"/>
        <v>0</v>
      </c>
      <c r="AD185" s="8">
        <f t="shared" si="88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9">C189+1</f>
        <v>2</v>
      </c>
      <c r="E189" s="2">
        <f t="shared" si="89"/>
        <v>3</v>
      </c>
      <c r="F189" s="2">
        <f t="shared" si="89"/>
        <v>4</v>
      </c>
      <c r="G189" s="2">
        <f t="shared" si="89"/>
        <v>5</v>
      </c>
      <c r="H189" s="2">
        <f t="shared" si="89"/>
        <v>6</v>
      </c>
      <c r="I189" s="2">
        <f t="shared" si="89"/>
        <v>7</v>
      </c>
      <c r="J189" s="2">
        <f t="shared" si="89"/>
        <v>8</v>
      </c>
    </row>
    <row r="190" spans="2:31">
      <c r="B190" s="6" t="s">
        <v>40</v>
      </c>
      <c r="C190" s="12">
        <f t="shared" ref="C190:J190" si="90">C154+M154+W154</f>
        <v>3000</v>
      </c>
      <c r="D190" s="12">
        <f t="shared" si="90"/>
        <v>21550</v>
      </c>
      <c r="E190" s="12">
        <f t="shared" si="90"/>
        <v>45950</v>
      </c>
      <c r="F190" s="12">
        <f t="shared" si="90"/>
        <v>74200</v>
      </c>
      <c r="G190" s="12">
        <f t="shared" si="90"/>
        <v>96600</v>
      </c>
      <c r="H190" s="12">
        <f t="shared" si="90"/>
        <v>112150</v>
      </c>
      <c r="I190" s="12">
        <f t="shared" si="90"/>
        <v>117000</v>
      </c>
      <c r="J190" s="12">
        <f t="shared" si="90"/>
        <v>117000</v>
      </c>
    </row>
    <row r="191" spans="2:31">
      <c r="B191" s="6" t="s">
        <v>41</v>
      </c>
      <c r="C191" s="12">
        <f>C190</f>
        <v>3000</v>
      </c>
      <c r="D191" s="12">
        <f t="shared" ref="D191:J191" si="91">D190-C190</f>
        <v>18550</v>
      </c>
      <c r="E191" s="12">
        <f t="shared" si="91"/>
        <v>24400</v>
      </c>
      <c r="F191" s="12">
        <f t="shared" si="91"/>
        <v>28250</v>
      </c>
      <c r="G191" s="12">
        <f t="shared" si="91"/>
        <v>22400</v>
      </c>
      <c r="H191" s="12">
        <f t="shared" si="91"/>
        <v>15550</v>
      </c>
      <c r="I191" s="12">
        <f t="shared" si="91"/>
        <v>4850</v>
      </c>
      <c r="J191" s="12">
        <f t="shared" si="91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92">C185</f>
        <v>0</v>
      </c>
      <c r="D194" s="8">
        <f t="shared" si="92"/>
        <v>0</v>
      </c>
      <c r="E194" s="8">
        <f t="shared" si="92"/>
        <v>2000</v>
      </c>
      <c r="F194" s="8">
        <f t="shared" si="92"/>
        <v>6000</v>
      </c>
      <c r="G194" s="8">
        <f t="shared" si="92"/>
        <v>9000</v>
      </c>
      <c r="H194" s="8">
        <f t="shared" si="92"/>
        <v>10000</v>
      </c>
      <c r="I194" s="8">
        <f t="shared" si="92"/>
        <v>10000</v>
      </c>
      <c r="J194" s="8">
        <f t="shared" si="92"/>
        <v>10000</v>
      </c>
    </row>
    <row r="195" spans="1:10">
      <c r="B195" s="6" t="s">
        <v>31</v>
      </c>
      <c r="C195" s="8"/>
      <c r="D195" s="8">
        <f t="shared" ref="D195:J195" si="93">N185</f>
        <v>0</v>
      </c>
      <c r="E195" s="8">
        <f t="shared" si="93"/>
        <v>11250</v>
      </c>
      <c r="F195" s="8">
        <f t="shared" si="93"/>
        <v>25000</v>
      </c>
      <c r="G195" s="8">
        <f t="shared" si="93"/>
        <v>25000</v>
      </c>
      <c r="H195" s="8">
        <f t="shared" si="93"/>
        <v>25000</v>
      </c>
      <c r="I195" s="8">
        <f t="shared" si="93"/>
        <v>25000</v>
      </c>
      <c r="J195" s="8">
        <f t="shared" si="93"/>
        <v>25000</v>
      </c>
    </row>
    <row r="196" spans="1:10">
      <c r="B196" s="6" t="s">
        <v>32</v>
      </c>
      <c r="C196" s="8"/>
      <c r="D196" s="8"/>
      <c r="E196" s="8">
        <f t="shared" ref="E196:J196" si="94">Y185</f>
        <v>0</v>
      </c>
      <c r="F196" s="8">
        <f t="shared" si="94"/>
        <v>0</v>
      </c>
      <c r="G196" s="8">
        <f t="shared" si="94"/>
        <v>0</v>
      </c>
      <c r="H196" s="8">
        <f t="shared" si="94"/>
        <v>0</v>
      </c>
      <c r="I196" s="8">
        <f t="shared" si="94"/>
        <v>0</v>
      </c>
      <c r="J196" s="8">
        <f t="shared" si="94"/>
        <v>0</v>
      </c>
    </row>
    <row r="197" spans="1:10">
      <c r="B197" s="6" t="s">
        <v>42</v>
      </c>
      <c r="C197" s="8">
        <f t="shared" ref="C197:J197" si="95">SUM(C194:C196)</f>
        <v>0</v>
      </c>
      <c r="D197" s="8">
        <f t="shared" si="95"/>
        <v>0</v>
      </c>
      <c r="E197" s="8">
        <f t="shared" si="95"/>
        <v>13250</v>
      </c>
      <c r="F197" s="8">
        <f t="shared" si="95"/>
        <v>31000</v>
      </c>
      <c r="G197" s="8">
        <f t="shared" si="95"/>
        <v>34000</v>
      </c>
      <c r="H197" s="8">
        <f t="shared" si="95"/>
        <v>35000</v>
      </c>
      <c r="I197" s="8">
        <f t="shared" si="95"/>
        <v>35000</v>
      </c>
      <c r="J197" s="8">
        <f t="shared" si="95"/>
        <v>35000</v>
      </c>
    </row>
    <row r="198" spans="1:10">
      <c r="B198" s="6" t="s">
        <v>43</v>
      </c>
      <c r="C198" s="8">
        <f t="shared" ref="C198:J198" si="96">MIN(MAX(C197-$C$59,0),$C$104)</f>
        <v>0</v>
      </c>
      <c r="D198" s="8">
        <f t="shared" si="96"/>
        <v>0</v>
      </c>
      <c r="E198" s="8">
        <f t="shared" si="96"/>
        <v>13250</v>
      </c>
      <c r="F198" s="8">
        <f t="shared" si="96"/>
        <v>25000</v>
      </c>
      <c r="G198" s="8">
        <f t="shared" si="96"/>
        <v>25000</v>
      </c>
      <c r="H198" s="8">
        <f t="shared" si="96"/>
        <v>25000</v>
      </c>
      <c r="I198" s="8">
        <f t="shared" si="96"/>
        <v>25000</v>
      </c>
      <c r="J198" s="8">
        <f t="shared" si="96"/>
        <v>25000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7">E198-D198</f>
        <v>13250</v>
      </c>
      <c r="F199" s="69">
        <f t="shared" si="97"/>
        <v>11750</v>
      </c>
      <c r="G199" s="69">
        <f t="shared" si="97"/>
        <v>0</v>
      </c>
      <c r="H199" s="69">
        <f>H198-G198</f>
        <v>0</v>
      </c>
      <c r="I199" s="69">
        <f t="shared" si="97"/>
        <v>0</v>
      </c>
      <c r="J199" s="69">
        <f t="shared" si="97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10000</v>
      </c>
      <c r="B205" s="55" t="s">
        <v>30</v>
      </c>
      <c r="C205" s="79">
        <f>MIN($A205,C194)</f>
        <v>0</v>
      </c>
      <c r="D205" s="79">
        <f t="shared" ref="D205:J205" si="98">MIN($A205,D194)</f>
        <v>0</v>
      </c>
      <c r="E205" s="79">
        <f t="shared" si="98"/>
        <v>2000</v>
      </c>
      <c r="F205" s="79">
        <f t="shared" si="98"/>
        <v>6000</v>
      </c>
      <c r="G205" s="79">
        <f t="shared" si="98"/>
        <v>9000</v>
      </c>
      <c r="H205" s="79">
        <f t="shared" si="98"/>
        <v>10000</v>
      </c>
      <c r="I205" s="79">
        <f t="shared" si="98"/>
        <v>10000</v>
      </c>
      <c r="J205" s="80">
        <f t="shared" si="98"/>
        <v>10000</v>
      </c>
    </row>
    <row r="206" spans="1:10">
      <c r="A206" s="88">
        <f>$D$134</f>
        <v>15000</v>
      </c>
      <c r="B206" s="55" t="s">
        <v>31</v>
      </c>
      <c r="C206" s="79"/>
      <c r="D206" s="79">
        <f>MIN($A206,D195)</f>
        <v>0</v>
      </c>
      <c r="E206" s="79">
        <f t="shared" ref="E206:J206" si="99">MIN($A206,E195)</f>
        <v>11250</v>
      </c>
      <c r="F206" s="79">
        <f t="shared" si="99"/>
        <v>15000</v>
      </c>
      <c r="G206" s="79">
        <f t="shared" si="99"/>
        <v>15000</v>
      </c>
      <c r="H206" s="79">
        <f t="shared" si="99"/>
        <v>15000</v>
      </c>
      <c r="I206" s="79">
        <f t="shared" si="99"/>
        <v>15000</v>
      </c>
      <c r="J206" s="80">
        <f t="shared" si="99"/>
        <v>15000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ref="E207:J207" si="100">MIN($A207,E196)</f>
        <v>0</v>
      </c>
      <c r="F207" s="79">
        <f t="shared" si="100"/>
        <v>0</v>
      </c>
      <c r="G207" s="79">
        <f t="shared" si="100"/>
        <v>0</v>
      </c>
      <c r="H207" s="79">
        <f t="shared" si="100"/>
        <v>0</v>
      </c>
      <c r="I207" s="79">
        <f t="shared" si="100"/>
        <v>0</v>
      </c>
      <c r="J207" s="80">
        <f t="shared" si="100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0" si="101">E205-D205</f>
        <v>2000</v>
      </c>
      <c r="F210" s="79">
        <f t="shared" si="101"/>
        <v>4000</v>
      </c>
      <c r="G210" s="79">
        <f t="shared" si="101"/>
        <v>3000</v>
      </c>
      <c r="H210" s="79">
        <f t="shared" si="101"/>
        <v>1000</v>
      </c>
      <c r="I210" s="79">
        <f t="shared" si="101"/>
        <v>0</v>
      </c>
      <c r="J210" s="80">
        <f t="shared" si="10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ref="E211:J211" si="102">E206-D206</f>
        <v>11250</v>
      </c>
      <c r="F211" s="79">
        <f t="shared" si="102"/>
        <v>3750</v>
      </c>
      <c r="G211" s="79">
        <f t="shared" si="102"/>
        <v>0</v>
      </c>
      <c r="H211" s="79">
        <f t="shared" si="102"/>
        <v>0</v>
      </c>
      <c r="I211" s="79">
        <f t="shared" si="102"/>
        <v>0</v>
      </c>
      <c r="J211" s="80">
        <f t="shared" si="102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phoneticPr fontId="2" type="noConversion"/>
  <dataValidations disablePrompts="1" count="3">
    <dataValidation type="list" allowBlank="1" showInputMessage="1" showErrorMessage="1" sqref="C63">
      <formula1>"1,2"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72:E72 I72:K72">
      <formula1>"Prem,Loss,NCB"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6:C10"/>
  <sheetViews>
    <sheetView workbookViewId="0">
      <selection activeCell="B11" sqref="B11"/>
    </sheetView>
  </sheetViews>
  <sheetFormatPr defaultRowHeight="12.75"/>
  <sheetData>
    <row r="6" spans="2:3">
      <c r="B6" t="s">
        <v>98</v>
      </c>
      <c r="C6" t="s">
        <v>99</v>
      </c>
    </row>
    <row r="7" spans="2:3">
      <c r="B7" t="s">
        <v>100</v>
      </c>
      <c r="C7" t="s">
        <v>101</v>
      </c>
    </row>
    <row r="8" spans="2:3">
      <c r="B8" t="s">
        <v>102</v>
      </c>
      <c r="C8" t="s">
        <v>97</v>
      </c>
    </row>
    <row r="9" spans="2:3">
      <c r="B9" t="s">
        <v>103</v>
      </c>
      <c r="C9" t="s">
        <v>105</v>
      </c>
    </row>
    <row r="10" spans="2:3">
      <c r="B10" t="s">
        <v>106</v>
      </c>
      <c r="C10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B16"/>
  <sheetViews>
    <sheetView workbookViewId="0">
      <selection activeCell="B17" sqref="B17"/>
    </sheetView>
  </sheetViews>
  <sheetFormatPr defaultRowHeight="12.75"/>
  <sheetData>
    <row r="3" spans="2:2">
      <c r="B3" t="s">
        <v>69</v>
      </c>
    </row>
    <row r="5" spans="2:2">
      <c r="B5" t="s">
        <v>70</v>
      </c>
    </row>
    <row r="9" spans="2:2">
      <c r="B9" t="s">
        <v>84</v>
      </c>
    </row>
    <row r="11" spans="2:2">
      <c r="B11" t="s">
        <v>74</v>
      </c>
    </row>
    <row r="12" spans="2:2">
      <c r="B12" t="s">
        <v>82</v>
      </c>
    </row>
    <row r="14" spans="2:2">
      <c r="B14" t="s">
        <v>94</v>
      </c>
    </row>
    <row r="15" spans="2:2">
      <c r="B15" t="s">
        <v>95</v>
      </c>
    </row>
    <row r="16" spans="2:2">
      <c r="B16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7" zoomScale="70" workbookViewId="0">
      <selection activeCell="B97" sqref="B97:J9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0</v>
      </c>
      <c r="E4" s="102">
        <v>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5000</v>
      </c>
      <c r="D8" s="7">
        <v>0</v>
      </c>
      <c r="E8" s="7">
        <v>0</v>
      </c>
    </row>
    <row r="9" spans="2:16">
      <c r="B9" s="6" t="s">
        <v>1</v>
      </c>
      <c r="C9" s="7">
        <v>6000</v>
      </c>
      <c r="D9" s="7">
        <v>0</v>
      </c>
      <c r="E9" s="7"/>
    </row>
    <row r="10" spans="2:16">
      <c r="B10" s="6" t="s">
        <v>2</v>
      </c>
      <c r="C10" s="7">
        <v>20000</v>
      </c>
      <c r="D10" s="7">
        <v>0</v>
      </c>
      <c r="E10" s="7"/>
      <c r="G10" s="8"/>
      <c r="O10" s="6"/>
      <c r="P10" s="91"/>
    </row>
    <row r="11" spans="2:16">
      <c r="B11" s="6" t="s">
        <v>3</v>
      </c>
      <c r="C11" s="7">
        <v>20000</v>
      </c>
      <c r="D11" s="7">
        <v>0</v>
      </c>
      <c r="E11" s="7"/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51000</v>
      </c>
      <c r="D14" s="9">
        <f>SUM(D8:D13)</f>
        <v>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750</v>
      </c>
      <c r="D22" s="8">
        <f t="shared" ref="D22:J25" si="1">$C8*D$17</f>
        <v>1000</v>
      </c>
      <c r="E22" s="8">
        <f t="shared" si="1"/>
        <v>1250</v>
      </c>
      <c r="F22" s="8">
        <f>$C8*F$17</f>
        <v>1000</v>
      </c>
      <c r="G22" s="8">
        <f t="shared" si="1"/>
        <v>750</v>
      </c>
      <c r="H22" s="8">
        <f t="shared" si="1"/>
        <v>250</v>
      </c>
      <c r="I22" s="8">
        <f t="shared" si="1"/>
        <v>0</v>
      </c>
      <c r="J22" s="8">
        <f t="shared" si="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900</v>
      </c>
      <c r="D23" s="8">
        <f t="shared" si="1"/>
        <v>1200</v>
      </c>
      <c r="E23" s="8">
        <f t="shared" si="1"/>
        <v>1500</v>
      </c>
      <c r="F23" s="8">
        <f>$C9*F$17</f>
        <v>1200</v>
      </c>
      <c r="G23" s="8">
        <f t="shared" si="1"/>
        <v>900</v>
      </c>
      <c r="H23" s="8">
        <f t="shared" si="1"/>
        <v>300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3000</v>
      </c>
      <c r="D24" s="8">
        <f t="shared" si="1"/>
        <v>4000</v>
      </c>
      <c r="E24" s="8">
        <f t="shared" si="1"/>
        <v>5000</v>
      </c>
      <c r="F24" s="8">
        <f>$C10*F$17</f>
        <v>4000</v>
      </c>
      <c r="G24" s="8">
        <f t="shared" si="1"/>
        <v>3000</v>
      </c>
      <c r="H24" s="8">
        <f t="shared" si="1"/>
        <v>1000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3000</v>
      </c>
      <c r="D25" s="8">
        <f t="shared" si="1"/>
        <v>4000</v>
      </c>
      <c r="E25" s="8">
        <f t="shared" si="1"/>
        <v>5000</v>
      </c>
      <c r="F25" s="8">
        <f>$C11*F$17</f>
        <v>4000</v>
      </c>
      <c r="G25" s="8">
        <f t="shared" si="1"/>
        <v>3000</v>
      </c>
      <c r="H25" s="8">
        <f t="shared" si="1"/>
        <v>1000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7650</v>
      </c>
      <c r="D28" s="44">
        <f t="shared" si="3"/>
        <v>10200</v>
      </c>
      <c r="E28" s="44">
        <f t="shared" si="3"/>
        <v>12750</v>
      </c>
      <c r="F28" s="44">
        <f t="shared" si="3"/>
        <v>10200</v>
      </c>
      <c r="G28" s="44">
        <f t="shared" si="3"/>
        <v>7650</v>
      </c>
      <c r="H28" s="44">
        <f t="shared" si="3"/>
        <v>2550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0</v>
      </c>
      <c r="G31" s="8">
        <f t="shared" si="5"/>
        <v>0</v>
      </c>
      <c r="H31" s="8">
        <f t="shared" si="5"/>
        <v>0</v>
      </c>
      <c r="I31" s="8">
        <f t="shared" si="5"/>
        <v>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0</v>
      </c>
      <c r="G37" s="44">
        <f t="shared" si="6"/>
        <v>0</v>
      </c>
      <c r="H37" s="44">
        <f t="shared" si="6"/>
        <v>0</v>
      </c>
      <c r="I37" s="44">
        <f t="shared" si="6"/>
        <v>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0</v>
      </c>
      <c r="H40" s="8">
        <f t="shared" si="8"/>
        <v>0</v>
      </c>
      <c r="I40" s="8">
        <f t="shared" si="8"/>
        <v>0</v>
      </c>
      <c r="J40" s="8">
        <f t="shared" si="8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7650</v>
      </c>
      <c r="D48" s="47">
        <f t="shared" ref="D48:J48" si="10">D28+D37+D46</f>
        <v>10200</v>
      </c>
      <c r="E48" s="47">
        <f t="shared" si="10"/>
        <v>12750</v>
      </c>
      <c r="F48" s="47">
        <f t="shared" si="10"/>
        <v>10200</v>
      </c>
      <c r="G48" s="47">
        <f t="shared" si="10"/>
        <v>7650</v>
      </c>
      <c r="H48" s="47">
        <f t="shared" si="10"/>
        <v>2550</v>
      </c>
      <c r="I48" s="47">
        <f t="shared" si="10"/>
        <v>0</v>
      </c>
      <c r="J48" s="48">
        <f t="shared" si="10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7650</v>
      </c>
      <c r="D49" s="84">
        <f t="shared" ref="D49:J49" si="11">D28</f>
        <v>10200</v>
      </c>
      <c r="E49" s="84">
        <f t="shared" si="11"/>
        <v>12750</v>
      </c>
      <c r="F49" s="84">
        <f t="shared" si="11"/>
        <v>10200</v>
      </c>
      <c r="G49" s="84">
        <f t="shared" si="11"/>
        <v>7650</v>
      </c>
      <c r="H49" s="84">
        <f t="shared" si="11"/>
        <v>2550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0</v>
      </c>
      <c r="G50" s="84">
        <f t="shared" si="12"/>
        <v>0</v>
      </c>
      <c r="H50" s="84">
        <f t="shared" si="12"/>
        <v>0</v>
      </c>
      <c r="I50" s="84">
        <f t="shared" si="12"/>
        <v>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0</v>
      </c>
      <c r="H51" s="84">
        <f t="shared" si="13"/>
        <v>0</v>
      </c>
      <c r="I51" s="84">
        <f t="shared" si="13"/>
        <v>0</v>
      </c>
      <c r="J51" s="84">
        <f t="shared" si="1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1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0</v>
      </c>
      <c r="E67" s="7">
        <v>0</v>
      </c>
      <c r="H67" s="13" t="s">
        <v>13</v>
      </c>
      <c r="I67" s="7">
        <v>10000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0</v>
      </c>
      <c r="E68" s="23">
        <v>0</v>
      </c>
      <c r="G68" s="21"/>
      <c r="H68" s="22" t="s">
        <v>14</v>
      </c>
      <c r="I68" s="23">
        <v>5000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10000</v>
      </c>
      <c r="D69" s="7">
        <v>0</v>
      </c>
      <c r="E69" s="7">
        <f>D69</f>
        <v>0</v>
      </c>
      <c r="H69" s="13" t="s">
        <v>15</v>
      </c>
      <c r="I69" s="7">
        <v>10000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10000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1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20000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20000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4000</v>
      </c>
      <c r="E82" s="86">
        <f t="shared" si="15"/>
        <v>10000</v>
      </c>
      <c r="F82" s="86">
        <f t="shared" si="15"/>
        <v>6000</v>
      </c>
      <c r="G82" s="86">
        <f t="shared" si="15"/>
        <v>0</v>
      </c>
      <c r="H82" s="86">
        <f t="shared" si="15"/>
        <v>0</v>
      </c>
      <c r="I82" s="86">
        <f t="shared" si="15"/>
        <v>0</v>
      </c>
      <c r="J82" s="86">
        <f t="shared" si="15"/>
        <v>0</v>
      </c>
      <c r="K82" s="86">
        <f>SUM(C82:J82)</f>
        <v>20000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4000</v>
      </c>
      <c r="E83" s="28">
        <f t="shared" si="16"/>
        <v>10000</v>
      </c>
      <c r="F83" s="28">
        <f t="shared" si="16"/>
        <v>6000</v>
      </c>
      <c r="G83" s="28">
        <f t="shared" si="16"/>
        <v>0</v>
      </c>
      <c r="H83" s="28">
        <f t="shared" si="16"/>
        <v>0</v>
      </c>
      <c r="I83" s="28">
        <f t="shared" si="16"/>
        <v>0</v>
      </c>
      <c r="J83" s="28">
        <f t="shared" si="16"/>
        <v>0</v>
      </c>
      <c r="K83" s="25">
        <f>SUM(C83:J83)</f>
        <v>20000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0</v>
      </c>
      <c r="G84" s="28">
        <f t="shared" si="16"/>
        <v>0</v>
      </c>
      <c r="H84" s="28">
        <f t="shared" si="16"/>
        <v>0</v>
      </c>
      <c r="I84" s="28">
        <f t="shared" si="16"/>
        <v>0</v>
      </c>
      <c r="J84" s="28">
        <f t="shared" si="1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0</v>
      </c>
      <c r="H85" s="28">
        <f t="shared" si="16"/>
        <v>0</v>
      </c>
      <c r="I85" s="28">
        <f t="shared" si="16"/>
        <v>0</v>
      </c>
      <c r="J85" s="28">
        <f t="shared" si="1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31000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31000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7650</v>
      </c>
      <c r="D88" s="86">
        <f t="shared" si="17"/>
        <v>6200</v>
      </c>
      <c r="E88" s="86">
        <f t="shared" si="17"/>
        <v>2750</v>
      </c>
      <c r="F88" s="86">
        <f t="shared" si="17"/>
        <v>4200</v>
      </c>
      <c r="G88" s="86">
        <f t="shared" si="17"/>
        <v>7650</v>
      </c>
      <c r="H88" s="86">
        <f t="shared" si="17"/>
        <v>2550</v>
      </c>
      <c r="I88" s="86">
        <f t="shared" si="17"/>
        <v>0</v>
      </c>
      <c r="J88" s="86">
        <f t="shared" si="17"/>
        <v>0</v>
      </c>
      <c r="K88" s="86">
        <f>SUM(C88:J88)</f>
        <v>31000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7650</v>
      </c>
      <c r="D89" s="28">
        <f t="shared" si="18"/>
        <v>6200</v>
      </c>
      <c r="E89" s="28">
        <f t="shared" si="18"/>
        <v>2750</v>
      </c>
      <c r="F89" s="28">
        <f t="shared" si="18"/>
        <v>4200</v>
      </c>
      <c r="G89" s="28">
        <f t="shared" si="18"/>
        <v>7650</v>
      </c>
      <c r="H89" s="28">
        <f t="shared" si="18"/>
        <v>2550</v>
      </c>
      <c r="I89" s="28">
        <f t="shared" si="18"/>
        <v>0</v>
      </c>
      <c r="J89" s="28">
        <f t="shared" si="18"/>
        <v>0</v>
      </c>
      <c r="K89" s="25">
        <f>SUM(C89:J89)</f>
        <v>31000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0</v>
      </c>
      <c r="I91" s="107">
        <f t="shared" si="18"/>
        <v>0</v>
      </c>
      <c r="J91" s="107">
        <f t="shared" si="1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2000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2000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800</v>
      </c>
      <c r="E94" s="98">
        <f t="shared" ca="1" si="19"/>
        <v>1200</v>
      </c>
      <c r="F94" s="98">
        <f t="shared" ca="1" si="19"/>
        <v>0</v>
      </c>
      <c r="G94" s="98">
        <f t="shared" ca="1" si="19"/>
        <v>0</v>
      </c>
      <c r="H94" s="98">
        <f t="shared" ca="1" si="19"/>
        <v>0</v>
      </c>
      <c r="I94" s="98">
        <f t="shared" ca="1" si="19"/>
        <v>0</v>
      </c>
      <c r="J94" s="98">
        <f t="shared" ca="1" si="19"/>
        <v>0</v>
      </c>
      <c r="K94" s="25">
        <f ca="1">SUM(C94:J94)</f>
        <v>2000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20">M168+M182</f>
        <v>0</v>
      </c>
      <c r="D95" s="98">
        <f t="shared" si="20"/>
        <v>0</v>
      </c>
      <c r="E95" s="98">
        <f t="shared" si="20"/>
        <v>0</v>
      </c>
      <c r="F95" s="98">
        <f t="shared" si="20"/>
        <v>0</v>
      </c>
      <c r="G95" s="98">
        <f t="shared" si="20"/>
        <v>0</v>
      </c>
      <c r="H95" s="98">
        <f t="shared" si="20"/>
        <v>0</v>
      </c>
      <c r="I95" s="98">
        <f t="shared" si="20"/>
        <v>0</v>
      </c>
      <c r="J95" s="98">
        <f t="shared" si="2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1">X168+X182</f>
        <v>0</v>
      </c>
      <c r="E96" s="98">
        <f t="shared" si="21"/>
        <v>0</v>
      </c>
      <c r="F96" s="98">
        <f t="shared" si="21"/>
        <v>0</v>
      </c>
      <c r="G96" s="98">
        <f t="shared" si="21"/>
        <v>0</v>
      </c>
      <c r="H96" s="98">
        <f t="shared" si="21"/>
        <v>0</v>
      </c>
      <c r="I96" s="98">
        <f t="shared" si="21"/>
        <v>0</v>
      </c>
      <c r="J96" s="98">
        <f t="shared" si="2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2">SUM(D94:D96)</f>
        <v>800</v>
      </c>
      <c r="E97" s="108">
        <f t="shared" ca="1" si="22"/>
        <v>1200</v>
      </c>
      <c r="F97" s="108">
        <f t="shared" ca="1" si="22"/>
        <v>0</v>
      </c>
      <c r="G97" s="108">
        <f t="shared" ca="1" si="22"/>
        <v>0</v>
      </c>
      <c r="H97" s="108">
        <f t="shared" ca="1" si="22"/>
        <v>0</v>
      </c>
      <c r="I97" s="108">
        <f t="shared" ca="1" si="22"/>
        <v>0</v>
      </c>
      <c r="J97" s="108">
        <f t="shared" ca="1" si="22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99999999999999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10000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10000</v>
      </c>
      <c r="D106" s="14">
        <f>IF(D69=0,99999999999999,D69)</f>
        <v>99999999999999</v>
      </c>
      <c r="E106" s="14">
        <f>IF(E69=0,99999999999999,E69)</f>
        <v>99999999999999</v>
      </c>
      <c r="F106" s="19"/>
      <c r="G106" s="19"/>
      <c r="H106" s="16" t="s">
        <v>15</v>
      </c>
      <c r="I106" s="14">
        <f>IF(I69=0,99999999999999,I69)</f>
        <v>10000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3">MIN(MAX(C8-C$68,0),C$105)</f>
        <v>0</v>
      </c>
      <c r="D114" s="8">
        <f t="shared" si="23"/>
        <v>0</v>
      </c>
      <c r="E114" s="8">
        <f t="shared" si="23"/>
        <v>0</v>
      </c>
      <c r="F114" s="12"/>
      <c r="H114" s="6" t="s">
        <v>0</v>
      </c>
      <c r="I114" s="8">
        <f t="shared" ref="I114:K119" si="24">MIN(MAX(C8-I$68,0),I$105)</f>
        <v>0</v>
      </c>
      <c r="J114" s="8">
        <f t="shared" si="24"/>
        <v>0</v>
      </c>
      <c r="K114" s="8">
        <f t="shared" si="24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3"/>
        <v>1000</v>
      </c>
      <c r="D115" s="8">
        <f t="shared" si="23"/>
        <v>0</v>
      </c>
      <c r="E115" s="8">
        <f t="shared" si="23"/>
        <v>0</v>
      </c>
      <c r="F115" s="12"/>
      <c r="H115" s="6" t="s">
        <v>1</v>
      </c>
      <c r="I115" s="8">
        <f t="shared" si="24"/>
        <v>1000</v>
      </c>
      <c r="J115" s="8">
        <f t="shared" si="24"/>
        <v>0</v>
      </c>
      <c r="K115" s="8">
        <f t="shared" si="24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3"/>
        <v>10000</v>
      </c>
      <c r="D116" s="8">
        <f t="shared" si="23"/>
        <v>0</v>
      </c>
      <c r="E116" s="8">
        <f t="shared" si="23"/>
        <v>0</v>
      </c>
      <c r="F116" s="12"/>
      <c r="H116" s="6" t="s">
        <v>2</v>
      </c>
      <c r="I116" s="8">
        <f t="shared" si="24"/>
        <v>10000</v>
      </c>
      <c r="J116" s="8">
        <f t="shared" si="24"/>
        <v>0</v>
      </c>
      <c r="K116" s="8">
        <f t="shared" si="24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3"/>
        <v>10000</v>
      </c>
      <c r="D117" s="8">
        <f t="shared" si="23"/>
        <v>0</v>
      </c>
      <c r="E117" s="8">
        <f t="shared" si="23"/>
        <v>0</v>
      </c>
      <c r="F117" s="12"/>
      <c r="H117" s="6" t="s">
        <v>3</v>
      </c>
      <c r="I117" s="8">
        <f t="shared" si="24"/>
        <v>10000</v>
      </c>
      <c r="J117" s="8">
        <f t="shared" si="24"/>
        <v>0</v>
      </c>
      <c r="K117" s="8">
        <f t="shared" si="24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3"/>
        <v>0</v>
      </c>
      <c r="D118" s="8">
        <f t="shared" si="23"/>
        <v>0</v>
      </c>
      <c r="E118" s="8">
        <f t="shared" si="23"/>
        <v>0</v>
      </c>
      <c r="F118" s="12"/>
      <c r="H118" s="6" t="s">
        <v>4</v>
      </c>
      <c r="I118" s="8">
        <f t="shared" si="24"/>
        <v>0</v>
      </c>
      <c r="J118" s="8">
        <f t="shared" si="24"/>
        <v>0</v>
      </c>
      <c r="K118" s="8">
        <f t="shared" si="24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3"/>
        <v>0</v>
      </c>
      <c r="D119" s="8">
        <f t="shared" si="23"/>
        <v>0</v>
      </c>
      <c r="E119" s="8">
        <f t="shared" si="23"/>
        <v>0</v>
      </c>
      <c r="F119" s="12"/>
      <c r="H119" s="6" t="s">
        <v>5</v>
      </c>
      <c r="I119" s="8">
        <f t="shared" si="24"/>
        <v>0</v>
      </c>
      <c r="J119" s="8">
        <f t="shared" si="24"/>
        <v>0</v>
      </c>
      <c r="K119" s="8">
        <f t="shared" si="24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21000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21000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10000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10000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10000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10000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10000</v>
      </c>
      <c r="D123" s="12">
        <f>C123+D122</f>
        <v>10000</v>
      </c>
      <c r="E123" s="12">
        <f>D123+E122</f>
        <v>10000</v>
      </c>
      <c r="F123" s="12"/>
      <c r="H123" s="6" t="s">
        <v>25</v>
      </c>
      <c r="I123" s="12">
        <f>I122</f>
        <v>10000</v>
      </c>
      <c r="J123" s="12">
        <f>I123+J122</f>
        <v>10000</v>
      </c>
      <c r="K123" s="12">
        <f>J123+K122</f>
        <v>10000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10000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2000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2000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20000</v>
      </c>
      <c r="D131" s="12">
        <f>D123+J123</f>
        <v>20000</v>
      </c>
      <c r="E131" s="12">
        <f>E123+K123</f>
        <v>20000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20000</v>
      </c>
      <c r="D133" s="12">
        <f>MIN(MAX(D131-$C$59,0),$C$104)</f>
        <v>20000</v>
      </c>
      <c r="E133" s="12">
        <f>MIN(MAX(E131-$C$59,0),$C$104)</f>
        <v>20000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20000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2000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5">C147+1</f>
        <v>2</v>
      </c>
      <c r="E147" s="2">
        <f t="shared" si="25"/>
        <v>3</v>
      </c>
      <c r="F147" s="2">
        <f t="shared" si="25"/>
        <v>4</v>
      </c>
      <c r="G147" s="2">
        <f t="shared" si="25"/>
        <v>5</v>
      </c>
      <c r="H147" s="2">
        <f t="shared" si="25"/>
        <v>6</v>
      </c>
      <c r="I147" s="2">
        <f t="shared" si="25"/>
        <v>7</v>
      </c>
      <c r="J147" s="2">
        <f t="shared" si="25"/>
        <v>8</v>
      </c>
      <c r="L147" s="4" t="s">
        <v>33</v>
      </c>
      <c r="M147" s="2">
        <v>1</v>
      </c>
      <c r="N147" s="2">
        <f t="shared" ref="N147:T147" si="26">M147+1</f>
        <v>2</v>
      </c>
      <c r="O147" s="2">
        <f t="shared" si="26"/>
        <v>3</v>
      </c>
      <c r="P147" s="2">
        <f t="shared" si="26"/>
        <v>4</v>
      </c>
      <c r="Q147" s="2">
        <f t="shared" si="26"/>
        <v>5</v>
      </c>
      <c r="R147" s="2">
        <f t="shared" si="26"/>
        <v>6</v>
      </c>
      <c r="S147" s="2">
        <f t="shared" si="26"/>
        <v>7</v>
      </c>
      <c r="T147" s="2">
        <f t="shared" si="26"/>
        <v>8</v>
      </c>
      <c r="V147" s="4" t="s">
        <v>33</v>
      </c>
      <c r="W147" s="2">
        <v>1</v>
      </c>
      <c r="X147" s="2">
        <f t="shared" ref="X147:AD147" si="27">W147+1</f>
        <v>2</v>
      </c>
      <c r="Y147" s="2">
        <f t="shared" si="27"/>
        <v>3</v>
      </c>
      <c r="Z147" s="2">
        <f t="shared" si="27"/>
        <v>4</v>
      </c>
      <c r="AA147" s="2">
        <f t="shared" si="27"/>
        <v>5</v>
      </c>
      <c r="AB147" s="2">
        <f t="shared" si="27"/>
        <v>6</v>
      </c>
      <c r="AC147" s="2">
        <f t="shared" si="27"/>
        <v>7</v>
      </c>
      <c r="AD147" s="2">
        <f t="shared" si="27"/>
        <v>8</v>
      </c>
    </row>
    <row r="148" spans="2:30">
      <c r="B148" s="6" t="s">
        <v>0</v>
      </c>
      <c r="C148" s="8">
        <f>SUM($C22:C22)</f>
        <v>750</v>
      </c>
      <c r="D148" s="8">
        <f>SUM($C22:D22)</f>
        <v>1750</v>
      </c>
      <c r="E148" s="8">
        <f>SUM($C22:E22)</f>
        <v>3000</v>
      </c>
      <c r="F148" s="8">
        <f>SUM($C22:F22)</f>
        <v>4000</v>
      </c>
      <c r="G148" s="8">
        <f>SUM($C22:G22)</f>
        <v>4750</v>
      </c>
      <c r="H148" s="8">
        <f>SUM($C22:H22)</f>
        <v>5000</v>
      </c>
      <c r="I148" s="8">
        <f>SUM($C22:I22)</f>
        <v>5000</v>
      </c>
      <c r="J148" s="8">
        <f>SUM($C22:J22)</f>
        <v>5000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900</v>
      </c>
      <c r="D149" s="8">
        <f>SUM($C23:D23)</f>
        <v>2100</v>
      </c>
      <c r="E149" s="8">
        <f>SUM($C23:E23)</f>
        <v>3600</v>
      </c>
      <c r="F149" s="8">
        <f>SUM($C23:F23)</f>
        <v>4800</v>
      </c>
      <c r="G149" s="8">
        <f>SUM($C23:G23)</f>
        <v>5700</v>
      </c>
      <c r="H149" s="8">
        <f>SUM($C23:H23)</f>
        <v>6000</v>
      </c>
      <c r="I149" s="8">
        <f>SUM($C23:I23)</f>
        <v>6000</v>
      </c>
      <c r="J149" s="8">
        <f>SUM($C23:J23)</f>
        <v>6000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3000</v>
      </c>
      <c r="D150" s="8">
        <f>SUM($C24:D24)</f>
        <v>7000</v>
      </c>
      <c r="E150" s="8">
        <f>SUM($C24:E24)</f>
        <v>12000</v>
      </c>
      <c r="F150" s="8">
        <f>SUM($C24:F24)</f>
        <v>16000</v>
      </c>
      <c r="G150" s="8">
        <f>SUM($C24:G24)</f>
        <v>19000</v>
      </c>
      <c r="H150" s="8">
        <f>SUM($C24:H24)</f>
        <v>20000</v>
      </c>
      <c r="I150" s="8">
        <f>SUM($C24:I24)</f>
        <v>20000</v>
      </c>
      <c r="J150" s="8">
        <f>SUM($C24:J24)</f>
        <v>20000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3000</v>
      </c>
      <c r="D151" s="8">
        <f>SUM($C25:D25)</f>
        <v>7000</v>
      </c>
      <c r="E151" s="8">
        <f>SUM($C25:E25)</f>
        <v>12000</v>
      </c>
      <c r="F151" s="8">
        <f>SUM($C25:F25)</f>
        <v>16000</v>
      </c>
      <c r="G151" s="8">
        <f>SUM($C25:G25)</f>
        <v>19000</v>
      </c>
      <c r="H151" s="8">
        <f>SUM($C25:H25)</f>
        <v>20000</v>
      </c>
      <c r="I151" s="8">
        <f>SUM($C25:I25)</f>
        <v>20000</v>
      </c>
      <c r="J151" s="8">
        <f>SUM($C25:J25)</f>
        <v>20000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8">SUM(C148:C153)</f>
        <v>7650</v>
      </c>
      <c r="D154" s="44">
        <f t="shared" si="28"/>
        <v>17850</v>
      </c>
      <c r="E154" s="44">
        <f t="shared" si="28"/>
        <v>30600</v>
      </c>
      <c r="F154" s="44">
        <f t="shared" si="28"/>
        <v>40800</v>
      </c>
      <c r="G154" s="44">
        <f t="shared" si="28"/>
        <v>48450</v>
      </c>
      <c r="H154" s="44">
        <f t="shared" si="28"/>
        <v>51000</v>
      </c>
      <c r="I154" s="44">
        <f t="shared" si="28"/>
        <v>51000</v>
      </c>
      <c r="J154" s="44">
        <f t="shared" si="28"/>
        <v>51000</v>
      </c>
      <c r="L154" s="6"/>
      <c r="M154" s="44"/>
      <c r="N154" s="44">
        <f t="shared" ref="N154:T154" si="29">SUM(N148:N153)</f>
        <v>0</v>
      </c>
      <c r="O154" s="44">
        <f t="shared" si="29"/>
        <v>0</v>
      </c>
      <c r="P154" s="44">
        <f t="shared" si="29"/>
        <v>0</v>
      </c>
      <c r="Q154" s="44">
        <f t="shared" si="29"/>
        <v>0</v>
      </c>
      <c r="R154" s="44">
        <f t="shared" si="29"/>
        <v>0</v>
      </c>
      <c r="S154" s="44">
        <f t="shared" si="29"/>
        <v>0</v>
      </c>
      <c r="T154" s="44">
        <f t="shared" si="29"/>
        <v>0</v>
      </c>
      <c r="V154" s="6"/>
      <c r="W154" s="8"/>
      <c r="X154" s="8"/>
      <c r="Y154" s="44">
        <f t="shared" ref="Y154:AD154" si="30">SUM(Y148:Y153)</f>
        <v>0</v>
      </c>
      <c r="Z154" s="44">
        <f t="shared" si="30"/>
        <v>0</v>
      </c>
      <c r="AA154" s="44">
        <f t="shared" si="30"/>
        <v>0</v>
      </c>
      <c r="AB154" s="44">
        <f t="shared" si="30"/>
        <v>0</v>
      </c>
      <c r="AC154" s="44">
        <f t="shared" si="30"/>
        <v>0</v>
      </c>
      <c r="AD154" s="44">
        <f t="shared" si="30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1">C156+1</f>
        <v>2</v>
      </c>
      <c r="E156" s="2">
        <f t="shared" si="31"/>
        <v>3</v>
      </c>
      <c r="F156" s="2">
        <f t="shared" si="31"/>
        <v>4</v>
      </c>
      <c r="G156" s="2">
        <f t="shared" si="31"/>
        <v>5</v>
      </c>
      <c r="H156" s="2">
        <f t="shared" si="31"/>
        <v>6</v>
      </c>
      <c r="I156" s="2">
        <f t="shared" si="31"/>
        <v>7</v>
      </c>
      <c r="J156" s="2">
        <f t="shared" si="31"/>
        <v>8</v>
      </c>
      <c r="L156" s="4" t="str">
        <f>B156</f>
        <v>Ceded - Layer 1</v>
      </c>
      <c r="M156" s="2">
        <v>1</v>
      </c>
      <c r="N156" s="2">
        <f t="shared" ref="N156:T156" si="32">M156+1</f>
        <v>2</v>
      </c>
      <c r="O156" s="2">
        <f t="shared" si="32"/>
        <v>3</v>
      </c>
      <c r="P156" s="2">
        <f t="shared" si="32"/>
        <v>4</v>
      </c>
      <c r="Q156" s="2">
        <f t="shared" si="32"/>
        <v>5</v>
      </c>
      <c r="R156" s="2">
        <f t="shared" si="32"/>
        <v>6</v>
      </c>
      <c r="S156" s="2">
        <f t="shared" si="32"/>
        <v>7</v>
      </c>
      <c r="T156" s="2">
        <f t="shared" si="32"/>
        <v>8</v>
      </c>
      <c r="V156" s="4" t="str">
        <f>B156</f>
        <v>Ceded - Layer 1</v>
      </c>
      <c r="W156" s="2">
        <v>1</v>
      </c>
      <c r="X156" s="2">
        <f t="shared" ref="X156:AD156" si="33">W156+1</f>
        <v>2</v>
      </c>
      <c r="Y156" s="2">
        <f t="shared" si="33"/>
        <v>3</v>
      </c>
      <c r="Z156" s="2">
        <f t="shared" si="33"/>
        <v>4</v>
      </c>
      <c r="AA156" s="2">
        <f t="shared" si="33"/>
        <v>5</v>
      </c>
      <c r="AB156" s="2">
        <f t="shared" si="33"/>
        <v>6</v>
      </c>
      <c r="AC156" s="2">
        <f t="shared" si="33"/>
        <v>7</v>
      </c>
      <c r="AD156" s="2">
        <f t="shared" si="33"/>
        <v>8</v>
      </c>
    </row>
    <row r="157" spans="2:30">
      <c r="B157" s="6" t="s">
        <v>0</v>
      </c>
      <c r="C157" s="8">
        <f t="shared" ref="C157:J162" si="34">MIN(MAX(C148-$C$68,0),$C$105)</f>
        <v>0</v>
      </c>
      <c r="D157" s="8">
        <f t="shared" si="34"/>
        <v>0</v>
      </c>
      <c r="E157" s="8">
        <f t="shared" si="34"/>
        <v>0</v>
      </c>
      <c r="F157" s="8">
        <f t="shared" si="34"/>
        <v>0</v>
      </c>
      <c r="G157" s="8">
        <f t="shared" si="34"/>
        <v>0</v>
      </c>
      <c r="H157" s="8">
        <f t="shared" si="34"/>
        <v>0</v>
      </c>
      <c r="I157" s="8">
        <f t="shared" si="34"/>
        <v>0</v>
      </c>
      <c r="J157" s="8">
        <f t="shared" si="34"/>
        <v>0</v>
      </c>
      <c r="L157" s="6" t="s">
        <v>0</v>
      </c>
      <c r="M157" s="8"/>
      <c r="N157" s="8">
        <f t="shared" ref="N157:T162" si="35">MIN(MAX(N148-$D$68,0),$D$105)</f>
        <v>0</v>
      </c>
      <c r="O157" s="8">
        <f t="shared" si="35"/>
        <v>0</v>
      </c>
      <c r="P157" s="8">
        <f t="shared" si="35"/>
        <v>0</v>
      </c>
      <c r="Q157" s="8">
        <f t="shared" si="35"/>
        <v>0</v>
      </c>
      <c r="R157" s="8">
        <f t="shared" si="35"/>
        <v>0</v>
      </c>
      <c r="S157" s="8">
        <f t="shared" si="35"/>
        <v>0</v>
      </c>
      <c r="T157" s="8">
        <f t="shared" si="35"/>
        <v>0</v>
      </c>
      <c r="V157" s="6" t="s">
        <v>0</v>
      </c>
      <c r="W157" s="8"/>
      <c r="X157" s="8"/>
      <c r="Y157" s="8">
        <f t="shared" ref="Y157:AD162" si="36">MIN(MAX(Y148-$E$68,0),$E$105)</f>
        <v>0</v>
      </c>
      <c r="Z157" s="8">
        <f t="shared" si="36"/>
        <v>0</v>
      </c>
      <c r="AA157" s="8">
        <f t="shared" si="36"/>
        <v>0</v>
      </c>
      <c r="AB157" s="8">
        <f t="shared" si="36"/>
        <v>0</v>
      </c>
      <c r="AC157" s="8">
        <f t="shared" si="36"/>
        <v>0</v>
      </c>
      <c r="AD157" s="8">
        <f t="shared" si="36"/>
        <v>0</v>
      </c>
    </row>
    <row r="158" spans="2:30">
      <c r="B158" s="6" t="s">
        <v>1</v>
      </c>
      <c r="C158" s="8">
        <f t="shared" si="34"/>
        <v>0</v>
      </c>
      <c r="D158" s="8">
        <f t="shared" si="34"/>
        <v>0</v>
      </c>
      <c r="E158" s="8">
        <f t="shared" si="34"/>
        <v>0</v>
      </c>
      <c r="F158" s="8">
        <f t="shared" si="34"/>
        <v>0</v>
      </c>
      <c r="G158" s="8">
        <f t="shared" si="34"/>
        <v>700</v>
      </c>
      <c r="H158" s="8">
        <f t="shared" si="34"/>
        <v>1000</v>
      </c>
      <c r="I158" s="8">
        <f t="shared" si="34"/>
        <v>1000</v>
      </c>
      <c r="J158" s="8">
        <f t="shared" si="34"/>
        <v>1000</v>
      </c>
      <c r="L158" s="6" t="s">
        <v>1</v>
      </c>
      <c r="M158" s="8"/>
      <c r="N158" s="8">
        <f t="shared" si="35"/>
        <v>0</v>
      </c>
      <c r="O158" s="8">
        <f t="shared" si="35"/>
        <v>0</v>
      </c>
      <c r="P158" s="8">
        <f t="shared" si="35"/>
        <v>0</v>
      </c>
      <c r="Q158" s="8">
        <f t="shared" si="35"/>
        <v>0</v>
      </c>
      <c r="R158" s="8">
        <f t="shared" si="35"/>
        <v>0</v>
      </c>
      <c r="S158" s="8">
        <f t="shared" si="35"/>
        <v>0</v>
      </c>
      <c r="T158" s="8">
        <f t="shared" si="35"/>
        <v>0</v>
      </c>
      <c r="V158" s="6" t="s">
        <v>1</v>
      </c>
      <c r="W158" s="8"/>
      <c r="X158" s="8"/>
      <c r="Y158" s="8">
        <f t="shared" si="36"/>
        <v>0</v>
      </c>
      <c r="Z158" s="8">
        <f t="shared" si="36"/>
        <v>0</v>
      </c>
      <c r="AA158" s="8">
        <f t="shared" si="36"/>
        <v>0</v>
      </c>
      <c r="AB158" s="8">
        <f t="shared" si="36"/>
        <v>0</v>
      </c>
      <c r="AC158" s="8">
        <f t="shared" si="36"/>
        <v>0</v>
      </c>
      <c r="AD158" s="8">
        <f t="shared" si="36"/>
        <v>0</v>
      </c>
    </row>
    <row r="159" spans="2:30">
      <c r="B159" s="6" t="s">
        <v>2</v>
      </c>
      <c r="C159" s="8">
        <f t="shared" si="34"/>
        <v>0</v>
      </c>
      <c r="D159" s="8">
        <f t="shared" si="34"/>
        <v>2000</v>
      </c>
      <c r="E159" s="8">
        <f t="shared" si="34"/>
        <v>7000</v>
      </c>
      <c r="F159" s="8">
        <f t="shared" si="34"/>
        <v>10000</v>
      </c>
      <c r="G159" s="8">
        <f t="shared" si="34"/>
        <v>10000</v>
      </c>
      <c r="H159" s="8">
        <f t="shared" si="34"/>
        <v>10000</v>
      </c>
      <c r="I159" s="8">
        <f t="shared" si="34"/>
        <v>10000</v>
      </c>
      <c r="J159" s="8">
        <f t="shared" si="34"/>
        <v>10000</v>
      </c>
      <c r="L159" s="6" t="s">
        <v>2</v>
      </c>
      <c r="M159" s="8"/>
      <c r="N159" s="8">
        <f t="shared" si="35"/>
        <v>0</v>
      </c>
      <c r="O159" s="8">
        <f t="shared" si="35"/>
        <v>0</v>
      </c>
      <c r="P159" s="8">
        <f t="shared" si="35"/>
        <v>0</v>
      </c>
      <c r="Q159" s="8">
        <f t="shared" si="35"/>
        <v>0</v>
      </c>
      <c r="R159" s="8">
        <f t="shared" si="35"/>
        <v>0</v>
      </c>
      <c r="S159" s="8">
        <f t="shared" si="35"/>
        <v>0</v>
      </c>
      <c r="T159" s="8">
        <f t="shared" si="35"/>
        <v>0</v>
      </c>
      <c r="V159" s="6" t="s">
        <v>2</v>
      </c>
      <c r="W159" s="8"/>
      <c r="X159" s="8"/>
      <c r="Y159" s="8">
        <f t="shared" si="36"/>
        <v>0</v>
      </c>
      <c r="Z159" s="8">
        <f t="shared" si="36"/>
        <v>0</v>
      </c>
      <c r="AA159" s="8">
        <f t="shared" si="36"/>
        <v>0</v>
      </c>
      <c r="AB159" s="8">
        <f t="shared" si="36"/>
        <v>0</v>
      </c>
      <c r="AC159" s="8">
        <f t="shared" si="36"/>
        <v>0</v>
      </c>
      <c r="AD159" s="8">
        <f t="shared" si="36"/>
        <v>0</v>
      </c>
    </row>
    <row r="160" spans="2:30">
      <c r="B160" s="6" t="s">
        <v>3</v>
      </c>
      <c r="C160" s="8">
        <f t="shared" si="34"/>
        <v>0</v>
      </c>
      <c r="D160" s="8">
        <f t="shared" si="34"/>
        <v>2000</v>
      </c>
      <c r="E160" s="8">
        <f t="shared" si="34"/>
        <v>7000</v>
      </c>
      <c r="F160" s="8">
        <f t="shared" si="34"/>
        <v>10000</v>
      </c>
      <c r="G160" s="8">
        <f t="shared" si="34"/>
        <v>10000</v>
      </c>
      <c r="H160" s="8">
        <f t="shared" si="34"/>
        <v>10000</v>
      </c>
      <c r="I160" s="8">
        <f t="shared" si="34"/>
        <v>10000</v>
      </c>
      <c r="J160" s="8">
        <f t="shared" si="34"/>
        <v>10000</v>
      </c>
      <c r="L160" s="6" t="s">
        <v>3</v>
      </c>
      <c r="M160" s="8"/>
      <c r="N160" s="8">
        <f t="shared" si="35"/>
        <v>0</v>
      </c>
      <c r="O160" s="8">
        <f t="shared" si="35"/>
        <v>0</v>
      </c>
      <c r="P160" s="8">
        <f t="shared" si="35"/>
        <v>0</v>
      </c>
      <c r="Q160" s="8">
        <f t="shared" si="35"/>
        <v>0</v>
      </c>
      <c r="R160" s="8">
        <f t="shared" si="35"/>
        <v>0</v>
      </c>
      <c r="S160" s="8">
        <f t="shared" si="35"/>
        <v>0</v>
      </c>
      <c r="T160" s="8">
        <f t="shared" si="35"/>
        <v>0</v>
      </c>
      <c r="V160" s="6" t="s">
        <v>3</v>
      </c>
      <c r="W160" s="8"/>
      <c r="X160" s="8"/>
      <c r="Y160" s="8">
        <f t="shared" si="36"/>
        <v>0</v>
      </c>
      <c r="Z160" s="8">
        <f t="shared" si="36"/>
        <v>0</v>
      </c>
      <c r="AA160" s="8">
        <f t="shared" si="36"/>
        <v>0</v>
      </c>
      <c r="AB160" s="8">
        <f t="shared" si="36"/>
        <v>0</v>
      </c>
      <c r="AC160" s="8">
        <f t="shared" si="36"/>
        <v>0</v>
      </c>
      <c r="AD160" s="8">
        <f t="shared" si="36"/>
        <v>0</v>
      </c>
    </row>
    <row r="161" spans="2:31">
      <c r="B161" s="6" t="s">
        <v>4</v>
      </c>
      <c r="C161" s="8">
        <f t="shared" si="34"/>
        <v>0</v>
      </c>
      <c r="D161" s="8">
        <f t="shared" si="34"/>
        <v>0</v>
      </c>
      <c r="E161" s="8">
        <f t="shared" si="34"/>
        <v>0</v>
      </c>
      <c r="F161" s="8">
        <f t="shared" si="34"/>
        <v>0</v>
      </c>
      <c r="G161" s="8">
        <f t="shared" si="34"/>
        <v>0</v>
      </c>
      <c r="H161" s="8">
        <f t="shared" si="34"/>
        <v>0</v>
      </c>
      <c r="I161" s="8">
        <f t="shared" si="34"/>
        <v>0</v>
      </c>
      <c r="J161" s="8">
        <f t="shared" si="34"/>
        <v>0</v>
      </c>
      <c r="L161" s="6" t="s">
        <v>4</v>
      </c>
      <c r="M161" s="8"/>
      <c r="N161" s="8">
        <f t="shared" si="35"/>
        <v>0</v>
      </c>
      <c r="O161" s="8">
        <f t="shared" si="35"/>
        <v>0</v>
      </c>
      <c r="P161" s="8">
        <f t="shared" si="35"/>
        <v>0</v>
      </c>
      <c r="Q161" s="8">
        <f t="shared" si="35"/>
        <v>0</v>
      </c>
      <c r="R161" s="8">
        <f t="shared" si="35"/>
        <v>0</v>
      </c>
      <c r="S161" s="8">
        <f t="shared" si="35"/>
        <v>0</v>
      </c>
      <c r="T161" s="8">
        <f t="shared" si="35"/>
        <v>0</v>
      </c>
      <c r="V161" s="6" t="s">
        <v>4</v>
      </c>
      <c r="W161" s="8"/>
      <c r="X161" s="8"/>
      <c r="Y161" s="8">
        <f t="shared" si="36"/>
        <v>0</v>
      </c>
      <c r="Z161" s="8">
        <f t="shared" si="36"/>
        <v>0</v>
      </c>
      <c r="AA161" s="8">
        <f t="shared" si="36"/>
        <v>0</v>
      </c>
      <c r="AB161" s="8">
        <f t="shared" si="36"/>
        <v>0</v>
      </c>
      <c r="AC161" s="8">
        <f t="shared" si="36"/>
        <v>0</v>
      </c>
      <c r="AD161" s="8">
        <f t="shared" si="36"/>
        <v>0</v>
      </c>
    </row>
    <row r="162" spans="2:31">
      <c r="B162" s="6" t="s">
        <v>5</v>
      </c>
      <c r="C162" s="8">
        <f t="shared" si="34"/>
        <v>0</v>
      </c>
      <c r="D162" s="8">
        <f t="shared" si="34"/>
        <v>0</v>
      </c>
      <c r="E162" s="8">
        <f t="shared" si="34"/>
        <v>0</v>
      </c>
      <c r="F162" s="8">
        <f t="shared" si="34"/>
        <v>0</v>
      </c>
      <c r="G162" s="8">
        <f t="shared" si="34"/>
        <v>0</v>
      </c>
      <c r="H162" s="8">
        <f t="shared" si="34"/>
        <v>0</v>
      </c>
      <c r="I162" s="8">
        <f t="shared" si="34"/>
        <v>0</v>
      </c>
      <c r="J162" s="8">
        <f t="shared" si="34"/>
        <v>0</v>
      </c>
      <c r="L162" s="6" t="s">
        <v>5</v>
      </c>
      <c r="M162" s="8"/>
      <c r="N162" s="8">
        <f t="shared" si="35"/>
        <v>0</v>
      </c>
      <c r="O162" s="8">
        <f t="shared" si="35"/>
        <v>0</v>
      </c>
      <c r="P162" s="8">
        <f t="shared" si="35"/>
        <v>0</v>
      </c>
      <c r="Q162" s="8">
        <f t="shared" si="35"/>
        <v>0</v>
      </c>
      <c r="R162" s="8">
        <f t="shared" si="35"/>
        <v>0</v>
      </c>
      <c r="S162" s="8">
        <f t="shared" si="35"/>
        <v>0</v>
      </c>
      <c r="T162" s="8">
        <f t="shared" si="35"/>
        <v>0</v>
      </c>
      <c r="V162" s="6" t="s">
        <v>5</v>
      </c>
      <c r="W162" s="8"/>
      <c r="X162" s="8"/>
      <c r="Y162" s="8">
        <f t="shared" si="36"/>
        <v>0</v>
      </c>
      <c r="Z162" s="8">
        <f t="shared" si="36"/>
        <v>0</v>
      </c>
      <c r="AA162" s="8">
        <f t="shared" si="36"/>
        <v>0</v>
      </c>
      <c r="AB162" s="8">
        <f t="shared" si="36"/>
        <v>0</v>
      </c>
      <c r="AC162" s="8">
        <f t="shared" si="36"/>
        <v>0</v>
      </c>
      <c r="AD162" s="8">
        <f t="shared" si="36"/>
        <v>0</v>
      </c>
    </row>
    <row r="163" spans="2:31">
      <c r="B163" s="6" t="s">
        <v>35</v>
      </c>
      <c r="C163" s="8">
        <f t="shared" ref="C163:J163" si="37">SUM(C157:C162)</f>
        <v>0</v>
      </c>
      <c r="D163" s="8">
        <f t="shared" si="37"/>
        <v>4000</v>
      </c>
      <c r="E163" s="8">
        <f t="shared" si="37"/>
        <v>14000</v>
      </c>
      <c r="F163" s="8">
        <f t="shared" si="37"/>
        <v>20000</v>
      </c>
      <c r="G163" s="8">
        <f t="shared" si="37"/>
        <v>20700</v>
      </c>
      <c r="H163" s="8">
        <f t="shared" si="37"/>
        <v>21000</v>
      </c>
      <c r="I163" s="8">
        <f t="shared" si="37"/>
        <v>21000</v>
      </c>
      <c r="J163" s="8">
        <f t="shared" si="37"/>
        <v>21000</v>
      </c>
      <c r="L163" s="6" t="s">
        <v>35</v>
      </c>
      <c r="M163" s="8"/>
      <c r="N163" s="8">
        <f t="shared" ref="N163:T163" si="38">SUM(N157:N162)</f>
        <v>0</v>
      </c>
      <c r="O163" s="8">
        <f t="shared" si="38"/>
        <v>0</v>
      </c>
      <c r="P163" s="8">
        <f t="shared" si="38"/>
        <v>0</v>
      </c>
      <c r="Q163" s="8">
        <f t="shared" si="38"/>
        <v>0</v>
      </c>
      <c r="R163" s="8">
        <f t="shared" si="38"/>
        <v>0</v>
      </c>
      <c r="S163" s="8">
        <f t="shared" si="38"/>
        <v>0</v>
      </c>
      <c r="T163" s="8">
        <f t="shared" si="38"/>
        <v>0</v>
      </c>
      <c r="V163" s="6" t="s">
        <v>35</v>
      </c>
      <c r="W163" s="8"/>
      <c r="X163" s="8"/>
      <c r="Y163" s="8">
        <f t="shared" ref="Y163:AD163" si="39">SUM(Y157:Y162)</f>
        <v>0</v>
      </c>
      <c r="Z163" s="8">
        <f t="shared" si="39"/>
        <v>0</v>
      </c>
      <c r="AA163" s="8">
        <f t="shared" si="39"/>
        <v>0</v>
      </c>
      <c r="AB163" s="8">
        <f t="shared" si="39"/>
        <v>0</v>
      </c>
      <c r="AC163" s="8">
        <f t="shared" si="39"/>
        <v>0</v>
      </c>
      <c r="AD163" s="8">
        <f t="shared" si="39"/>
        <v>0</v>
      </c>
    </row>
    <row r="164" spans="2:31">
      <c r="B164" s="6" t="s">
        <v>36</v>
      </c>
      <c r="C164" s="8">
        <f t="shared" ref="C164:J164" si="40">MIN(MAX(C163-$C$70,0),$C$106)</f>
        <v>0</v>
      </c>
      <c r="D164" s="8">
        <f t="shared" si="40"/>
        <v>4000</v>
      </c>
      <c r="E164" s="8">
        <f t="shared" si="40"/>
        <v>10000</v>
      </c>
      <c r="F164" s="8">
        <f t="shared" si="40"/>
        <v>10000</v>
      </c>
      <c r="G164" s="8">
        <f t="shared" si="40"/>
        <v>10000</v>
      </c>
      <c r="H164" s="8">
        <f t="shared" si="40"/>
        <v>10000</v>
      </c>
      <c r="I164" s="8">
        <f t="shared" si="40"/>
        <v>10000</v>
      </c>
      <c r="J164" s="8">
        <f t="shared" si="40"/>
        <v>10000</v>
      </c>
      <c r="L164" s="6" t="s">
        <v>36</v>
      </c>
      <c r="M164" s="8"/>
      <c r="N164" s="8">
        <f t="shared" ref="N164:T164" si="41">MIN(MAX(N163-$D$70,0),$D$106)</f>
        <v>0</v>
      </c>
      <c r="O164" s="8">
        <f t="shared" si="41"/>
        <v>0</v>
      </c>
      <c r="P164" s="8">
        <f t="shared" si="41"/>
        <v>0</v>
      </c>
      <c r="Q164" s="8">
        <f t="shared" si="41"/>
        <v>0</v>
      </c>
      <c r="R164" s="8">
        <f t="shared" si="41"/>
        <v>0</v>
      </c>
      <c r="S164" s="8">
        <f t="shared" si="41"/>
        <v>0</v>
      </c>
      <c r="T164" s="8">
        <f t="shared" si="41"/>
        <v>0</v>
      </c>
      <c r="V164" s="6" t="s">
        <v>36</v>
      </c>
      <c r="W164" s="8"/>
      <c r="X164" s="8"/>
      <c r="Y164" s="8">
        <f t="shared" ref="Y164:AD164" si="42">MIN(MAX(Y163-$E$70,0),$E$106)</f>
        <v>0</v>
      </c>
      <c r="Z164" s="8">
        <f t="shared" si="42"/>
        <v>0</v>
      </c>
      <c r="AA164" s="8">
        <f t="shared" si="42"/>
        <v>0</v>
      </c>
      <c r="AB164" s="8">
        <f t="shared" si="42"/>
        <v>0</v>
      </c>
      <c r="AC164" s="8">
        <f t="shared" si="42"/>
        <v>0</v>
      </c>
      <c r="AD164" s="8">
        <f t="shared" si="42"/>
        <v>0</v>
      </c>
    </row>
    <row r="165" spans="2:31">
      <c r="B165" s="6" t="s">
        <v>60</v>
      </c>
      <c r="C165" s="8">
        <f t="shared" ref="C165:J165" si="43">C164*$C$66*$C$77</f>
        <v>0</v>
      </c>
      <c r="D165" s="8">
        <f t="shared" si="43"/>
        <v>4000</v>
      </c>
      <c r="E165" s="8">
        <f t="shared" si="43"/>
        <v>10000</v>
      </c>
      <c r="F165" s="8">
        <f t="shared" si="43"/>
        <v>10000</v>
      </c>
      <c r="G165" s="8">
        <f t="shared" si="43"/>
        <v>10000</v>
      </c>
      <c r="H165" s="8">
        <f t="shared" si="43"/>
        <v>10000</v>
      </c>
      <c r="I165" s="8">
        <f t="shared" si="43"/>
        <v>10000</v>
      </c>
      <c r="J165" s="8">
        <f t="shared" si="43"/>
        <v>10000</v>
      </c>
      <c r="L165" s="6" t="s">
        <v>60</v>
      </c>
      <c r="M165" s="8"/>
      <c r="N165" s="8">
        <f t="shared" ref="N165:T165" si="44">N164*$D$66*$D$77</f>
        <v>0</v>
      </c>
      <c r="O165" s="8">
        <f t="shared" si="44"/>
        <v>0</v>
      </c>
      <c r="P165" s="8">
        <f t="shared" si="44"/>
        <v>0</v>
      </c>
      <c r="Q165" s="8">
        <f t="shared" si="44"/>
        <v>0</v>
      </c>
      <c r="R165" s="8">
        <f t="shared" si="44"/>
        <v>0</v>
      </c>
      <c r="S165" s="8">
        <f t="shared" si="44"/>
        <v>0</v>
      </c>
      <c r="T165" s="8">
        <f t="shared" si="44"/>
        <v>0</v>
      </c>
      <c r="U165" s="8"/>
      <c r="V165" s="6" t="s">
        <v>60</v>
      </c>
      <c r="W165" s="8"/>
      <c r="X165" s="8"/>
      <c r="Y165" s="8">
        <f t="shared" ref="Y165:AD165" si="45">Y164*$E$66*$E$77</f>
        <v>0</v>
      </c>
      <c r="Z165" s="8">
        <f t="shared" si="45"/>
        <v>0</v>
      </c>
      <c r="AA165" s="8">
        <f t="shared" si="45"/>
        <v>0</v>
      </c>
      <c r="AB165" s="8">
        <f t="shared" si="45"/>
        <v>0</v>
      </c>
      <c r="AC165" s="8">
        <f t="shared" si="45"/>
        <v>0</v>
      </c>
      <c r="AD165" s="8">
        <f t="shared" si="45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6">IF($C$122=0,0,$C$129*D165/$C$122)</f>
        <v>800</v>
      </c>
      <c r="E166" s="99">
        <f t="shared" ca="1" si="46"/>
        <v>2000</v>
      </c>
      <c r="F166" s="99">
        <f t="shared" ca="1" si="46"/>
        <v>2000</v>
      </c>
      <c r="G166" s="99">
        <f t="shared" ca="1" si="46"/>
        <v>2000</v>
      </c>
      <c r="H166" s="99">
        <f t="shared" ca="1" si="46"/>
        <v>2000</v>
      </c>
      <c r="I166" s="99">
        <f t="shared" ca="1" si="46"/>
        <v>2000</v>
      </c>
      <c r="J166" s="99">
        <f t="shared" ca="1" si="46"/>
        <v>2000</v>
      </c>
      <c r="L166" s="96" t="s">
        <v>92</v>
      </c>
      <c r="M166" s="99">
        <f>IF($D$122=0,0,$D$129*M165/$D$122)</f>
        <v>0</v>
      </c>
      <c r="N166" s="99">
        <f t="shared" ref="N166:T166" si="47">IF($D$122=0,0,$D$129*N165/$D$122)</f>
        <v>0</v>
      </c>
      <c r="O166" s="99">
        <f t="shared" si="47"/>
        <v>0</v>
      </c>
      <c r="P166" s="99">
        <f t="shared" si="47"/>
        <v>0</v>
      </c>
      <c r="Q166" s="99">
        <f t="shared" si="47"/>
        <v>0</v>
      </c>
      <c r="R166" s="99">
        <f t="shared" si="47"/>
        <v>0</v>
      </c>
      <c r="S166" s="99">
        <f t="shared" si="47"/>
        <v>0</v>
      </c>
      <c r="T166" s="99">
        <f t="shared" si="47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48">IF($E$122=0,0,$E$129*X165/$E$122)</f>
        <v>0</v>
      </c>
      <c r="Y166" s="99">
        <f t="shared" si="48"/>
        <v>0</v>
      </c>
      <c r="Z166" s="99">
        <f t="shared" si="48"/>
        <v>0</v>
      </c>
      <c r="AA166" s="99">
        <f t="shared" si="48"/>
        <v>0</v>
      </c>
      <c r="AB166" s="99">
        <f t="shared" si="48"/>
        <v>0</v>
      </c>
      <c r="AC166" s="99">
        <f t="shared" si="48"/>
        <v>0</v>
      </c>
      <c r="AD166" s="99">
        <f t="shared" si="48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9">(D$156=$C$113)*$C$128*($C$72="NCB")</f>
        <v>0</v>
      </c>
      <c r="E167" s="99">
        <f t="shared" si="49"/>
        <v>0</v>
      </c>
      <c r="F167" s="99">
        <f t="shared" si="49"/>
        <v>0</v>
      </c>
      <c r="G167" s="99">
        <f t="shared" si="49"/>
        <v>0</v>
      </c>
      <c r="H167" s="99">
        <f t="shared" si="49"/>
        <v>0</v>
      </c>
      <c r="I167" s="99">
        <f t="shared" si="49"/>
        <v>0</v>
      </c>
      <c r="J167" s="99">
        <f t="shared" si="49"/>
        <v>0</v>
      </c>
      <c r="L167" s="96" t="s">
        <v>90</v>
      </c>
      <c r="M167" s="99">
        <f>(M$156=$D$113)*$D$128*($D$72="NCB")</f>
        <v>0</v>
      </c>
      <c r="N167" s="99">
        <f t="shared" ref="N167:T167" si="50">(N$156=$D$113)*$D$128*($D$72="NCB")</f>
        <v>0</v>
      </c>
      <c r="O167" s="99">
        <f t="shared" si="50"/>
        <v>0</v>
      </c>
      <c r="P167" s="99">
        <f t="shared" si="50"/>
        <v>0</v>
      </c>
      <c r="Q167" s="99">
        <f t="shared" si="50"/>
        <v>0</v>
      </c>
      <c r="R167" s="99">
        <f t="shared" si="50"/>
        <v>0</v>
      </c>
      <c r="S167" s="99">
        <f t="shared" si="50"/>
        <v>0</v>
      </c>
      <c r="T167" s="99">
        <f t="shared" si="50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1">(X$156=$E$113)*$E$128*($E$72="NCB")</f>
        <v>0</v>
      </c>
      <c r="Y167" s="99">
        <f t="shared" si="51"/>
        <v>0</v>
      </c>
      <c r="Z167" s="99">
        <f t="shared" si="51"/>
        <v>0</v>
      </c>
      <c r="AA167" s="99">
        <f t="shared" si="51"/>
        <v>0</v>
      </c>
      <c r="AB167" s="99">
        <f t="shared" si="51"/>
        <v>0</v>
      </c>
      <c r="AC167" s="99">
        <f t="shared" si="51"/>
        <v>0</v>
      </c>
      <c r="AD167" s="99">
        <f t="shared" si="51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800</v>
      </c>
      <c r="E168" s="99">
        <f t="shared" ref="E168:J168" ca="1" si="52">E166-D166+E167</f>
        <v>1200</v>
      </c>
      <c r="F168" s="99">
        <f t="shared" ca="1" si="52"/>
        <v>0</v>
      </c>
      <c r="G168" s="99">
        <f t="shared" ca="1" si="52"/>
        <v>0</v>
      </c>
      <c r="H168" s="99">
        <f t="shared" ca="1" si="52"/>
        <v>0</v>
      </c>
      <c r="I168" s="99">
        <f t="shared" ca="1" si="52"/>
        <v>0</v>
      </c>
      <c r="J168" s="99">
        <f t="shared" ca="1" si="52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53">O166-N166+O167</f>
        <v>0</v>
      </c>
      <c r="P168" s="99">
        <f t="shared" si="53"/>
        <v>0</v>
      </c>
      <c r="Q168" s="99">
        <f t="shared" si="53"/>
        <v>0</v>
      </c>
      <c r="R168" s="99">
        <f t="shared" si="53"/>
        <v>0</v>
      </c>
      <c r="S168" s="99">
        <f t="shared" si="53"/>
        <v>0</v>
      </c>
      <c r="T168" s="99">
        <f t="shared" si="53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54">Y166-X166+Y167</f>
        <v>0</v>
      </c>
      <c r="Z168" s="99">
        <f t="shared" si="54"/>
        <v>0</v>
      </c>
      <c r="AA168" s="99">
        <f t="shared" si="54"/>
        <v>0</v>
      </c>
      <c r="AB168" s="99">
        <f t="shared" si="54"/>
        <v>0</v>
      </c>
      <c r="AC168" s="99">
        <f t="shared" si="54"/>
        <v>0</v>
      </c>
      <c r="AD168" s="99">
        <f t="shared" si="54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5">C170+1</f>
        <v>2</v>
      </c>
      <c r="E170" s="2">
        <f t="shared" si="55"/>
        <v>3</v>
      </c>
      <c r="F170" s="2">
        <f t="shared" si="55"/>
        <v>4</v>
      </c>
      <c r="G170" s="2">
        <f t="shared" si="55"/>
        <v>5</v>
      </c>
      <c r="H170" s="2">
        <f t="shared" si="55"/>
        <v>6</v>
      </c>
      <c r="I170" s="2">
        <f t="shared" si="55"/>
        <v>7</v>
      </c>
      <c r="J170" s="2">
        <f t="shared" si="55"/>
        <v>8</v>
      </c>
      <c r="L170" s="4" t="str">
        <f>B170</f>
        <v>Ceded - Layer 2</v>
      </c>
      <c r="M170" s="2">
        <v>1</v>
      </c>
      <c r="N170" s="2">
        <f t="shared" ref="N170:T170" si="56">M170+1</f>
        <v>2</v>
      </c>
      <c r="O170" s="2">
        <f t="shared" si="56"/>
        <v>3</v>
      </c>
      <c r="P170" s="2">
        <f t="shared" si="56"/>
        <v>4</v>
      </c>
      <c r="Q170" s="2">
        <f t="shared" si="56"/>
        <v>5</v>
      </c>
      <c r="R170" s="2">
        <f t="shared" si="56"/>
        <v>6</v>
      </c>
      <c r="S170" s="2">
        <f t="shared" si="56"/>
        <v>7</v>
      </c>
      <c r="T170" s="2">
        <f t="shared" si="56"/>
        <v>8</v>
      </c>
      <c r="V170" s="4" t="str">
        <f>B170</f>
        <v>Ceded - Layer 2</v>
      </c>
      <c r="W170" s="2">
        <v>1</v>
      </c>
      <c r="X170" s="2">
        <f t="shared" ref="X170:AD170" si="57">W170+1</f>
        <v>2</v>
      </c>
      <c r="Y170" s="2">
        <f t="shared" si="57"/>
        <v>3</v>
      </c>
      <c r="Z170" s="2">
        <f t="shared" si="57"/>
        <v>4</v>
      </c>
      <c r="AA170" s="2">
        <f t="shared" si="57"/>
        <v>5</v>
      </c>
      <c r="AB170" s="2">
        <f t="shared" si="57"/>
        <v>6</v>
      </c>
      <c r="AC170" s="2">
        <f t="shared" si="57"/>
        <v>7</v>
      </c>
      <c r="AD170" s="2">
        <f t="shared" si="57"/>
        <v>8</v>
      </c>
    </row>
    <row r="171" spans="2:31">
      <c r="B171" s="6" t="s">
        <v>0</v>
      </c>
      <c r="C171" s="8">
        <f t="shared" ref="C171:J176" si="58">MIN(MAX(C148-$I$68,0),$I$105)</f>
        <v>0</v>
      </c>
      <c r="D171" s="8">
        <f t="shared" si="58"/>
        <v>0</v>
      </c>
      <c r="E171" s="8">
        <f t="shared" si="58"/>
        <v>0</v>
      </c>
      <c r="F171" s="8">
        <f t="shared" si="58"/>
        <v>0</v>
      </c>
      <c r="G171" s="8">
        <f t="shared" si="58"/>
        <v>0</v>
      </c>
      <c r="H171" s="8">
        <f t="shared" si="58"/>
        <v>0</v>
      </c>
      <c r="I171" s="8">
        <f t="shared" si="58"/>
        <v>0</v>
      </c>
      <c r="J171" s="8">
        <f t="shared" si="58"/>
        <v>0</v>
      </c>
      <c r="L171" s="6" t="s">
        <v>0</v>
      </c>
      <c r="M171" s="8"/>
      <c r="N171" s="8">
        <f t="shared" ref="N171:T176" si="59">MIN(MAX(N148-$J$68,0),$J$105)</f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0</v>
      </c>
      <c r="V171" s="6" t="s">
        <v>0</v>
      </c>
      <c r="W171" s="8"/>
      <c r="X171" s="8"/>
      <c r="Y171" s="8">
        <f t="shared" ref="Y171:AD176" si="60">MIN(MAX(Y148-$K$68,0),$K$105)</f>
        <v>0</v>
      </c>
      <c r="Z171" s="8">
        <f t="shared" si="60"/>
        <v>0</v>
      </c>
      <c r="AA171" s="8">
        <f t="shared" si="60"/>
        <v>0</v>
      </c>
      <c r="AB171" s="8">
        <f t="shared" si="60"/>
        <v>0</v>
      </c>
      <c r="AC171" s="8">
        <f t="shared" si="60"/>
        <v>0</v>
      </c>
      <c r="AD171" s="8">
        <f t="shared" si="60"/>
        <v>0</v>
      </c>
    </row>
    <row r="172" spans="2:31">
      <c r="B172" s="6" t="s">
        <v>1</v>
      </c>
      <c r="C172" s="8">
        <f t="shared" si="58"/>
        <v>0</v>
      </c>
      <c r="D172" s="8">
        <f t="shared" si="58"/>
        <v>0</v>
      </c>
      <c r="E172" s="8">
        <f t="shared" si="58"/>
        <v>0</v>
      </c>
      <c r="F172" s="8">
        <f t="shared" si="58"/>
        <v>0</v>
      </c>
      <c r="G172" s="8">
        <f t="shared" si="58"/>
        <v>700</v>
      </c>
      <c r="H172" s="8">
        <f t="shared" si="58"/>
        <v>1000</v>
      </c>
      <c r="I172" s="8">
        <f t="shared" si="58"/>
        <v>1000</v>
      </c>
      <c r="J172" s="8">
        <f t="shared" si="58"/>
        <v>1000</v>
      </c>
      <c r="L172" s="6" t="s">
        <v>1</v>
      </c>
      <c r="M172" s="8"/>
      <c r="N172" s="8">
        <f t="shared" si="59"/>
        <v>0</v>
      </c>
      <c r="O172" s="8">
        <f t="shared" si="59"/>
        <v>0</v>
      </c>
      <c r="P172" s="8">
        <f t="shared" si="59"/>
        <v>0</v>
      </c>
      <c r="Q172" s="8">
        <f t="shared" si="59"/>
        <v>0</v>
      </c>
      <c r="R172" s="8">
        <f t="shared" si="59"/>
        <v>0</v>
      </c>
      <c r="S172" s="8">
        <f t="shared" si="59"/>
        <v>0</v>
      </c>
      <c r="T172" s="8">
        <f t="shared" si="59"/>
        <v>0</v>
      </c>
      <c r="V172" s="6" t="s">
        <v>1</v>
      </c>
      <c r="W172" s="8"/>
      <c r="X172" s="8"/>
      <c r="Y172" s="8">
        <f t="shared" si="60"/>
        <v>0</v>
      </c>
      <c r="Z172" s="8">
        <f t="shared" si="60"/>
        <v>0</v>
      </c>
      <c r="AA172" s="8">
        <f t="shared" si="60"/>
        <v>0</v>
      </c>
      <c r="AB172" s="8">
        <f t="shared" si="60"/>
        <v>0</v>
      </c>
      <c r="AC172" s="8">
        <f t="shared" si="60"/>
        <v>0</v>
      </c>
      <c r="AD172" s="8">
        <f t="shared" si="60"/>
        <v>0</v>
      </c>
    </row>
    <row r="173" spans="2:31">
      <c r="B173" s="6" t="s">
        <v>2</v>
      </c>
      <c r="C173" s="8">
        <f t="shared" si="58"/>
        <v>0</v>
      </c>
      <c r="D173" s="8">
        <f t="shared" si="58"/>
        <v>2000</v>
      </c>
      <c r="E173" s="8">
        <f t="shared" si="58"/>
        <v>7000</v>
      </c>
      <c r="F173" s="8">
        <f t="shared" si="58"/>
        <v>10000</v>
      </c>
      <c r="G173" s="8">
        <f t="shared" si="58"/>
        <v>10000</v>
      </c>
      <c r="H173" s="8">
        <f t="shared" si="58"/>
        <v>10000</v>
      </c>
      <c r="I173" s="8">
        <f t="shared" si="58"/>
        <v>10000</v>
      </c>
      <c r="J173" s="8">
        <f t="shared" si="58"/>
        <v>10000</v>
      </c>
      <c r="L173" s="6" t="s">
        <v>2</v>
      </c>
      <c r="M173" s="8"/>
      <c r="N173" s="8">
        <f t="shared" si="59"/>
        <v>0</v>
      </c>
      <c r="O173" s="8">
        <f t="shared" si="59"/>
        <v>0</v>
      </c>
      <c r="P173" s="8">
        <f t="shared" si="59"/>
        <v>0</v>
      </c>
      <c r="Q173" s="8">
        <f t="shared" si="59"/>
        <v>0</v>
      </c>
      <c r="R173" s="8">
        <f t="shared" si="59"/>
        <v>0</v>
      </c>
      <c r="S173" s="8">
        <f t="shared" si="59"/>
        <v>0</v>
      </c>
      <c r="T173" s="8">
        <f t="shared" si="59"/>
        <v>0</v>
      </c>
      <c r="V173" s="6" t="s">
        <v>2</v>
      </c>
      <c r="W173" s="8"/>
      <c r="X173" s="8"/>
      <c r="Y173" s="8">
        <f t="shared" si="60"/>
        <v>0</v>
      </c>
      <c r="Z173" s="8">
        <f t="shared" si="60"/>
        <v>0</v>
      </c>
      <c r="AA173" s="8">
        <f t="shared" si="60"/>
        <v>0</v>
      </c>
      <c r="AB173" s="8">
        <f t="shared" si="60"/>
        <v>0</v>
      </c>
      <c r="AC173" s="8">
        <f t="shared" si="60"/>
        <v>0</v>
      </c>
      <c r="AD173" s="8">
        <f t="shared" si="60"/>
        <v>0</v>
      </c>
    </row>
    <row r="174" spans="2:31">
      <c r="B174" s="6" t="s">
        <v>3</v>
      </c>
      <c r="C174" s="8">
        <f t="shared" si="58"/>
        <v>0</v>
      </c>
      <c r="D174" s="8">
        <f t="shared" si="58"/>
        <v>2000</v>
      </c>
      <c r="E174" s="8">
        <f t="shared" si="58"/>
        <v>7000</v>
      </c>
      <c r="F174" s="8">
        <f t="shared" si="58"/>
        <v>10000</v>
      </c>
      <c r="G174" s="8">
        <f t="shared" si="58"/>
        <v>10000</v>
      </c>
      <c r="H174" s="8">
        <f t="shared" si="58"/>
        <v>10000</v>
      </c>
      <c r="I174" s="8">
        <f t="shared" si="58"/>
        <v>10000</v>
      </c>
      <c r="J174" s="8">
        <f t="shared" si="58"/>
        <v>10000</v>
      </c>
      <c r="L174" s="6" t="s">
        <v>3</v>
      </c>
      <c r="M174" s="8"/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0</v>
      </c>
      <c r="V174" s="6" t="s">
        <v>3</v>
      </c>
      <c r="W174" s="8"/>
      <c r="X174" s="8"/>
      <c r="Y174" s="8">
        <f t="shared" si="60"/>
        <v>0</v>
      </c>
      <c r="Z174" s="8">
        <f t="shared" si="60"/>
        <v>0</v>
      </c>
      <c r="AA174" s="8">
        <f t="shared" si="60"/>
        <v>0</v>
      </c>
      <c r="AB174" s="8">
        <f t="shared" si="60"/>
        <v>0</v>
      </c>
      <c r="AC174" s="8">
        <f t="shared" si="60"/>
        <v>0</v>
      </c>
      <c r="AD174" s="8">
        <f t="shared" si="60"/>
        <v>0</v>
      </c>
    </row>
    <row r="175" spans="2:31">
      <c r="B175" s="6" t="s">
        <v>4</v>
      </c>
      <c r="C175" s="8">
        <f t="shared" si="58"/>
        <v>0</v>
      </c>
      <c r="D175" s="8">
        <f t="shared" si="58"/>
        <v>0</v>
      </c>
      <c r="E175" s="8">
        <f t="shared" si="58"/>
        <v>0</v>
      </c>
      <c r="F175" s="8">
        <f t="shared" si="58"/>
        <v>0</v>
      </c>
      <c r="G175" s="8">
        <f t="shared" si="58"/>
        <v>0</v>
      </c>
      <c r="H175" s="8">
        <f t="shared" si="58"/>
        <v>0</v>
      </c>
      <c r="I175" s="8">
        <f t="shared" si="58"/>
        <v>0</v>
      </c>
      <c r="J175" s="8">
        <f t="shared" si="58"/>
        <v>0</v>
      </c>
      <c r="L175" s="6" t="s">
        <v>4</v>
      </c>
      <c r="M175" s="8"/>
      <c r="N175" s="8">
        <f t="shared" si="59"/>
        <v>0</v>
      </c>
      <c r="O175" s="8">
        <f t="shared" si="59"/>
        <v>0</v>
      </c>
      <c r="P175" s="8">
        <f t="shared" si="59"/>
        <v>0</v>
      </c>
      <c r="Q175" s="8">
        <f t="shared" si="59"/>
        <v>0</v>
      </c>
      <c r="R175" s="8">
        <f t="shared" si="59"/>
        <v>0</v>
      </c>
      <c r="S175" s="8">
        <f t="shared" si="59"/>
        <v>0</v>
      </c>
      <c r="T175" s="8">
        <f t="shared" si="59"/>
        <v>0</v>
      </c>
      <c r="V175" s="6" t="s">
        <v>4</v>
      </c>
      <c r="W175" s="8"/>
      <c r="X175" s="8"/>
      <c r="Y175" s="8">
        <f t="shared" si="60"/>
        <v>0</v>
      </c>
      <c r="Z175" s="8">
        <f t="shared" si="60"/>
        <v>0</v>
      </c>
      <c r="AA175" s="8">
        <f t="shared" si="60"/>
        <v>0</v>
      </c>
      <c r="AB175" s="8">
        <f t="shared" si="60"/>
        <v>0</v>
      </c>
      <c r="AC175" s="8">
        <f t="shared" si="60"/>
        <v>0</v>
      </c>
      <c r="AD175" s="8">
        <f t="shared" si="60"/>
        <v>0</v>
      </c>
    </row>
    <row r="176" spans="2:31">
      <c r="B176" s="6" t="s">
        <v>5</v>
      </c>
      <c r="C176" s="8">
        <f t="shared" si="58"/>
        <v>0</v>
      </c>
      <c r="D176" s="8">
        <f t="shared" si="58"/>
        <v>0</v>
      </c>
      <c r="E176" s="8">
        <f t="shared" si="58"/>
        <v>0</v>
      </c>
      <c r="F176" s="8">
        <f t="shared" si="58"/>
        <v>0</v>
      </c>
      <c r="G176" s="8">
        <f t="shared" si="58"/>
        <v>0</v>
      </c>
      <c r="H176" s="8">
        <f t="shared" si="58"/>
        <v>0</v>
      </c>
      <c r="I176" s="8">
        <f t="shared" si="58"/>
        <v>0</v>
      </c>
      <c r="J176" s="8">
        <f t="shared" si="58"/>
        <v>0</v>
      </c>
      <c r="L176" s="6" t="s">
        <v>5</v>
      </c>
      <c r="M176" s="8"/>
      <c r="N176" s="8">
        <f t="shared" si="59"/>
        <v>0</v>
      </c>
      <c r="O176" s="8">
        <f t="shared" si="59"/>
        <v>0</v>
      </c>
      <c r="P176" s="8">
        <f t="shared" si="59"/>
        <v>0</v>
      </c>
      <c r="Q176" s="8">
        <f t="shared" si="59"/>
        <v>0</v>
      </c>
      <c r="R176" s="8">
        <f t="shared" si="59"/>
        <v>0</v>
      </c>
      <c r="S176" s="8">
        <f t="shared" si="59"/>
        <v>0</v>
      </c>
      <c r="T176" s="8">
        <f t="shared" si="59"/>
        <v>0</v>
      </c>
      <c r="V176" s="6" t="s">
        <v>5</v>
      </c>
      <c r="W176" s="8"/>
      <c r="X176" s="8"/>
      <c r="Y176" s="8">
        <f t="shared" si="60"/>
        <v>0</v>
      </c>
      <c r="Z176" s="8">
        <f t="shared" si="60"/>
        <v>0</v>
      </c>
      <c r="AA176" s="8">
        <f t="shared" si="60"/>
        <v>0</v>
      </c>
      <c r="AB176" s="8">
        <f t="shared" si="60"/>
        <v>0</v>
      </c>
      <c r="AC176" s="8">
        <f t="shared" si="60"/>
        <v>0</v>
      </c>
      <c r="AD176" s="8">
        <f t="shared" si="60"/>
        <v>0</v>
      </c>
    </row>
    <row r="177" spans="2:31">
      <c r="B177" s="6" t="s">
        <v>35</v>
      </c>
      <c r="C177" s="8">
        <f t="shared" ref="C177:J177" si="61">SUM(C171:C176)</f>
        <v>0</v>
      </c>
      <c r="D177" s="8">
        <f t="shared" si="61"/>
        <v>4000</v>
      </c>
      <c r="E177" s="8">
        <f t="shared" si="61"/>
        <v>14000</v>
      </c>
      <c r="F177" s="8">
        <f t="shared" si="61"/>
        <v>20000</v>
      </c>
      <c r="G177" s="8">
        <f t="shared" si="61"/>
        <v>20700</v>
      </c>
      <c r="H177" s="8">
        <f>SUM(H171:H176)</f>
        <v>21000</v>
      </c>
      <c r="I177" s="8">
        <f t="shared" si="61"/>
        <v>21000</v>
      </c>
      <c r="J177" s="8">
        <f t="shared" si="61"/>
        <v>21000</v>
      </c>
      <c r="L177" s="6" t="s">
        <v>35</v>
      </c>
      <c r="M177" s="8"/>
      <c r="N177" s="8">
        <f t="shared" ref="N177:T177" si="62">SUM(N171:N176)</f>
        <v>0</v>
      </c>
      <c r="O177" s="8">
        <f t="shared" si="62"/>
        <v>0</v>
      </c>
      <c r="P177" s="8">
        <f t="shared" si="62"/>
        <v>0</v>
      </c>
      <c r="Q177" s="8">
        <f t="shared" si="62"/>
        <v>0</v>
      </c>
      <c r="R177" s="8">
        <f t="shared" si="62"/>
        <v>0</v>
      </c>
      <c r="S177" s="8">
        <f t="shared" si="62"/>
        <v>0</v>
      </c>
      <c r="T177" s="8">
        <f t="shared" si="62"/>
        <v>0</v>
      </c>
      <c r="V177" s="6" t="s">
        <v>35</v>
      </c>
      <c r="W177" s="8"/>
      <c r="X177" s="8"/>
      <c r="Y177" s="8">
        <f t="shared" ref="Y177:AD177" si="63">SUM(Y171:Y176)</f>
        <v>0</v>
      </c>
      <c r="Z177" s="8">
        <f t="shared" si="63"/>
        <v>0</v>
      </c>
      <c r="AA177" s="8">
        <f t="shared" si="63"/>
        <v>0</v>
      </c>
      <c r="AB177" s="8">
        <f t="shared" si="63"/>
        <v>0</v>
      </c>
      <c r="AC177" s="8">
        <f t="shared" si="63"/>
        <v>0</v>
      </c>
      <c r="AD177" s="8">
        <f t="shared" si="63"/>
        <v>0</v>
      </c>
    </row>
    <row r="178" spans="2:31">
      <c r="B178" s="6" t="s">
        <v>36</v>
      </c>
      <c r="C178" s="8">
        <f t="shared" ref="C178:J178" si="64">MIN(MAX(C177-$I$70,0),$I$106)</f>
        <v>0</v>
      </c>
      <c r="D178" s="8">
        <f t="shared" si="64"/>
        <v>0</v>
      </c>
      <c r="E178" s="8">
        <f t="shared" si="64"/>
        <v>4000</v>
      </c>
      <c r="F178" s="8">
        <f t="shared" si="64"/>
        <v>10000</v>
      </c>
      <c r="G178" s="8">
        <f t="shared" si="64"/>
        <v>10000</v>
      </c>
      <c r="H178" s="8">
        <f t="shared" si="64"/>
        <v>10000</v>
      </c>
      <c r="I178" s="8">
        <f t="shared" si="64"/>
        <v>10000</v>
      </c>
      <c r="J178" s="8">
        <f t="shared" si="64"/>
        <v>10000</v>
      </c>
      <c r="L178" s="6" t="s">
        <v>36</v>
      </c>
      <c r="M178" s="8"/>
      <c r="N178" s="8">
        <f t="shared" ref="N178:T178" si="65">MIN(MAX(N177-$J$70,0),$J$106)</f>
        <v>0</v>
      </c>
      <c r="O178" s="8">
        <f t="shared" si="65"/>
        <v>0</v>
      </c>
      <c r="P178" s="8">
        <f t="shared" si="65"/>
        <v>0</v>
      </c>
      <c r="Q178" s="8">
        <f t="shared" si="65"/>
        <v>0</v>
      </c>
      <c r="R178" s="8">
        <f t="shared" si="65"/>
        <v>0</v>
      </c>
      <c r="S178" s="8">
        <f t="shared" si="65"/>
        <v>0</v>
      </c>
      <c r="T178" s="8">
        <f t="shared" si="65"/>
        <v>0</v>
      </c>
      <c r="V178" s="6" t="s">
        <v>36</v>
      </c>
      <c r="W178" s="8"/>
      <c r="X178" s="8"/>
      <c r="Y178" s="8">
        <f t="shared" ref="Y178:AD178" si="66">MIN(MAX(Y177-$J$70,0),$K$106)</f>
        <v>0</v>
      </c>
      <c r="Z178" s="8">
        <f t="shared" si="66"/>
        <v>0</v>
      </c>
      <c r="AA178" s="8">
        <f t="shared" si="66"/>
        <v>0</v>
      </c>
      <c r="AB178" s="8">
        <f t="shared" si="66"/>
        <v>0</v>
      </c>
      <c r="AC178" s="8">
        <f t="shared" si="66"/>
        <v>0</v>
      </c>
      <c r="AD178" s="8">
        <f t="shared" si="66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67">D178*$I$66*$C$77</f>
        <v>0</v>
      </c>
      <c r="E179" s="8">
        <f t="shared" si="67"/>
        <v>4000</v>
      </c>
      <c r="F179" s="8">
        <f t="shared" si="67"/>
        <v>10000</v>
      </c>
      <c r="G179" s="8">
        <f t="shared" si="67"/>
        <v>10000</v>
      </c>
      <c r="H179" s="8">
        <f t="shared" si="67"/>
        <v>10000</v>
      </c>
      <c r="I179" s="8">
        <f t="shared" si="67"/>
        <v>10000</v>
      </c>
      <c r="J179" s="8">
        <f t="shared" si="67"/>
        <v>10000</v>
      </c>
      <c r="L179" s="6" t="s">
        <v>60</v>
      </c>
      <c r="M179" s="8"/>
      <c r="N179" s="8">
        <f t="shared" ref="N179:T179" si="68">N178*$J$66*$C$77</f>
        <v>0</v>
      </c>
      <c r="O179" s="8">
        <f t="shared" si="68"/>
        <v>0</v>
      </c>
      <c r="P179" s="8">
        <f t="shared" si="68"/>
        <v>0</v>
      </c>
      <c r="Q179" s="8">
        <f t="shared" si="68"/>
        <v>0</v>
      </c>
      <c r="R179" s="8">
        <f t="shared" si="68"/>
        <v>0</v>
      </c>
      <c r="S179" s="8">
        <f t="shared" si="68"/>
        <v>0</v>
      </c>
      <c r="T179" s="8">
        <f t="shared" si="68"/>
        <v>0</v>
      </c>
      <c r="U179" s="8"/>
      <c r="V179" s="6" t="s">
        <v>60</v>
      </c>
      <c r="W179" s="8"/>
      <c r="X179" s="8"/>
      <c r="Y179" s="8">
        <f t="shared" ref="Y179:AD179" si="69">Y178*$K$66*$C$77</f>
        <v>0</v>
      </c>
      <c r="Z179" s="8">
        <f t="shared" si="69"/>
        <v>0</v>
      </c>
      <c r="AA179" s="8">
        <f t="shared" si="69"/>
        <v>0</v>
      </c>
      <c r="AB179" s="8">
        <f t="shared" si="69"/>
        <v>0</v>
      </c>
      <c r="AC179" s="8">
        <f t="shared" si="69"/>
        <v>0</v>
      </c>
      <c r="AD179" s="8">
        <f t="shared" si="69"/>
        <v>0</v>
      </c>
      <c r="AE179" s="8"/>
    </row>
    <row r="180" spans="2:31">
      <c r="B180" s="96" t="s">
        <v>92</v>
      </c>
      <c r="C180" s="99">
        <f ca="1">IF($I$122=0,0,$I$129*C179/$I$122)</f>
        <v>0</v>
      </c>
      <c r="D180" s="99">
        <f t="shared" ref="D180:J180" ca="1" si="70">IF($I$122=0,0,$I$129*D179/$I$122)</f>
        <v>0</v>
      </c>
      <c r="E180" s="99">
        <f t="shared" ca="1" si="70"/>
        <v>0</v>
      </c>
      <c r="F180" s="99">
        <f t="shared" ca="1" si="70"/>
        <v>0</v>
      </c>
      <c r="G180" s="99">
        <f t="shared" ca="1" si="70"/>
        <v>0</v>
      </c>
      <c r="H180" s="99">
        <f t="shared" ca="1" si="70"/>
        <v>0</v>
      </c>
      <c r="I180" s="99">
        <f t="shared" ca="1" si="70"/>
        <v>0</v>
      </c>
      <c r="J180" s="99">
        <f t="shared" ca="1" si="70"/>
        <v>0</v>
      </c>
      <c r="L180" s="96" t="s">
        <v>92</v>
      </c>
      <c r="M180" s="99">
        <f>IF($J$122=0,0,$J$129*M179/$J$122)</f>
        <v>0</v>
      </c>
      <c r="N180" s="99">
        <f t="shared" ref="N180:T180" si="71">IF($J$122=0,0,$J$129*N179/$J$122)</f>
        <v>0</v>
      </c>
      <c r="O180" s="99">
        <f t="shared" si="71"/>
        <v>0</v>
      </c>
      <c r="P180" s="99">
        <f t="shared" si="71"/>
        <v>0</v>
      </c>
      <c r="Q180" s="99">
        <f t="shared" si="71"/>
        <v>0</v>
      </c>
      <c r="R180" s="99">
        <f t="shared" si="71"/>
        <v>0</v>
      </c>
      <c r="S180" s="99">
        <f t="shared" si="71"/>
        <v>0</v>
      </c>
      <c r="T180" s="99">
        <f t="shared" si="71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2">IF($K$122=0,0,$K$129*X179/$K$122)</f>
        <v>0</v>
      </c>
      <c r="Y180" s="99">
        <f t="shared" si="72"/>
        <v>0</v>
      </c>
      <c r="Z180" s="99">
        <f t="shared" si="72"/>
        <v>0</v>
      </c>
      <c r="AA180" s="99">
        <f t="shared" si="72"/>
        <v>0</v>
      </c>
      <c r="AB180" s="99">
        <f t="shared" si="72"/>
        <v>0</v>
      </c>
      <c r="AC180" s="99">
        <f t="shared" si="72"/>
        <v>0</v>
      </c>
      <c r="AD180" s="99">
        <f t="shared" si="72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3">(D$170=$I$113)*$I$128*($I$72="NCB")</f>
        <v>0</v>
      </c>
      <c r="E181" s="99">
        <f t="shared" si="73"/>
        <v>0</v>
      </c>
      <c r="F181" s="99">
        <f t="shared" si="73"/>
        <v>0</v>
      </c>
      <c r="G181" s="99">
        <f t="shared" si="73"/>
        <v>0</v>
      </c>
      <c r="H181" s="99">
        <f t="shared" si="73"/>
        <v>0</v>
      </c>
      <c r="I181" s="99">
        <f t="shared" si="73"/>
        <v>0</v>
      </c>
      <c r="J181" s="99">
        <f t="shared" si="73"/>
        <v>0</v>
      </c>
      <c r="L181" s="96" t="s">
        <v>90</v>
      </c>
      <c r="M181" s="99">
        <f>(M$170=$J$113)*$J$128*($J$72="NCB")</f>
        <v>0</v>
      </c>
      <c r="N181" s="99">
        <f t="shared" ref="N181:T181" si="74">(N$170=$J$113)*$J$128*($J$72="NCB")</f>
        <v>0</v>
      </c>
      <c r="O181" s="99">
        <f t="shared" si="74"/>
        <v>0</v>
      </c>
      <c r="P181" s="99">
        <f t="shared" si="74"/>
        <v>0</v>
      </c>
      <c r="Q181" s="99">
        <f t="shared" si="74"/>
        <v>0</v>
      </c>
      <c r="R181" s="99">
        <f t="shared" si="74"/>
        <v>0</v>
      </c>
      <c r="S181" s="99">
        <f t="shared" si="74"/>
        <v>0</v>
      </c>
      <c r="T181" s="99">
        <f t="shared" si="74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5">(X$170=$K$113)*$K$128*($K$72="NCB")</f>
        <v>0</v>
      </c>
      <c r="Y181" s="99">
        <f t="shared" si="75"/>
        <v>0</v>
      </c>
      <c r="Z181" s="99">
        <f t="shared" si="75"/>
        <v>0</v>
      </c>
      <c r="AA181" s="99">
        <f t="shared" si="75"/>
        <v>0</v>
      </c>
      <c r="AB181" s="99">
        <f t="shared" si="75"/>
        <v>0</v>
      </c>
      <c r="AC181" s="99">
        <f t="shared" si="75"/>
        <v>0</v>
      </c>
      <c r="AD181" s="99">
        <f t="shared" si="75"/>
        <v>0</v>
      </c>
      <c r="AE181" s="8"/>
    </row>
    <row r="182" spans="2:31">
      <c r="B182" s="96" t="s">
        <v>93</v>
      </c>
      <c r="C182" s="99">
        <f ca="1">C180+C181</f>
        <v>0</v>
      </c>
      <c r="D182" s="99">
        <f ca="1">D180-C180+D181</f>
        <v>0</v>
      </c>
      <c r="E182" s="99">
        <f t="shared" ref="E182:J182" ca="1" si="76">E180-D180+E181</f>
        <v>0</v>
      </c>
      <c r="F182" s="99">
        <f t="shared" ca="1" si="76"/>
        <v>0</v>
      </c>
      <c r="G182" s="99">
        <f t="shared" ca="1" si="76"/>
        <v>0</v>
      </c>
      <c r="H182" s="99">
        <f t="shared" ca="1" si="76"/>
        <v>0</v>
      </c>
      <c r="I182" s="99">
        <f t="shared" ca="1" si="76"/>
        <v>0</v>
      </c>
      <c r="J182" s="99">
        <f t="shared" ca="1" si="76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7">O180-N180+O181</f>
        <v>0</v>
      </c>
      <c r="P182" s="99">
        <f t="shared" si="77"/>
        <v>0</v>
      </c>
      <c r="Q182" s="99">
        <f t="shared" si="77"/>
        <v>0</v>
      </c>
      <c r="R182" s="99">
        <f t="shared" si="77"/>
        <v>0</v>
      </c>
      <c r="S182" s="99">
        <f t="shared" si="77"/>
        <v>0</v>
      </c>
      <c r="T182" s="99">
        <f t="shared" si="77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8">Y180-X180+Y181</f>
        <v>0</v>
      </c>
      <c r="Z182" s="99">
        <f t="shared" si="78"/>
        <v>0</v>
      </c>
      <c r="AA182" s="99">
        <f t="shared" si="78"/>
        <v>0</v>
      </c>
      <c r="AB182" s="99">
        <f t="shared" si="78"/>
        <v>0</v>
      </c>
      <c r="AC182" s="99">
        <f t="shared" si="78"/>
        <v>0</v>
      </c>
      <c r="AD182" s="99">
        <f t="shared" si="78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9">C165+C179</f>
        <v>0</v>
      </c>
      <c r="D185" s="8">
        <f t="shared" si="79"/>
        <v>4000</v>
      </c>
      <c r="E185" s="8">
        <f t="shared" si="79"/>
        <v>14000</v>
      </c>
      <c r="F185" s="8">
        <f t="shared" si="79"/>
        <v>20000</v>
      </c>
      <c r="G185" s="8">
        <f t="shared" si="79"/>
        <v>20000</v>
      </c>
      <c r="H185" s="8">
        <f t="shared" si="79"/>
        <v>20000</v>
      </c>
      <c r="I185" s="8">
        <f t="shared" si="79"/>
        <v>20000</v>
      </c>
      <c r="J185" s="8">
        <f t="shared" si="79"/>
        <v>20000</v>
      </c>
      <c r="L185" s="6" t="s">
        <v>38</v>
      </c>
      <c r="M185" s="8">
        <f t="shared" ref="M185:T185" si="80">M165+M179</f>
        <v>0</v>
      </c>
      <c r="N185" s="8">
        <f t="shared" si="80"/>
        <v>0</v>
      </c>
      <c r="O185" s="8">
        <f t="shared" si="80"/>
        <v>0</v>
      </c>
      <c r="P185" s="8">
        <f t="shared" si="80"/>
        <v>0</v>
      </c>
      <c r="Q185" s="8">
        <f t="shared" si="80"/>
        <v>0</v>
      </c>
      <c r="R185" s="8">
        <f t="shared" si="80"/>
        <v>0</v>
      </c>
      <c r="S185" s="8">
        <f t="shared" si="80"/>
        <v>0</v>
      </c>
      <c r="T185" s="8">
        <f t="shared" si="80"/>
        <v>0</v>
      </c>
      <c r="U185" s="8"/>
      <c r="V185" s="6" t="s">
        <v>38</v>
      </c>
      <c r="W185" s="8">
        <f t="shared" ref="W185:AD185" si="81">W165+W179</f>
        <v>0</v>
      </c>
      <c r="X185" s="8">
        <f t="shared" si="81"/>
        <v>0</v>
      </c>
      <c r="Y185" s="8">
        <f t="shared" si="81"/>
        <v>0</v>
      </c>
      <c r="Z185" s="8">
        <f t="shared" si="81"/>
        <v>0</v>
      </c>
      <c r="AA185" s="8">
        <f t="shared" si="81"/>
        <v>0</v>
      </c>
      <c r="AB185" s="8">
        <f t="shared" si="81"/>
        <v>0</v>
      </c>
      <c r="AC185" s="8">
        <f t="shared" si="81"/>
        <v>0</v>
      </c>
      <c r="AD185" s="8">
        <f t="shared" si="81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2">C189+1</f>
        <v>2</v>
      </c>
      <c r="E189" s="2">
        <f t="shared" si="82"/>
        <v>3</v>
      </c>
      <c r="F189" s="2">
        <f t="shared" si="82"/>
        <v>4</v>
      </c>
      <c r="G189" s="2">
        <f t="shared" si="82"/>
        <v>5</v>
      </c>
      <c r="H189" s="2">
        <f t="shared" si="82"/>
        <v>6</v>
      </c>
      <c r="I189" s="2">
        <f t="shared" si="82"/>
        <v>7</v>
      </c>
      <c r="J189" s="2">
        <f t="shared" si="82"/>
        <v>8</v>
      </c>
    </row>
    <row r="190" spans="2:31">
      <c r="B190" s="6" t="s">
        <v>40</v>
      </c>
      <c r="C190" s="12">
        <f t="shared" ref="C190:J190" si="83">C154+M154+W154</f>
        <v>7650</v>
      </c>
      <c r="D190" s="12">
        <f t="shared" si="83"/>
        <v>17850</v>
      </c>
      <c r="E190" s="12">
        <f t="shared" si="83"/>
        <v>30600</v>
      </c>
      <c r="F190" s="12">
        <f t="shared" si="83"/>
        <v>40800</v>
      </c>
      <c r="G190" s="12">
        <f t="shared" si="83"/>
        <v>48450</v>
      </c>
      <c r="H190" s="12">
        <f t="shared" si="83"/>
        <v>51000</v>
      </c>
      <c r="I190" s="12">
        <f t="shared" si="83"/>
        <v>51000</v>
      </c>
      <c r="J190" s="12">
        <f t="shared" si="83"/>
        <v>51000</v>
      </c>
    </row>
    <row r="191" spans="2:31">
      <c r="B191" s="6" t="s">
        <v>41</v>
      </c>
      <c r="C191" s="12">
        <f>C190</f>
        <v>7650</v>
      </c>
      <c r="D191" s="12">
        <f t="shared" ref="D191:J191" si="84">D190-C190</f>
        <v>10200</v>
      </c>
      <c r="E191" s="12">
        <f t="shared" si="84"/>
        <v>12750</v>
      </c>
      <c r="F191" s="12">
        <f t="shared" si="84"/>
        <v>10200</v>
      </c>
      <c r="G191" s="12">
        <f t="shared" si="84"/>
        <v>7650</v>
      </c>
      <c r="H191" s="12">
        <f t="shared" si="84"/>
        <v>2550</v>
      </c>
      <c r="I191" s="12">
        <f t="shared" si="84"/>
        <v>0</v>
      </c>
      <c r="J191" s="12">
        <f t="shared" si="84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5">C185</f>
        <v>0</v>
      </c>
      <c r="D194" s="8">
        <f t="shared" si="85"/>
        <v>4000</v>
      </c>
      <c r="E194" s="8">
        <f t="shared" si="85"/>
        <v>14000</v>
      </c>
      <c r="F194" s="8">
        <f t="shared" si="85"/>
        <v>20000</v>
      </c>
      <c r="G194" s="8">
        <f t="shared" si="85"/>
        <v>20000</v>
      </c>
      <c r="H194" s="8">
        <f t="shared" si="85"/>
        <v>20000</v>
      </c>
      <c r="I194" s="8">
        <f t="shared" si="85"/>
        <v>20000</v>
      </c>
      <c r="J194" s="8">
        <f t="shared" si="85"/>
        <v>20000</v>
      </c>
    </row>
    <row r="195" spans="1:10">
      <c r="B195" s="6" t="s">
        <v>31</v>
      </c>
      <c r="C195" s="8"/>
      <c r="D195" s="8">
        <f t="shared" ref="D195:J195" si="86">N185</f>
        <v>0</v>
      </c>
      <c r="E195" s="8">
        <f t="shared" si="86"/>
        <v>0</v>
      </c>
      <c r="F195" s="8">
        <f t="shared" si="86"/>
        <v>0</v>
      </c>
      <c r="G195" s="8">
        <f t="shared" si="86"/>
        <v>0</v>
      </c>
      <c r="H195" s="8">
        <f t="shared" si="86"/>
        <v>0</v>
      </c>
      <c r="I195" s="8">
        <f t="shared" si="86"/>
        <v>0</v>
      </c>
      <c r="J195" s="8">
        <f t="shared" si="86"/>
        <v>0</v>
      </c>
    </row>
    <row r="196" spans="1:10">
      <c r="B196" s="6" t="s">
        <v>32</v>
      </c>
      <c r="C196" s="8"/>
      <c r="D196" s="8"/>
      <c r="E196" s="8">
        <f t="shared" ref="E196:J196" si="87">Y185</f>
        <v>0</v>
      </c>
      <c r="F196" s="8">
        <f t="shared" si="87"/>
        <v>0</v>
      </c>
      <c r="G196" s="8">
        <f t="shared" si="87"/>
        <v>0</v>
      </c>
      <c r="H196" s="8">
        <f t="shared" si="87"/>
        <v>0</v>
      </c>
      <c r="I196" s="8">
        <f t="shared" si="87"/>
        <v>0</v>
      </c>
      <c r="J196" s="8">
        <f t="shared" si="87"/>
        <v>0</v>
      </c>
    </row>
    <row r="197" spans="1:10">
      <c r="B197" s="6" t="s">
        <v>42</v>
      </c>
      <c r="C197" s="8">
        <f t="shared" ref="C197:J197" si="88">SUM(C194:C196)</f>
        <v>0</v>
      </c>
      <c r="D197" s="8">
        <f t="shared" si="88"/>
        <v>4000</v>
      </c>
      <c r="E197" s="8">
        <f t="shared" si="88"/>
        <v>14000</v>
      </c>
      <c r="F197" s="8">
        <f t="shared" si="88"/>
        <v>20000</v>
      </c>
      <c r="G197" s="8">
        <f t="shared" si="88"/>
        <v>20000</v>
      </c>
      <c r="H197" s="8">
        <f t="shared" si="88"/>
        <v>20000</v>
      </c>
      <c r="I197" s="8">
        <f t="shared" si="88"/>
        <v>20000</v>
      </c>
      <c r="J197" s="8">
        <f t="shared" si="88"/>
        <v>20000</v>
      </c>
    </row>
    <row r="198" spans="1:10">
      <c r="B198" s="6" t="s">
        <v>43</v>
      </c>
      <c r="C198" s="8">
        <f t="shared" ref="C198:J198" si="89">MIN(MAX(C197-$C$59,0),$C$104)</f>
        <v>0</v>
      </c>
      <c r="D198" s="8">
        <f t="shared" si="89"/>
        <v>4000</v>
      </c>
      <c r="E198" s="8">
        <f t="shared" si="89"/>
        <v>14000</v>
      </c>
      <c r="F198" s="8">
        <f t="shared" si="89"/>
        <v>20000</v>
      </c>
      <c r="G198" s="8">
        <f t="shared" si="89"/>
        <v>20000</v>
      </c>
      <c r="H198" s="8">
        <f t="shared" si="89"/>
        <v>20000</v>
      </c>
      <c r="I198" s="8">
        <f t="shared" si="89"/>
        <v>20000</v>
      </c>
      <c r="J198" s="8">
        <f t="shared" si="89"/>
        <v>20000</v>
      </c>
    </row>
    <row r="199" spans="1:10">
      <c r="B199" s="68" t="s">
        <v>44</v>
      </c>
      <c r="C199" s="69">
        <f>C198</f>
        <v>0</v>
      </c>
      <c r="D199" s="69">
        <f>D198-C198</f>
        <v>4000</v>
      </c>
      <c r="E199" s="69">
        <f t="shared" ref="E199:J199" si="90">E198-D198</f>
        <v>10000</v>
      </c>
      <c r="F199" s="69">
        <f t="shared" si="90"/>
        <v>6000</v>
      </c>
      <c r="G199" s="69">
        <f t="shared" si="90"/>
        <v>0</v>
      </c>
      <c r="H199" s="69">
        <f>H198-G198</f>
        <v>0</v>
      </c>
      <c r="I199" s="69">
        <f t="shared" si="90"/>
        <v>0</v>
      </c>
      <c r="J199" s="69">
        <f t="shared" si="90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20000</v>
      </c>
      <c r="B205" s="55" t="s">
        <v>30</v>
      </c>
      <c r="C205" s="79">
        <f>MIN($A205,C194)</f>
        <v>0</v>
      </c>
      <c r="D205" s="79">
        <f t="shared" ref="D205:J207" si="91">MIN($A205,D194)</f>
        <v>4000</v>
      </c>
      <c r="E205" s="79">
        <f t="shared" si="91"/>
        <v>14000</v>
      </c>
      <c r="F205" s="79">
        <f t="shared" si="91"/>
        <v>20000</v>
      </c>
      <c r="G205" s="79">
        <f t="shared" si="91"/>
        <v>20000</v>
      </c>
      <c r="H205" s="79">
        <f t="shared" si="91"/>
        <v>20000</v>
      </c>
      <c r="I205" s="79">
        <f t="shared" si="91"/>
        <v>20000</v>
      </c>
      <c r="J205" s="80">
        <f t="shared" si="91"/>
        <v>20000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91"/>
        <v>0</v>
      </c>
      <c r="F206" s="79">
        <f t="shared" si="91"/>
        <v>0</v>
      </c>
      <c r="G206" s="79">
        <f t="shared" si="91"/>
        <v>0</v>
      </c>
      <c r="H206" s="79">
        <f t="shared" si="91"/>
        <v>0</v>
      </c>
      <c r="I206" s="79">
        <f t="shared" si="91"/>
        <v>0</v>
      </c>
      <c r="J206" s="80">
        <f t="shared" si="91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91"/>
        <v>0</v>
      </c>
      <c r="F207" s="79">
        <f t="shared" si="91"/>
        <v>0</v>
      </c>
      <c r="G207" s="79">
        <f t="shared" si="91"/>
        <v>0</v>
      </c>
      <c r="H207" s="79">
        <f t="shared" si="91"/>
        <v>0</v>
      </c>
      <c r="I207" s="79">
        <f t="shared" si="91"/>
        <v>0</v>
      </c>
      <c r="J207" s="80">
        <f t="shared" si="91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4000</v>
      </c>
      <c r="E210" s="79">
        <f t="shared" ref="E210:J211" si="92">E205-D205</f>
        <v>10000</v>
      </c>
      <c r="F210" s="79">
        <f t="shared" si="92"/>
        <v>6000</v>
      </c>
      <c r="G210" s="79">
        <f t="shared" si="92"/>
        <v>0</v>
      </c>
      <c r="H210" s="79">
        <f t="shared" si="92"/>
        <v>0</v>
      </c>
      <c r="I210" s="79">
        <f t="shared" si="92"/>
        <v>0</v>
      </c>
      <c r="J210" s="80">
        <f t="shared" si="92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2"/>
        <v>0</v>
      </c>
      <c r="F211" s="79">
        <f t="shared" si="92"/>
        <v>0</v>
      </c>
      <c r="G211" s="79">
        <f t="shared" si="92"/>
        <v>0</v>
      </c>
      <c r="H211" s="79">
        <f t="shared" si="92"/>
        <v>0</v>
      </c>
      <c r="I211" s="79">
        <f t="shared" si="92"/>
        <v>0</v>
      </c>
      <c r="J211" s="80">
        <f t="shared" si="92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AF212"/>
  <sheetViews>
    <sheetView showGridLines="0" topLeftCell="A16" zoomScale="70" workbookViewId="0">
      <selection activeCell="B97" sqref="B97:J9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8" ht="23.25">
      <c r="B1" s="1" t="s">
        <v>51</v>
      </c>
      <c r="F1" s="2"/>
      <c r="G1" s="2"/>
      <c r="K1" s="3"/>
    </row>
    <row r="2" spans="2:18" ht="18">
      <c r="B2" s="43" t="s">
        <v>75</v>
      </c>
      <c r="F2" s="2"/>
      <c r="G2" s="2"/>
      <c r="K2" s="3"/>
    </row>
    <row r="3" spans="2:18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8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8" ht="11.25" customHeight="1">
      <c r="B5" s="1"/>
      <c r="C5" s="2"/>
      <c r="D5" s="2"/>
      <c r="E5" s="2"/>
      <c r="F5" s="2"/>
      <c r="G5" s="2"/>
      <c r="K5" s="3"/>
    </row>
    <row r="6" spans="2:18" ht="18">
      <c r="B6" s="43" t="s">
        <v>46</v>
      </c>
      <c r="F6" s="2"/>
      <c r="G6" s="2"/>
      <c r="K6" s="3"/>
      <c r="M6" s="2">
        <v>1</v>
      </c>
      <c r="N6" s="2">
        <f>M6+1</f>
        <v>2</v>
      </c>
      <c r="O6" s="2">
        <f>N6+1</f>
        <v>3</v>
      </c>
      <c r="P6" s="2">
        <f>O6+1</f>
        <v>4</v>
      </c>
      <c r="Q6" s="2">
        <f>P6+1</f>
        <v>5</v>
      </c>
      <c r="R6" s="2">
        <f>Q6+1</f>
        <v>6</v>
      </c>
    </row>
    <row r="7" spans="2:18">
      <c r="B7" s="5"/>
      <c r="C7" s="2" t="s">
        <v>64</v>
      </c>
      <c r="D7" s="2" t="s">
        <v>65</v>
      </c>
      <c r="E7" s="2" t="s">
        <v>66</v>
      </c>
      <c r="M7">
        <f>$C8*C$17</f>
        <v>2250</v>
      </c>
      <c r="N7">
        <f t="shared" ref="N7:R8" si="0">$C8*D$17</f>
        <v>3000</v>
      </c>
      <c r="O7">
        <f t="shared" si="0"/>
        <v>3750</v>
      </c>
      <c r="P7">
        <f t="shared" si="0"/>
        <v>3000</v>
      </c>
      <c r="Q7">
        <f t="shared" si="0"/>
        <v>2250</v>
      </c>
      <c r="R7">
        <f t="shared" si="0"/>
        <v>750</v>
      </c>
    </row>
    <row r="8" spans="2:18">
      <c r="B8" s="6" t="s">
        <v>0</v>
      </c>
      <c r="C8" s="7">
        <v>15000</v>
      </c>
      <c r="D8" s="7"/>
      <c r="E8" s="7">
        <v>0</v>
      </c>
      <c r="M8">
        <f>$C9*C$17</f>
        <v>1500</v>
      </c>
      <c r="N8">
        <f t="shared" si="0"/>
        <v>2000</v>
      </c>
      <c r="O8">
        <f t="shared" si="0"/>
        <v>2500</v>
      </c>
      <c r="P8">
        <f t="shared" si="0"/>
        <v>2000</v>
      </c>
      <c r="Q8">
        <f t="shared" si="0"/>
        <v>1500</v>
      </c>
      <c r="R8">
        <f t="shared" si="0"/>
        <v>500</v>
      </c>
    </row>
    <row r="9" spans="2:18">
      <c r="B9" s="6" t="s">
        <v>1</v>
      </c>
      <c r="C9" s="7">
        <v>10000</v>
      </c>
      <c r="D9" s="7">
        <v>0</v>
      </c>
      <c r="E9" s="7">
        <v>0</v>
      </c>
    </row>
    <row r="10" spans="2:18">
      <c r="B10" s="6" t="s">
        <v>2</v>
      </c>
      <c r="C10" s="7">
        <v>0</v>
      </c>
      <c r="D10" s="7">
        <v>0</v>
      </c>
      <c r="E10" s="7">
        <v>0</v>
      </c>
      <c r="G10" s="8"/>
      <c r="M10">
        <f>M7</f>
        <v>2250</v>
      </c>
      <c r="N10">
        <f>M10+N7</f>
        <v>5250</v>
      </c>
      <c r="O10">
        <f t="shared" ref="O10:R11" si="1">N10+O7</f>
        <v>9000</v>
      </c>
      <c r="P10">
        <f t="shared" si="1"/>
        <v>12000</v>
      </c>
      <c r="Q10">
        <f t="shared" si="1"/>
        <v>14250</v>
      </c>
      <c r="R10">
        <f t="shared" si="1"/>
        <v>15000</v>
      </c>
    </row>
    <row r="11" spans="2:18">
      <c r="B11" s="6" t="s">
        <v>3</v>
      </c>
      <c r="C11" s="7">
        <v>0</v>
      </c>
      <c r="D11" s="7">
        <v>0</v>
      </c>
      <c r="E11" s="7">
        <v>0</v>
      </c>
      <c r="G11" s="8"/>
      <c r="M11">
        <f>M8</f>
        <v>1500</v>
      </c>
      <c r="N11">
        <f>M11+N8</f>
        <v>3500</v>
      </c>
      <c r="O11">
        <f t="shared" si="1"/>
        <v>6000</v>
      </c>
      <c r="P11">
        <f t="shared" si="1"/>
        <v>8000</v>
      </c>
      <c r="Q11">
        <f t="shared" si="1"/>
        <v>9500</v>
      </c>
      <c r="R11">
        <f t="shared" si="1"/>
        <v>10000</v>
      </c>
    </row>
    <row r="12" spans="2:18">
      <c r="B12" s="6" t="s">
        <v>4</v>
      </c>
      <c r="C12" s="7"/>
      <c r="D12" s="7">
        <v>0</v>
      </c>
      <c r="E12" s="7"/>
      <c r="M12">
        <f>SUM(M10:M11)</f>
        <v>3750</v>
      </c>
      <c r="N12">
        <f t="shared" ref="N12:R12" si="2">SUM(N10:N11)</f>
        <v>8750</v>
      </c>
      <c r="O12">
        <f t="shared" si="2"/>
        <v>15000</v>
      </c>
      <c r="P12">
        <f t="shared" si="2"/>
        <v>20000</v>
      </c>
      <c r="Q12">
        <f t="shared" si="2"/>
        <v>23750</v>
      </c>
      <c r="R12">
        <f t="shared" si="2"/>
        <v>25000</v>
      </c>
    </row>
    <row r="13" spans="2:18">
      <c r="B13" s="6" t="s">
        <v>5</v>
      </c>
      <c r="C13" s="7"/>
      <c r="D13" s="7">
        <v>0</v>
      </c>
      <c r="E13" s="7"/>
    </row>
    <row r="14" spans="2:18" ht="13.5" thickBot="1">
      <c r="C14" s="9">
        <f>SUM(C8:C13)</f>
        <v>25000</v>
      </c>
      <c r="D14" s="9">
        <f>SUM(D8:D13)</f>
        <v>0</v>
      </c>
      <c r="E14" s="9">
        <f>SUM(E8:E13)</f>
        <v>0</v>
      </c>
      <c r="O14" s="6"/>
      <c r="P14" s="91"/>
    </row>
    <row r="15" spans="2:18">
      <c r="C15" s="10"/>
      <c r="D15" s="10"/>
      <c r="E15" s="10"/>
      <c r="M15" s="2">
        <v>1</v>
      </c>
      <c r="N15" s="2">
        <f>M15+1</f>
        <v>2</v>
      </c>
      <c r="O15" s="2">
        <f>N15+1</f>
        <v>3</v>
      </c>
      <c r="P15" s="2">
        <f>O15+1</f>
        <v>4</v>
      </c>
      <c r="Q15" s="2">
        <f>P15+1</f>
        <v>5</v>
      </c>
      <c r="R15" s="2">
        <f>Q15+1</f>
        <v>6</v>
      </c>
    </row>
    <row r="16" spans="2:18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M16">
        <f>$D8*C$17</f>
        <v>0</v>
      </c>
      <c r="N16">
        <f t="shared" ref="N16:R16" si="3">$D8*D$17</f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M17">
        <f>$D9*C$17</f>
        <v>0</v>
      </c>
      <c r="N17">
        <f t="shared" ref="N17:R17" si="4">$D9*D$17</f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</row>
    <row r="18" spans="2:32">
      <c r="C18" s="45"/>
      <c r="D18" s="45"/>
      <c r="E18" s="45"/>
      <c r="F18" s="45"/>
      <c r="G18" s="45"/>
      <c r="H18" s="45"/>
      <c r="I18" s="45"/>
      <c r="J18" s="45"/>
    </row>
    <row r="19" spans="2:32" ht="18.75" thickBot="1">
      <c r="B19" s="43" t="s">
        <v>45</v>
      </c>
      <c r="C19" s="12"/>
      <c r="D19" s="12"/>
      <c r="E19" s="12"/>
      <c r="F19" s="12"/>
      <c r="K19" s="24"/>
      <c r="M19">
        <f>M16</f>
        <v>0</v>
      </c>
      <c r="N19">
        <f>M19+N16</f>
        <v>0</v>
      </c>
      <c r="O19">
        <f t="shared" ref="O19:R19" si="5">N19+O16</f>
        <v>0</v>
      </c>
      <c r="P19">
        <f t="shared" si="5"/>
        <v>0</v>
      </c>
      <c r="Q19">
        <f t="shared" si="5"/>
        <v>0</v>
      </c>
      <c r="R19">
        <f t="shared" si="5"/>
        <v>0</v>
      </c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M20">
        <f t="shared" ref="M20:M47" si="6">M17</f>
        <v>0</v>
      </c>
      <c r="N20">
        <f t="shared" ref="N20:R20" si="7">M20+N17</f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8">C21+1</f>
        <v>2</v>
      </c>
      <c r="E21" s="2">
        <f t="shared" si="8"/>
        <v>3</v>
      </c>
      <c r="F21" s="2">
        <f t="shared" si="8"/>
        <v>4</v>
      </c>
      <c r="G21" s="2">
        <f t="shared" si="8"/>
        <v>5</v>
      </c>
      <c r="H21" s="2">
        <f t="shared" si="8"/>
        <v>6</v>
      </c>
      <c r="I21" s="2">
        <f t="shared" si="8"/>
        <v>7</v>
      </c>
      <c r="J21" s="2">
        <f t="shared" si="8"/>
        <v>8</v>
      </c>
      <c r="M21">
        <f t="shared" si="6"/>
        <v>0</v>
      </c>
      <c r="N21">
        <f t="shared" ref="N21:R21" si="9">M21+N18</f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2250</v>
      </c>
      <c r="D22" s="8">
        <f t="shared" ref="D22:J25" si="10">$C8*D$17</f>
        <v>3000</v>
      </c>
      <c r="E22" s="8">
        <f t="shared" si="10"/>
        <v>3750</v>
      </c>
      <c r="F22" s="8">
        <f>$C8*F$17</f>
        <v>3000</v>
      </c>
      <c r="G22" s="8">
        <f t="shared" si="10"/>
        <v>2250</v>
      </c>
      <c r="H22" s="8">
        <f t="shared" si="10"/>
        <v>750</v>
      </c>
      <c r="I22" s="8">
        <f t="shared" si="10"/>
        <v>0</v>
      </c>
      <c r="J22" s="8">
        <f t="shared" si="10"/>
        <v>0</v>
      </c>
      <c r="M22">
        <f t="shared" si="6"/>
        <v>0</v>
      </c>
      <c r="N22">
        <f t="shared" ref="N22:R22" si="11">M22+N19</f>
        <v>0</v>
      </c>
      <c r="O22">
        <f t="shared" si="11"/>
        <v>0</v>
      </c>
      <c r="P22">
        <f t="shared" si="11"/>
        <v>0</v>
      </c>
      <c r="Q22">
        <f t="shared" si="11"/>
        <v>0</v>
      </c>
      <c r="R22">
        <f t="shared" si="1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1500</v>
      </c>
      <c r="D23" s="8">
        <f t="shared" si="10"/>
        <v>2000</v>
      </c>
      <c r="E23" s="8">
        <f t="shared" si="10"/>
        <v>2500</v>
      </c>
      <c r="F23" s="8">
        <f>$C9*F$17</f>
        <v>2000</v>
      </c>
      <c r="G23" s="8">
        <f t="shared" si="10"/>
        <v>1500</v>
      </c>
      <c r="H23" s="8">
        <f t="shared" si="10"/>
        <v>500</v>
      </c>
      <c r="I23" s="8">
        <f t="shared" si="10"/>
        <v>0</v>
      </c>
      <c r="J23" s="8">
        <f t="shared" si="10"/>
        <v>0</v>
      </c>
      <c r="M23">
        <f t="shared" si="6"/>
        <v>0</v>
      </c>
      <c r="N23">
        <f t="shared" ref="N23:R23" si="12">M23+N20</f>
        <v>0</v>
      </c>
      <c r="O23">
        <f t="shared" si="12"/>
        <v>0</v>
      </c>
      <c r="P23">
        <f t="shared" si="12"/>
        <v>0</v>
      </c>
      <c r="Q23">
        <f t="shared" si="12"/>
        <v>0</v>
      </c>
      <c r="R23">
        <f t="shared" si="12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0"/>
        <v>0</v>
      </c>
      <c r="E24" s="8">
        <f t="shared" si="10"/>
        <v>0</v>
      </c>
      <c r="F24" s="8">
        <f>$C10*F$17</f>
        <v>0</v>
      </c>
      <c r="G24" s="8">
        <f t="shared" si="10"/>
        <v>0</v>
      </c>
      <c r="H24" s="8">
        <f t="shared" si="10"/>
        <v>0</v>
      </c>
      <c r="I24" s="8">
        <f t="shared" si="10"/>
        <v>0</v>
      </c>
      <c r="J24" s="8">
        <f t="shared" si="10"/>
        <v>0</v>
      </c>
      <c r="M24">
        <f t="shared" si="6"/>
        <v>0</v>
      </c>
      <c r="N24">
        <f t="shared" ref="N24:R24" si="13">M24+N21</f>
        <v>0</v>
      </c>
      <c r="O24">
        <f t="shared" si="13"/>
        <v>0</v>
      </c>
      <c r="P24">
        <f t="shared" si="13"/>
        <v>0</v>
      </c>
      <c r="Q24">
        <f t="shared" si="13"/>
        <v>0</v>
      </c>
      <c r="R24">
        <f t="shared" si="13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0"/>
        <v>0</v>
      </c>
      <c r="E25" s="8">
        <f t="shared" si="10"/>
        <v>0</v>
      </c>
      <c r="F25" s="8">
        <f>$C11*F$17</f>
        <v>0</v>
      </c>
      <c r="G25" s="8">
        <f t="shared" si="10"/>
        <v>0</v>
      </c>
      <c r="H25" s="8">
        <f t="shared" si="10"/>
        <v>0</v>
      </c>
      <c r="I25" s="8">
        <f t="shared" si="10"/>
        <v>0</v>
      </c>
      <c r="J25" s="8">
        <f t="shared" si="10"/>
        <v>0</v>
      </c>
      <c r="M25">
        <f t="shared" si="6"/>
        <v>0</v>
      </c>
      <c r="N25">
        <f t="shared" ref="N25:R25" si="14">M25+N22</f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15">$C12*C$17</f>
        <v>0</v>
      </c>
      <c r="D26" s="8">
        <f t="shared" si="15"/>
        <v>0</v>
      </c>
      <c r="E26" s="8">
        <f t="shared" si="15"/>
        <v>0</v>
      </c>
      <c r="F26" s="8">
        <f t="shared" si="15"/>
        <v>0</v>
      </c>
      <c r="G26" s="8">
        <f t="shared" si="15"/>
        <v>0</v>
      </c>
      <c r="H26" s="8">
        <f t="shared" si="15"/>
        <v>0</v>
      </c>
      <c r="I26" s="8">
        <f t="shared" si="15"/>
        <v>0</v>
      </c>
      <c r="J26" s="8">
        <f t="shared" si="15"/>
        <v>0</v>
      </c>
      <c r="M26">
        <f t="shared" si="6"/>
        <v>0</v>
      </c>
      <c r="N26">
        <f t="shared" ref="N26:R26" si="16">M26+N23</f>
        <v>0</v>
      </c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6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15"/>
        <v>0</v>
      </c>
      <c r="D27" s="8">
        <f t="shared" si="15"/>
        <v>0</v>
      </c>
      <c r="E27" s="8">
        <f t="shared" si="15"/>
        <v>0</v>
      </c>
      <c r="F27" s="8">
        <f t="shared" si="15"/>
        <v>0</v>
      </c>
      <c r="G27" s="8">
        <f t="shared" si="15"/>
        <v>0</v>
      </c>
      <c r="H27" s="8">
        <f t="shared" si="15"/>
        <v>0</v>
      </c>
      <c r="I27" s="8">
        <f t="shared" si="15"/>
        <v>0</v>
      </c>
      <c r="J27" s="8">
        <f t="shared" si="15"/>
        <v>0</v>
      </c>
      <c r="M27">
        <f t="shared" si="6"/>
        <v>0</v>
      </c>
      <c r="N27">
        <f t="shared" ref="N27:R27" si="17">M27+N24</f>
        <v>0</v>
      </c>
      <c r="O27">
        <f t="shared" si="17"/>
        <v>0</v>
      </c>
      <c r="P27">
        <f t="shared" si="17"/>
        <v>0</v>
      </c>
      <c r="Q27">
        <f t="shared" si="17"/>
        <v>0</v>
      </c>
      <c r="R27">
        <f t="shared" si="17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18">SUM(C22:C27)</f>
        <v>3750</v>
      </c>
      <c r="D28" s="44">
        <f t="shared" si="18"/>
        <v>5000</v>
      </c>
      <c r="E28" s="44">
        <f t="shared" si="18"/>
        <v>6250</v>
      </c>
      <c r="F28" s="44">
        <f t="shared" si="18"/>
        <v>5000</v>
      </c>
      <c r="G28" s="44">
        <f t="shared" si="18"/>
        <v>3750</v>
      </c>
      <c r="H28" s="44">
        <f t="shared" si="18"/>
        <v>1250</v>
      </c>
      <c r="I28" s="44">
        <f t="shared" si="18"/>
        <v>0</v>
      </c>
      <c r="J28" s="44">
        <f t="shared" si="18"/>
        <v>0</v>
      </c>
      <c r="M28">
        <f t="shared" si="6"/>
        <v>0</v>
      </c>
      <c r="N28">
        <f t="shared" ref="N28:R28" si="19">M28+N25</f>
        <v>0</v>
      </c>
      <c r="O28">
        <f t="shared" si="19"/>
        <v>0</v>
      </c>
      <c r="P28">
        <f t="shared" si="19"/>
        <v>0</v>
      </c>
      <c r="Q28">
        <f t="shared" si="19"/>
        <v>0</v>
      </c>
      <c r="R28">
        <f t="shared" si="19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M29">
        <f t="shared" si="6"/>
        <v>0</v>
      </c>
      <c r="N29">
        <f t="shared" ref="N29:R29" si="20">M29+N26</f>
        <v>0</v>
      </c>
      <c r="O29">
        <f t="shared" si="20"/>
        <v>0</v>
      </c>
      <c r="P29">
        <f t="shared" si="20"/>
        <v>0</v>
      </c>
      <c r="Q29">
        <f t="shared" si="20"/>
        <v>0</v>
      </c>
      <c r="R29">
        <f t="shared" si="20"/>
        <v>0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21">C30+1</f>
        <v>2</v>
      </c>
      <c r="E30" s="2">
        <f t="shared" si="21"/>
        <v>3</v>
      </c>
      <c r="F30" s="2">
        <f t="shared" si="21"/>
        <v>4</v>
      </c>
      <c r="G30" s="2">
        <f t="shared" si="21"/>
        <v>5</v>
      </c>
      <c r="H30" s="2">
        <f t="shared" si="21"/>
        <v>6</v>
      </c>
      <c r="I30" s="2">
        <f t="shared" si="21"/>
        <v>7</v>
      </c>
      <c r="J30" s="2">
        <f t="shared" si="21"/>
        <v>8</v>
      </c>
      <c r="M30">
        <f t="shared" si="6"/>
        <v>0</v>
      </c>
      <c r="N30">
        <f t="shared" ref="N30:R30" si="22">M30+N27</f>
        <v>0</v>
      </c>
      <c r="O30">
        <f t="shared" si="22"/>
        <v>0</v>
      </c>
      <c r="P30">
        <f t="shared" si="22"/>
        <v>0</v>
      </c>
      <c r="Q30">
        <f t="shared" si="22"/>
        <v>0</v>
      </c>
      <c r="R30">
        <f t="shared" si="22"/>
        <v>0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23">$D8*C$17</f>
        <v>0</v>
      </c>
      <c r="E31" s="8">
        <f t="shared" si="23"/>
        <v>0</v>
      </c>
      <c r="F31" s="8">
        <f t="shared" si="23"/>
        <v>0</v>
      </c>
      <c r="G31" s="8">
        <f t="shared" si="23"/>
        <v>0</v>
      </c>
      <c r="H31" s="8">
        <f t="shared" si="23"/>
        <v>0</v>
      </c>
      <c r="I31" s="8">
        <f t="shared" si="23"/>
        <v>0</v>
      </c>
      <c r="J31" s="8">
        <f t="shared" si="23"/>
        <v>0</v>
      </c>
      <c r="M31">
        <f t="shared" si="6"/>
        <v>0</v>
      </c>
      <c r="N31">
        <f t="shared" ref="N31:R31" si="24">M31+N28</f>
        <v>0</v>
      </c>
      <c r="O31">
        <f t="shared" si="24"/>
        <v>0</v>
      </c>
      <c r="P31">
        <f t="shared" si="24"/>
        <v>0</v>
      </c>
      <c r="Q31">
        <f t="shared" si="24"/>
        <v>0</v>
      </c>
      <c r="R31">
        <f t="shared" si="24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23"/>
        <v>0</v>
      </c>
      <c r="E32" s="8">
        <f t="shared" si="23"/>
        <v>0</v>
      </c>
      <c r="F32" s="8">
        <f t="shared" si="23"/>
        <v>0</v>
      </c>
      <c r="G32" s="8">
        <f t="shared" si="23"/>
        <v>0</v>
      </c>
      <c r="H32" s="8">
        <f t="shared" si="23"/>
        <v>0</v>
      </c>
      <c r="I32" s="8">
        <f t="shared" si="23"/>
        <v>0</v>
      </c>
      <c r="J32" s="8">
        <f t="shared" si="23"/>
        <v>0</v>
      </c>
      <c r="M32">
        <f t="shared" si="6"/>
        <v>0</v>
      </c>
      <c r="N32">
        <f t="shared" ref="N32:R32" si="25">M32+N29</f>
        <v>0</v>
      </c>
      <c r="O32">
        <f t="shared" si="25"/>
        <v>0</v>
      </c>
      <c r="P32">
        <f t="shared" si="25"/>
        <v>0</v>
      </c>
      <c r="Q32">
        <f t="shared" si="25"/>
        <v>0</v>
      </c>
      <c r="R32">
        <f t="shared" si="2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23"/>
        <v>0</v>
      </c>
      <c r="E33" s="8">
        <f t="shared" si="23"/>
        <v>0</v>
      </c>
      <c r="F33" s="8">
        <f t="shared" si="23"/>
        <v>0</v>
      </c>
      <c r="G33" s="8">
        <f t="shared" si="23"/>
        <v>0</v>
      </c>
      <c r="H33" s="8">
        <f t="shared" si="23"/>
        <v>0</v>
      </c>
      <c r="I33" s="8">
        <f t="shared" si="23"/>
        <v>0</v>
      </c>
      <c r="J33" s="8">
        <f t="shared" si="23"/>
        <v>0</v>
      </c>
      <c r="M33">
        <f t="shared" si="6"/>
        <v>0</v>
      </c>
      <c r="N33">
        <f t="shared" ref="N33:R33" si="26">M33+N30</f>
        <v>0</v>
      </c>
      <c r="O33">
        <f t="shared" si="26"/>
        <v>0</v>
      </c>
      <c r="P33">
        <f t="shared" si="26"/>
        <v>0</v>
      </c>
      <c r="Q33">
        <f t="shared" si="26"/>
        <v>0</v>
      </c>
      <c r="R33">
        <f t="shared" si="26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23"/>
        <v>0</v>
      </c>
      <c r="E34" s="8">
        <f t="shared" si="23"/>
        <v>0</v>
      </c>
      <c r="F34" s="8">
        <f t="shared" si="23"/>
        <v>0</v>
      </c>
      <c r="G34" s="8">
        <f t="shared" si="23"/>
        <v>0</v>
      </c>
      <c r="H34" s="8">
        <f t="shared" si="23"/>
        <v>0</v>
      </c>
      <c r="I34" s="8">
        <f t="shared" si="23"/>
        <v>0</v>
      </c>
      <c r="J34" s="8">
        <f t="shared" si="23"/>
        <v>0</v>
      </c>
      <c r="M34">
        <f t="shared" si="6"/>
        <v>0</v>
      </c>
      <c r="N34">
        <f t="shared" ref="N34:R34" si="27">M34+N31</f>
        <v>0</v>
      </c>
      <c r="O34">
        <f t="shared" si="27"/>
        <v>0</v>
      </c>
      <c r="P34">
        <f t="shared" si="27"/>
        <v>0</v>
      </c>
      <c r="Q34">
        <f t="shared" si="27"/>
        <v>0</v>
      </c>
      <c r="R34">
        <f t="shared" si="27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23"/>
        <v>0</v>
      </c>
      <c r="E35" s="8">
        <f t="shared" si="23"/>
        <v>0</v>
      </c>
      <c r="F35" s="8">
        <f t="shared" si="23"/>
        <v>0</v>
      </c>
      <c r="G35" s="8">
        <f t="shared" si="23"/>
        <v>0</v>
      </c>
      <c r="H35" s="8">
        <f t="shared" si="23"/>
        <v>0</v>
      </c>
      <c r="I35" s="8">
        <f t="shared" si="23"/>
        <v>0</v>
      </c>
      <c r="J35" s="8">
        <f t="shared" si="23"/>
        <v>0</v>
      </c>
      <c r="M35">
        <f t="shared" si="6"/>
        <v>0</v>
      </c>
      <c r="N35">
        <f t="shared" ref="N35:R35" si="28">M35+N32</f>
        <v>0</v>
      </c>
      <c r="O35">
        <f t="shared" si="28"/>
        <v>0</v>
      </c>
      <c r="P35">
        <f t="shared" si="28"/>
        <v>0</v>
      </c>
      <c r="Q35">
        <f t="shared" si="28"/>
        <v>0</v>
      </c>
      <c r="R35">
        <f t="shared" si="28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23"/>
        <v>0</v>
      </c>
      <c r="E36" s="8">
        <f t="shared" si="23"/>
        <v>0</v>
      </c>
      <c r="F36" s="8">
        <f t="shared" si="23"/>
        <v>0</v>
      </c>
      <c r="G36" s="8">
        <f t="shared" si="23"/>
        <v>0</v>
      </c>
      <c r="H36" s="8">
        <f t="shared" si="23"/>
        <v>0</v>
      </c>
      <c r="I36" s="8">
        <f t="shared" si="23"/>
        <v>0</v>
      </c>
      <c r="J36" s="8">
        <f t="shared" si="23"/>
        <v>0</v>
      </c>
      <c r="M36">
        <f t="shared" si="6"/>
        <v>0</v>
      </c>
      <c r="N36">
        <f t="shared" ref="N36:R36" si="29">M36+N33</f>
        <v>0</v>
      </c>
      <c r="O36">
        <f t="shared" si="29"/>
        <v>0</v>
      </c>
      <c r="P36">
        <f t="shared" si="29"/>
        <v>0</v>
      </c>
      <c r="Q36">
        <f t="shared" si="29"/>
        <v>0</v>
      </c>
      <c r="R36">
        <f t="shared" si="29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30">SUM(D31:D36)</f>
        <v>0</v>
      </c>
      <c r="E37" s="44">
        <f t="shared" si="30"/>
        <v>0</v>
      </c>
      <c r="F37" s="44">
        <f t="shared" si="30"/>
        <v>0</v>
      </c>
      <c r="G37" s="44">
        <f t="shared" si="30"/>
        <v>0</v>
      </c>
      <c r="H37" s="44">
        <f t="shared" si="30"/>
        <v>0</v>
      </c>
      <c r="I37" s="44">
        <f t="shared" si="30"/>
        <v>0</v>
      </c>
      <c r="J37" s="44">
        <f t="shared" si="30"/>
        <v>0</v>
      </c>
      <c r="M37">
        <f t="shared" si="6"/>
        <v>0</v>
      </c>
      <c r="N37">
        <f t="shared" ref="N37:R37" si="31">M37+N34</f>
        <v>0</v>
      </c>
      <c r="O37">
        <f t="shared" si="31"/>
        <v>0</v>
      </c>
      <c r="P37">
        <f t="shared" si="31"/>
        <v>0</v>
      </c>
      <c r="Q37">
        <f t="shared" si="31"/>
        <v>0</v>
      </c>
      <c r="R37">
        <f t="shared" si="31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M38">
        <f t="shared" si="6"/>
        <v>0</v>
      </c>
      <c r="N38">
        <f t="shared" ref="N38:R38" si="32">M38+N35</f>
        <v>0</v>
      </c>
      <c r="O38">
        <f t="shared" si="32"/>
        <v>0</v>
      </c>
      <c r="P38">
        <f t="shared" si="32"/>
        <v>0</v>
      </c>
      <c r="Q38">
        <f t="shared" si="32"/>
        <v>0</v>
      </c>
      <c r="R38">
        <f t="shared" si="32"/>
        <v>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33">C39+1</f>
        <v>2</v>
      </c>
      <c r="E39" s="2">
        <f t="shared" si="33"/>
        <v>3</v>
      </c>
      <c r="F39" s="2">
        <f t="shared" si="33"/>
        <v>4</v>
      </c>
      <c r="G39" s="2">
        <f t="shared" si="33"/>
        <v>5</v>
      </c>
      <c r="H39" s="2">
        <f t="shared" si="33"/>
        <v>6</v>
      </c>
      <c r="I39" s="2">
        <f t="shared" si="33"/>
        <v>7</v>
      </c>
      <c r="J39" s="2">
        <f t="shared" si="33"/>
        <v>8</v>
      </c>
      <c r="M39">
        <f t="shared" si="6"/>
        <v>0</v>
      </c>
      <c r="N39">
        <f t="shared" ref="N39:R39" si="34">M39+N36</f>
        <v>0</v>
      </c>
      <c r="O39">
        <f t="shared" si="34"/>
        <v>0</v>
      </c>
      <c r="P39">
        <f t="shared" si="34"/>
        <v>0</v>
      </c>
      <c r="Q39">
        <f t="shared" si="34"/>
        <v>0</v>
      </c>
      <c r="R39">
        <f t="shared" si="34"/>
        <v>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35">$E8*C$17</f>
        <v>0</v>
      </c>
      <c r="F40" s="8">
        <f t="shared" si="35"/>
        <v>0</v>
      </c>
      <c r="G40" s="8">
        <f t="shared" si="35"/>
        <v>0</v>
      </c>
      <c r="H40" s="8">
        <f t="shared" si="35"/>
        <v>0</v>
      </c>
      <c r="I40" s="8">
        <f t="shared" si="35"/>
        <v>0</v>
      </c>
      <c r="J40" s="8">
        <f t="shared" si="35"/>
        <v>0</v>
      </c>
      <c r="M40">
        <f t="shared" si="6"/>
        <v>0</v>
      </c>
      <c r="N40">
        <f t="shared" ref="N40:R40" si="36">M40+N37</f>
        <v>0</v>
      </c>
      <c r="O40">
        <f t="shared" si="36"/>
        <v>0</v>
      </c>
      <c r="P40">
        <f t="shared" si="36"/>
        <v>0</v>
      </c>
      <c r="Q40">
        <f t="shared" si="36"/>
        <v>0</v>
      </c>
      <c r="R40">
        <f t="shared" si="36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35"/>
        <v>0</v>
      </c>
      <c r="F41" s="8">
        <f t="shared" si="35"/>
        <v>0</v>
      </c>
      <c r="G41" s="8">
        <f t="shared" si="35"/>
        <v>0</v>
      </c>
      <c r="H41" s="8">
        <f t="shared" si="35"/>
        <v>0</v>
      </c>
      <c r="I41" s="8">
        <f t="shared" si="35"/>
        <v>0</v>
      </c>
      <c r="J41" s="8">
        <f t="shared" si="35"/>
        <v>0</v>
      </c>
      <c r="M41">
        <f t="shared" si="6"/>
        <v>0</v>
      </c>
      <c r="N41">
        <f t="shared" ref="N41:R41" si="37">M41+N38</f>
        <v>0</v>
      </c>
      <c r="O41">
        <f t="shared" si="37"/>
        <v>0</v>
      </c>
      <c r="P41">
        <f t="shared" si="37"/>
        <v>0</v>
      </c>
      <c r="Q41">
        <f t="shared" si="37"/>
        <v>0</v>
      </c>
      <c r="R41">
        <f t="shared" si="37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35"/>
        <v>0</v>
      </c>
      <c r="F42" s="8">
        <f t="shared" si="35"/>
        <v>0</v>
      </c>
      <c r="G42" s="8">
        <f t="shared" si="35"/>
        <v>0</v>
      </c>
      <c r="H42" s="8">
        <f t="shared" si="35"/>
        <v>0</v>
      </c>
      <c r="I42" s="8">
        <f t="shared" si="35"/>
        <v>0</v>
      </c>
      <c r="J42" s="8">
        <f t="shared" si="35"/>
        <v>0</v>
      </c>
      <c r="M42">
        <f t="shared" si="6"/>
        <v>0</v>
      </c>
      <c r="N42">
        <f t="shared" ref="N42:R42" si="38">M42+N39</f>
        <v>0</v>
      </c>
      <c r="O42">
        <f t="shared" si="38"/>
        <v>0</v>
      </c>
      <c r="P42">
        <f t="shared" si="38"/>
        <v>0</v>
      </c>
      <c r="Q42">
        <f t="shared" si="38"/>
        <v>0</v>
      </c>
      <c r="R42">
        <f t="shared" si="3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35"/>
        <v>0</v>
      </c>
      <c r="F43" s="8">
        <f t="shared" si="35"/>
        <v>0</v>
      </c>
      <c r="G43" s="8">
        <f t="shared" si="35"/>
        <v>0</v>
      </c>
      <c r="H43" s="8">
        <f t="shared" si="35"/>
        <v>0</v>
      </c>
      <c r="I43" s="8">
        <f t="shared" si="35"/>
        <v>0</v>
      </c>
      <c r="J43" s="8">
        <f t="shared" si="35"/>
        <v>0</v>
      </c>
      <c r="M43">
        <f t="shared" si="6"/>
        <v>0</v>
      </c>
      <c r="N43">
        <f t="shared" ref="N43:R43" si="39">M43+N40</f>
        <v>0</v>
      </c>
      <c r="O43">
        <f t="shared" si="39"/>
        <v>0</v>
      </c>
      <c r="P43">
        <f t="shared" si="39"/>
        <v>0</v>
      </c>
      <c r="Q43">
        <f t="shared" si="39"/>
        <v>0</v>
      </c>
      <c r="R43">
        <f t="shared" si="39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35"/>
        <v>0</v>
      </c>
      <c r="F44" s="8">
        <f t="shared" si="35"/>
        <v>0</v>
      </c>
      <c r="G44" s="8">
        <f t="shared" si="35"/>
        <v>0</v>
      </c>
      <c r="H44" s="8">
        <f t="shared" si="35"/>
        <v>0</v>
      </c>
      <c r="I44" s="8">
        <f t="shared" si="35"/>
        <v>0</v>
      </c>
      <c r="J44" s="8">
        <f t="shared" si="35"/>
        <v>0</v>
      </c>
      <c r="M44">
        <f t="shared" si="6"/>
        <v>0</v>
      </c>
      <c r="N44">
        <f t="shared" ref="N44:R44" si="40">M44+N41</f>
        <v>0</v>
      </c>
      <c r="O44">
        <f t="shared" si="40"/>
        <v>0</v>
      </c>
      <c r="P44">
        <f t="shared" si="40"/>
        <v>0</v>
      </c>
      <c r="Q44">
        <f t="shared" si="40"/>
        <v>0</v>
      </c>
      <c r="R44">
        <f t="shared" si="40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35"/>
        <v>0</v>
      </c>
      <c r="F45" s="8">
        <f t="shared" si="35"/>
        <v>0</v>
      </c>
      <c r="G45" s="8">
        <f t="shared" si="35"/>
        <v>0</v>
      </c>
      <c r="H45" s="8">
        <f t="shared" si="35"/>
        <v>0</v>
      </c>
      <c r="I45" s="8">
        <f t="shared" si="35"/>
        <v>0</v>
      </c>
      <c r="J45" s="8">
        <f t="shared" si="35"/>
        <v>0</v>
      </c>
      <c r="M45">
        <f t="shared" si="6"/>
        <v>0</v>
      </c>
      <c r="N45">
        <f t="shared" ref="N45:R45" si="41">M45+N42</f>
        <v>0</v>
      </c>
      <c r="O45">
        <f t="shared" si="41"/>
        <v>0</v>
      </c>
      <c r="P45">
        <f t="shared" si="41"/>
        <v>0</v>
      </c>
      <c r="Q45">
        <f t="shared" si="41"/>
        <v>0</v>
      </c>
      <c r="R45">
        <f t="shared" si="41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42">SUM(E40:E45)</f>
        <v>0</v>
      </c>
      <c r="F46" s="44">
        <f t="shared" si="42"/>
        <v>0</v>
      </c>
      <c r="G46" s="44">
        <f t="shared" si="42"/>
        <v>0</v>
      </c>
      <c r="H46" s="44">
        <f t="shared" si="42"/>
        <v>0</v>
      </c>
      <c r="I46" s="44">
        <f t="shared" si="42"/>
        <v>0</v>
      </c>
      <c r="J46" s="44">
        <f t="shared" si="42"/>
        <v>0</v>
      </c>
      <c r="M46">
        <f t="shared" si="6"/>
        <v>0</v>
      </c>
      <c r="N46">
        <f t="shared" ref="N46:R46" si="43">M46+N43</f>
        <v>0</v>
      </c>
      <c r="O46">
        <f t="shared" si="43"/>
        <v>0</v>
      </c>
      <c r="P46">
        <f t="shared" si="43"/>
        <v>0</v>
      </c>
      <c r="Q46">
        <f t="shared" si="43"/>
        <v>0</v>
      </c>
      <c r="R46">
        <f t="shared" si="43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M47">
        <f t="shared" si="6"/>
        <v>0</v>
      </c>
      <c r="N47">
        <f t="shared" ref="N47:R47" si="44">M47+N44</f>
        <v>0</v>
      </c>
      <c r="O47">
        <f t="shared" si="44"/>
        <v>0</v>
      </c>
      <c r="P47">
        <f t="shared" si="44"/>
        <v>0</v>
      </c>
      <c r="Q47">
        <f t="shared" si="44"/>
        <v>0</v>
      </c>
      <c r="R47">
        <f t="shared" si="44"/>
        <v>0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3750</v>
      </c>
      <c r="D48" s="47">
        <f t="shared" ref="D48:J48" si="45">D28+D37+D46</f>
        <v>5000</v>
      </c>
      <c r="E48" s="47">
        <f t="shared" si="45"/>
        <v>6250</v>
      </c>
      <c r="F48" s="47">
        <f t="shared" si="45"/>
        <v>5000</v>
      </c>
      <c r="G48" s="47">
        <f t="shared" si="45"/>
        <v>3750</v>
      </c>
      <c r="H48" s="47">
        <f t="shared" si="45"/>
        <v>1250</v>
      </c>
      <c r="I48" s="47">
        <f t="shared" si="45"/>
        <v>0</v>
      </c>
      <c r="J48" s="48">
        <f t="shared" si="45"/>
        <v>0</v>
      </c>
      <c r="M48">
        <f>M17</f>
        <v>0</v>
      </c>
      <c r="N48">
        <f>M48+N19</f>
        <v>0</v>
      </c>
      <c r="O48">
        <f t="shared" ref="O48:R48" si="46">N48+O19</f>
        <v>0</v>
      </c>
      <c r="P48">
        <f t="shared" si="46"/>
        <v>0</v>
      </c>
      <c r="Q48">
        <f t="shared" si="46"/>
        <v>0</v>
      </c>
      <c r="R48">
        <f t="shared" si="46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3750</v>
      </c>
      <c r="D49" s="84">
        <f t="shared" ref="D49:J49" si="47">D28</f>
        <v>5000</v>
      </c>
      <c r="E49" s="84">
        <f t="shared" si="47"/>
        <v>6250</v>
      </c>
      <c r="F49" s="84">
        <f t="shared" si="47"/>
        <v>5000</v>
      </c>
      <c r="G49" s="84">
        <f t="shared" si="47"/>
        <v>3750</v>
      </c>
      <c r="H49" s="84">
        <f t="shared" si="47"/>
        <v>1250</v>
      </c>
      <c r="I49" s="84">
        <f t="shared" si="47"/>
        <v>0</v>
      </c>
      <c r="J49" s="84">
        <f t="shared" si="47"/>
        <v>0</v>
      </c>
      <c r="M49">
        <f>SUM(M19:M48)</f>
        <v>0</v>
      </c>
      <c r="N49">
        <f t="shared" ref="N49:R49" si="48">SUM(N19:N48)</f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48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49">E37</f>
        <v>0</v>
      </c>
      <c r="F50" s="84">
        <f t="shared" si="49"/>
        <v>0</v>
      </c>
      <c r="G50" s="84">
        <f t="shared" si="49"/>
        <v>0</v>
      </c>
      <c r="H50" s="84">
        <f t="shared" si="49"/>
        <v>0</v>
      </c>
      <c r="I50" s="84">
        <f t="shared" si="49"/>
        <v>0</v>
      </c>
      <c r="J50" s="84">
        <f t="shared" si="49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50">E46</f>
        <v>0</v>
      </c>
      <c r="F51" s="84">
        <f t="shared" si="50"/>
        <v>0</v>
      </c>
      <c r="G51" s="84">
        <f t="shared" si="50"/>
        <v>0</v>
      </c>
      <c r="H51" s="84">
        <f t="shared" si="50"/>
        <v>0</v>
      </c>
      <c r="I51" s="84">
        <f t="shared" si="50"/>
        <v>0</v>
      </c>
      <c r="J51" s="84">
        <f t="shared" si="50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10000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50000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2000</v>
      </c>
      <c r="E68" s="23">
        <v>50000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20000</v>
      </c>
      <c r="E69" s="7">
        <v>10000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2000</v>
      </c>
      <c r="D70" s="23">
        <v>1000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51">C80+1</f>
        <v>2</v>
      </c>
      <c r="E80" s="2">
        <f t="shared" si="51"/>
        <v>3</v>
      </c>
      <c r="F80" s="2">
        <f t="shared" si="51"/>
        <v>4</v>
      </c>
      <c r="G80" s="2">
        <f t="shared" si="51"/>
        <v>5</v>
      </c>
      <c r="H80" s="2">
        <f t="shared" si="51"/>
        <v>6</v>
      </c>
      <c r="I80" s="2">
        <f t="shared" si="51"/>
        <v>7</v>
      </c>
      <c r="J80" s="2">
        <f t="shared" si="51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3000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3000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52">SUM(D83:D85)</f>
        <v>0</v>
      </c>
      <c r="E82" s="86">
        <f t="shared" si="52"/>
        <v>0</v>
      </c>
      <c r="F82" s="86">
        <f t="shared" si="52"/>
        <v>1000</v>
      </c>
      <c r="G82" s="86">
        <f t="shared" si="52"/>
        <v>2000</v>
      </c>
      <c r="H82" s="86">
        <f t="shared" si="52"/>
        <v>0</v>
      </c>
      <c r="I82" s="86">
        <f t="shared" si="52"/>
        <v>0</v>
      </c>
      <c r="J82" s="86">
        <f t="shared" si="52"/>
        <v>0</v>
      </c>
      <c r="K82" s="86">
        <f>SUM(C82:J82)</f>
        <v>3000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53">D210</f>
        <v>0</v>
      </c>
      <c r="E83" s="28">
        <v>0</v>
      </c>
      <c r="F83" s="28">
        <v>1000</v>
      </c>
      <c r="G83" s="28">
        <v>2000</v>
      </c>
      <c r="H83" s="28">
        <f t="shared" si="53"/>
        <v>0</v>
      </c>
      <c r="I83" s="28">
        <f t="shared" si="53"/>
        <v>0</v>
      </c>
      <c r="J83" s="28">
        <f t="shared" si="53"/>
        <v>0</v>
      </c>
      <c r="K83" s="25">
        <f>SUM(C83:J83)</f>
        <v>3000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53"/>
        <v>0</v>
      </c>
      <c r="E84" s="28">
        <f t="shared" si="53"/>
        <v>0</v>
      </c>
      <c r="F84" s="28">
        <f t="shared" si="53"/>
        <v>0</v>
      </c>
      <c r="G84" s="28">
        <f t="shared" si="53"/>
        <v>0</v>
      </c>
      <c r="H84" s="28">
        <f t="shared" si="53"/>
        <v>0</v>
      </c>
      <c r="I84" s="28">
        <f t="shared" si="53"/>
        <v>0</v>
      </c>
      <c r="J84" s="28">
        <f t="shared" si="53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53"/>
        <v>0</v>
      </c>
      <c r="F85" s="28">
        <f t="shared" si="53"/>
        <v>0</v>
      </c>
      <c r="G85" s="28">
        <f t="shared" si="53"/>
        <v>0</v>
      </c>
      <c r="H85" s="28">
        <f t="shared" si="53"/>
        <v>0</v>
      </c>
      <c r="I85" s="28">
        <f t="shared" si="53"/>
        <v>0</v>
      </c>
      <c r="J85" s="28">
        <f t="shared" si="53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22000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22000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54">SUM(C89:C91)</f>
        <v>3750</v>
      </c>
      <c r="D88" s="86">
        <f t="shared" si="54"/>
        <v>5000</v>
      </c>
      <c r="E88" s="86">
        <f t="shared" si="54"/>
        <v>6250</v>
      </c>
      <c r="F88" s="86">
        <f t="shared" si="54"/>
        <v>4000</v>
      </c>
      <c r="G88" s="86">
        <f t="shared" si="54"/>
        <v>1750</v>
      </c>
      <c r="H88" s="86">
        <f t="shared" si="54"/>
        <v>1250</v>
      </c>
      <c r="I88" s="86">
        <f t="shared" si="54"/>
        <v>0</v>
      </c>
      <c r="J88" s="86">
        <f t="shared" si="54"/>
        <v>0</v>
      </c>
      <c r="K88" s="86">
        <f>SUM(C88:J88)</f>
        <v>22000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55">C49-C83</f>
        <v>3750</v>
      </c>
      <c r="D89" s="28">
        <f t="shared" si="55"/>
        <v>5000</v>
      </c>
      <c r="E89" s="28">
        <f t="shared" si="55"/>
        <v>6250</v>
      </c>
      <c r="F89" s="28">
        <f t="shared" si="55"/>
        <v>4000</v>
      </c>
      <c r="G89" s="28">
        <f t="shared" si="55"/>
        <v>1750</v>
      </c>
      <c r="H89" s="28">
        <f t="shared" si="55"/>
        <v>1250</v>
      </c>
      <c r="I89" s="28">
        <f t="shared" si="55"/>
        <v>0</v>
      </c>
      <c r="J89" s="28">
        <f t="shared" si="55"/>
        <v>0</v>
      </c>
      <c r="K89" s="25">
        <f>SUM(C89:J89)</f>
        <v>22000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55"/>
        <v>0</v>
      </c>
      <c r="E90" s="107">
        <f t="shared" si="55"/>
        <v>0</v>
      </c>
      <c r="F90" s="107">
        <f t="shared" si="55"/>
        <v>0</v>
      </c>
      <c r="G90" s="107">
        <f t="shared" si="55"/>
        <v>0</v>
      </c>
      <c r="H90" s="107">
        <f t="shared" si="55"/>
        <v>0</v>
      </c>
      <c r="I90" s="107">
        <f t="shared" si="55"/>
        <v>0</v>
      </c>
      <c r="J90" s="107">
        <f t="shared" si="55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55"/>
        <v>0</v>
      </c>
      <c r="F91" s="107">
        <f t="shared" si="55"/>
        <v>0</v>
      </c>
      <c r="G91" s="107">
        <f t="shared" si="55"/>
        <v>0</v>
      </c>
      <c r="H91" s="107">
        <f t="shared" si="55"/>
        <v>0</v>
      </c>
      <c r="I91" s="107">
        <f t="shared" si="55"/>
        <v>0</v>
      </c>
      <c r="J91" s="107">
        <f t="shared" si="55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56">C168+C182</f>
        <v>0</v>
      </c>
      <c r="D94" s="98">
        <f t="shared" ca="1" si="56"/>
        <v>0</v>
      </c>
      <c r="E94" s="98">
        <f t="shared" ca="1" si="56"/>
        <v>0</v>
      </c>
      <c r="F94" s="98">
        <f t="shared" ca="1" si="56"/>
        <v>0</v>
      </c>
      <c r="G94" s="98">
        <f t="shared" ca="1" si="56"/>
        <v>0</v>
      </c>
      <c r="H94" s="98">
        <f t="shared" ca="1" si="56"/>
        <v>0</v>
      </c>
      <c r="I94" s="98">
        <f t="shared" ca="1" si="56"/>
        <v>0</v>
      </c>
      <c r="J94" s="98">
        <f t="shared" ca="1" si="56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57">M168+M182</f>
        <v>0</v>
      </c>
      <c r="D95" s="98">
        <f t="shared" si="57"/>
        <v>0</v>
      </c>
      <c r="E95" s="98">
        <f t="shared" si="57"/>
        <v>0</v>
      </c>
      <c r="F95" s="98">
        <f t="shared" si="57"/>
        <v>0</v>
      </c>
      <c r="G95" s="98">
        <f t="shared" si="57"/>
        <v>0</v>
      </c>
      <c r="H95" s="98">
        <f t="shared" si="57"/>
        <v>0</v>
      </c>
      <c r="I95" s="98">
        <f t="shared" si="57"/>
        <v>0</v>
      </c>
      <c r="J95" s="98">
        <f t="shared" si="57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58">X168+X182</f>
        <v>0</v>
      </c>
      <c r="E96" s="98">
        <f t="shared" si="58"/>
        <v>0</v>
      </c>
      <c r="F96" s="98">
        <f t="shared" si="58"/>
        <v>0</v>
      </c>
      <c r="G96" s="98">
        <f t="shared" si="58"/>
        <v>0</v>
      </c>
      <c r="H96" s="98">
        <f t="shared" si="58"/>
        <v>0</v>
      </c>
      <c r="I96" s="98">
        <f t="shared" si="58"/>
        <v>0</v>
      </c>
      <c r="J96" s="98">
        <f t="shared" si="58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59">SUM(D94:D96)</f>
        <v>0</v>
      </c>
      <c r="E97" s="108">
        <f t="shared" ca="1" si="59"/>
        <v>0</v>
      </c>
      <c r="F97" s="108">
        <f t="shared" ca="1" si="59"/>
        <v>0</v>
      </c>
      <c r="G97" s="108">
        <f t="shared" ca="1" si="59"/>
        <v>0</v>
      </c>
      <c r="H97" s="108">
        <f t="shared" ca="1" si="59"/>
        <v>0</v>
      </c>
      <c r="I97" s="108">
        <f t="shared" ca="1" si="59"/>
        <v>0</v>
      </c>
      <c r="J97" s="108">
        <f t="shared" ca="1" si="59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50000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60">MIN(MAX(C8-C$68,0),C$105)</f>
        <v>10000</v>
      </c>
      <c r="D114" s="8">
        <f t="shared" si="60"/>
        <v>0</v>
      </c>
      <c r="E114" s="8">
        <f t="shared" si="60"/>
        <v>0</v>
      </c>
      <c r="F114" s="12"/>
      <c r="H114" s="6" t="s">
        <v>0</v>
      </c>
      <c r="I114" s="8">
        <f t="shared" ref="I114:K119" si="61">MIN(MAX(C8-I$68,0),I$105)</f>
        <v>15000</v>
      </c>
      <c r="J114" s="8">
        <f t="shared" si="61"/>
        <v>0</v>
      </c>
      <c r="K114" s="8">
        <f t="shared" si="61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60"/>
        <v>5000</v>
      </c>
      <c r="D115" s="8">
        <f t="shared" si="60"/>
        <v>0</v>
      </c>
      <c r="E115" s="8">
        <f t="shared" si="60"/>
        <v>0</v>
      </c>
      <c r="F115" s="12"/>
      <c r="H115" s="6" t="s">
        <v>1</v>
      </c>
      <c r="I115" s="8">
        <f t="shared" si="61"/>
        <v>10000</v>
      </c>
      <c r="J115" s="8">
        <f t="shared" si="61"/>
        <v>0</v>
      </c>
      <c r="K115" s="8">
        <f t="shared" si="61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60"/>
        <v>0</v>
      </c>
      <c r="D116" s="8">
        <f t="shared" si="60"/>
        <v>0</v>
      </c>
      <c r="E116" s="8">
        <f t="shared" si="60"/>
        <v>0</v>
      </c>
      <c r="F116" s="12"/>
      <c r="H116" s="6" t="s">
        <v>2</v>
      </c>
      <c r="I116" s="8">
        <f t="shared" si="61"/>
        <v>0</v>
      </c>
      <c r="J116" s="8">
        <f t="shared" si="61"/>
        <v>0</v>
      </c>
      <c r="K116" s="8">
        <f t="shared" si="61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60"/>
        <v>0</v>
      </c>
      <c r="D117" s="8">
        <f t="shared" si="60"/>
        <v>0</v>
      </c>
      <c r="E117" s="8">
        <f t="shared" si="60"/>
        <v>0</v>
      </c>
      <c r="F117" s="12"/>
      <c r="H117" s="6" t="s">
        <v>3</v>
      </c>
      <c r="I117" s="8">
        <f t="shared" si="61"/>
        <v>0</v>
      </c>
      <c r="J117" s="8">
        <f t="shared" si="61"/>
        <v>0</v>
      </c>
      <c r="K117" s="8">
        <f t="shared" si="61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60"/>
        <v>0</v>
      </c>
      <c r="D118" s="8">
        <f t="shared" si="60"/>
        <v>0</v>
      </c>
      <c r="E118" s="8">
        <f t="shared" si="60"/>
        <v>0</v>
      </c>
      <c r="F118" s="12"/>
      <c r="H118" s="6" t="s">
        <v>4</v>
      </c>
      <c r="I118" s="8">
        <f t="shared" si="61"/>
        <v>0</v>
      </c>
      <c r="J118" s="8">
        <f t="shared" si="61"/>
        <v>0</v>
      </c>
      <c r="K118" s="8">
        <f t="shared" si="61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60"/>
        <v>0</v>
      </c>
      <c r="D119" s="8">
        <f t="shared" si="60"/>
        <v>0</v>
      </c>
      <c r="E119" s="8">
        <f t="shared" si="60"/>
        <v>0</v>
      </c>
      <c r="F119" s="12"/>
      <c r="H119" s="6" t="s">
        <v>5</v>
      </c>
      <c r="I119" s="8">
        <f t="shared" si="61"/>
        <v>0</v>
      </c>
      <c r="J119" s="8">
        <f t="shared" si="61"/>
        <v>0</v>
      </c>
      <c r="K119" s="8">
        <f t="shared" si="61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15000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25000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13000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25000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13000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13000</v>
      </c>
      <c r="D123" s="12">
        <f>C123+D122</f>
        <v>13000</v>
      </c>
      <c r="E123" s="12">
        <f>D123+E122</f>
        <v>13000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13000</v>
      </c>
      <c r="D131" s="12">
        <f>D123+J123</f>
        <v>13000</v>
      </c>
      <c r="E131" s="12">
        <f>E123+K123</f>
        <v>13000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3000</v>
      </c>
      <c r="D133" s="12">
        <f>MIN(MAX(D131-$C$59,0),$C$104)</f>
        <v>3000</v>
      </c>
      <c r="E133" s="12">
        <f>MIN(MAX(E131-$C$59,0),$C$104)</f>
        <v>3000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3000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62">C147+1</f>
        <v>2</v>
      </c>
      <c r="E147" s="2">
        <f t="shared" si="62"/>
        <v>3</v>
      </c>
      <c r="F147" s="2">
        <f t="shared" si="62"/>
        <v>4</v>
      </c>
      <c r="G147" s="2">
        <f t="shared" si="62"/>
        <v>5</v>
      </c>
      <c r="H147" s="2">
        <f t="shared" si="62"/>
        <v>6</v>
      </c>
      <c r="I147" s="2">
        <f t="shared" si="62"/>
        <v>7</v>
      </c>
      <c r="J147" s="2">
        <f t="shared" si="62"/>
        <v>8</v>
      </c>
      <c r="L147" s="4" t="s">
        <v>33</v>
      </c>
      <c r="M147" s="2">
        <v>1</v>
      </c>
      <c r="N147" s="2">
        <f t="shared" ref="N147:T147" si="63">M147+1</f>
        <v>2</v>
      </c>
      <c r="O147" s="2">
        <f t="shared" si="63"/>
        <v>3</v>
      </c>
      <c r="P147" s="2">
        <f t="shared" si="63"/>
        <v>4</v>
      </c>
      <c r="Q147" s="2">
        <f t="shared" si="63"/>
        <v>5</v>
      </c>
      <c r="R147" s="2">
        <f t="shared" si="63"/>
        <v>6</v>
      </c>
      <c r="S147" s="2">
        <f t="shared" si="63"/>
        <v>7</v>
      </c>
      <c r="T147" s="2">
        <f t="shared" si="63"/>
        <v>8</v>
      </c>
      <c r="V147" s="4" t="s">
        <v>33</v>
      </c>
      <c r="W147" s="2">
        <v>1</v>
      </c>
      <c r="X147" s="2">
        <f t="shared" ref="X147:AD147" si="64">W147+1</f>
        <v>2</v>
      </c>
      <c r="Y147" s="2">
        <f t="shared" si="64"/>
        <v>3</v>
      </c>
      <c r="Z147" s="2">
        <f t="shared" si="64"/>
        <v>4</v>
      </c>
      <c r="AA147" s="2">
        <f t="shared" si="64"/>
        <v>5</v>
      </c>
      <c r="AB147" s="2">
        <f t="shared" si="64"/>
        <v>6</v>
      </c>
      <c r="AC147" s="2">
        <f t="shared" si="64"/>
        <v>7</v>
      </c>
      <c r="AD147" s="2">
        <f t="shared" si="64"/>
        <v>8</v>
      </c>
    </row>
    <row r="148" spans="2:30">
      <c r="B148" s="6" t="s">
        <v>0</v>
      </c>
      <c r="C148" s="8">
        <f>SUM($C22:C22)</f>
        <v>2250</v>
      </c>
      <c r="D148" s="8">
        <f>SUM($C22:D22)</f>
        <v>5250</v>
      </c>
      <c r="E148" s="8">
        <f>SUM($C22:E22)</f>
        <v>9000</v>
      </c>
      <c r="F148" s="8">
        <f>SUM($C22:F22)</f>
        <v>12000</v>
      </c>
      <c r="G148" s="8">
        <f>SUM($C22:G22)</f>
        <v>14250</v>
      </c>
      <c r="H148" s="8">
        <f>SUM($C22:H22)</f>
        <v>15000</v>
      </c>
      <c r="I148" s="8">
        <f>SUM($C22:I22)</f>
        <v>15000</v>
      </c>
      <c r="J148" s="8">
        <f>SUM($C22:J22)</f>
        <v>15000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1500</v>
      </c>
      <c r="D149" s="8">
        <f>SUM($C23:D23)</f>
        <v>3500</v>
      </c>
      <c r="E149" s="8">
        <f>SUM($C23:E23)</f>
        <v>6000</v>
      </c>
      <c r="F149" s="8">
        <f>SUM($C23:F23)</f>
        <v>8000</v>
      </c>
      <c r="G149" s="8">
        <f>SUM($C23:G23)</f>
        <v>9500</v>
      </c>
      <c r="H149" s="8">
        <f>SUM($C23:H23)</f>
        <v>10000</v>
      </c>
      <c r="I149" s="8">
        <f>SUM($C23:I23)</f>
        <v>10000</v>
      </c>
      <c r="J149" s="8">
        <f>SUM($C23:J23)</f>
        <v>10000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65">SUM(C148:C153)</f>
        <v>3750</v>
      </c>
      <c r="D154" s="44">
        <f t="shared" si="65"/>
        <v>8750</v>
      </c>
      <c r="E154" s="44">
        <f t="shared" si="65"/>
        <v>15000</v>
      </c>
      <c r="F154" s="44">
        <f t="shared" si="65"/>
        <v>20000</v>
      </c>
      <c r="G154" s="44">
        <f t="shared" si="65"/>
        <v>23750</v>
      </c>
      <c r="H154" s="44">
        <f t="shared" si="65"/>
        <v>25000</v>
      </c>
      <c r="I154" s="44">
        <f t="shared" si="65"/>
        <v>25000</v>
      </c>
      <c r="J154" s="44">
        <f t="shared" si="65"/>
        <v>25000</v>
      </c>
      <c r="L154" s="6"/>
      <c r="M154" s="44"/>
      <c r="N154" s="44">
        <f t="shared" ref="N154:T154" si="66">SUM(N148:N153)</f>
        <v>0</v>
      </c>
      <c r="O154" s="44">
        <f t="shared" si="66"/>
        <v>0</v>
      </c>
      <c r="P154" s="44">
        <f t="shared" si="66"/>
        <v>0</v>
      </c>
      <c r="Q154" s="44">
        <f t="shared" si="66"/>
        <v>0</v>
      </c>
      <c r="R154" s="44">
        <f t="shared" si="66"/>
        <v>0</v>
      </c>
      <c r="S154" s="44">
        <f t="shared" si="66"/>
        <v>0</v>
      </c>
      <c r="T154" s="44">
        <f t="shared" si="66"/>
        <v>0</v>
      </c>
      <c r="V154" s="6"/>
      <c r="W154" s="8"/>
      <c r="X154" s="8"/>
      <c r="Y154" s="44">
        <f t="shared" ref="Y154:AD154" si="67">SUM(Y148:Y153)</f>
        <v>0</v>
      </c>
      <c r="Z154" s="44">
        <f t="shared" si="67"/>
        <v>0</v>
      </c>
      <c r="AA154" s="44">
        <f t="shared" si="67"/>
        <v>0</v>
      </c>
      <c r="AB154" s="44">
        <f t="shared" si="67"/>
        <v>0</v>
      </c>
      <c r="AC154" s="44">
        <f t="shared" si="67"/>
        <v>0</v>
      </c>
      <c r="AD154" s="44">
        <f t="shared" si="67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68">C156+1</f>
        <v>2</v>
      </c>
      <c r="E156" s="2">
        <f t="shared" si="68"/>
        <v>3</v>
      </c>
      <c r="F156" s="2">
        <f t="shared" si="68"/>
        <v>4</v>
      </c>
      <c r="G156" s="2">
        <f t="shared" si="68"/>
        <v>5</v>
      </c>
      <c r="H156" s="2">
        <f t="shared" si="68"/>
        <v>6</v>
      </c>
      <c r="I156" s="2">
        <f t="shared" si="68"/>
        <v>7</v>
      </c>
      <c r="J156" s="2">
        <f t="shared" si="68"/>
        <v>8</v>
      </c>
      <c r="L156" s="4" t="str">
        <f>B156</f>
        <v>Ceded - Layer 1</v>
      </c>
      <c r="M156" s="2">
        <v>1</v>
      </c>
      <c r="N156" s="2">
        <f t="shared" ref="N156:T156" si="69">M156+1</f>
        <v>2</v>
      </c>
      <c r="O156" s="2">
        <f t="shared" si="69"/>
        <v>3</v>
      </c>
      <c r="P156" s="2">
        <f t="shared" si="69"/>
        <v>4</v>
      </c>
      <c r="Q156" s="2">
        <f t="shared" si="69"/>
        <v>5</v>
      </c>
      <c r="R156" s="2">
        <f t="shared" si="69"/>
        <v>6</v>
      </c>
      <c r="S156" s="2">
        <f t="shared" si="69"/>
        <v>7</v>
      </c>
      <c r="T156" s="2">
        <f t="shared" si="69"/>
        <v>8</v>
      </c>
      <c r="V156" s="4" t="str">
        <f>B156</f>
        <v>Ceded - Layer 1</v>
      </c>
      <c r="W156" s="2">
        <v>1</v>
      </c>
      <c r="X156" s="2">
        <f t="shared" ref="X156:AD156" si="70">W156+1</f>
        <v>2</v>
      </c>
      <c r="Y156" s="2">
        <f t="shared" si="70"/>
        <v>3</v>
      </c>
      <c r="Z156" s="2">
        <f t="shared" si="70"/>
        <v>4</v>
      </c>
      <c r="AA156" s="2">
        <f t="shared" si="70"/>
        <v>5</v>
      </c>
      <c r="AB156" s="2">
        <f t="shared" si="70"/>
        <v>6</v>
      </c>
      <c r="AC156" s="2">
        <f t="shared" si="70"/>
        <v>7</v>
      </c>
      <c r="AD156" s="2">
        <f t="shared" si="70"/>
        <v>8</v>
      </c>
    </row>
    <row r="157" spans="2:30">
      <c r="B157" s="6" t="s">
        <v>0</v>
      </c>
      <c r="C157" s="8">
        <f t="shared" ref="C157:J162" si="71">MIN(MAX(C148-$C$68,0),$C$105)</f>
        <v>0</v>
      </c>
      <c r="D157" s="8">
        <f t="shared" si="71"/>
        <v>250</v>
      </c>
      <c r="E157" s="8">
        <f t="shared" si="71"/>
        <v>4000</v>
      </c>
      <c r="F157" s="8">
        <f t="shared" si="71"/>
        <v>7000</v>
      </c>
      <c r="G157" s="8">
        <f t="shared" si="71"/>
        <v>9250</v>
      </c>
      <c r="H157" s="8">
        <f t="shared" si="71"/>
        <v>10000</v>
      </c>
      <c r="I157" s="8">
        <f t="shared" si="71"/>
        <v>10000</v>
      </c>
      <c r="J157" s="8">
        <f t="shared" si="71"/>
        <v>10000</v>
      </c>
      <c r="L157" s="6" t="s">
        <v>0</v>
      </c>
      <c r="M157" s="8"/>
      <c r="N157" s="8">
        <f t="shared" ref="N157:T162" si="72">MIN(MAX(N148-$D$68,0),$D$105)</f>
        <v>0</v>
      </c>
      <c r="O157" s="8">
        <f t="shared" si="72"/>
        <v>0</v>
      </c>
      <c r="P157" s="8">
        <f t="shared" si="72"/>
        <v>0</v>
      </c>
      <c r="Q157" s="8">
        <f t="shared" si="72"/>
        <v>0</v>
      </c>
      <c r="R157" s="8">
        <f t="shared" si="72"/>
        <v>0</v>
      </c>
      <c r="S157" s="8">
        <f t="shared" si="72"/>
        <v>0</v>
      </c>
      <c r="T157" s="8">
        <f t="shared" si="72"/>
        <v>0</v>
      </c>
      <c r="V157" s="6" t="s">
        <v>0</v>
      </c>
      <c r="W157" s="8"/>
      <c r="X157" s="8"/>
      <c r="Y157" s="8">
        <f t="shared" ref="Y157:AD162" si="73">MIN(MAX(Y148-$E$68,0),$E$105)</f>
        <v>0</v>
      </c>
      <c r="Z157" s="8">
        <f t="shared" si="73"/>
        <v>0</v>
      </c>
      <c r="AA157" s="8">
        <f t="shared" si="73"/>
        <v>0</v>
      </c>
      <c r="AB157" s="8">
        <f t="shared" si="73"/>
        <v>0</v>
      </c>
      <c r="AC157" s="8">
        <f t="shared" si="73"/>
        <v>0</v>
      </c>
      <c r="AD157" s="8">
        <f t="shared" si="73"/>
        <v>0</v>
      </c>
    </row>
    <row r="158" spans="2:30">
      <c r="B158" s="6" t="s">
        <v>1</v>
      </c>
      <c r="C158" s="8">
        <f t="shared" si="71"/>
        <v>0</v>
      </c>
      <c r="D158" s="8">
        <f t="shared" si="71"/>
        <v>0</v>
      </c>
      <c r="E158" s="8">
        <f t="shared" si="71"/>
        <v>1000</v>
      </c>
      <c r="F158" s="8">
        <f t="shared" si="71"/>
        <v>3000</v>
      </c>
      <c r="G158" s="8">
        <f t="shared" si="71"/>
        <v>4500</v>
      </c>
      <c r="H158" s="8">
        <f t="shared" si="71"/>
        <v>5000</v>
      </c>
      <c r="I158" s="8">
        <f t="shared" si="71"/>
        <v>5000</v>
      </c>
      <c r="J158" s="8">
        <f t="shared" si="71"/>
        <v>5000</v>
      </c>
      <c r="L158" s="6" t="s">
        <v>1</v>
      </c>
      <c r="M158" s="8"/>
      <c r="N158" s="8">
        <f t="shared" si="72"/>
        <v>0</v>
      </c>
      <c r="O158" s="8">
        <f t="shared" si="72"/>
        <v>0</v>
      </c>
      <c r="P158" s="8">
        <f t="shared" si="72"/>
        <v>0</v>
      </c>
      <c r="Q158" s="8">
        <f t="shared" si="72"/>
        <v>0</v>
      </c>
      <c r="R158" s="8">
        <f t="shared" si="72"/>
        <v>0</v>
      </c>
      <c r="S158" s="8">
        <f t="shared" si="72"/>
        <v>0</v>
      </c>
      <c r="T158" s="8">
        <f t="shared" si="72"/>
        <v>0</v>
      </c>
      <c r="V158" s="6" t="s">
        <v>1</v>
      </c>
      <c r="W158" s="8"/>
      <c r="X158" s="8"/>
      <c r="Y158" s="8">
        <f t="shared" si="73"/>
        <v>0</v>
      </c>
      <c r="Z158" s="8">
        <f t="shared" si="73"/>
        <v>0</v>
      </c>
      <c r="AA158" s="8">
        <f t="shared" si="73"/>
        <v>0</v>
      </c>
      <c r="AB158" s="8">
        <f t="shared" si="73"/>
        <v>0</v>
      </c>
      <c r="AC158" s="8">
        <f t="shared" si="73"/>
        <v>0</v>
      </c>
      <c r="AD158" s="8">
        <f t="shared" si="73"/>
        <v>0</v>
      </c>
    </row>
    <row r="159" spans="2:30">
      <c r="B159" s="6" t="s">
        <v>2</v>
      </c>
      <c r="C159" s="8">
        <f t="shared" si="71"/>
        <v>0</v>
      </c>
      <c r="D159" s="8">
        <f t="shared" si="71"/>
        <v>0</v>
      </c>
      <c r="E159" s="8">
        <f t="shared" si="71"/>
        <v>0</v>
      </c>
      <c r="F159" s="8">
        <f t="shared" si="71"/>
        <v>0</v>
      </c>
      <c r="G159" s="8">
        <f t="shared" si="71"/>
        <v>0</v>
      </c>
      <c r="H159" s="8">
        <f t="shared" si="71"/>
        <v>0</v>
      </c>
      <c r="I159" s="8">
        <f t="shared" si="71"/>
        <v>0</v>
      </c>
      <c r="J159" s="8">
        <f t="shared" si="71"/>
        <v>0</v>
      </c>
      <c r="L159" s="6" t="s">
        <v>2</v>
      </c>
      <c r="M159" s="8"/>
      <c r="N159" s="8">
        <f t="shared" si="72"/>
        <v>0</v>
      </c>
      <c r="O159" s="8">
        <f t="shared" si="72"/>
        <v>0</v>
      </c>
      <c r="P159" s="8">
        <f t="shared" si="72"/>
        <v>0</v>
      </c>
      <c r="Q159" s="8">
        <f t="shared" si="72"/>
        <v>0</v>
      </c>
      <c r="R159" s="8">
        <f t="shared" si="72"/>
        <v>0</v>
      </c>
      <c r="S159" s="8">
        <f t="shared" si="72"/>
        <v>0</v>
      </c>
      <c r="T159" s="8">
        <f t="shared" si="72"/>
        <v>0</v>
      </c>
      <c r="V159" s="6" t="s">
        <v>2</v>
      </c>
      <c r="W159" s="8"/>
      <c r="X159" s="8"/>
      <c r="Y159" s="8">
        <f t="shared" si="73"/>
        <v>0</v>
      </c>
      <c r="Z159" s="8">
        <f t="shared" si="73"/>
        <v>0</v>
      </c>
      <c r="AA159" s="8">
        <f t="shared" si="73"/>
        <v>0</v>
      </c>
      <c r="AB159" s="8">
        <f t="shared" si="73"/>
        <v>0</v>
      </c>
      <c r="AC159" s="8">
        <f t="shared" si="73"/>
        <v>0</v>
      </c>
      <c r="AD159" s="8">
        <f t="shared" si="73"/>
        <v>0</v>
      </c>
    </row>
    <row r="160" spans="2:30">
      <c r="B160" s="6" t="s">
        <v>3</v>
      </c>
      <c r="C160" s="8">
        <f t="shared" si="71"/>
        <v>0</v>
      </c>
      <c r="D160" s="8">
        <f t="shared" si="71"/>
        <v>0</v>
      </c>
      <c r="E160" s="8">
        <f t="shared" si="71"/>
        <v>0</v>
      </c>
      <c r="F160" s="8">
        <f t="shared" si="71"/>
        <v>0</v>
      </c>
      <c r="G160" s="8">
        <f t="shared" si="71"/>
        <v>0</v>
      </c>
      <c r="H160" s="8">
        <f t="shared" si="71"/>
        <v>0</v>
      </c>
      <c r="I160" s="8">
        <f t="shared" si="71"/>
        <v>0</v>
      </c>
      <c r="J160" s="8">
        <f t="shared" si="71"/>
        <v>0</v>
      </c>
      <c r="L160" s="6" t="s">
        <v>3</v>
      </c>
      <c r="M160" s="8"/>
      <c r="N160" s="8">
        <f t="shared" si="72"/>
        <v>0</v>
      </c>
      <c r="O160" s="8">
        <f t="shared" si="72"/>
        <v>0</v>
      </c>
      <c r="P160" s="8">
        <f t="shared" si="72"/>
        <v>0</v>
      </c>
      <c r="Q160" s="8">
        <f t="shared" si="72"/>
        <v>0</v>
      </c>
      <c r="R160" s="8">
        <f t="shared" si="72"/>
        <v>0</v>
      </c>
      <c r="S160" s="8">
        <f t="shared" si="72"/>
        <v>0</v>
      </c>
      <c r="T160" s="8">
        <f t="shared" si="72"/>
        <v>0</v>
      </c>
      <c r="V160" s="6" t="s">
        <v>3</v>
      </c>
      <c r="W160" s="8"/>
      <c r="X160" s="8"/>
      <c r="Y160" s="8">
        <f t="shared" si="73"/>
        <v>0</v>
      </c>
      <c r="Z160" s="8">
        <f t="shared" si="73"/>
        <v>0</v>
      </c>
      <c r="AA160" s="8">
        <f t="shared" si="73"/>
        <v>0</v>
      </c>
      <c r="AB160" s="8">
        <f t="shared" si="73"/>
        <v>0</v>
      </c>
      <c r="AC160" s="8">
        <f t="shared" si="73"/>
        <v>0</v>
      </c>
      <c r="AD160" s="8">
        <f t="shared" si="73"/>
        <v>0</v>
      </c>
    </row>
    <row r="161" spans="2:31">
      <c r="B161" s="6" t="s">
        <v>4</v>
      </c>
      <c r="C161" s="8">
        <f t="shared" si="71"/>
        <v>0</v>
      </c>
      <c r="D161" s="8">
        <f t="shared" si="71"/>
        <v>0</v>
      </c>
      <c r="E161" s="8">
        <f t="shared" si="71"/>
        <v>0</v>
      </c>
      <c r="F161" s="8">
        <f t="shared" si="71"/>
        <v>0</v>
      </c>
      <c r="G161" s="8">
        <f t="shared" si="71"/>
        <v>0</v>
      </c>
      <c r="H161" s="8">
        <f t="shared" si="71"/>
        <v>0</v>
      </c>
      <c r="I161" s="8">
        <f t="shared" si="71"/>
        <v>0</v>
      </c>
      <c r="J161" s="8">
        <f t="shared" si="71"/>
        <v>0</v>
      </c>
      <c r="L161" s="6" t="s">
        <v>4</v>
      </c>
      <c r="M161" s="8"/>
      <c r="N161" s="8">
        <f t="shared" si="72"/>
        <v>0</v>
      </c>
      <c r="O161" s="8">
        <f t="shared" si="72"/>
        <v>0</v>
      </c>
      <c r="P161" s="8">
        <f t="shared" si="72"/>
        <v>0</v>
      </c>
      <c r="Q161" s="8">
        <f t="shared" si="72"/>
        <v>0</v>
      </c>
      <c r="R161" s="8">
        <f t="shared" si="72"/>
        <v>0</v>
      </c>
      <c r="S161" s="8">
        <f t="shared" si="72"/>
        <v>0</v>
      </c>
      <c r="T161" s="8">
        <f t="shared" si="72"/>
        <v>0</v>
      </c>
      <c r="V161" s="6" t="s">
        <v>4</v>
      </c>
      <c r="W161" s="8"/>
      <c r="X161" s="8"/>
      <c r="Y161" s="8">
        <f t="shared" si="73"/>
        <v>0</v>
      </c>
      <c r="Z161" s="8">
        <f t="shared" si="73"/>
        <v>0</v>
      </c>
      <c r="AA161" s="8">
        <f t="shared" si="73"/>
        <v>0</v>
      </c>
      <c r="AB161" s="8">
        <f t="shared" si="73"/>
        <v>0</v>
      </c>
      <c r="AC161" s="8">
        <f t="shared" si="73"/>
        <v>0</v>
      </c>
      <c r="AD161" s="8">
        <f t="shared" si="73"/>
        <v>0</v>
      </c>
    </row>
    <row r="162" spans="2:31">
      <c r="B162" s="6" t="s">
        <v>5</v>
      </c>
      <c r="C162" s="8">
        <f t="shared" si="71"/>
        <v>0</v>
      </c>
      <c r="D162" s="8">
        <f t="shared" si="71"/>
        <v>0</v>
      </c>
      <c r="E162" s="8">
        <f t="shared" si="71"/>
        <v>0</v>
      </c>
      <c r="F162" s="8">
        <f t="shared" si="71"/>
        <v>0</v>
      </c>
      <c r="G162" s="8">
        <f t="shared" si="71"/>
        <v>0</v>
      </c>
      <c r="H162" s="8">
        <f t="shared" si="71"/>
        <v>0</v>
      </c>
      <c r="I162" s="8">
        <f t="shared" si="71"/>
        <v>0</v>
      </c>
      <c r="J162" s="8">
        <f t="shared" si="71"/>
        <v>0</v>
      </c>
      <c r="L162" s="6" t="s">
        <v>5</v>
      </c>
      <c r="M162" s="8"/>
      <c r="N162" s="8">
        <f t="shared" si="72"/>
        <v>0</v>
      </c>
      <c r="O162" s="8">
        <f t="shared" si="72"/>
        <v>0</v>
      </c>
      <c r="P162" s="8">
        <f t="shared" si="72"/>
        <v>0</v>
      </c>
      <c r="Q162" s="8">
        <f t="shared" si="72"/>
        <v>0</v>
      </c>
      <c r="R162" s="8">
        <f t="shared" si="72"/>
        <v>0</v>
      </c>
      <c r="S162" s="8">
        <f t="shared" si="72"/>
        <v>0</v>
      </c>
      <c r="T162" s="8">
        <f t="shared" si="72"/>
        <v>0</v>
      </c>
      <c r="V162" s="6" t="s">
        <v>5</v>
      </c>
      <c r="W162" s="8"/>
      <c r="X162" s="8"/>
      <c r="Y162" s="8">
        <f t="shared" si="73"/>
        <v>0</v>
      </c>
      <c r="Z162" s="8">
        <f t="shared" si="73"/>
        <v>0</v>
      </c>
      <c r="AA162" s="8">
        <f t="shared" si="73"/>
        <v>0</v>
      </c>
      <c r="AB162" s="8">
        <f t="shared" si="73"/>
        <v>0</v>
      </c>
      <c r="AC162" s="8">
        <f t="shared" si="73"/>
        <v>0</v>
      </c>
      <c r="AD162" s="8">
        <f t="shared" si="73"/>
        <v>0</v>
      </c>
    </row>
    <row r="163" spans="2:31">
      <c r="B163" s="6" t="s">
        <v>35</v>
      </c>
      <c r="C163" s="8">
        <f t="shared" ref="C163:J163" si="74">SUM(C157:C162)</f>
        <v>0</v>
      </c>
      <c r="D163" s="8">
        <f t="shared" si="74"/>
        <v>250</v>
      </c>
      <c r="E163" s="8">
        <f t="shared" si="74"/>
        <v>5000</v>
      </c>
      <c r="F163" s="8">
        <f t="shared" si="74"/>
        <v>10000</v>
      </c>
      <c r="G163" s="8">
        <f t="shared" si="74"/>
        <v>13750</v>
      </c>
      <c r="H163" s="8">
        <f t="shared" si="74"/>
        <v>15000</v>
      </c>
      <c r="I163" s="8">
        <f t="shared" si="74"/>
        <v>15000</v>
      </c>
      <c r="J163" s="8">
        <f t="shared" si="74"/>
        <v>15000</v>
      </c>
      <c r="L163" s="6" t="s">
        <v>35</v>
      </c>
      <c r="M163" s="8"/>
      <c r="N163" s="8">
        <f t="shared" ref="N163:T163" si="75">SUM(N157:N162)</f>
        <v>0</v>
      </c>
      <c r="O163" s="8">
        <f t="shared" si="75"/>
        <v>0</v>
      </c>
      <c r="P163" s="8">
        <f t="shared" si="75"/>
        <v>0</v>
      </c>
      <c r="Q163" s="8">
        <f t="shared" si="75"/>
        <v>0</v>
      </c>
      <c r="R163" s="8">
        <f t="shared" si="75"/>
        <v>0</v>
      </c>
      <c r="S163" s="8">
        <f t="shared" si="75"/>
        <v>0</v>
      </c>
      <c r="T163" s="8">
        <f t="shared" si="75"/>
        <v>0</v>
      </c>
      <c r="V163" s="6" t="s">
        <v>35</v>
      </c>
      <c r="W163" s="8"/>
      <c r="X163" s="8"/>
      <c r="Y163" s="8">
        <f t="shared" ref="Y163:AD163" si="76">SUM(Y157:Y162)</f>
        <v>0</v>
      </c>
      <c r="Z163" s="8">
        <f t="shared" si="76"/>
        <v>0</v>
      </c>
      <c r="AA163" s="8">
        <f t="shared" si="76"/>
        <v>0</v>
      </c>
      <c r="AB163" s="8">
        <f t="shared" si="76"/>
        <v>0</v>
      </c>
      <c r="AC163" s="8">
        <f t="shared" si="76"/>
        <v>0</v>
      </c>
      <c r="AD163" s="8">
        <f t="shared" si="76"/>
        <v>0</v>
      </c>
    </row>
    <row r="164" spans="2:31">
      <c r="B164" s="6" t="s">
        <v>36</v>
      </c>
      <c r="C164" s="8">
        <f t="shared" ref="C164:J164" si="77">MIN(MAX(C163-$C$70,0),$C$106)</f>
        <v>0</v>
      </c>
      <c r="D164" s="8">
        <f t="shared" si="77"/>
        <v>0</v>
      </c>
      <c r="E164" s="8">
        <f t="shared" si="77"/>
        <v>3000</v>
      </c>
      <c r="F164" s="8">
        <f t="shared" si="77"/>
        <v>8000</v>
      </c>
      <c r="G164" s="8">
        <f t="shared" si="77"/>
        <v>11750</v>
      </c>
      <c r="H164" s="8">
        <f t="shared" si="77"/>
        <v>13000</v>
      </c>
      <c r="I164" s="8">
        <f t="shared" si="77"/>
        <v>13000</v>
      </c>
      <c r="J164" s="8">
        <f t="shared" si="77"/>
        <v>13000</v>
      </c>
      <c r="L164" s="6" t="s">
        <v>36</v>
      </c>
      <c r="M164" s="8"/>
      <c r="N164" s="8">
        <f t="shared" ref="N164:T164" si="78">MIN(MAX(N163-$D$70,0),$D$106)</f>
        <v>0</v>
      </c>
      <c r="O164" s="8">
        <f t="shared" si="78"/>
        <v>0</v>
      </c>
      <c r="P164" s="8">
        <f t="shared" si="78"/>
        <v>0</v>
      </c>
      <c r="Q164" s="8">
        <f t="shared" si="78"/>
        <v>0</v>
      </c>
      <c r="R164" s="8">
        <f t="shared" si="78"/>
        <v>0</v>
      </c>
      <c r="S164" s="8">
        <f t="shared" si="78"/>
        <v>0</v>
      </c>
      <c r="T164" s="8">
        <f t="shared" si="78"/>
        <v>0</v>
      </c>
      <c r="V164" s="6" t="s">
        <v>36</v>
      </c>
      <c r="W164" s="8"/>
      <c r="X164" s="8"/>
      <c r="Y164" s="8">
        <f t="shared" ref="Y164:AD164" si="79">MIN(MAX(Y163-$E$70,0),$E$106)</f>
        <v>0</v>
      </c>
      <c r="Z164" s="8">
        <f t="shared" si="79"/>
        <v>0</v>
      </c>
      <c r="AA164" s="8">
        <f t="shared" si="79"/>
        <v>0</v>
      </c>
      <c r="AB164" s="8">
        <f t="shared" si="79"/>
        <v>0</v>
      </c>
      <c r="AC164" s="8">
        <f t="shared" si="79"/>
        <v>0</v>
      </c>
      <c r="AD164" s="8">
        <f t="shared" si="79"/>
        <v>0</v>
      </c>
    </row>
    <row r="165" spans="2:31">
      <c r="B165" s="6" t="s">
        <v>60</v>
      </c>
      <c r="C165" s="8">
        <f t="shared" ref="C165:J165" si="80">C164*$C$66*$C$77</f>
        <v>0</v>
      </c>
      <c r="D165" s="8">
        <f t="shared" si="80"/>
        <v>0</v>
      </c>
      <c r="E165" s="8">
        <f t="shared" si="80"/>
        <v>3000</v>
      </c>
      <c r="F165" s="8">
        <f t="shared" si="80"/>
        <v>8000</v>
      </c>
      <c r="G165" s="8">
        <f t="shared" si="80"/>
        <v>11750</v>
      </c>
      <c r="H165" s="8">
        <f t="shared" si="80"/>
        <v>13000</v>
      </c>
      <c r="I165" s="8">
        <f t="shared" si="80"/>
        <v>13000</v>
      </c>
      <c r="J165" s="8">
        <f t="shared" si="80"/>
        <v>13000</v>
      </c>
      <c r="L165" s="6" t="s">
        <v>60</v>
      </c>
      <c r="M165" s="8"/>
      <c r="N165" s="8">
        <f t="shared" ref="N165:T165" si="81">N164*$D$66*$D$77</f>
        <v>0</v>
      </c>
      <c r="O165" s="8">
        <f t="shared" si="81"/>
        <v>0</v>
      </c>
      <c r="P165" s="8">
        <f t="shared" si="81"/>
        <v>0</v>
      </c>
      <c r="Q165" s="8">
        <f t="shared" si="81"/>
        <v>0</v>
      </c>
      <c r="R165" s="8">
        <f t="shared" si="81"/>
        <v>0</v>
      </c>
      <c r="S165" s="8">
        <f t="shared" si="81"/>
        <v>0</v>
      </c>
      <c r="T165" s="8">
        <f t="shared" si="81"/>
        <v>0</v>
      </c>
      <c r="U165" s="8"/>
      <c r="V165" s="6" t="s">
        <v>60</v>
      </c>
      <c r="W165" s="8"/>
      <c r="X165" s="8"/>
      <c r="Y165" s="8">
        <f t="shared" ref="Y165:AD165" si="82">Y164*$E$66*$E$77</f>
        <v>0</v>
      </c>
      <c r="Z165" s="8">
        <f t="shared" si="82"/>
        <v>0</v>
      </c>
      <c r="AA165" s="8">
        <f t="shared" si="82"/>
        <v>0</v>
      </c>
      <c r="AB165" s="8">
        <f t="shared" si="82"/>
        <v>0</v>
      </c>
      <c r="AC165" s="8">
        <f t="shared" si="82"/>
        <v>0</v>
      </c>
      <c r="AD165" s="8">
        <f t="shared" si="82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83">IF($C$122=0,0,$C$129*D165/$C$122)</f>
        <v>0</v>
      </c>
      <c r="E166" s="99">
        <f t="shared" ca="1" si="83"/>
        <v>0</v>
      </c>
      <c r="F166" s="99">
        <f t="shared" ca="1" si="83"/>
        <v>0</v>
      </c>
      <c r="G166" s="99">
        <f t="shared" ca="1" si="83"/>
        <v>0</v>
      </c>
      <c r="H166" s="99">
        <f t="shared" ca="1" si="83"/>
        <v>0</v>
      </c>
      <c r="I166" s="99">
        <f t="shared" ca="1" si="83"/>
        <v>0</v>
      </c>
      <c r="J166" s="99">
        <f t="shared" ca="1" si="83"/>
        <v>0</v>
      </c>
      <c r="L166" s="96" t="s">
        <v>92</v>
      </c>
      <c r="M166" s="99">
        <f>IF($D$122=0,0,$D$129*M165/$D$122)</f>
        <v>0</v>
      </c>
      <c r="N166" s="99">
        <f t="shared" ref="N166:T166" si="84">IF($D$122=0,0,$D$129*N165/$D$122)</f>
        <v>0</v>
      </c>
      <c r="O166" s="99">
        <f t="shared" si="84"/>
        <v>0</v>
      </c>
      <c r="P166" s="99">
        <f t="shared" si="84"/>
        <v>0</v>
      </c>
      <c r="Q166" s="99">
        <f t="shared" si="84"/>
        <v>0</v>
      </c>
      <c r="R166" s="99">
        <f t="shared" si="84"/>
        <v>0</v>
      </c>
      <c r="S166" s="99">
        <f t="shared" si="84"/>
        <v>0</v>
      </c>
      <c r="T166" s="99">
        <f t="shared" si="84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85">IF($E$122=0,0,$E$129*X165/$E$122)</f>
        <v>0</v>
      </c>
      <c r="Y166" s="99">
        <f t="shared" si="85"/>
        <v>0</v>
      </c>
      <c r="Z166" s="99">
        <f t="shared" si="85"/>
        <v>0</v>
      </c>
      <c r="AA166" s="99">
        <f t="shared" si="85"/>
        <v>0</v>
      </c>
      <c r="AB166" s="99">
        <f t="shared" si="85"/>
        <v>0</v>
      </c>
      <c r="AC166" s="99">
        <f t="shared" si="85"/>
        <v>0</v>
      </c>
      <c r="AD166" s="99">
        <f t="shared" si="85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86">(D$156=$C$113)*$C$128*($C$72="NCB")</f>
        <v>0</v>
      </c>
      <c r="E167" s="99">
        <f t="shared" si="86"/>
        <v>0</v>
      </c>
      <c r="F167" s="99">
        <f t="shared" si="86"/>
        <v>0</v>
      </c>
      <c r="G167" s="99">
        <f t="shared" si="86"/>
        <v>0</v>
      </c>
      <c r="H167" s="99">
        <f t="shared" si="86"/>
        <v>0</v>
      </c>
      <c r="I167" s="99">
        <f t="shared" si="86"/>
        <v>0</v>
      </c>
      <c r="J167" s="99">
        <f t="shared" si="86"/>
        <v>0</v>
      </c>
      <c r="L167" s="96" t="s">
        <v>90</v>
      </c>
      <c r="M167" s="99">
        <f>(M$156=$D$113)*$D$128*($D$72="NCB")</f>
        <v>0</v>
      </c>
      <c r="N167" s="99">
        <f t="shared" ref="N167:T167" si="87">(N$156=$D$113)*$D$128*($D$72="NCB")</f>
        <v>0</v>
      </c>
      <c r="O167" s="99">
        <f t="shared" si="87"/>
        <v>0</v>
      </c>
      <c r="P167" s="99">
        <f t="shared" si="87"/>
        <v>0</v>
      </c>
      <c r="Q167" s="99">
        <f t="shared" si="87"/>
        <v>0</v>
      </c>
      <c r="R167" s="99">
        <f t="shared" si="87"/>
        <v>0</v>
      </c>
      <c r="S167" s="99">
        <f t="shared" si="87"/>
        <v>0</v>
      </c>
      <c r="T167" s="99">
        <f t="shared" si="87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88">(X$156=$E$113)*$E$128*($E$72="NCB")</f>
        <v>0</v>
      </c>
      <c r="Y167" s="99">
        <f t="shared" si="88"/>
        <v>0</v>
      </c>
      <c r="Z167" s="99">
        <f t="shared" si="88"/>
        <v>0</v>
      </c>
      <c r="AA167" s="99">
        <f t="shared" si="88"/>
        <v>0</v>
      </c>
      <c r="AB167" s="99">
        <f t="shared" si="88"/>
        <v>0</v>
      </c>
      <c r="AC167" s="99">
        <f t="shared" si="88"/>
        <v>0</v>
      </c>
      <c r="AD167" s="99">
        <f t="shared" si="88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89">E166-D166+E167</f>
        <v>0</v>
      </c>
      <c r="F168" s="99">
        <f t="shared" ca="1" si="89"/>
        <v>0</v>
      </c>
      <c r="G168" s="99">
        <f t="shared" ca="1" si="89"/>
        <v>0</v>
      </c>
      <c r="H168" s="99">
        <f t="shared" ca="1" si="89"/>
        <v>0</v>
      </c>
      <c r="I168" s="99">
        <f t="shared" ca="1" si="89"/>
        <v>0</v>
      </c>
      <c r="J168" s="99">
        <f t="shared" ca="1" si="89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90">O166-N166+O167</f>
        <v>0</v>
      </c>
      <c r="P168" s="99">
        <f t="shared" si="90"/>
        <v>0</v>
      </c>
      <c r="Q168" s="99">
        <f t="shared" si="90"/>
        <v>0</v>
      </c>
      <c r="R168" s="99">
        <f t="shared" si="90"/>
        <v>0</v>
      </c>
      <c r="S168" s="99">
        <f t="shared" si="90"/>
        <v>0</v>
      </c>
      <c r="T168" s="99">
        <f t="shared" si="90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91">Y166-X166+Y167</f>
        <v>0</v>
      </c>
      <c r="Z168" s="99">
        <f t="shared" si="91"/>
        <v>0</v>
      </c>
      <c r="AA168" s="99">
        <f t="shared" si="91"/>
        <v>0</v>
      </c>
      <c r="AB168" s="99">
        <f t="shared" si="91"/>
        <v>0</v>
      </c>
      <c r="AC168" s="99">
        <f t="shared" si="91"/>
        <v>0</v>
      </c>
      <c r="AD168" s="99">
        <f t="shared" si="91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92">C170+1</f>
        <v>2</v>
      </c>
      <c r="E170" s="2">
        <f t="shared" si="92"/>
        <v>3</v>
      </c>
      <c r="F170" s="2">
        <f t="shared" si="92"/>
        <v>4</v>
      </c>
      <c r="G170" s="2">
        <f t="shared" si="92"/>
        <v>5</v>
      </c>
      <c r="H170" s="2">
        <f t="shared" si="92"/>
        <v>6</v>
      </c>
      <c r="I170" s="2">
        <f t="shared" si="92"/>
        <v>7</v>
      </c>
      <c r="J170" s="2">
        <f t="shared" si="92"/>
        <v>8</v>
      </c>
      <c r="L170" s="4" t="str">
        <f>B170</f>
        <v>Ceded - Layer 2</v>
      </c>
      <c r="M170" s="2">
        <v>1</v>
      </c>
      <c r="N170" s="2">
        <f t="shared" ref="N170:T170" si="93">M170+1</f>
        <v>2</v>
      </c>
      <c r="O170" s="2">
        <f t="shared" si="93"/>
        <v>3</v>
      </c>
      <c r="P170" s="2">
        <f t="shared" si="93"/>
        <v>4</v>
      </c>
      <c r="Q170" s="2">
        <f t="shared" si="93"/>
        <v>5</v>
      </c>
      <c r="R170" s="2">
        <f t="shared" si="93"/>
        <v>6</v>
      </c>
      <c r="S170" s="2">
        <f t="shared" si="93"/>
        <v>7</v>
      </c>
      <c r="T170" s="2">
        <f t="shared" si="93"/>
        <v>8</v>
      </c>
      <c r="V170" s="4" t="str">
        <f>B170</f>
        <v>Ceded - Layer 2</v>
      </c>
      <c r="W170" s="2">
        <v>1</v>
      </c>
      <c r="X170" s="2">
        <f t="shared" ref="X170:AD170" si="94">W170+1</f>
        <v>2</v>
      </c>
      <c r="Y170" s="2">
        <f t="shared" si="94"/>
        <v>3</v>
      </c>
      <c r="Z170" s="2">
        <f t="shared" si="94"/>
        <v>4</v>
      </c>
      <c r="AA170" s="2">
        <f t="shared" si="94"/>
        <v>5</v>
      </c>
      <c r="AB170" s="2">
        <f t="shared" si="94"/>
        <v>6</v>
      </c>
      <c r="AC170" s="2">
        <f t="shared" si="94"/>
        <v>7</v>
      </c>
      <c r="AD170" s="2">
        <f t="shared" si="94"/>
        <v>8</v>
      </c>
    </row>
    <row r="171" spans="2:31">
      <c r="B171" s="6" t="s">
        <v>0</v>
      </c>
      <c r="C171" s="8">
        <f t="shared" ref="C171:J176" si="95">MIN(MAX(C148-$I$68,0),$I$105)</f>
        <v>2250</v>
      </c>
      <c r="D171" s="8">
        <f t="shared" si="95"/>
        <v>5250</v>
      </c>
      <c r="E171" s="8">
        <f t="shared" si="95"/>
        <v>9000</v>
      </c>
      <c r="F171" s="8">
        <f t="shared" si="95"/>
        <v>12000</v>
      </c>
      <c r="G171" s="8">
        <f t="shared" si="95"/>
        <v>14250</v>
      </c>
      <c r="H171" s="8">
        <f t="shared" si="95"/>
        <v>15000</v>
      </c>
      <c r="I171" s="8">
        <f t="shared" si="95"/>
        <v>15000</v>
      </c>
      <c r="J171" s="8">
        <f t="shared" si="95"/>
        <v>15000</v>
      </c>
      <c r="L171" s="6" t="s">
        <v>0</v>
      </c>
      <c r="M171" s="8"/>
      <c r="N171" s="8">
        <f t="shared" ref="N171:T176" si="96">MIN(MAX(N148-$J$68,0),$J$105)</f>
        <v>0</v>
      </c>
      <c r="O171" s="8">
        <f t="shared" si="96"/>
        <v>0</v>
      </c>
      <c r="P171" s="8">
        <f t="shared" si="96"/>
        <v>0</v>
      </c>
      <c r="Q171" s="8">
        <f t="shared" si="96"/>
        <v>0</v>
      </c>
      <c r="R171" s="8">
        <f t="shared" si="96"/>
        <v>0</v>
      </c>
      <c r="S171" s="8">
        <f t="shared" si="96"/>
        <v>0</v>
      </c>
      <c r="T171" s="8">
        <f t="shared" si="96"/>
        <v>0</v>
      </c>
      <c r="V171" s="6" t="s">
        <v>0</v>
      </c>
      <c r="W171" s="8"/>
      <c r="X171" s="8"/>
      <c r="Y171" s="8">
        <f t="shared" ref="Y171:AD176" si="97">MIN(MAX(Y148-$K$68,0),$K$105)</f>
        <v>0</v>
      </c>
      <c r="Z171" s="8">
        <f t="shared" si="97"/>
        <v>0</v>
      </c>
      <c r="AA171" s="8">
        <f t="shared" si="97"/>
        <v>0</v>
      </c>
      <c r="AB171" s="8">
        <f t="shared" si="97"/>
        <v>0</v>
      </c>
      <c r="AC171" s="8">
        <f t="shared" si="97"/>
        <v>0</v>
      </c>
      <c r="AD171" s="8">
        <f t="shared" si="97"/>
        <v>0</v>
      </c>
    </row>
    <row r="172" spans="2:31">
      <c r="B172" s="6" t="s">
        <v>1</v>
      </c>
      <c r="C172" s="8">
        <f t="shared" si="95"/>
        <v>1500</v>
      </c>
      <c r="D172" s="8">
        <f t="shared" si="95"/>
        <v>3500</v>
      </c>
      <c r="E172" s="8">
        <f t="shared" si="95"/>
        <v>6000</v>
      </c>
      <c r="F172" s="8">
        <f t="shared" si="95"/>
        <v>8000</v>
      </c>
      <c r="G172" s="8">
        <f t="shared" si="95"/>
        <v>9500</v>
      </c>
      <c r="H172" s="8">
        <f t="shared" si="95"/>
        <v>10000</v>
      </c>
      <c r="I172" s="8">
        <f t="shared" si="95"/>
        <v>10000</v>
      </c>
      <c r="J172" s="8">
        <f t="shared" si="95"/>
        <v>10000</v>
      </c>
      <c r="L172" s="6" t="s">
        <v>1</v>
      </c>
      <c r="M172" s="8"/>
      <c r="N172" s="8">
        <f t="shared" si="96"/>
        <v>0</v>
      </c>
      <c r="O172" s="8">
        <f t="shared" si="96"/>
        <v>0</v>
      </c>
      <c r="P172" s="8">
        <f t="shared" si="96"/>
        <v>0</v>
      </c>
      <c r="Q172" s="8">
        <f t="shared" si="96"/>
        <v>0</v>
      </c>
      <c r="R172" s="8">
        <f t="shared" si="96"/>
        <v>0</v>
      </c>
      <c r="S172" s="8">
        <f t="shared" si="96"/>
        <v>0</v>
      </c>
      <c r="T172" s="8">
        <f t="shared" si="96"/>
        <v>0</v>
      </c>
      <c r="V172" s="6" t="s">
        <v>1</v>
      </c>
      <c r="W172" s="8"/>
      <c r="X172" s="8"/>
      <c r="Y172" s="8">
        <f t="shared" si="97"/>
        <v>0</v>
      </c>
      <c r="Z172" s="8">
        <f t="shared" si="97"/>
        <v>0</v>
      </c>
      <c r="AA172" s="8">
        <f t="shared" si="97"/>
        <v>0</v>
      </c>
      <c r="AB172" s="8">
        <f t="shared" si="97"/>
        <v>0</v>
      </c>
      <c r="AC172" s="8">
        <f t="shared" si="97"/>
        <v>0</v>
      </c>
      <c r="AD172" s="8">
        <f t="shared" si="97"/>
        <v>0</v>
      </c>
    </row>
    <row r="173" spans="2:31">
      <c r="B173" s="6" t="s">
        <v>2</v>
      </c>
      <c r="C173" s="8">
        <f t="shared" si="95"/>
        <v>0</v>
      </c>
      <c r="D173" s="8">
        <f t="shared" si="95"/>
        <v>0</v>
      </c>
      <c r="E173" s="8">
        <f t="shared" si="95"/>
        <v>0</v>
      </c>
      <c r="F173" s="8">
        <f t="shared" si="95"/>
        <v>0</v>
      </c>
      <c r="G173" s="8">
        <f t="shared" si="95"/>
        <v>0</v>
      </c>
      <c r="H173" s="8">
        <f t="shared" si="95"/>
        <v>0</v>
      </c>
      <c r="I173" s="8">
        <f t="shared" si="95"/>
        <v>0</v>
      </c>
      <c r="J173" s="8">
        <f t="shared" si="95"/>
        <v>0</v>
      </c>
      <c r="L173" s="6" t="s">
        <v>2</v>
      </c>
      <c r="M173" s="8"/>
      <c r="N173" s="8">
        <f t="shared" si="96"/>
        <v>0</v>
      </c>
      <c r="O173" s="8">
        <f t="shared" si="96"/>
        <v>0</v>
      </c>
      <c r="P173" s="8">
        <f t="shared" si="96"/>
        <v>0</v>
      </c>
      <c r="Q173" s="8">
        <f t="shared" si="96"/>
        <v>0</v>
      </c>
      <c r="R173" s="8">
        <f t="shared" si="96"/>
        <v>0</v>
      </c>
      <c r="S173" s="8">
        <f t="shared" si="96"/>
        <v>0</v>
      </c>
      <c r="T173" s="8">
        <f t="shared" si="96"/>
        <v>0</v>
      </c>
      <c r="V173" s="6" t="s">
        <v>2</v>
      </c>
      <c r="W173" s="8"/>
      <c r="X173" s="8"/>
      <c r="Y173" s="8">
        <f t="shared" si="97"/>
        <v>0</v>
      </c>
      <c r="Z173" s="8">
        <f t="shared" si="97"/>
        <v>0</v>
      </c>
      <c r="AA173" s="8">
        <f t="shared" si="97"/>
        <v>0</v>
      </c>
      <c r="AB173" s="8">
        <f t="shared" si="97"/>
        <v>0</v>
      </c>
      <c r="AC173" s="8">
        <f t="shared" si="97"/>
        <v>0</v>
      </c>
      <c r="AD173" s="8">
        <f t="shared" si="97"/>
        <v>0</v>
      </c>
    </row>
    <row r="174" spans="2:31">
      <c r="B174" s="6" t="s">
        <v>3</v>
      </c>
      <c r="C174" s="8">
        <f t="shared" si="95"/>
        <v>0</v>
      </c>
      <c r="D174" s="8">
        <f t="shared" si="95"/>
        <v>0</v>
      </c>
      <c r="E174" s="8">
        <f t="shared" si="95"/>
        <v>0</v>
      </c>
      <c r="F174" s="8">
        <f t="shared" si="95"/>
        <v>0</v>
      </c>
      <c r="G174" s="8">
        <f t="shared" si="95"/>
        <v>0</v>
      </c>
      <c r="H174" s="8">
        <f t="shared" si="95"/>
        <v>0</v>
      </c>
      <c r="I174" s="8">
        <f t="shared" si="95"/>
        <v>0</v>
      </c>
      <c r="J174" s="8">
        <f t="shared" si="95"/>
        <v>0</v>
      </c>
      <c r="L174" s="6" t="s">
        <v>3</v>
      </c>
      <c r="M174" s="8"/>
      <c r="N174" s="8">
        <f t="shared" si="96"/>
        <v>0</v>
      </c>
      <c r="O174" s="8">
        <f t="shared" si="96"/>
        <v>0</v>
      </c>
      <c r="P174" s="8">
        <f t="shared" si="96"/>
        <v>0</v>
      </c>
      <c r="Q174" s="8">
        <f t="shared" si="96"/>
        <v>0</v>
      </c>
      <c r="R174" s="8">
        <f t="shared" si="96"/>
        <v>0</v>
      </c>
      <c r="S174" s="8">
        <f t="shared" si="96"/>
        <v>0</v>
      </c>
      <c r="T174" s="8">
        <f t="shared" si="96"/>
        <v>0</v>
      </c>
      <c r="V174" s="6" t="s">
        <v>3</v>
      </c>
      <c r="W174" s="8"/>
      <c r="X174" s="8"/>
      <c r="Y174" s="8">
        <f t="shared" si="97"/>
        <v>0</v>
      </c>
      <c r="Z174" s="8">
        <f t="shared" si="97"/>
        <v>0</v>
      </c>
      <c r="AA174" s="8">
        <f t="shared" si="97"/>
        <v>0</v>
      </c>
      <c r="AB174" s="8">
        <f t="shared" si="97"/>
        <v>0</v>
      </c>
      <c r="AC174" s="8">
        <f t="shared" si="97"/>
        <v>0</v>
      </c>
      <c r="AD174" s="8">
        <f t="shared" si="97"/>
        <v>0</v>
      </c>
    </row>
    <row r="175" spans="2:31">
      <c r="B175" s="6" t="s">
        <v>4</v>
      </c>
      <c r="C175" s="8">
        <f t="shared" si="95"/>
        <v>0</v>
      </c>
      <c r="D175" s="8">
        <f t="shared" si="95"/>
        <v>0</v>
      </c>
      <c r="E175" s="8">
        <f t="shared" si="95"/>
        <v>0</v>
      </c>
      <c r="F175" s="8">
        <f t="shared" si="95"/>
        <v>0</v>
      </c>
      <c r="G175" s="8">
        <f t="shared" si="95"/>
        <v>0</v>
      </c>
      <c r="H175" s="8">
        <f t="shared" si="95"/>
        <v>0</v>
      </c>
      <c r="I175" s="8">
        <f t="shared" si="95"/>
        <v>0</v>
      </c>
      <c r="J175" s="8">
        <f t="shared" si="95"/>
        <v>0</v>
      </c>
      <c r="L175" s="6" t="s">
        <v>4</v>
      </c>
      <c r="M175" s="8"/>
      <c r="N175" s="8">
        <f t="shared" si="96"/>
        <v>0</v>
      </c>
      <c r="O175" s="8">
        <f t="shared" si="96"/>
        <v>0</v>
      </c>
      <c r="P175" s="8">
        <f t="shared" si="96"/>
        <v>0</v>
      </c>
      <c r="Q175" s="8">
        <f t="shared" si="96"/>
        <v>0</v>
      </c>
      <c r="R175" s="8">
        <f t="shared" si="96"/>
        <v>0</v>
      </c>
      <c r="S175" s="8">
        <f t="shared" si="96"/>
        <v>0</v>
      </c>
      <c r="T175" s="8">
        <f t="shared" si="96"/>
        <v>0</v>
      </c>
      <c r="V175" s="6" t="s">
        <v>4</v>
      </c>
      <c r="W175" s="8"/>
      <c r="X175" s="8"/>
      <c r="Y175" s="8">
        <f t="shared" si="97"/>
        <v>0</v>
      </c>
      <c r="Z175" s="8">
        <f t="shared" si="97"/>
        <v>0</v>
      </c>
      <c r="AA175" s="8">
        <f t="shared" si="97"/>
        <v>0</v>
      </c>
      <c r="AB175" s="8">
        <f t="shared" si="97"/>
        <v>0</v>
      </c>
      <c r="AC175" s="8">
        <f t="shared" si="97"/>
        <v>0</v>
      </c>
      <c r="AD175" s="8">
        <f t="shared" si="97"/>
        <v>0</v>
      </c>
    </row>
    <row r="176" spans="2:31">
      <c r="B176" s="6" t="s">
        <v>5</v>
      </c>
      <c r="C176" s="8">
        <f t="shared" si="95"/>
        <v>0</v>
      </c>
      <c r="D176" s="8">
        <f t="shared" si="95"/>
        <v>0</v>
      </c>
      <c r="E176" s="8">
        <f t="shared" si="95"/>
        <v>0</v>
      </c>
      <c r="F176" s="8">
        <f t="shared" si="95"/>
        <v>0</v>
      </c>
      <c r="G176" s="8">
        <f t="shared" si="95"/>
        <v>0</v>
      </c>
      <c r="H176" s="8">
        <f t="shared" si="95"/>
        <v>0</v>
      </c>
      <c r="I176" s="8">
        <f t="shared" si="95"/>
        <v>0</v>
      </c>
      <c r="J176" s="8">
        <f t="shared" si="95"/>
        <v>0</v>
      </c>
      <c r="L176" s="6" t="s">
        <v>5</v>
      </c>
      <c r="M176" s="8"/>
      <c r="N176" s="8">
        <f t="shared" si="96"/>
        <v>0</v>
      </c>
      <c r="O176" s="8">
        <f t="shared" si="96"/>
        <v>0</v>
      </c>
      <c r="P176" s="8">
        <f t="shared" si="96"/>
        <v>0</v>
      </c>
      <c r="Q176" s="8">
        <f t="shared" si="96"/>
        <v>0</v>
      </c>
      <c r="R176" s="8">
        <f t="shared" si="96"/>
        <v>0</v>
      </c>
      <c r="S176" s="8">
        <f t="shared" si="96"/>
        <v>0</v>
      </c>
      <c r="T176" s="8">
        <f t="shared" si="96"/>
        <v>0</v>
      </c>
      <c r="V176" s="6" t="s">
        <v>5</v>
      </c>
      <c r="W176" s="8"/>
      <c r="X176" s="8"/>
      <c r="Y176" s="8">
        <f t="shared" si="97"/>
        <v>0</v>
      </c>
      <c r="Z176" s="8">
        <f t="shared" si="97"/>
        <v>0</v>
      </c>
      <c r="AA176" s="8">
        <f t="shared" si="97"/>
        <v>0</v>
      </c>
      <c r="AB176" s="8">
        <f t="shared" si="97"/>
        <v>0</v>
      </c>
      <c r="AC176" s="8">
        <f t="shared" si="97"/>
        <v>0</v>
      </c>
      <c r="AD176" s="8">
        <f t="shared" si="97"/>
        <v>0</v>
      </c>
    </row>
    <row r="177" spans="2:31">
      <c r="B177" s="6" t="s">
        <v>35</v>
      </c>
      <c r="C177" s="8">
        <f t="shared" ref="C177:J177" si="98">SUM(C171:C176)</f>
        <v>3750</v>
      </c>
      <c r="D177" s="8">
        <f t="shared" si="98"/>
        <v>8750</v>
      </c>
      <c r="E177" s="8">
        <f t="shared" si="98"/>
        <v>15000</v>
      </c>
      <c r="F177" s="8">
        <f t="shared" si="98"/>
        <v>20000</v>
      </c>
      <c r="G177" s="8">
        <f t="shared" si="98"/>
        <v>23750</v>
      </c>
      <c r="H177" s="8">
        <f>SUM(H171:H176)</f>
        <v>25000</v>
      </c>
      <c r="I177" s="8">
        <f t="shared" si="98"/>
        <v>25000</v>
      </c>
      <c r="J177" s="8">
        <f t="shared" si="98"/>
        <v>25000</v>
      </c>
      <c r="L177" s="6" t="s">
        <v>35</v>
      </c>
      <c r="M177" s="8"/>
      <c r="N177" s="8">
        <f t="shared" ref="N177:T177" si="99">SUM(N171:N176)</f>
        <v>0</v>
      </c>
      <c r="O177" s="8">
        <f t="shared" si="99"/>
        <v>0</v>
      </c>
      <c r="P177" s="8">
        <f t="shared" si="99"/>
        <v>0</v>
      </c>
      <c r="Q177" s="8">
        <f t="shared" si="99"/>
        <v>0</v>
      </c>
      <c r="R177" s="8">
        <f t="shared" si="99"/>
        <v>0</v>
      </c>
      <c r="S177" s="8">
        <f t="shared" si="99"/>
        <v>0</v>
      </c>
      <c r="T177" s="8">
        <f t="shared" si="99"/>
        <v>0</v>
      </c>
      <c r="V177" s="6" t="s">
        <v>35</v>
      </c>
      <c r="W177" s="8"/>
      <c r="X177" s="8"/>
      <c r="Y177" s="8">
        <f t="shared" ref="Y177:AD177" si="100">SUM(Y171:Y176)</f>
        <v>0</v>
      </c>
      <c r="Z177" s="8">
        <f t="shared" si="100"/>
        <v>0</v>
      </c>
      <c r="AA177" s="8">
        <f t="shared" si="100"/>
        <v>0</v>
      </c>
      <c r="AB177" s="8">
        <f t="shared" si="100"/>
        <v>0</v>
      </c>
      <c r="AC177" s="8">
        <f t="shared" si="100"/>
        <v>0</v>
      </c>
      <c r="AD177" s="8">
        <f t="shared" si="100"/>
        <v>0</v>
      </c>
    </row>
    <row r="178" spans="2:31">
      <c r="B178" s="6" t="s">
        <v>36</v>
      </c>
      <c r="C178" s="8">
        <f t="shared" ref="C178:J178" si="101">MIN(MAX(C177-$I$70,0),$I$106)</f>
        <v>3750</v>
      </c>
      <c r="D178" s="8">
        <f t="shared" si="101"/>
        <v>8750</v>
      </c>
      <c r="E178" s="8">
        <f t="shared" si="101"/>
        <v>15000</v>
      </c>
      <c r="F178" s="8">
        <f t="shared" si="101"/>
        <v>20000</v>
      </c>
      <c r="G178" s="8">
        <f t="shared" si="101"/>
        <v>23750</v>
      </c>
      <c r="H178" s="8">
        <f t="shared" si="101"/>
        <v>25000</v>
      </c>
      <c r="I178" s="8">
        <f t="shared" si="101"/>
        <v>25000</v>
      </c>
      <c r="J178" s="8">
        <f t="shared" si="101"/>
        <v>25000</v>
      </c>
      <c r="L178" s="6" t="s">
        <v>36</v>
      </c>
      <c r="M178" s="8"/>
      <c r="N178" s="8">
        <f t="shared" ref="N178:T178" si="102">MIN(MAX(N177-$J$70,0),$J$106)</f>
        <v>0</v>
      </c>
      <c r="O178" s="8">
        <f t="shared" si="102"/>
        <v>0</v>
      </c>
      <c r="P178" s="8">
        <f t="shared" si="102"/>
        <v>0</v>
      </c>
      <c r="Q178" s="8">
        <f t="shared" si="102"/>
        <v>0</v>
      </c>
      <c r="R178" s="8">
        <f t="shared" si="102"/>
        <v>0</v>
      </c>
      <c r="S178" s="8">
        <f t="shared" si="102"/>
        <v>0</v>
      </c>
      <c r="T178" s="8">
        <f t="shared" si="102"/>
        <v>0</v>
      </c>
      <c r="V178" s="6" t="s">
        <v>36</v>
      </c>
      <c r="W178" s="8"/>
      <c r="X178" s="8"/>
      <c r="Y178" s="8">
        <f t="shared" ref="Y178:AD178" si="103">MIN(MAX(Y177-$J$70,0),$K$106)</f>
        <v>0</v>
      </c>
      <c r="Z178" s="8">
        <f t="shared" si="103"/>
        <v>0</v>
      </c>
      <c r="AA178" s="8">
        <f t="shared" si="103"/>
        <v>0</v>
      </c>
      <c r="AB178" s="8">
        <f t="shared" si="103"/>
        <v>0</v>
      </c>
      <c r="AC178" s="8">
        <f t="shared" si="103"/>
        <v>0</v>
      </c>
      <c r="AD178" s="8">
        <f t="shared" si="103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104">D178*$I$66*$C$77</f>
        <v>0</v>
      </c>
      <c r="E179" s="8">
        <f t="shared" si="104"/>
        <v>0</v>
      </c>
      <c r="F179" s="8">
        <f t="shared" si="104"/>
        <v>0</v>
      </c>
      <c r="G179" s="8">
        <f t="shared" si="104"/>
        <v>0</v>
      </c>
      <c r="H179" s="8">
        <f t="shared" si="104"/>
        <v>0</v>
      </c>
      <c r="I179" s="8">
        <f t="shared" si="104"/>
        <v>0</v>
      </c>
      <c r="J179" s="8">
        <f t="shared" si="104"/>
        <v>0</v>
      </c>
      <c r="L179" s="6" t="s">
        <v>60</v>
      </c>
      <c r="M179" s="8"/>
      <c r="N179" s="8">
        <f t="shared" ref="N179:T179" si="105">N178*$J$66*$C$77</f>
        <v>0</v>
      </c>
      <c r="O179" s="8">
        <f t="shared" si="105"/>
        <v>0</v>
      </c>
      <c r="P179" s="8">
        <f t="shared" si="105"/>
        <v>0</v>
      </c>
      <c r="Q179" s="8">
        <f t="shared" si="105"/>
        <v>0</v>
      </c>
      <c r="R179" s="8">
        <f t="shared" si="105"/>
        <v>0</v>
      </c>
      <c r="S179" s="8">
        <f t="shared" si="105"/>
        <v>0</v>
      </c>
      <c r="T179" s="8">
        <f t="shared" si="105"/>
        <v>0</v>
      </c>
      <c r="U179" s="8"/>
      <c r="V179" s="6" t="s">
        <v>60</v>
      </c>
      <c r="W179" s="8"/>
      <c r="X179" s="8"/>
      <c r="Y179" s="8">
        <f t="shared" ref="Y179:AD179" si="106">Y178*$K$66*$C$77</f>
        <v>0</v>
      </c>
      <c r="Z179" s="8">
        <f t="shared" si="106"/>
        <v>0</v>
      </c>
      <c r="AA179" s="8">
        <f t="shared" si="106"/>
        <v>0</v>
      </c>
      <c r="AB179" s="8">
        <f t="shared" si="106"/>
        <v>0</v>
      </c>
      <c r="AC179" s="8">
        <f t="shared" si="106"/>
        <v>0</v>
      </c>
      <c r="AD179" s="8">
        <f t="shared" si="106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107">IF($I$122=0,0,$I$129*D179/$I$122)</f>
        <v>0</v>
      </c>
      <c r="E180" s="99">
        <f t="shared" si="107"/>
        <v>0</v>
      </c>
      <c r="F180" s="99">
        <f t="shared" si="107"/>
        <v>0</v>
      </c>
      <c r="G180" s="99">
        <f t="shared" si="107"/>
        <v>0</v>
      </c>
      <c r="H180" s="99">
        <f t="shared" si="107"/>
        <v>0</v>
      </c>
      <c r="I180" s="99">
        <f t="shared" si="107"/>
        <v>0</v>
      </c>
      <c r="J180" s="99">
        <f t="shared" si="107"/>
        <v>0</v>
      </c>
      <c r="L180" s="96" t="s">
        <v>92</v>
      </c>
      <c r="M180" s="99">
        <f>IF($J$122=0,0,$J$129*M179/$J$122)</f>
        <v>0</v>
      </c>
      <c r="N180" s="99">
        <f t="shared" ref="N180:T180" si="108">IF($J$122=0,0,$J$129*N179/$J$122)</f>
        <v>0</v>
      </c>
      <c r="O180" s="99">
        <f t="shared" si="108"/>
        <v>0</v>
      </c>
      <c r="P180" s="99">
        <f t="shared" si="108"/>
        <v>0</v>
      </c>
      <c r="Q180" s="99">
        <f t="shared" si="108"/>
        <v>0</v>
      </c>
      <c r="R180" s="99">
        <f t="shared" si="108"/>
        <v>0</v>
      </c>
      <c r="S180" s="99">
        <f t="shared" si="108"/>
        <v>0</v>
      </c>
      <c r="T180" s="99">
        <f t="shared" si="108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109">IF($K$122=0,0,$K$129*X179/$K$122)</f>
        <v>0</v>
      </c>
      <c r="Y180" s="99">
        <f t="shared" si="109"/>
        <v>0</v>
      </c>
      <c r="Z180" s="99">
        <f t="shared" si="109"/>
        <v>0</v>
      </c>
      <c r="AA180" s="99">
        <f t="shared" si="109"/>
        <v>0</v>
      </c>
      <c r="AB180" s="99">
        <f t="shared" si="109"/>
        <v>0</v>
      </c>
      <c r="AC180" s="99">
        <f t="shared" si="109"/>
        <v>0</v>
      </c>
      <c r="AD180" s="99">
        <f t="shared" si="109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110">(D$170=$I$113)*$I$128*($I$72="NCB")</f>
        <v>0</v>
      </c>
      <c r="E181" s="99">
        <f t="shared" si="110"/>
        <v>0</v>
      </c>
      <c r="F181" s="99">
        <f t="shared" si="110"/>
        <v>0</v>
      </c>
      <c r="G181" s="99">
        <f t="shared" si="110"/>
        <v>0</v>
      </c>
      <c r="H181" s="99">
        <f t="shared" si="110"/>
        <v>0</v>
      </c>
      <c r="I181" s="99">
        <f t="shared" si="110"/>
        <v>0</v>
      </c>
      <c r="J181" s="99">
        <f t="shared" si="110"/>
        <v>0</v>
      </c>
      <c r="L181" s="96" t="s">
        <v>90</v>
      </c>
      <c r="M181" s="99">
        <f>(M$170=$J$113)*$J$128*($J$72="NCB")</f>
        <v>0</v>
      </c>
      <c r="N181" s="99">
        <f t="shared" ref="N181:T181" si="111">(N$170=$J$113)*$J$128*($J$72="NCB")</f>
        <v>0</v>
      </c>
      <c r="O181" s="99">
        <f t="shared" si="111"/>
        <v>0</v>
      </c>
      <c r="P181" s="99">
        <f t="shared" si="111"/>
        <v>0</v>
      </c>
      <c r="Q181" s="99">
        <f t="shared" si="111"/>
        <v>0</v>
      </c>
      <c r="R181" s="99">
        <f t="shared" si="111"/>
        <v>0</v>
      </c>
      <c r="S181" s="99">
        <f t="shared" si="111"/>
        <v>0</v>
      </c>
      <c r="T181" s="99">
        <f t="shared" si="111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112">(X$170=$K$113)*$K$128*($K$72="NCB")</f>
        <v>0</v>
      </c>
      <c r="Y181" s="99">
        <f t="shared" si="112"/>
        <v>0</v>
      </c>
      <c r="Z181" s="99">
        <f t="shared" si="112"/>
        <v>0</v>
      </c>
      <c r="AA181" s="99">
        <f t="shared" si="112"/>
        <v>0</v>
      </c>
      <c r="AB181" s="99">
        <f t="shared" si="112"/>
        <v>0</v>
      </c>
      <c r="AC181" s="99">
        <f t="shared" si="112"/>
        <v>0</v>
      </c>
      <c r="AD181" s="99">
        <f t="shared" si="112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113">E180-D180+E181</f>
        <v>0</v>
      </c>
      <c r="F182" s="99">
        <f t="shared" si="113"/>
        <v>0</v>
      </c>
      <c r="G182" s="99">
        <f t="shared" si="113"/>
        <v>0</v>
      </c>
      <c r="H182" s="99">
        <f t="shared" si="113"/>
        <v>0</v>
      </c>
      <c r="I182" s="99">
        <f t="shared" si="113"/>
        <v>0</v>
      </c>
      <c r="J182" s="99">
        <f t="shared" si="113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114">O180-N180+O181</f>
        <v>0</v>
      </c>
      <c r="P182" s="99">
        <f t="shared" si="114"/>
        <v>0</v>
      </c>
      <c r="Q182" s="99">
        <f t="shared" si="114"/>
        <v>0</v>
      </c>
      <c r="R182" s="99">
        <f t="shared" si="114"/>
        <v>0</v>
      </c>
      <c r="S182" s="99">
        <f t="shared" si="114"/>
        <v>0</v>
      </c>
      <c r="T182" s="99">
        <f t="shared" si="114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115">Y180-X180+Y181</f>
        <v>0</v>
      </c>
      <c r="Z182" s="99">
        <f t="shared" si="115"/>
        <v>0</v>
      </c>
      <c r="AA182" s="99">
        <f t="shared" si="115"/>
        <v>0</v>
      </c>
      <c r="AB182" s="99">
        <f t="shared" si="115"/>
        <v>0</v>
      </c>
      <c r="AC182" s="99">
        <f t="shared" si="115"/>
        <v>0</v>
      </c>
      <c r="AD182" s="99">
        <f t="shared" si="115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116">C165+C179</f>
        <v>0</v>
      </c>
      <c r="D185" s="8">
        <f t="shared" si="116"/>
        <v>0</v>
      </c>
      <c r="E185" s="8">
        <f t="shared" si="116"/>
        <v>3000</v>
      </c>
      <c r="F185" s="8">
        <f t="shared" si="116"/>
        <v>8000</v>
      </c>
      <c r="G185" s="8">
        <f t="shared" si="116"/>
        <v>11750</v>
      </c>
      <c r="H185" s="8">
        <f t="shared" si="116"/>
        <v>13000</v>
      </c>
      <c r="I185" s="8">
        <f t="shared" si="116"/>
        <v>13000</v>
      </c>
      <c r="J185" s="8">
        <f t="shared" si="116"/>
        <v>13000</v>
      </c>
      <c r="L185" s="6" t="s">
        <v>38</v>
      </c>
      <c r="M185" s="8">
        <f t="shared" ref="M185:T185" si="117">M165+M179</f>
        <v>0</v>
      </c>
      <c r="N185" s="8">
        <f t="shared" si="117"/>
        <v>0</v>
      </c>
      <c r="O185" s="8">
        <f t="shared" si="117"/>
        <v>0</v>
      </c>
      <c r="P185" s="8">
        <f t="shared" si="117"/>
        <v>0</v>
      </c>
      <c r="Q185" s="8">
        <f t="shared" si="117"/>
        <v>0</v>
      </c>
      <c r="R185" s="8">
        <f t="shared" si="117"/>
        <v>0</v>
      </c>
      <c r="S185" s="8">
        <f t="shared" si="117"/>
        <v>0</v>
      </c>
      <c r="T185" s="8">
        <f t="shared" si="117"/>
        <v>0</v>
      </c>
      <c r="U185" s="8"/>
      <c r="V185" s="6" t="s">
        <v>38</v>
      </c>
      <c r="W185" s="8">
        <f t="shared" ref="W185:AD185" si="118">W165+W179</f>
        <v>0</v>
      </c>
      <c r="X185" s="8">
        <f t="shared" si="118"/>
        <v>0</v>
      </c>
      <c r="Y185" s="8">
        <f t="shared" si="118"/>
        <v>0</v>
      </c>
      <c r="Z185" s="8">
        <f t="shared" si="118"/>
        <v>0</v>
      </c>
      <c r="AA185" s="8">
        <f t="shared" si="118"/>
        <v>0</v>
      </c>
      <c r="AB185" s="8">
        <f t="shared" si="118"/>
        <v>0</v>
      </c>
      <c r="AC185" s="8">
        <f t="shared" si="118"/>
        <v>0</v>
      </c>
      <c r="AD185" s="8">
        <f t="shared" si="118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119">C189+1</f>
        <v>2</v>
      </c>
      <c r="E189" s="2">
        <f t="shared" si="119"/>
        <v>3</v>
      </c>
      <c r="F189" s="2">
        <f t="shared" si="119"/>
        <v>4</v>
      </c>
      <c r="G189" s="2">
        <f t="shared" si="119"/>
        <v>5</v>
      </c>
      <c r="H189" s="2">
        <f t="shared" si="119"/>
        <v>6</v>
      </c>
      <c r="I189" s="2">
        <f t="shared" si="119"/>
        <v>7</v>
      </c>
      <c r="J189" s="2">
        <f t="shared" si="119"/>
        <v>8</v>
      </c>
    </row>
    <row r="190" spans="2:31">
      <c r="B190" s="6" t="s">
        <v>40</v>
      </c>
      <c r="C190" s="12">
        <f t="shared" ref="C190:J190" si="120">C154+M154+W154</f>
        <v>3750</v>
      </c>
      <c r="D190" s="12">
        <f t="shared" si="120"/>
        <v>8750</v>
      </c>
      <c r="E190" s="12">
        <f t="shared" si="120"/>
        <v>15000</v>
      </c>
      <c r="F190" s="12">
        <f t="shared" si="120"/>
        <v>20000</v>
      </c>
      <c r="G190" s="12">
        <f t="shared" si="120"/>
        <v>23750</v>
      </c>
      <c r="H190" s="12">
        <f t="shared" si="120"/>
        <v>25000</v>
      </c>
      <c r="I190" s="12">
        <f t="shared" si="120"/>
        <v>25000</v>
      </c>
      <c r="J190" s="12">
        <f t="shared" si="120"/>
        <v>25000</v>
      </c>
    </row>
    <row r="191" spans="2:31">
      <c r="B191" s="6" t="s">
        <v>41</v>
      </c>
      <c r="C191" s="12">
        <f>C190</f>
        <v>3750</v>
      </c>
      <c r="D191" s="12">
        <f t="shared" ref="D191:J191" si="121">D190-C190</f>
        <v>5000</v>
      </c>
      <c r="E191" s="12">
        <f t="shared" si="121"/>
        <v>6250</v>
      </c>
      <c r="F191" s="12">
        <f t="shared" si="121"/>
        <v>5000</v>
      </c>
      <c r="G191" s="12">
        <f t="shared" si="121"/>
        <v>3750</v>
      </c>
      <c r="H191" s="12">
        <f t="shared" si="121"/>
        <v>1250</v>
      </c>
      <c r="I191" s="12">
        <f t="shared" si="121"/>
        <v>0</v>
      </c>
      <c r="J191" s="12">
        <f t="shared" si="121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122">C185</f>
        <v>0</v>
      </c>
      <c r="D194" s="8">
        <f t="shared" si="122"/>
        <v>0</v>
      </c>
      <c r="E194" s="8">
        <f t="shared" si="122"/>
        <v>3000</v>
      </c>
      <c r="F194" s="8">
        <f t="shared" si="122"/>
        <v>8000</v>
      </c>
      <c r="G194" s="8">
        <f t="shared" si="122"/>
        <v>11750</v>
      </c>
      <c r="H194" s="8">
        <f t="shared" si="122"/>
        <v>13000</v>
      </c>
      <c r="I194" s="8">
        <f t="shared" si="122"/>
        <v>13000</v>
      </c>
      <c r="J194" s="8">
        <f t="shared" si="122"/>
        <v>13000</v>
      </c>
    </row>
    <row r="195" spans="1:10">
      <c r="B195" s="6" t="s">
        <v>31</v>
      </c>
      <c r="C195" s="8"/>
      <c r="D195" s="8">
        <f t="shared" ref="D195:J195" si="123">N185</f>
        <v>0</v>
      </c>
      <c r="E195" s="8">
        <f t="shared" si="123"/>
        <v>0</v>
      </c>
      <c r="F195" s="8">
        <f t="shared" si="123"/>
        <v>0</v>
      </c>
      <c r="G195" s="8">
        <f t="shared" si="123"/>
        <v>0</v>
      </c>
      <c r="H195" s="8">
        <f t="shared" si="123"/>
        <v>0</v>
      </c>
      <c r="I195" s="8">
        <f t="shared" si="123"/>
        <v>0</v>
      </c>
      <c r="J195" s="8">
        <f t="shared" si="123"/>
        <v>0</v>
      </c>
    </row>
    <row r="196" spans="1:10">
      <c r="B196" s="6" t="s">
        <v>32</v>
      </c>
      <c r="C196" s="8"/>
      <c r="D196" s="8"/>
      <c r="E196" s="8">
        <f t="shared" ref="E196:J196" si="124">Y185</f>
        <v>0</v>
      </c>
      <c r="F196" s="8">
        <f t="shared" si="124"/>
        <v>0</v>
      </c>
      <c r="G196" s="8">
        <f t="shared" si="124"/>
        <v>0</v>
      </c>
      <c r="H196" s="8">
        <f t="shared" si="124"/>
        <v>0</v>
      </c>
      <c r="I196" s="8">
        <f t="shared" si="124"/>
        <v>0</v>
      </c>
      <c r="J196" s="8">
        <f t="shared" si="124"/>
        <v>0</v>
      </c>
    </row>
    <row r="197" spans="1:10">
      <c r="B197" s="6" t="s">
        <v>42</v>
      </c>
      <c r="C197" s="8">
        <f t="shared" ref="C197:J197" si="125">SUM(C194:C196)</f>
        <v>0</v>
      </c>
      <c r="D197" s="8">
        <f t="shared" si="125"/>
        <v>0</v>
      </c>
      <c r="E197" s="8">
        <f t="shared" si="125"/>
        <v>3000</v>
      </c>
      <c r="F197" s="8">
        <f t="shared" si="125"/>
        <v>8000</v>
      </c>
      <c r="G197" s="8">
        <f t="shared" si="125"/>
        <v>11750</v>
      </c>
      <c r="H197" s="8">
        <f t="shared" si="125"/>
        <v>13000</v>
      </c>
      <c r="I197" s="8">
        <f t="shared" si="125"/>
        <v>13000</v>
      </c>
      <c r="J197" s="8">
        <f t="shared" si="125"/>
        <v>13000</v>
      </c>
    </row>
    <row r="198" spans="1:10">
      <c r="B198" s="6" t="s">
        <v>43</v>
      </c>
      <c r="C198" s="8">
        <f t="shared" ref="C198:J198" si="126">MIN(MAX(C197-$C$59,0),$C$104)</f>
        <v>0</v>
      </c>
      <c r="D198" s="8">
        <f t="shared" si="126"/>
        <v>0</v>
      </c>
      <c r="E198" s="8">
        <f t="shared" si="126"/>
        <v>0</v>
      </c>
      <c r="F198" s="8">
        <f t="shared" si="126"/>
        <v>0</v>
      </c>
      <c r="G198" s="8">
        <f t="shared" si="126"/>
        <v>1750</v>
      </c>
      <c r="H198" s="8">
        <f t="shared" si="126"/>
        <v>3000</v>
      </c>
      <c r="I198" s="8">
        <f t="shared" si="126"/>
        <v>3000</v>
      </c>
      <c r="J198" s="8">
        <f t="shared" si="126"/>
        <v>3000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127">E198-D198</f>
        <v>0</v>
      </c>
      <c r="F199" s="69">
        <f t="shared" si="127"/>
        <v>0</v>
      </c>
      <c r="G199" s="69">
        <f t="shared" si="127"/>
        <v>1750</v>
      </c>
      <c r="H199" s="69">
        <f>H198-G198</f>
        <v>1250</v>
      </c>
      <c r="I199" s="69">
        <f t="shared" si="127"/>
        <v>0</v>
      </c>
      <c r="J199" s="69">
        <f t="shared" si="127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3000</v>
      </c>
      <c r="B205" s="55" t="s">
        <v>30</v>
      </c>
      <c r="C205" s="79">
        <f>MIN($A205,C194)</f>
        <v>0</v>
      </c>
      <c r="D205" s="79">
        <f t="shared" ref="D205:J207" si="128">MIN($A205,D194)</f>
        <v>0</v>
      </c>
      <c r="E205" s="79">
        <f t="shared" si="128"/>
        <v>3000</v>
      </c>
      <c r="F205" s="79">
        <f t="shared" si="128"/>
        <v>3000</v>
      </c>
      <c r="G205" s="79">
        <f t="shared" si="128"/>
        <v>3000</v>
      </c>
      <c r="H205" s="79">
        <f t="shared" si="128"/>
        <v>3000</v>
      </c>
      <c r="I205" s="79">
        <f t="shared" si="128"/>
        <v>3000</v>
      </c>
      <c r="J205" s="80">
        <f t="shared" si="128"/>
        <v>3000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128"/>
        <v>0</v>
      </c>
      <c r="F206" s="79">
        <f t="shared" si="128"/>
        <v>0</v>
      </c>
      <c r="G206" s="79">
        <f t="shared" si="128"/>
        <v>0</v>
      </c>
      <c r="H206" s="79">
        <f t="shared" si="128"/>
        <v>0</v>
      </c>
      <c r="I206" s="79">
        <f t="shared" si="128"/>
        <v>0</v>
      </c>
      <c r="J206" s="80">
        <f t="shared" si="128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128"/>
        <v>0</v>
      </c>
      <c r="F207" s="79">
        <f t="shared" si="128"/>
        <v>0</v>
      </c>
      <c r="G207" s="79">
        <f t="shared" si="128"/>
        <v>0</v>
      </c>
      <c r="H207" s="79">
        <f t="shared" si="128"/>
        <v>0</v>
      </c>
      <c r="I207" s="79">
        <f t="shared" si="128"/>
        <v>0</v>
      </c>
      <c r="J207" s="80">
        <f t="shared" si="128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129">E205-D205</f>
        <v>3000</v>
      </c>
      <c r="F210" s="79">
        <f t="shared" si="129"/>
        <v>0</v>
      </c>
      <c r="G210" s="79">
        <f t="shared" si="129"/>
        <v>0</v>
      </c>
      <c r="H210" s="79">
        <f t="shared" si="129"/>
        <v>0</v>
      </c>
      <c r="I210" s="79">
        <f t="shared" si="129"/>
        <v>0</v>
      </c>
      <c r="J210" s="80">
        <f t="shared" si="129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129"/>
        <v>0</v>
      </c>
      <c r="F211" s="79">
        <f t="shared" si="129"/>
        <v>0</v>
      </c>
      <c r="G211" s="79">
        <f t="shared" si="129"/>
        <v>0</v>
      </c>
      <c r="H211" s="79">
        <f t="shared" si="129"/>
        <v>0</v>
      </c>
      <c r="I211" s="79">
        <f t="shared" si="129"/>
        <v>0</v>
      </c>
      <c r="J211" s="80">
        <f t="shared" si="129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disablePrompts="1" count="3">
    <dataValidation type="list" allowBlank="1" showInputMessage="1" showErrorMessage="1" sqref="C63">
      <formula1>"1,2"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72:E72 I72:K72">
      <formula1>"Prem,Loss,NCB"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AF212"/>
  <sheetViews>
    <sheetView showGridLines="0" topLeftCell="A13" zoomScale="70" workbookViewId="0">
      <selection activeCell="B97" sqref="B9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8" ht="23.25">
      <c r="B1" s="1" t="s">
        <v>51</v>
      </c>
      <c r="F1" s="2"/>
      <c r="G1" s="2"/>
      <c r="K1" s="3"/>
    </row>
    <row r="2" spans="2:18" ht="18">
      <c r="B2" s="43" t="s">
        <v>75</v>
      </c>
      <c r="F2" s="2"/>
      <c r="G2" s="2"/>
      <c r="K2" s="3"/>
    </row>
    <row r="3" spans="2:18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8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8" ht="11.25" customHeight="1">
      <c r="B5" s="1"/>
      <c r="C5" s="2"/>
      <c r="D5" s="2"/>
      <c r="E5" s="2"/>
      <c r="F5" s="2"/>
      <c r="G5" s="2"/>
      <c r="K5" s="3"/>
    </row>
    <row r="6" spans="2:18" ht="18">
      <c r="B6" s="43" t="s">
        <v>46</v>
      </c>
      <c r="F6" s="2"/>
      <c r="G6" s="2"/>
      <c r="K6" s="3"/>
      <c r="M6" s="2">
        <v>1</v>
      </c>
      <c r="N6" s="2">
        <f>M6+1</f>
        <v>2</v>
      </c>
      <c r="O6" s="2">
        <f>N6+1</f>
        <v>3</v>
      </c>
      <c r="P6" s="2">
        <f>O6+1</f>
        <v>4</v>
      </c>
      <c r="Q6" s="2">
        <f>P6+1</f>
        <v>5</v>
      </c>
      <c r="R6" s="2">
        <f>Q6+1</f>
        <v>6</v>
      </c>
    </row>
    <row r="7" spans="2:18">
      <c r="B7" s="5"/>
      <c r="C7" s="2" t="s">
        <v>64</v>
      </c>
      <c r="D7" s="2" t="s">
        <v>65</v>
      </c>
      <c r="E7" s="2" t="s">
        <v>66</v>
      </c>
      <c r="M7">
        <f>$C8*C$17</f>
        <v>1875</v>
      </c>
      <c r="N7">
        <f t="shared" ref="N7:R8" si="0">$C8*D$17</f>
        <v>2500</v>
      </c>
      <c r="O7">
        <f t="shared" si="0"/>
        <v>3125</v>
      </c>
      <c r="P7">
        <f t="shared" si="0"/>
        <v>2500</v>
      </c>
      <c r="Q7">
        <f t="shared" si="0"/>
        <v>1875</v>
      </c>
      <c r="R7">
        <f t="shared" si="0"/>
        <v>625</v>
      </c>
    </row>
    <row r="8" spans="2:18">
      <c r="B8" s="6" t="s">
        <v>0</v>
      </c>
      <c r="C8" s="7">
        <v>12500</v>
      </c>
      <c r="D8" s="7">
        <v>2500</v>
      </c>
      <c r="E8" s="7">
        <v>0</v>
      </c>
      <c r="M8">
        <f>$C9*C$17</f>
        <v>1500</v>
      </c>
      <c r="N8">
        <f t="shared" si="0"/>
        <v>2000</v>
      </c>
      <c r="O8">
        <f t="shared" si="0"/>
        <v>2500</v>
      </c>
      <c r="P8">
        <f t="shared" si="0"/>
        <v>2000</v>
      </c>
      <c r="Q8">
        <f t="shared" si="0"/>
        <v>1500</v>
      </c>
      <c r="R8">
        <f t="shared" si="0"/>
        <v>500</v>
      </c>
    </row>
    <row r="9" spans="2:18">
      <c r="B9" s="6" t="s">
        <v>1</v>
      </c>
      <c r="C9" s="7">
        <v>10000</v>
      </c>
      <c r="D9" s="7">
        <v>2500</v>
      </c>
      <c r="E9" s="7">
        <v>0</v>
      </c>
    </row>
    <row r="10" spans="2:18">
      <c r="B10" s="6" t="s">
        <v>2</v>
      </c>
      <c r="C10" s="7">
        <v>0</v>
      </c>
      <c r="D10" s="7">
        <v>0</v>
      </c>
      <c r="E10" s="7">
        <v>0</v>
      </c>
      <c r="G10" s="8"/>
      <c r="M10">
        <f>M7</f>
        <v>1875</v>
      </c>
      <c r="N10">
        <f>M10+N7</f>
        <v>4375</v>
      </c>
      <c r="O10">
        <f t="shared" ref="O10:R11" si="1">N10+O7</f>
        <v>7500</v>
      </c>
      <c r="P10">
        <f t="shared" si="1"/>
        <v>10000</v>
      </c>
      <c r="Q10">
        <f t="shared" si="1"/>
        <v>11875</v>
      </c>
      <c r="R10">
        <f t="shared" si="1"/>
        <v>12500</v>
      </c>
    </row>
    <row r="11" spans="2:18">
      <c r="B11" s="6" t="s">
        <v>3</v>
      </c>
      <c r="C11" s="7">
        <v>0</v>
      </c>
      <c r="D11" s="7">
        <v>0</v>
      </c>
      <c r="E11" s="7">
        <v>0</v>
      </c>
      <c r="G11" s="8"/>
      <c r="M11">
        <f>M8</f>
        <v>1500</v>
      </c>
      <c r="N11">
        <f>M11+N8</f>
        <v>3500</v>
      </c>
      <c r="O11">
        <f t="shared" si="1"/>
        <v>6000</v>
      </c>
      <c r="P11">
        <f t="shared" si="1"/>
        <v>8000</v>
      </c>
      <c r="Q11">
        <f t="shared" si="1"/>
        <v>9500</v>
      </c>
      <c r="R11">
        <f t="shared" si="1"/>
        <v>10000</v>
      </c>
    </row>
    <row r="12" spans="2:18">
      <c r="B12" s="6" t="s">
        <v>4</v>
      </c>
      <c r="C12" s="7"/>
      <c r="D12" s="7">
        <v>0</v>
      </c>
      <c r="E12" s="7"/>
      <c r="M12">
        <f>SUM(M10:M11)</f>
        <v>3375</v>
      </c>
      <c r="N12">
        <f t="shared" ref="N12:R12" si="2">SUM(N10:N11)</f>
        <v>7875</v>
      </c>
      <c r="O12">
        <f t="shared" si="2"/>
        <v>13500</v>
      </c>
      <c r="P12">
        <f t="shared" si="2"/>
        <v>18000</v>
      </c>
      <c r="Q12">
        <f t="shared" si="2"/>
        <v>21375</v>
      </c>
      <c r="R12">
        <f t="shared" si="2"/>
        <v>22500</v>
      </c>
    </row>
    <row r="13" spans="2:18">
      <c r="B13" s="6" t="s">
        <v>5</v>
      </c>
      <c r="C13" s="7"/>
      <c r="D13" s="7">
        <v>0</v>
      </c>
      <c r="E13" s="7"/>
    </row>
    <row r="14" spans="2:18" ht="13.5" thickBot="1">
      <c r="C14" s="9">
        <f>SUM(C8:C13)</f>
        <v>22500</v>
      </c>
      <c r="D14" s="9">
        <f>SUM(D8:D13)</f>
        <v>5000</v>
      </c>
      <c r="E14" s="9">
        <f>SUM(E8:E13)</f>
        <v>0</v>
      </c>
      <c r="O14" s="6"/>
      <c r="P14" s="91"/>
    </row>
    <row r="15" spans="2:18">
      <c r="C15" s="10"/>
      <c r="D15" s="10"/>
      <c r="E15" s="10"/>
      <c r="M15" s="2">
        <v>1</v>
      </c>
      <c r="N15" s="2">
        <f>M15+1</f>
        <v>2</v>
      </c>
      <c r="O15" s="2">
        <f>N15+1</f>
        <v>3</v>
      </c>
      <c r="P15" s="2">
        <f>O15+1</f>
        <v>4</v>
      </c>
      <c r="Q15" s="2">
        <f>P15+1</f>
        <v>5</v>
      </c>
      <c r="R15" s="2">
        <f>Q15+1</f>
        <v>6</v>
      </c>
    </row>
    <row r="16" spans="2:18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M16">
        <f>$D8*C$17</f>
        <v>375</v>
      </c>
      <c r="N16">
        <f t="shared" ref="N16:R17" si="3">$D8*D$17</f>
        <v>500</v>
      </c>
      <c r="O16">
        <f t="shared" si="3"/>
        <v>625</v>
      </c>
      <c r="P16">
        <f t="shared" si="3"/>
        <v>500</v>
      </c>
      <c r="Q16">
        <f t="shared" si="3"/>
        <v>375</v>
      </c>
      <c r="R16">
        <f t="shared" si="3"/>
        <v>125</v>
      </c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M17">
        <f>$D9*C$17</f>
        <v>375</v>
      </c>
      <c r="N17">
        <f t="shared" si="3"/>
        <v>500</v>
      </c>
      <c r="O17">
        <f t="shared" si="3"/>
        <v>625</v>
      </c>
      <c r="P17">
        <f t="shared" si="3"/>
        <v>500</v>
      </c>
      <c r="Q17">
        <f t="shared" si="3"/>
        <v>375</v>
      </c>
      <c r="R17">
        <f t="shared" si="3"/>
        <v>125</v>
      </c>
    </row>
    <row r="18" spans="2:32">
      <c r="C18" s="45"/>
      <c r="D18" s="45"/>
      <c r="E18" s="45"/>
      <c r="F18" s="45"/>
      <c r="G18" s="45"/>
      <c r="H18" s="45"/>
      <c r="I18" s="45"/>
      <c r="J18" s="45"/>
    </row>
    <row r="19" spans="2:32" ht="18.75" thickBot="1">
      <c r="B19" s="43" t="s">
        <v>45</v>
      </c>
      <c r="C19" s="12"/>
      <c r="D19" s="12"/>
      <c r="E19" s="12"/>
      <c r="F19" s="12"/>
      <c r="K19" s="24"/>
      <c r="M19">
        <f>M16</f>
        <v>375</v>
      </c>
      <c r="N19">
        <f>M19+N16</f>
        <v>875</v>
      </c>
      <c r="O19">
        <f t="shared" ref="O19:R19" si="4">N19+O16</f>
        <v>1500</v>
      </c>
      <c r="P19">
        <f t="shared" si="4"/>
        <v>2000</v>
      </c>
      <c r="Q19">
        <f t="shared" si="4"/>
        <v>2375</v>
      </c>
      <c r="R19">
        <f t="shared" si="4"/>
        <v>2500</v>
      </c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M20">
        <f t="shared" ref="M20:M47" si="5">M17</f>
        <v>375</v>
      </c>
      <c r="N20">
        <f t="shared" ref="N20:R35" si="6">M20+N17</f>
        <v>875</v>
      </c>
      <c r="O20">
        <f t="shared" si="6"/>
        <v>1500</v>
      </c>
      <c r="P20">
        <f t="shared" si="6"/>
        <v>2000</v>
      </c>
      <c r="Q20">
        <f t="shared" si="6"/>
        <v>2375</v>
      </c>
      <c r="R20">
        <f t="shared" si="6"/>
        <v>2500</v>
      </c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7">C21+1</f>
        <v>2</v>
      </c>
      <c r="E21" s="2">
        <f t="shared" si="7"/>
        <v>3</v>
      </c>
      <c r="F21" s="2">
        <f t="shared" si="7"/>
        <v>4</v>
      </c>
      <c r="G21" s="2">
        <f t="shared" si="7"/>
        <v>5</v>
      </c>
      <c r="H21" s="2">
        <f t="shared" si="7"/>
        <v>6</v>
      </c>
      <c r="I21" s="2">
        <f t="shared" si="7"/>
        <v>7</v>
      </c>
      <c r="J21" s="2">
        <f t="shared" si="7"/>
        <v>8</v>
      </c>
      <c r="M21">
        <f t="shared" si="5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1875</v>
      </c>
      <c r="D22" s="8">
        <f t="shared" ref="D22:J25" si="8">$C8*D$17</f>
        <v>2500</v>
      </c>
      <c r="E22" s="8">
        <f t="shared" si="8"/>
        <v>3125</v>
      </c>
      <c r="F22" s="8">
        <f>$C8*F$17</f>
        <v>2500</v>
      </c>
      <c r="G22" s="8">
        <f t="shared" si="8"/>
        <v>1875</v>
      </c>
      <c r="H22" s="8">
        <f t="shared" si="8"/>
        <v>625</v>
      </c>
      <c r="I22" s="8">
        <f t="shared" si="8"/>
        <v>0</v>
      </c>
      <c r="J22" s="8">
        <f t="shared" si="8"/>
        <v>0</v>
      </c>
      <c r="M22">
        <f t="shared" si="5"/>
        <v>375</v>
      </c>
      <c r="N22">
        <f t="shared" si="6"/>
        <v>1250</v>
      </c>
      <c r="O22">
        <f t="shared" si="6"/>
        <v>2750</v>
      </c>
      <c r="P22">
        <f t="shared" si="6"/>
        <v>4750</v>
      </c>
      <c r="Q22">
        <f t="shared" si="6"/>
        <v>7125</v>
      </c>
      <c r="R22">
        <f t="shared" si="6"/>
        <v>9625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1500</v>
      </c>
      <c r="D23" s="8">
        <f t="shared" si="8"/>
        <v>2000</v>
      </c>
      <c r="E23" s="8">
        <f t="shared" si="8"/>
        <v>2500</v>
      </c>
      <c r="F23" s="8">
        <f>$C9*F$17</f>
        <v>2000</v>
      </c>
      <c r="G23" s="8">
        <f t="shared" si="8"/>
        <v>1500</v>
      </c>
      <c r="H23" s="8">
        <f t="shared" si="8"/>
        <v>500</v>
      </c>
      <c r="I23" s="8">
        <f t="shared" si="8"/>
        <v>0</v>
      </c>
      <c r="J23" s="8">
        <f t="shared" si="8"/>
        <v>0</v>
      </c>
      <c r="M23">
        <f t="shared" si="5"/>
        <v>375</v>
      </c>
      <c r="N23">
        <f t="shared" si="6"/>
        <v>1250</v>
      </c>
      <c r="O23">
        <f t="shared" si="6"/>
        <v>2750</v>
      </c>
      <c r="P23">
        <f t="shared" si="6"/>
        <v>4750</v>
      </c>
      <c r="Q23">
        <f t="shared" si="6"/>
        <v>7125</v>
      </c>
      <c r="R23">
        <f t="shared" si="6"/>
        <v>9625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8"/>
        <v>0</v>
      </c>
      <c r="E24" s="8">
        <f t="shared" si="8"/>
        <v>0</v>
      </c>
      <c r="F24" s="8">
        <f>$C10*F$17</f>
        <v>0</v>
      </c>
      <c r="G24" s="8">
        <f t="shared" si="8"/>
        <v>0</v>
      </c>
      <c r="H24" s="8">
        <f t="shared" si="8"/>
        <v>0</v>
      </c>
      <c r="I24" s="8">
        <f t="shared" si="8"/>
        <v>0</v>
      </c>
      <c r="J24" s="8">
        <f t="shared" si="8"/>
        <v>0</v>
      </c>
      <c r="M24">
        <f t="shared" si="5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8"/>
        <v>0</v>
      </c>
      <c r="E25" s="8">
        <f t="shared" si="8"/>
        <v>0</v>
      </c>
      <c r="F25" s="8">
        <f>$C11*F$17</f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M25">
        <f t="shared" si="5"/>
        <v>375</v>
      </c>
      <c r="N25">
        <f t="shared" si="6"/>
        <v>1625</v>
      </c>
      <c r="O25">
        <f t="shared" si="6"/>
        <v>4375</v>
      </c>
      <c r="P25">
        <f t="shared" si="6"/>
        <v>9125</v>
      </c>
      <c r="Q25">
        <f t="shared" si="6"/>
        <v>16250</v>
      </c>
      <c r="R25">
        <f t="shared" si="6"/>
        <v>25875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9">$C12*C$17</f>
        <v>0</v>
      </c>
      <c r="D26" s="8">
        <f t="shared" si="9"/>
        <v>0</v>
      </c>
      <c r="E26" s="8">
        <f t="shared" si="9"/>
        <v>0</v>
      </c>
      <c r="F26" s="8">
        <f t="shared" si="9"/>
        <v>0</v>
      </c>
      <c r="G26" s="8">
        <f t="shared" si="9"/>
        <v>0</v>
      </c>
      <c r="H26" s="8">
        <f t="shared" si="9"/>
        <v>0</v>
      </c>
      <c r="I26" s="8">
        <f t="shared" si="9"/>
        <v>0</v>
      </c>
      <c r="J26" s="8">
        <f t="shared" si="9"/>
        <v>0</v>
      </c>
      <c r="M26">
        <f t="shared" si="5"/>
        <v>375</v>
      </c>
      <c r="N26">
        <f t="shared" si="6"/>
        <v>1625</v>
      </c>
      <c r="O26">
        <f t="shared" si="6"/>
        <v>4375</v>
      </c>
      <c r="P26">
        <f t="shared" si="6"/>
        <v>9125</v>
      </c>
      <c r="Q26">
        <f t="shared" si="6"/>
        <v>16250</v>
      </c>
      <c r="R26">
        <f t="shared" si="6"/>
        <v>25875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9"/>
        <v>0</v>
      </c>
      <c r="D27" s="8">
        <f t="shared" si="9"/>
        <v>0</v>
      </c>
      <c r="E27" s="8">
        <f t="shared" si="9"/>
        <v>0</v>
      </c>
      <c r="F27" s="8">
        <f t="shared" si="9"/>
        <v>0</v>
      </c>
      <c r="G27" s="8">
        <f t="shared" si="9"/>
        <v>0</v>
      </c>
      <c r="H27" s="8">
        <f t="shared" si="9"/>
        <v>0</v>
      </c>
      <c r="I27" s="8">
        <f t="shared" si="9"/>
        <v>0</v>
      </c>
      <c r="J27" s="8">
        <f t="shared" si="9"/>
        <v>0</v>
      </c>
      <c r="M27">
        <f t="shared" si="5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10">SUM(C22:C27)</f>
        <v>3375</v>
      </c>
      <c r="D28" s="44">
        <f t="shared" si="10"/>
        <v>4500</v>
      </c>
      <c r="E28" s="44">
        <f t="shared" si="10"/>
        <v>5625</v>
      </c>
      <c r="F28" s="44">
        <f t="shared" si="10"/>
        <v>4500</v>
      </c>
      <c r="G28" s="44">
        <f t="shared" si="10"/>
        <v>3375</v>
      </c>
      <c r="H28" s="44">
        <f t="shared" si="10"/>
        <v>1125</v>
      </c>
      <c r="I28" s="44">
        <f t="shared" si="10"/>
        <v>0</v>
      </c>
      <c r="J28" s="44">
        <f t="shared" si="10"/>
        <v>0</v>
      </c>
      <c r="M28">
        <f t="shared" si="5"/>
        <v>375</v>
      </c>
      <c r="N28">
        <f t="shared" si="6"/>
        <v>2000</v>
      </c>
      <c r="O28">
        <f t="shared" si="6"/>
        <v>6375</v>
      </c>
      <c r="P28">
        <f t="shared" si="6"/>
        <v>15500</v>
      </c>
      <c r="Q28">
        <f t="shared" si="6"/>
        <v>31750</v>
      </c>
      <c r="R28">
        <f t="shared" si="6"/>
        <v>57625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M29">
        <f t="shared" si="5"/>
        <v>375</v>
      </c>
      <c r="N29">
        <f t="shared" si="6"/>
        <v>2000</v>
      </c>
      <c r="O29">
        <f t="shared" si="6"/>
        <v>6375</v>
      </c>
      <c r="P29">
        <f t="shared" si="6"/>
        <v>15500</v>
      </c>
      <c r="Q29">
        <f t="shared" si="6"/>
        <v>31750</v>
      </c>
      <c r="R29">
        <f t="shared" si="6"/>
        <v>57625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11">C30+1</f>
        <v>2</v>
      </c>
      <c r="E30" s="2">
        <f t="shared" si="11"/>
        <v>3</v>
      </c>
      <c r="F30" s="2">
        <f t="shared" si="11"/>
        <v>4</v>
      </c>
      <c r="G30" s="2">
        <f t="shared" si="11"/>
        <v>5</v>
      </c>
      <c r="H30" s="2">
        <f t="shared" si="11"/>
        <v>6</v>
      </c>
      <c r="I30" s="2">
        <f t="shared" si="11"/>
        <v>7</v>
      </c>
      <c r="J30" s="2">
        <f t="shared" si="11"/>
        <v>8</v>
      </c>
      <c r="M30">
        <f t="shared" si="5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12">$D8*C$17</f>
        <v>375</v>
      </c>
      <c r="E31" s="8">
        <f t="shared" si="12"/>
        <v>500</v>
      </c>
      <c r="F31" s="8">
        <f t="shared" si="12"/>
        <v>625</v>
      </c>
      <c r="G31" s="8">
        <f t="shared" si="12"/>
        <v>500</v>
      </c>
      <c r="H31" s="8">
        <f t="shared" si="12"/>
        <v>375</v>
      </c>
      <c r="I31" s="8">
        <f t="shared" si="12"/>
        <v>125</v>
      </c>
      <c r="J31" s="8">
        <f t="shared" si="12"/>
        <v>0</v>
      </c>
      <c r="M31">
        <f t="shared" si="5"/>
        <v>375</v>
      </c>
      <c r="N31">
        <f t="shared" si="6"/>
        <v>2375</v>
      </c>
      <c r="O31">
        <f t="shared" si="6"/>
        <v>8750</v>
      </c>
      <c r="P31">
        <f t="shared" si="6"/>
        <v>24250</v>
      </c>
      <c r="Q31">
        <f t="shared" si="6"/>
        <v>56000</v>
      </c>
      <c r="R31">
        <f t="shared" si="6"/>
        <v>113625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12"/>
        <v>375</v>
      </c>
      <c r="E32" s="8">
        <f t="shared" si="12"/>
        <v>500</v>
      </c>
      <c r="F32" s="8">
        <f t="shared" si="12"/>
        <v>625</v>
      </c>
      <c r="G32" s="8">
        <f t="shared" si="12"/>
        <v>500</v>
      </c>
      <c r="H32" s="8">
        <f t="shared" si="12"/>
        <v>375</v>
      </c>
      <c r="I32" s="8">
        <f t="shared" si="12"/>
        <v>125</v>
      </c>
      <c r="J32" s="8">
        <f t="shared" si="12"/>
        <v>0</v>
      </c>
      <c r="M32">
        <f t="shared" si="5"/>
        <v>375</v>
      </c>
      <c r="N32">
        <f t="shared" si="6"/>
        <v>2375</v>
      </c>
      <c r="O32">
        <f t="shared" si="6"/>
        <v>8750</v>
      </c>
      <c r="P32">
        <f t="shared" si="6"/>
        <v>24250</v>
      </c>
      <c r="Q32">
        <f t="shared" si="6"/>
        <v>56000</v>
      </c>
      <c r="R32">
        <f t="shared" si="6"/>
        <v>113625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12"/>
        <v>0</v>
      </c>
      <c r="E33" s="8">
        <f t="shared" si="12"/>
        <v>0</v>
      </c>
      <c r="F33" s="8">
        <f t="shared" si="12"/>
        <v>0</v>
      </c>
      <c r="G33" s="8">
        <f t="shared" si="12"/>
        <v>0</v>
      </c>
      <c r="H33" s="8">
        <f t="shared" si="12"/>
        <v>0</v>
      </c>
      <c r="I33" s="8">
        <f t="shared" si="12"/>
        <v>0</v>
      </c>
      <c r="J33" s="8">
        <f t="shared" si="12"/>
        <v>0</v>
      </c>
      <c r="M33">
        <f t="shared" si="5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M34">
        <f t="shared" si="5"/>
        <v>375</v>
      </c>
      <c r="N34">
        <f t="shared" si="6"/>
        <v>2750</v>
      </c>
      <c r="O34">
        <f t="shared" si="6"/>
        <v>11500</v>
      </c>
      <c r="P34">
        <f t="shared" si="6"/>
        <v>35750</v>
      </c>
      <c r="Q34">
        <f t="shared" si="6"/>
        <v>91750</v>
      </c>
      <c r="R34">
        <f t="shared" si="6"/>
        <v>205375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12"/>
        <v>0</v>
      </c>
      <c r="E35" s="8">
        <f t="shared" si="12"/>
        <v>0</v>
      </c>
      <c r="F35" s="8">
        <f t="shared" si="12"/>
        <v>0</v>
      </c>
      <c r="G35" s="8">
        <f t="shared" si="12"/>
        <v>0</v>
      </c>
      <c r="H35" s="8">
        <f t="shared" si="12"/>
        <v>0</v>
      </c>
      <c r="I35" s="8">
        <f t="shared" si="12"/>
        <v>0</v>
      </c>
      <c r="J35" s="8">
        <f t="shared" si="12"/>
        <v>0</v>
      </c>
      <c r="M35">
        <f t="shared" si="5"/>
        <v>375</v>
      </c>
      <c r="N35">
        <f t="shared" si="6"/>
        <v>2750</v>
      </c>
      <c r="O35">
        <f t="shared" si="6"/>
        <v>11500</v>
      </c>
      <c r="P35">
        <f t="shared" si="6"/>
        <v>35750</v>
      </c>
      <c r="Q35">
        <f t="shared" si="6"/>
        <v>91750</v>
      </c>
      <c r="R35">
        <f t="shared" si="6"/>
        <v>205375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12"/>
        <v>0</v>
      </c>
      <c r="E36" s="8">
        <f t="shared" si="12"/>
        <v>0</v>
      </c>
      <c r="F36" s="8">
        <f t="shared" si="12"/>
        <v>0</v>
      </c>
      <c r="G36" s="8">
        <f t="shared" si="12"/>
        <v>0</v>
      </c>
      <c r="H36" s="8">
        <f t="shared" si="12"/>
        <v>0</v>
      </c>
      <c r="I36" s="8">
        <f t="shared" si="12"/>
        <v>0</v>
      </c>
      <c r="J36" s="8">
        <f t="shared" si="12"/>
        <v>0</v>
      </c>
      <c r="M36">
        <f t="shared" si="5"/>
        <v>0</v>
      </c>
      <c r="N36">
        <f t="shared" ref="N36:R47" si="13">M36+N33</f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14">SUM(D31:D36)</f>
        <v>750</v>
      </c>
      <c r="E37" s="44">
        <f t="shared" si="14"/>
        <v>1000</v>
      </c>
      <c r="F37" s="44">
        <f t="shared" si="14"/>
        <v>1250</v>
      </c>
      <c r="G37" s="44">
        <f t="shared" si="14"/>
        <v>1000</v>
      </c>
      <c r="H37" s="44">
        <f t="shared" si="14"/>
        <v>750</v>
      </c>
      <c r="I37" s="44">
        <f t="shared" si="14"/>
        <v>250</v>
      </c>
      <c r="J37" s="44">
        <f t="shared" si="14"/>
        <v>0</v>
      </c>
      <c r="M37">
        <f t="shared" si="5"/>
        <v>375</v>
      </c>
      <c r="N37">
        <f t="shared" si="13"/>
        <v>3125</v>
      </c>
      <c r="O37">
        <f t="shared" si="13"/>
        <v>14625</v>
      </c>
      <c r="P37">
        <f t="shared" si="13"/>
        <v>50375</v>
      </c>
      <c r="Q37">
        <f t="shared" si="13"/>
        <v>142125</v>
      </c>
      <c r="R37">
        <f t="shared" si="13"/>
        <v>347500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M38">
        <f t="shared" si="5"/>
        <v>375</v>
      </c>
      <c r="N38">
        <f t="shared" si="13"/>
        <v>3125</v>
      </c>
      <c r="O38">
        <f t="shared" si="13"/>
        <v>14625</v>
      </c>
      <c r="P38">
        <f t="shared" si="13"/>
        <v>50375</v>
      </c>
      <c r="Q38">
        <f t="shared" si="13"/>
        <v>142125</v>
      </c>
      <c r="R38">
        <f t="shared" si="13"/>
        <v>347500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15">C39+1</f>
        <v>2</v>
      </c>
      <c r="E39" s="2">
        <f t="shared" si="15"/>
        <v>3</v>
      </c>
      <c r="F39" s="2">
        <f t="shared" si="15"/>
        <v>4</v>
      </c>
      <c r="G39" s="2">
        <f t="shared" si="15"/>
        <v>5</v>
      </c>
      <c r="H39" s="2">
        <f t="shared" si="15"/>
        <v>6</v>
      </c>
      <c r="I39" s="2">
        <f t="shared" si="15"/>
        <v>7</v>
      </c>
      <c r="J39" s="2">
        <f t="shared" si="15"/>
        <v>8</v>
      </c>
      <c r="M39">
        <f t="shared" si="5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0</v>
      </c>
      <c r="R39">
        <f t="shared" si="13"/>
        <v>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16">$E8*C$17</f>
        <v>0</v>
      </c>
      <c r="F40" s="8">
        <f t="shared" si="16"/>
        <v>0</v>
      </c>
      <c r="G40" s="8">
        <f t="shared" si="16"/>
        <v>0</v>
      </c>
      <c r="H40" s="8">
        <f t="shared" si="16"/>
        <v>0</v>
      </c>
      <c r="I40" s="8">
        <f t="shared" si="16"/>
        <v>0</v>
      </c>
      <c r="J40" s="8">
        <f t="shared" si="16"/>
        <v>0</v>
      </c>
      <c r="M40">
        <f t="shared" si="5"/>
        <v>375</v>
      </c>
      <c r="N40">
        <f t="shared" si="13"/>
        <v>3500</v>
      </c>
      <c r="O40">
        <f t="shared" si="13"/>
        <v>18125</v>
      </c>
      <c r="P40">
        <f t="shared" si="13"/>
        <v>68500</v>
      </c>
      <c r="Q40">
        <f t="shared" si="13"/>
        <v>210625</v>
      </c>
      <c r="R40">
        <f t="shared" si="13"/>
        <v>558125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16"/>
        <v>0</v>
      </c>
      <c r="F41" s="8">
        <f t="shared" si="16"/>
        <v>0</v>
      </c>
      <c r="G41" s="8">
        <f t="shared" si="16"/>
        <v>0</v>
      </c>
      <c r="H41" s="8">
        <f t="shared" si="16"/>
        <v>0</v>
      </c>
      <c r="I41" s="8">
        <f t="shared" si="16"/>
        <v>0</v>
      </c>
      <c r="J41" s="8">
        <f t="shared" si="16"/>
        <v>0</v>
      </c>
      <c r="M41">
        <f t="shared" si="5"/>
        <v>375</v>
      </c>
      <c r="N41">
        <f t="shared" si="13"/>
        <v>3500</v>
      </c>
      <c r="O41">
        <f t="shared" si="13"/>
        <v>18125</v>
      </c>
      <c r="P41">
        <f t="shared" si="13"/>
        <v>68500</v>
      </c>
      <c r="Q41">
        <f t="shared" si="13"/>
        <v>210625</v>
      </c>
      <c r="R41">
        <f t="shared" si="13"/>
        <v>558125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16"/>
        <v>0</v>
      </c>
      <c r="F42" s="8">
        <f t="shared" si="16"/>
        <v>0</v>
      </c>
      <c r="G42" s="8">
        <f t="shared" si="16"/>
        <v>0</v>
      </c>
      <c r="H42" s="8">
        <f t="shared" si="16"/>
        <v>0</v>
      </c>
      <c r="I42" s="8">
        <f t="shared" si="16"/>
        <v>0</v>
      </c>
      <c r="J42" s="8">
        <f t="shared" si="16"/>
        <v>0</v>
      </c>
      <c r="M42">
        <f t="shared" si="5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16"/>
        <v>0</v>
      </c>
      <c r="F43" s="8">
        <f t="shared" si="16"/>
        <v>0</v>
      </c>
      <c r="G43" s="8">
        <f t="shared" si="16"/>
        <v>0</v>
      </c>
      <c r="H43" s="8">
        <f t="shared" si="16"/>
        <v>0</v>
      </c>
      <c r="I43" s="8">
        <f t="shared" si="16"/>
        <v>0</v>
      </c>
      <c r="J43" s="8">
        <f t="shared" si="16"/>
        <v>0</v>
      </c>
      <c r="M43">
        <f t="shared" si="5"/>
        <v>375</v>
      </c>
      <c r="N43">
        <f t="shared" si="13"/>
        <v>3875</v>
      </c>
      <c r="O43">
        <f t="shared" si="13"/>
        <v>22000</v>
      </c>
      <c r="P43">
        <f t="shared" si="13"/>
        <v>90500</v>
      </c>
      <c r="Q43">
        <f t="shared" si="13"/>
        <v>301125</v>
      </c>
      <c r="R43">
        <f t="shared" si="13"/>
        <v>859250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16"/>
        <v>0</v>
      </c>
      <c r="F44" s="8">
        <f t="shared" si="16"/>
        <v>0</v>
      </c>
      <c r="G44" s="8">
        <f t="shared" si="16"/>
        <v>0</v>
      </c>
      <c r="H44" s="8">
        <f t="shared" si="16"/>
        <v>0</v>
      </c>
      <c r="I44" s="8">
        <f t="shared" si="16"/>
        <v>0</v>
      </c>
      <c r="J44" s="8">
        <f t="shared" si="16"/>
        <v>0</v>
      </c>
      <c r="M44">
        <f t="shared" si="5"/>
        <v>375</v>
      </c>
      <c r="N44">
        <f t="shared" si="13"/>
        <v>3875</v>
      </c>
      <c r="O44">
        <f t="shared" si="13"/>
        <v>22000</v>
      </c>
      <c r="P44">
        <f t="shared" si="13"/>
        <v>90500</v>
      </c>
      <c r="Q44">
        <f t="shared" si="13"/>
        <v>301125</v>
      </c>
      <c r="R44">
        <f t="shared" si="13"/>
        <v>859250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16"/>
        <v>0</v>
      </c>
      <c r="F45" s="8">
        <f t="shared" si="16"/>
        <v>0</v>
      </c>
      <c r="G45" s="8">
        <f t="shared" si="16"/>
        <v>0</v>
      </c>
      <c r="H45" s="8">
        <f t="shared" si="16"/>
        <v>0</v>
      </c>
      <c r="I45" s="8">
        <f t="shared" si="16"/>
        <v>0</v>
      </c>
      <c r="J45" s="8">
        <f t="shared" si="16"/>
        <v>0</v>
      </c>
      <c r="M45">
        <f t="shared" si="5"/>
        <v>0</v>
      </c>
      <c r="N45">
        <f t="shared" si="13"/>
        <v>0</v>
      </c>
      <c r="O45">
        <f t="shared" si="13"/>
        <v>0</v>
      </c>
      <c r="P45">
        <f t="shared" si="13"/>
        <v>0</v>
      </c>
      <c r="Q45">
        <f t="shared" si="13"/>
        <v>0</v>
      </c>
      <c r="R45">
        <f t="shared" si="13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17">SUM(E40:E45)</f>
        <v>0</v>
      </c>
      <c r="F46" s="44">
        <f t="shared" si="17"/>
        <v>0</v>
      </c>
      <c r="G46" s="44">
        <f t="shared" si="17"/>
        <v>0</v>
      </c>
      <c r="H46" s="44">
        <f t="shared" si="17"/>
        <v>0</v>
      </c>
      <c r="I46" s="44">
        <f t="shared" si="17"/>
        <v>0</v>
      </c>
      <c r="J46" s="44">
        <f t="shared" si="17"/>
        <v>0</v>
      </c>
      <c r="M46">
        <f t="shared" si="5"/>
        <v>375</v>
      </c>
      <c r="N46">
        <f t="shared" si="13"/>
        <v>4250</v>
      </c>
      <c r="O46">
        <f t="shared" si="13"/>
        <v>26250</v>
      </c>
      <c r="P46">
        <f t="shared" si="13"/>
        <v>116750</v>
      </c>
      <c r="Q46">
        <f t="shared" si="13"/>
        <v>417875</v>
      </c>
      <c r="R46">
        <f t="shared" si="13"/>
        <v>1277125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M47">
        <f t="shared" si="5"/>
        <v>375</v>
      </c>
      <c r="N47">
        <f t="shared" si="13"/>
        <v>4250</v>
      </c>
      <c r="O47">
        <f t="shared" si="13"/>
        <v>26250</v>
      </c>
      <c r="P47">
        <f t="shared" si="13"/>
        <v>116750</v>
      </c>
      <c r="Q47">
        <f t="shared" si="13"/>
        <v>417875</v>
      </c>
      <c r="R47">
        <f t="shared" si="13"/>
        <v>1277125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3375</v>
      </c>
      <c r="D48" s="47">
        <f t="shared" ref="D48:J48" si="18">D28+D37+D46</f>
        <v>5250</v>
      </c>
      <c r="E48" s="47">
        <f t="shared" si="18"/>
        <v>6625</v>
      </c>
      <c r="F48" s="47">
        <f t="shared" si="18"/>
        <v>5750</v>
      </c>
      <c r="G48" s="47">
        <f t="shared" si="18"/>
        <v>4375</v>
      </c>
      <c r="H48" s="47">
        <f t="shared" si="18"/>
        <v>1875</v>
      </c>
      <c r="I48" s="47">
        <f t="shared" si="18"/>
        <v>250</v>
      </c>
      <c r="J48" s="48">
        <f t="shared" si="18"/>
        <v>0</v>
      </c>
      <c r="M48">
        <f>M17</f>
        <v>375</v>
      </c>
      <c r="N48">
        <f>M48+N19</f>
        <v>1250</v>
      </c>
      <c r="O48">
        <f t="shared" ref="O48:R48" si="19">N48+O19</f>
        <v>2750</v>
      </c>
      <c r="P48">
        <f t="shared" si="19"/>
        <v>4750</v>
      </c>
      <c r="Q48">
        <f t="shared" si="19"/>
        <v>7125</v>
      </c>
      <c r="R48">
        <f t="shared" si="19"/>
        <v>9625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3375</v>
      </c>
      <c r="D49" s="84">
        <f t="shared" ref="D49:J49" si="20">D28</f>
        <v>4500</v>
      </c>
      <c r="E49" s="84">
        <f t="shared" si="20"/>
        <v>5625</v>
      </c>
      <c r="F49" s="84">
        <f t="shared" si="20"/>
        <v>4500</v>
      </c>
      <c r="G49" s="84">
        <f t="shared" si="20"/>
        <v>3375</v>
      </c>
      <c r="H49" s="84">
        <f t="shared" si="20"/>
        <v>1125</v>
      </c>
      <c r="I49" s="84">
        <f t="shared" si="20"/>
        <v>0</v>
      </c>
      <c r="J49" s="84">
        <f t="shared" si="20"/>
        <v>0</v>
      </c>
      <c r="M49">
        <f>SUM(M19:M48)</f>
        <v>7875</v>
      </c>
      <c r="N49">
        <f t="shared" ref="N49:R49" si="21">SUM(N19:N48)</f>
        <v>52500</v>
      </c>
      <c r="O49">
        <f t="shared" si="21"/>
        <v>235250</v>
      </c>
      <c r="P49">
        <f t="shared" si="21"/>
        <v>839750</v>
      </c>
      <c r="Q49">
        <f t="shared" si="21"/>
        <v>2561125</v>
      </c>
      <c r="R49">
        <f t="shared" si="21"/>
        <v>6922875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750</v>
      </c>
      <c r="E50" s="84">
        <f t="shared" ref="E50:J50" si="22">E37</f>
        <v>1000</v>
      </c>
      <c r="F50" s="84">
        <f t="shared" si="22"/>
        <v>1250</v>
      </c>
      <c r="G50" s="84">
        <f t="shared" si="22"/>
        <v>1000</v>
      </c>
      <c r="H50" s="84">
        <f t="shared" si="22"/>
        <v>750</v>
      </c>
      <c r="I50" s="84">
        <f t="shared" si="22"/>
        <v>250</v>
      </c>
      <c r="J50" s="84">
        <f t="shared" si="2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23">E46</f>
        <v>0</v>
      </c>
      <c r="F51" s="84">
        <f t="shared" si="23"/>
        <v>0</v>
      </c>
      <c r="G51" s="84">
        <f t="shared" si="23"/>
        <v>0</v>
      </c>
      <c r="H51" s="84">
        <f t="shared" si="23"/>
        <v>0</v>
      </c>
      <c r="I51" s="84">
        <f t="shared" si="23"/>
        <v>0</v>
      </c>
      <c r="J51" s="84">
        <f t="shared" si="2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10000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50000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2000</v>
      </c>
      <c r="E68" s="23">
        <v>50000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20000</v>
      </c>
      <c r="E69" s="7">
        <v>10000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2000</v>
      </c>
      <c r="D70" s="23">
        <v>1000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24">C80+1</f>
        <v>2</v>
      </c>
      <c r="E80" s="2">
        <f t="shared" si="24"/>
        <v>3</v>
      </c>
      <c r="F80" s="2">
        <f t="shared" si="24"/>
        <v>4</v>
      </c>
      <c r="G80" s="2">
        <f t="shared" si="24"/>
        <v>5</v>
      </c>
      <c r="H80" s="2">
        <f t="shared" si="24"/>
        <v>6</v>
      </c>
      <c r="I80" s="2">
        <f t="shared" si="24"/>
        <v>7</v>
      </c>
      <c r="J80" s="2">
        <f t="shared" si="2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500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500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25">SUM(D83:D85)</f>
        <v>0</v>
      </c>
      <c r="E82" s="86">
        <f t="shared" si="25"/>
        <v>500</v>
      </c>
      <c r="F82" s="86">
        <f t="shared" si="25"/>
        <v>0</v>
      </c>
      <c r="G82" s="86">
        <f t="shared" si="25"/>
        <v>0</v>
      </c>
      <c r="H82" s="86">
        <f t="shared" si="25"/>
        <v>0</v>
      </c>
      <c r="I82" s="86">
        <f t="shared" si="25"/>
        <v>0</v>
      </c>
      <c r="J82" s="86">
        <f t="shared" si="25"/>
        <v>0</v>
      </c>
      <c r="K82" s="86">
        <f>SUM(C82:J82)</f>
        <v>500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26">D210</f>
        <v>0</v>
      </c>
      <c r="E83" s="28">
        <f t="shared" si="26"/>
        <v>500</v>
      </c>
      <c r="F83" s="28">
        <f t="shared" si="26"/>
        <v>0</v>
      </c>
      <c r="G83" s="28">
        <f t="shared" si="26"/>
        <v>0</v>
      </c>
      <c r="H83" s="28">
        <f t="shared" si="26"/>
        <v>0</v>
      </c>
      <c r="I83" s="28">
        <f t="shared" si="26"/>
        <v>0</v>
      </c>
      <c r="J83" s="28">
        <f t="shared" si="26"/>
        <v>0</v>
      </c>
      <c r="K83" s="25">
        <f>SUM(C83:J83)</f>
        <v>500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26"/>
        <v>0</v>
      </c>
      <c r="E84" s="28">
        <f t="shared" si="26"/>
        <v>0</v>
      </c>
      <c r="F84" s="28">
        <f t="shared" si="26"/>
        <v>0</v>
      </c>
      <c r="G84" s="28">
        <f t="shared" si="26"/>
        <v>0</v>
      </c>
      <c r="H84" s="28">
        <f t="shared" si="26"/>
        <v>0</v>
      </c>
      <c r="I84" s="28">
        <f t="shared" si="26"/>
        <v>0</v>
      </c>
      <c r="J84" s="28">
        <f t="shared" si="2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26"/>
        <v>0</v>
      </c>
      <c r="F85" s="28">
        <f t="shared" si="26"/>
        <v>0</v>
      </c>
      <c r="G85" s="28">
        <f t="shared" si="26"/>
        <v>0</v>
      </c>
      <c r="H85" s="28">
        <f t="shared" si="26"/>
        <v>0</v>
      </c>
      <c r="I85" s="28">
        <f t="shared" si="26"/>
        <v>0</v>
      </c>
      <c r="J85" s="28">
        <f t="shared" si="2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22000</v>
      </c>
      <c r="D87" s="28">
        <f>D14-D81</f>
        <v>5000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27000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27">SUM(C89:C91)</f>
        <v>3375</v>
      </c>
      <c r="D88" s="86">
        <f t="shared" si="27"/>
        <v>5250</v>
      </c>
      <c r="E88" s="86">
        <f t="shared" si="27"/>
        <v>6125</v>
      </c>
      <c r="F88" s="86">
        <f t="shared" si="27"/>
        <v>5750</v>
      </c>
      <c r="G88" s="86">
        <f t="shared" si="27"/>
        <v>4375</v>
      </c>
      <c r="H88" s="86">
        <f t="shared" si="27"/>
        <v>1875</v>
      </c>
      <c r="I88" s="86">
        <f t="shared" si="27"/>
        <v>250</v>
      </c>
      <c r="J88" s="86">
        <f t="shared" si="27"/>
        <v>0</v>
      </c>
      <c r="K88" s="86">
        <f>SUM(C88:J88)</f>
        <v>27000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28">C49-C83</f>
        <v>3375</v>
      </c>
      <c r="D89" s="28">
        <f t="shared" si="28"/>
        <v>4500</v>
      </c>
      <c r="E89" s="28">
        <f t="shared" si="28"/>
        <v>5125</v>
      </c>
      <c r="F89" s="28">
        <f t="shared" si="28"/>
        <v>4500</v>
      </c>
      <c r="G89" s="28">
        <f t="shared" si="28"/>
        <v>3375</v>
      </c>
      <c r="H89" s="28">
        <f t="shared" si="28"/>
        <v>1125</v>
      </c>
      <c r="I89" s="28">
        <f t="shared" si="28"/>
        <v>0</v>
      </c>
      <c r="J89" s="28">
        <f t="shared" si="28"/>
        <v>0</v>
      </c>
      <c r="K89" s="25">
        <f>SUM(C89:J89)</f>
        <v>22000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28"/>
        <v>750</v>
      </c>
      <c r="E90" s="107">
        <f t="shared" si="28"/>
        <v>1000</v>
      </c>
      <c r="F90" s="107">
        <f t="shared" si="28"/>
        <v>1250</v>
      </c>
      <c r="G90" s="107">
        <f t="shared" si="28"/>
        <v>1000</v>
      </c>
      <c r="H90" s="107">
        <f t="shared" si="28"/>
        <v>750</v>
      </c>
      <c r="I90" s="107">
        <f t="shared" si="28"/>
        <v>250</v>
      </c>
      <c r="J90" s="107">
        <f t="shared" si="28"/>
        <v>0</v>
      </c>
      <c r="K90" s="25">
        <f>SUM(C90:J90)</f>
        <v>5000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28"/>
        <v>0</v>
      </c>
      <c r="F91" s="107">
        <f t="shared" si="28"/>
        <v>0</v>
      </c>
      <c r="G91" s="107">
        <f t="shared" si="28"/>
        <v>0</v>
      </c>
      <c r="H91" s="107">
        <f t="shared" si="28"/>
        <v>0</v>
      </c>
      <c r="I91" s="107">
        <f t="shared" si="28"/>
        <v>0</v>
      </c>
      <c r="J91" s="107">
        <f t="shared" si="2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29">C168+C182</f>
        <v>0</v>
      </c>
      <c r="D94" s="98">
        <f t="shared" ca="1" si="29"/>
        <v>0</v>
      </c>
      <c r="E94" s="98">
        <f t="shared" ca="1" si="29"/>
        <v>0</v>
      </c>
      <c r="F94" s="98">
        <f t="shared" ca="1" si="29"/>
        <v>0</v>
      </c>
      <c r="G94" s="98">
        <f t="shared" ca="1" si="29"/>
        <v>0</v>
      </c>
      <c r="H94" s="98">
        <f t="shared" ca="1" si="29"/>
        <v>0</v>
      </c>
      <c r="I94" s="98">
        <f t="shared" ca="1" si="29"/>
        <v>0</v>
      </c>
      <c r="J94" s="98">
        <f t="shared" ca="1" si="29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30">M168+M182</f>
        <v>0</v>
      </c>
      <c r="D95" s="98">
        <f t="shared" si="30"/>
        <v>0</v>
      </c>
      <c r="E95" s="98">
        <f t="shared" si="30"/>
        <v>0</v>
      </c>
      <c r="F95" s="98">
        <f t="shared" si="30"/>
        <v>0</v>
      </c>
      <c r="G95" s="98">
        <f t="shared" si="30"/>
        <v>0</v>
      </c>
      <c r="H95" s="98">
        <f t="shared" si="30"/>
        <v>0</v>
      </c>
      <c r="I95" s="98">
        <f t="shared" si="30"/>
        <v>0</v>
      </c>
      <c r="J95" s="98">
        <f t="shared" si="3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31">X168+X182</f>
        <v>0</v>
      </c>
      <c r="E96" s="98">
        <f t="shared" si="31"/>
        <v>0</v>
      </c>
      <c r="F96" s="98">
        <f t="shared" si="31"/>
        <v>0</v>
      </c>
      <c r="G96" s="98">
        <f t="shared" si="31"/>
        <v>0</v>
      </c>
      <c r="H96" s="98">
        <f t="shared" si="31"/>
        <v>0</v>
      </c>
      <c r="I96" s="98">
        <f t="shared" si="31"/>
        <v>0</v>
      </c>
      <c r="J96" s="98">
        <f t="shared" si="3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50000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32">MIN(MAX(C8-C$68,0),C$105)</f>
        <v>7500</v>
      </c>
      <c r="D114" s="8">
        <f t="shared" si="32"/>
        <v>500</v>
      </c>
      <c r="E114" s="8">
        <f t="shared" si="32"/>
        <v>0</v>
      </c>
      <c r="F114" s="12"/>
      <c r="H114" s="6" t="s">
        <v>0</v>
      </c>
      <c r="I114" s="8">
        <f t="shared" ref="I114:K119" si="33">MIN(MAX(C8-I$68,0),I$105)</f>
        <v>12500</v>
      </c>
      <c r="J114" s="8">
        <f t="shared" si="33"/>
        <v>2500</v>
      </c>
      <c r="K114" s="8">
        <f t="shared" si="33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32"/>
        <v>5000</v>
      </c>
      <c r="D115" s="8">
        <f t="shared" si="32"/>
        <v>500</v>
      </c>
      <c r="E115" s="8">
        <f t="shared" si="32"/>
        <v>0</v>
      </c>
      <c r="F115" s="12"/>
      <c r="H115" s="6" t="s">
        <v>1</v>
      </c>
      <c r="I115" s="8">
        <f t="shared" si="33"/>
        <v>10000</v>
      </c>
      <c r="J115" s="8">
        <f t="shared" si="33"/>
        <v>2500</v>
      </c>
      <c r="K115" s="8">
        <f t="shared" si="3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32"/>
        <v>0</v>
      </c>
      <c r="D116" s="8">
        <f t="shared" si="32"/>
        <v>0</v>
      </c>
      <c r="E116" s="8">
        <f t="shared" si="32"/>
        <v>0</v>
      </c>
      <c r="F116" s="12"/>
      <c r="H116" s="6" t="s">
        <v>2</v>
      </c>
      <c r="I116" s="8">
        <f t="shared" si="33"/>
        <v>0</v>
      </c>
      <c r="J116" s="8">
        <f t="shared" si="33"/>
        <v>0</v>
      </c>
      <c r="K116" s="8">
        <f t="shared" si="3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32"/>
        <v>0</v>
      </c>
      <c r="D117" s="8">
        <f t="shared" si="32"/>
        <v>0</v>
      </c>
      <c r="E117" s="8">
        <f t="shared" si="32"/>
        <v>0</v>
      </c>
      <c r="F117" s="12"/>
      <c r="H117" s="6" t="s">
        <v>3</v>
      </c>
      <c r="I117" s="8">
        <f t="shared" si="33"/>
        <v>0</v>
      </c>
      <c r="J117" s="8">
        <f t="shared" si="33"/>
        <v>0</v>
      </c>
      <c r="K117" s="8">
        <f t="shared" si="3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32"/>
        <v>0</v>
      </c>
      <c r="D118" s="8">
        <f t="shared" si="32"/>
        <v>0</v>
      </c>
      <c r="E118" s="8">
        <f t="shared" si="32"/>
        <v>0</v>
      </c>
      <c r="F118" s="12"/>
      <c r="H118" s="6" t="s">
        <v>4</v>
      </c>
      <c r="I118" s="8">
        <f t="shared" si="33"/>
        <v>0</v>
      </c>
      <c r="J118" s="8">
        <f t="shared" si="33"/>
        <v>0</v>
      </c>
      <c r="K118" s="8">
        <f t="shared" si="3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32"/>
        <v>0</v>
      </c>
      <c r="D119" s="8">
        <f t="shared" si="32"/>
        <v>0</v>
      </c>
      <c r="E119" s="8">
        <f t="shared" si="32"/>
        <v>0</v>
      </c>
      <c r="F119" s="12"/>
      <c r="H119" s="6" t="s">
        <v>5</v>
      </c>
      <c r="I119" s="8">
        <f t="shared" si="33"/>
        <v>0</v>
      </c>
      <c r="J119" s="8">
        <f t="shared" si="33"/>
        <v>0</v>
      </c>
      <c r="K119" s="8">
        <f t="shared" si="3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12500</v>
      </c>
      <c r="D120" s="12">
        <f>SUM(D114:D119)</f>
        <v>1000</v>
      </c>
      <c r="E120" s="12">
        <f>SUM(E114:E119)</f>
        <v>0</v>
      </c>
      <c r="F120" s="12"/>
      <c r="H120" s="6" t="s">
        <v>55</v>
      </c>
      <c r="I120" s="12">
        <f>SUM(I114:I119)</f>
        <v>22500</v>
      </c>
      <c r="J120" s="12">
        <f>SUM(J114:J119)</f>
        <v>5000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10500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22500</v>
      </c>
      <c r="J121" s="12">
        <f>MIN(MAX(J120-J$70,0),J$106)</f>
        <v>5000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10500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10500</v>
      </c>
      <c r="D123" s="12">
        <f>C123+D122</f>
        <v>10500</v>
      </c>
      <c r="E123" s="12">
        <f>D123+E122</f>
        <v>10500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10500</v>
      </c>
      <c r="D131" s="12">
        <f>D123+J123</f>
        <v>10500</v>
      </c>
      <c r="E131" s="12">
        <f>E123+K123</f>
        <v>10500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500</v>
      </c>
      <c r="D133" s="12">
        <f>MIN(MAX(D131-$C$59,0),$C$104)</f>
        <v>500</v>
      </c>
      <c r="E133" s="12">
        <f>MIN(MAX(E131-$C$59,0),$C$104)</f>
        <v>500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500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34">C147+1</f>
        <v>2</v>
      </c>
      <c r="E147" s="2">
        <f t="shared" si="34"/>
        <v>3</v>
      </c>
      <c r="F147" s="2">
        <f t="shared" si="34"/>
        <v>4</v>
      </c>
      <c r="G147" s="2">
        <f t="shared" si="34"/>
        <v>5</v>
      </c>
      <c r="H147" s="2">
        <f t="shared" si="34"/>
        <v>6</v>
      </c>
      <c r="I147" s="2">
        <f t="shared" si="34"/>
        <v>7</v>
      </c>
      <c r="J147" s="2">
        <f t="shared" si="34"/>
        <v>8</v>
      </c>
      <c r="L147" s="4" t="s">
        <v>33</v>
      </c>
      <c r="M147" s="2">
        <v>1</v>
      </c>
      <c r="N147" s="2">
        <f t="shared" ref="N147:T147" si="35">M147+1</f>
        <v>2</v>
      </c>
      <c r="O147" s="2">
        <f t="shared" si="35"/>
        <v>3</v>
      </c>
      <c r="P147" s="2">
        <f t="shared" si="35"/>
        <v>4</v>
      </c>
      <c r="Q147" s="2">
        <f t="shared" si="35"/>
        <v>5</v>
      </c>
      <c r="R147" s="2">
        <f t="shared" si="35"/>
        <v>6</v>
      </c>
      <c r="S147" s="2">
        <f t="shared" si="35"/>
        <v>7</v>
      </c>
      <c r="T147" s="2">
        <f t="shared" si="35"/>
        <v>8</v>
      </c>
      <c r="V147" s="4" t="s">
        <v>33</v>
      </c>
      <c r="W147" s="2">
        <v>1</v>
      </c>
      <c r="X147" s="2">
        <f t="shared" ref="X147:AD147" si="36">W147+1</f>
        <v>2</v>
      </c>
      <c r="Y147" s="2">
        <f t="shared" si="36"/>
        <v>3</v>
      </c>
      <c r="Z147" s="2">
        <f t="shared" si="36"/>
        <v>4</v>
      </c>
      <c r="AA147" s="2">
        <f t="shared" si="36"/>
        <v>5</v>
      </c>
      <c r="AB147" s="2">
        <f t="shared" si="36"/>
        <v>6</v>
      </c>
      <c r="AC147" s="2">
        <f t="shared" si="36"/>
        <v>7</v>
      </c>
      <c r="AD147" s="2">
        <f t="shared" si="36"/>
        <v>8</v>
      </c>
    </row>
    <row r="148" spans="2:30">
      <c r="B148" s="6" t="s">
        <v>0</v>
      </c>
      <c r="C148" s="8">
        <f>SUM($C22:C22)</f>
        <v>1875</v>
      </c>
      <c r="D148" s="8">
        <f>SUM($C22:D22)</f>
        <v>4375</v>
      </c>
      <c r="E148" s="8">
        <f>SUM($C22:E22)</f>
        <v>7500</v>
      </c>
      <c r="F148" s="8">
        <f>SUM($C22:F22)</f>
        <v>10000</v>
      </c>
      <c r="G148" s="8">
        <f>SUM($C22:G22)</f>
        <v>11875</v>
      </c>
      <c r="H148" s="8">
        <f>SUM($C22:H22)</f>
        <v>12500</v>
      </c>
      <c r="I148" s="8">
        <f>SUM($C22:I22)</f>
        <v>12500</v>
      </c>
      <c r="J148" s="8">
        <f>SUM($C22:J22)</f>
        <v>12500</v>
      </c>
      <c r="L148" s="6" t="s">
        <v>0</v>
      </c>
      <c r="M148" s="8">
        <f>SUM($C31:C31)</f>
        <v>0</v>
      </c>
      <c r="N148" s="8">
        <f>SUM($C31:D31)</f>
        <v>375</v>
      </c>
      <c r="O148" s="8">
        <f>SUM($C31:E31)</f>
        <v>875</v>
      </c>
      <c r="P148" s="8">
        <f>SUM($C31:F31)</f>
        <v>1500</v>
      </c>
      <c r="Q148" s="8">
        <f>SUM($C31:G31)</f>
        <v>2000</v>
      </c>
      <c r="R148" s="8">
        <f>SUM($C31:H31)</f>
        <v>2375</v>
      </c>
      <c r="S148" s="8">
        <f>SUM($C31:I31)</f>
        <v>2500</v>
      </c>
      <c r="T148" s="8">
        <f>SUM($C31:J31)</f>
        <v>2500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1500</v>
      </c>
      <c r="D149" s="8">
        <f>SUM($C23:D23)</f>
        <v>3500</v>
      </c>
      <c r="E149" s="8">
        <f>SUM($C23:E23)</f>
        <v>6000</v>
      </c>
      <c r="F149" s="8">
        <f>SUM($C23:F23)</f>
        <v>8000</v>
      </c>
      <c r="G149" s="8">
        <f>SUM($C23:G23)</f>
        <v>9500</v>
      </c>
      <c r="H149" s="8">
        <f>SUM($C23:H23)</f>
        <v>10000</v>
      </c>
      <c r="I149" s="8">
        <f>SUM($C23:I23)</f>
        <v>10000</v>
      </c>
      <c r="J149" s="8">
        <f>SUM($C23:J23)</f>
        <v>10000</v>
      </c>
      <c r="L149" s="6" t="s">
        <v>1</v>
      </c>
      <c r="M149" s="8">
        <f>SUM($C32:C32)</f>
        <v>0</v>
      </c>
      <c r="N149" s="8">
        <f>SUM($C32:D32)</f>
        <v>375</v>
      </c>
      <c r="O149" s="8">
        <f>SUM($C32:E32)</f>
        <v>875</v>
      </c>
      <c r="P149" s="8">
        <f>SUM($C32:F32)</f>
        <v>1500</v>
      </c>
      <c r="Q149" s="8">
        <f>SUM($C32:G32)</f>
        <v>2000</v>
      </c>
      <c r="R149" s="8">
        <f>SUM($C32:H32)</f>
        <v>2375</v>
      </c>
      <c r="S149" s="8">
        <f>SUM($C32:I32)</f>
        <v>2500</v>
      </c>
      <c r="T149" s="8">
        <f>SUM($C32:J32)</f>
        <v>2500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37">SUM(C148:C153)</f>
        <v>3375</v>
      </c>
      <c r="D154" s="44">
        <f t="shared" si="37"/>
        <v>7875</v>
      </c>
      <c r="E154" s="44">
        <f t="shared" si="37"/>
        <v>13500</v>
      </c>
      <c r="F154" s="44">
        <f t="shared" si="37"/>
        <v>18000</v>
      </c>
      <c r="G154" s="44">
        <f t="shared" si="37"/>
        <v>21375</v>
      </c>
      <c r="H154" s="44">
        <f t="shared" si="37"/>
        <v>22500</v>
      </c>
      <c r="I154" s="44">
        <f t="shared" si="37"/>
        <v>22500</v>
      </c>
      <c r="J154" s="44">
        <f t="shared" si="37"/>
        <v>22500</v>
      </c>
      <c r="L154" s="6"/>
      <c r="M154" s="44"/>
      <c r="N154" s="44">
        <f t="shared" ref="N154:T154" si="38">SUM(N148:N153)</f>
        <v>750</v>
      </c>
      <c r="O154" s="44">
        <f t="shared" si="38"/>
        <v>1750</v>
      </c>
      <c r="P154" s="44">
        <f t="shared" si="38"/>
        <v>3000</v>
      </c>
      <c r="Q154" s="44">
        <f t="shared" si="38"/>
        <v>4000</v>
      </c>
      <c r="R154" s="44">
        <f t="shared" si="38"/>
        <v>4750</v>
      </c>
      <c r="S154" s="44">
        <f t="shared" si="38"/>
        <v>5000</v>
      </c>
      <c r="T154" s="44">
        <f t="shared" si="38"/>
        <v>5000</v>
      </c>
      <c r="V154" s="6"/>
      <c r="W154" s="8"/>
      <c r="X154" s="8"/>
      <c r="Y154" s="44">
        <f t="shared" ref="Y154:AD154" si="39">SUM(Y148:Y153)</f>
        <v>0</v>
      </c>
      <c r="Z154" s="44">
        <f t="shared" si="39"/>
        <v>0</v>
      </c>
      <c r="AA154" s="44">
        <f t="shared" si="39"/>
        <v>0</v>
      </c>
      <c r="AB154" s="44">
        <f t="shared" si="39"/>
        <v>0</v>
      </c>
      <c r="AC154" s="44">
        <f t="shared" si="39"/>
        <v>0</v>
      </c>
      <c r="AD154" s="44">
        <f t="shared" si="39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40">C156+1</f>
        <v>2</v>
      </c>
      <c r="E156" s="2">
        <f t="shared" si="40"/>
        <v>3</v>
      </c>
      <c r="F156" s="2">
        <f t="shared" si="40"/>
        <v>4</v>
      </c>
      <c r="G156" s="2">
        <f t="shared" si="40"/>
        <v>5</v>
      </c>
      <c r="H156" s="2">
        <f t="shared" si="40"/>
        <v>6</v>
      </c>
      <c r="I156" s="2">
        <f t="shared" si="40"/>
        <v>7</v>
      </c>
      <c r="J156" s="2">
        <f t="shared" si="40"/>
        <v>8</v>
      </c>
      <c r="L156" s="4" t="str">
        <f>B156</f>
        <v>Ceded - Layer 1</v>
      </c>
      <c r="M156" s="2">
        <v>1</v>
      </c>
      <c r="N156" s="2">
        <f t="shared" ref="N156:T156" si="41">M156+1</f>
        <v>2</v>
      </c>
      <c r="O156" s="2">
        <f t="shared" si="41"/>
        <v>3</v>
      </c>
      <c r="P156" s="2">
        <f t="shared" si="41"/>
        <v>4</v>
      </c>
      <c r="Q156" s="2">
        <f t="shared" si="41"/>
        <v>5</v>
      </c>
      <c r="R156" s="2">
        <f t="shared" si="41"/>
        <v>6</v>
      </c>
      <c r="S156" s="2">
        <f t="shared" si="41"/>
        <v>7</v>
      </c>
      <c r="T156" s="2">
        <f t="shared" si="41"/>
        <v>8</v>
      </c>
      <c r="V156" s="4" t="str">
        <f>B156</f>
        <v>Ceded - Layer 1</v>
      </c>
      <c r="W156" s="2">
        <v>1</v>
      </c>
      <c r="X156" s="2">
        <f t="shared" ref="X156:AD156" si="42">W156+1</f>
        <v>2</v>
      </c>
      <c r="Y156" s="2">
        <f t="shared" si="42"/>
        <v>3</v>
      </c>
      <c r="Z156" s="2">
        <f t="shared" si="42"/>
        <v>4</v>
      </c>
      <c r="AA156" s="2">
        <f t="shared" si="42"/>
        <v>5</v>
      </c>
      <c r="AB156" s="2">
        <f t="shared" si="42"/>
        <v>6</v>
      </c>
      <c r="AC156" s="2">
        <f t="shared" si="42"/>
        <v>7</v>
      </c>
      <c r="AD156" s="2">
        <f t="shared" si="42"/>
        <v>8</v>
      </c>
    </row>
    <row r="157" spans="2:30">
      <c r="B157" s="6" t="s">
        <v>0</v>
      </c>
      <c r="C157" s="8">
        <f t="shared" ref="C157:J162" si="43">MIN(MAX(C148-$C$68,0),$C$105)</f>
        <v>0</v>
      </c>
      <c r="D157" s="8">
        <f t="shared" si="43"/>
        <v>0</v>
      </c>
      <c r="E157" s="8">
        <f t="shared" si="43"/>
        <v>2500</v>
      </c>
      <c r="F157" s="8">
        <f t="shared" si="43"/>
        <v>5000</v>
      </c>
      <c r="G157" s="8">
        <f t="shared" si="43"/>
        <v>6875</v>
      </c>
      <c r="H157" s="8">
        <f t="shared" si="43"/>
        <v>7500</v>
      </c>
      <c r="I157" s="8">
        <f t="shared" si="43"/>
        <v>7500</v>
      </c>
      <c r="J157" s="8">
        <f t="shared" si="43"/>
        <v>7500</v>
      </c>
      <c r="L157" s="6" t="s">
        <v>0</v>
      </c>
      <c r="M157" s="8"/>
      <c r="N157" s="8">
        <f t="shared" ref="N157:T162" si="44">MIN(MAX(N148-$D$68,0),$D$105)</f>
        <v>0</v>
      </c>
      <c r="O157" s="8">
        <f t="shared" si="44"/>
        <v>0</v>
      </c>
      <c r="P157" s="8">
        <f t="shared" si="44"/>
        <v>0</v>
      </c>
      <c r="Q157" s="8">
        <f t="shared" si="44"/>
        <v>0</v>
      </c>
      <c r="R157" s="8">
        <f t="shared" si="44"/>
        <v>375</v>
      </c>
      <c r="S157" s="8">
        <f t="shared" si="44"/>
        <v>500</v>
      </c>
      <c r="T157" s="8">
        <f t="shared" si="44"/>
        <v>500</v>
      </c>
      <c r="V157" s="6" t="s">
        <v>0</v>
      </c>
      <c r="W157" s="8"/>
      <c r="X157" s="8"/>
      <c r="Y157" s="8">
        <f t="shared" ref="Y157:AD162" si="45">MIN(MAX(Y148-$E$68,0),$E$105)</f>
        <v>0</v>
      </c>
      <c r="Z157" s="8">
        <f t="shared" si="45"/>
        <v>0</v>
      </c>
      <c r="AA157" s="8">
        <f t="shared" si="45"/>
        <v>0</v>
      </c>
      <c r="AB157" s="8">
        <f t="shared" si="45"/>
        <v>0</v>
      </c>
      <c r="AC157" s="8">
        <f t="shared" si="45"/>
        <v>0</v>
      </c>
      <c r="AD157" s="8">
        <f t="shared" si="45"/>
        <v>0</v>
      </c>
    </row>
    <row r="158" spans="2:30">
      <c r="B158" s="6" t="s">
        <v>1</v>
      </c>
      <c r="C158" s="8">
        <f t="shared" si="43"/>
        <v>0</v>
      </c>
      <c r="D158" s="8">
        <f t="shared" si="43"/>
        <v>0</v>
      </c>
      <c r="E158" s="8">
        <f t="shared" si="43"/>
        <v>1000</v>
      </c>
      <c r="F158" s="8">
        <f t="shared" si="43"/>
        <v>3000</v>
      </c>
      <c r="G158" s="8">
        <f t="shared" si="43"/>
        <v>4500</v>
      </c>
      <c r="H158" s="8">
        <f t="shared" si="43"/>
        <v>5000</v>
      </c>
      <c r="I158" s="8">
        <f t="shared" si="43"/>
        <v>5000</v>
      </c>
      <c r="J158" s="8">
        <f t="shared" si="43"/>
        <v>5000</v>
      </c>
      <c r="L158" s="6" t="s">
        <v>1</v>
      </c>
      <c r="M158" s="8"/>
      <c r="N158" s="8">
        <f t="shared" si="44"/>
        <v>0</v>
      </c>
      <c r="O158" s="8">
        <f t="shared" si="44"/>
        <v>0</v>
      </c>
      <c r="P158" s="8">
        <f t="shared" si="44"/>
        <v>0</v>
      </c>
      <c r="Q158" s="8">
        <f t="shared" si="44"/>
        <v>0</v>
      </c>
      <c r="R158" s="8">
        <f t="shared" si="44"/>
        <v>375</v>
      </c>
      <c r="S158" s="8">
        <f t="shared" si="44"/>
        <v>500</v>
      </c>
      <c r="T158" s="8">
        <f t="shared" si="44"/>
        <v>500</v>
      </c>
      <c r="V158" s="6" t="s">
        <v>1</v>
      </c>
      <c r="W158" s="8"/>
      <c r="X158" s="8"/>
      <c r="Y158" s="8">
        <f t="shared" si="45"/>
        <v>0</v>
      </c>
      <c r="Z158" s="8">
        <f t="shared" si="45"/>
        <v>0</v>
      </c>
      <c r="AA158" s="8">
        <f t="shared" si="45"/>
        <v>0</v>
      </c>
      <c r="AB158" s="8">
        <f t="shared" si="45"/>
        <v>0</v>
      </c>
      <c r="AC158" s="8">
        <f t="shared" si="45"/>
        <v>0</v>
      </c>
      <c r="AD158" s="8">
        <f t="shared" si="45"/>
        <v>0</v>
      </c>
    </row>
    <row r="159" spans="2:30">
      <c r="B159" s="6" t="s">
        <v>2</v>
      </c>
      <c r="C159" s="8">
        <f t="shared" si="43"/>
        <v>0</v>
      </c>
      <c r="D159" s="8">
        <f t="shared" si="43"/>
        <v>0</v>
      </c>
      <c r="E159" s="8">
        <f t="shared" si="43"/>
        <v>0</v>
      </c>
      <c r="F159" s="8">
        <f t="shared" si="43"/>
        <v>0</v>
      </c>
      <c r="G159" s="8">
        <f t="shared" si="43"/>
        <v>0</v>
      </c>
      <c r="H159" s="8">
        <f t="shared" si="43"/>
        <v>0</v>
      </c>
      <c r="I159" s="8">
        <f t="shared" si="43"/>
        <v>0</v>
      </c>
      <c r="J159" s="8">
        <f t="shared" si="43"/>
        <v>0</v>
      </c>
      <c r="L159" s="6" t="s">
        <v>2</v>
      </c>
      <c r="M159" s="8"/>
      <c r="N159" s="8">
        <f t="shared" si="44"/>
        <v>0</v>
      </c>
      <c r="O159" s="8">
        <f t="shared" si="44"/>
        <v>0</v>
      </c>
      <c r="P159" s="8">
        <f t="shared" si="44"/>
        <v>0</v>
      </c>
      <c r="Q159" s="8">
        <f t="shared" si="44"/>
        <v>0</v>
      </c>
      <c r="R159" s="8">
        <f t="shared" si="44"/>
        <v>0</v>
      </c>
      <c r="S159" s="8">
        <f t="shared" si="44"/>
        <v>0</v>
      </c>
      <c r="T159" s="8">
        <f t="shared" si="44"/>
        <v>0</v>
      </c>
      <c r="V159" s="6" t="s">
        <v>2</v>
      </c>
      <c r="W159" s="8"/>
      <c r="X159" s="8"/>
      <c r="Y159" s="8">
        <f t="shared" si="45"/>
        <v>0</v>
      </c>
      <c r="Z159" s="8">
        <f t="shared" si="45"/>
        <v>0</v>
      </c>
      <c r="AA159" s="8">
        <f t="shared" si="45"/>
        <v>0</v>
      </c>
      <c r="AB159" s="8">
        <f t="shared" si="45"/>
        <v>0</v>
      </c>
      <c r="AC159" s="8">
        <f t="shared" si="45"/>
        <v>0</v>
      </c>
      <c r="AD159" s="8">
        <f t="shared" si="45"/>
        <v>0</v>
      </c>
    </row>
    <row r="160" spans="2:30">
      <c r="B160" s="6" t="s">
        <v>3</v>
      </c>
      <c r="C160" s="8">
        <f t="shared" si="43"/>
        <v>0</v>
      </c>
      <c r="D160" s="8">
        <f t="shared" si="43"/>
        <v>0</v>
      </c>
      <c r="E160" s="8">
        <f t="shared" si="43"/>
        <v>0</v>
      </c>
      <c r="F160" s="8">
        <f t="shared" si="43"/>
        <v>0</v>
      </c>
      <c r="G160" s="8">
        <f t="shared" si="43"/>
        <v>0</v>
      </c>
      <c r="H160" s="8">
        <f t="shared" si="43"/>
        <v>0</v>
      </c>
      <c r="I160" s="8">
        <f t="shared" si="43"/>
        <v>0</v>
      </c>
      <c r="J160" s="8">
        <f t="shared" si="43"/>
        <v>0</v>
      </c>
      <c r="L160" s="6" t="s">
        <v>3</v>
      </c>
      <c r="M160" s="8"/>
      <c r="N160" s="8">
        <f t="shared" si="44"/>
        <v>0</v>
      </c>
      <c r="O160" s="8">
        <f t="shared" si="44"/>
        <v>0</v>
      </c>
      <c r="P160" s="8">
        <f t="shared" si="44"/>
        <v>0</v>
      </c>
      <c r="Q160" s="8">
        <f t="shared" si="44"/>
        <v>0</v>
      </c>
      <c r="R160" s="8">
        <f t="shared" si="44"/>
        <v>0</v>
      </c>
      <c r="S160" s="8">
        <f t="shared" si="44"/>
        <v>0</v>
      </c>
      <c r="T160" s="8">
        <f t="shared" si="44"/>
        <v>0</v>
      </c>
      <c r="V160" s="6" t="s">
        <v>3</v>
      </c>
      <c r="W160" s="8"/>
      <c r="X160" s="8"/>
      <c r="Y160" s="8">
        <f t="shared" si="45"/>
        <v>0</v>
      </c>
      <c r="Z160" s="8">
        <f t="shared" si="45"/>
        <v>0</v>
      </c>
      <c r="AA160" s="8">
        <f t="shared" si="45"/>
        <v>0</v>
      </c>
      <c r="AB160" s="8">
        <f t="shared" si="45"/>
        <v>0</v>
      </c>
      <c r="AC160" s="8">
        <f t="shared" si="45"/>
        <v>0</v>
      </c>
      <c r="AD160" s="8">
        <f t="shared" si="45"/>
        <v>0</v>
      </c>
    </row>
    <row r="161" spans="2:31">
      <c r="B161" s="6" t="s">
        <v>4</v>
      </c>
      <c r="C161" s="8">
        <f t="shared" si="43"/>
        <v>0</v>
      </c>
      <c r="D161" s="8">
        <f t="shared" si="43"/>
        <v>0</v>
      </c>
      <c r="E161" s="8">
        <f t="shared" si="43"/>
        <v>0</v>
      </c>
      <c r="F161" s="8">
        <f t="shared" si="43"/>
        <v>0</v>
      </c>
      <c r="G161" s="8">
        <f t="shared" si="43"/>
        <v>0</v>
      </c>
      <c r="H161" s="8">
        <f t="shared" si="43"/>
        <v>0</v>
      </c>
      <c r="I161" s="8">
        <f t="shared" si="43"/>
        <v>0</v>
      </c>
      <c r="J161" s="8">
        <f t="shared" si="43"/>
        <v>0</v>
      </c>
      <c r="L161" s="6" t="s">
        <v>4</v>
      </c>
      <c r="M161" s="8"/>
      <c r="N161" s="8">
        <f t="shared" si="44"/>
        <v>0</v>
      </c>
      <c r="O161" s="8">
        <f t="shared" si="44"/>
        <v>0</v>
      </c>
      <c r="P161" s="8">
        <f t="shared" si="44"/>
        <v>0</v>
      </c>
      <c r="Q161" s="8">
        <f t="shared" si="44"/>
        <v>0</v>
      </c>
      <c r="R161" s="8">
        <f t="shared" si="44"/>
        <v>0</v>
      </c>
      <c r="S161" s="8">
        <f t="shared" si="44"/>
        <v>0</v>
      </c>
      <c r="T161" s="8">
        <f t="shared" si="44"/>
        <v>0</v>
      </c>
      <c r="V161" s="6" t="s">
        <v>4</v>
      </c>
      <c r="W161" s="8"/>
      <c r="X161" s="8"/>
      <c r="Y161" s="8">
        <f t="shared" si="45"/>
        <v>0</v>
      </c>
      <c r="Z161" s="8">
        <f t="shared" si="45"/>
        <v>0</v>
      </c>
      <c r="AA161" s="8">
        <f t="shared" si="45"/>
        <v>0</v>
      </c>
      <c r="AB161" s="8">
        <f t="shared" si="45"/>
        <v>0</v>
      </c>
      <c r="AC161" s="8">
        <f t="shared" si="45"/>
        <v>0</v>
      </c>
      <c r="AD161" s="8">
        <f t="shared" si="45"/>
        <v>0</v>
      </c>
    </row>
    <row r="162" spans="2:31">
      <c r="B162" s="6" t="s">
        <v>5</v>
      </c>
      <c r="C162" s="8">
        <f t="shared" si="43"/>
        <v>0</v>
      </c>
      <c r="D162" s="8">
        <f t="shared" si="43"/>
        <v>0</v>
      </c>
      <c r="E162" s="8">
        <f t="shared" si="43"/>
        <v>0</v>
      </c>
      <c r="F162" s="8">
        <f t="shared" si="43"/>
        <v>0</v>
      </c>
      <c r="G162" s="8">
        <f t="shared" si="43"/>
        <v>0</v>
      </c>
      <c r="H162" s="8">
        <f t="shared" si="43"/>
        <v>0</v>
      </c>
      <c r="I162" s="8">
        <f t="shared" si="43"/>
        <v>0</v>
      </c>
      <c r="J162" s="8">
        <f t="shared" si="43"/>
        <v>0</v>
      </c>
      <c r="L162" s="6" t="s">
        <v>5</v>
      </c>
      <c r="M162" s="8"/>
      <c r="N162" s="8">
        <f t="shared" si="44"/>
        <v>0</v>
      </c>
      <c r="O162" s="8">
        <f t="shared" si="44"/>
        <v>0</v>
      </c>
      <c r="P162" s="8">
        <f t="shared" si="44"/>
        <v>0</v>
      </c>
      <c r="Q162" s="8">
        <f t="shared" si="44"/>
        <v>0</v>
      </c>
      <c r="R162" s="8">
        <f t="shared" si="44"/>
        <v>0</v>
      </c>
      <c r="S162" s="8">
        <f t="shared" si="44"/>
        <v>0</v>
      </c>
      <c r="T162" s="8">
        <f t="shared" si="44"/>
        <v>0</v>
      </c>
      <c r="V162" s="6" t="s">
        <v>5</v>
      </c>
      <c r="W162" s="8"/>
      <c r="X162" s="8"/>
      <c r="Y162" s="8">
        <f t="shared" si="45"/>
        <v>0</v>
      </c>
      <c r="Z162" s="8">
        <f t="shared" si="45"/>
        <v>0</v>
      </c>
      <c r="AA162" s="8">
        <f t="shared" si="45"/>
        <v>0</v>
      </c>
      <c r="AB162" s="8">
        <f t="shared" si="45"/>
        <v>0</v>
      </c>
      <c r="AC162" s="8">
        <f t="shared" si="45"/>
        <v>0</v>
      </c>
      <c r="AD162" s="8">
        <f t="shared" si="45"/>
        <v>0</v>
      </c>
    </row>
    <row r="163" spans="2:31">
      <c r="B163" s="6" t="s">
        <v>35</v>
      </c>
      <c r="C163" s="8">
        <f t="shared" ref="C163:J163" si="46">SUM(C157:C162)</f>
        <v>0</v>
      </c>
      <c r="D163" s="8">
        <f t="shared" si="46"/>
        <v>0</v>
      </c>
      <c r="E163" s="8">
        <f t="shared" si="46"/>
        <v>3500</v>
      </c>
      <c r="F163" s="8">
        <f t="shared" si="46"/>
        <v>8000</v>
      </c>
      <c r="G163" s="8">
        <f t="shared" si="46"/>
        <v>11375</v>
      </c>
      <c r="H163" s="8">
        <f t="shared" si="46"/>
        <v>12500</v>
      </c>
      <c r="I163" s="8">
        <f t="shared" si="46"/>
        <v>12500</v>
      </c>
      <c r="J163" s="8">
        <f t="shared" si="46"/>
        <v>12500</v>
      </c>
      <c r="L163" s="6" t="s">
        <v>35</v>
      </c>
      <c r="M163" s="8"/>
      <c r="N163" s="8">
        <f t="shared" ref="N163:T163" si="47">SUM(N157:N162)</f>
        <v>0</v>
      </c>
      <c r="O163" s="8">
        <f t="shared" si="47"/>
        <v>0</v>
      </c>
      <c r="P163" s="8">
        <f t="shared" si="47"/>
        <v>0</v>
      </c>
      <c r="Q163" s="8">
        <f t="shared" si="47"/>
        <v>0</v>
      </c>
      <c r="R163" s="8">
        <f t="shared" si="47"/>
        <v>750</v>
      </c>
      <c r="S163" s="8">
        <f t="shared" si="47"/>
        <v>1000</v>
      </c>
      <c r="T163" s="8">
        <f t="shared" si="47"/>
        <v>1000</v>
      </c>
      <c r="V163" s="6" t="s">
        <v>35</v>
      </c>
      <c r="W163" s="8"/>
      <c r="X163" s="8"/>
      <c r="Y163" s="8">
        <f t="shared" ref="Y163:AD163" si="48">SUM(Y157:Y162)</f>
        <v>0</v>
      </c>
      <c r="Z163" s="8">
        <f t="shared" si="48"/>
        <v>0</v>
      </c>
      <c r="AA163" s="8">
        <f t="shared" si="48"/>
        <v>0</v>
      </c>
      <c r="AB163" s="8">
        <f t="shared" si="48"/>
        <v>0</v>
      </c>
      <c r="AC163" s="8">
        <f t="shared" si="48"/>
        <v>0</v>
      </c>
      <c r="AD163" s="8">
        <f t="shared" si="48"/>
        <v>0</v>
      </c>
    </row>
    <row r="164" spans="2:31">
      <c r="B164" s="6" t="s">
        <v>36</v>
      </c>
      <c r="C164" s="8">
        <f t="shared" ref="C164:J164" si="49">MIN(MAX(C163-$C$70,0),$C$106)</f>
        <v>0</v>
      </c>
      <c r="D164" s="8">
        <f t="shared" si="49"/>
        <v>0</v>
      </c>
      <c r="E164" s="8">
        <f t="shared" si="49"/>
        <v>1500</v>
      </c>
      <c r="F164" s="8">
        <f t="shared" si="49"/>
        <v>6000</v>
      </c>
      <c r="G164" s="8">
        <f t="shared" si="49"/>
        <v>9375</v>
      </c>
      <c r="H164" s="8">
        <f t="shared" si="49"/>
        <v>10500</v>
      </c>
      <c r="I164" s="8">
        <f t="shared" si="49"/>
        <v>10500</v>
      </c>
      <c r="J164" s="8">
        <f t="shared" si="49"/>
        <v>10500</v>
      </c>
      <c r="L164" s="6" t="s">
        <v>36</v>
      </c>
      <c r="M164" s="8"/>
      <c r="N164" s="8">
        <f t="shared" ref="N164:T164" si="50">MIN(MAX(N163-$D$70,0),$D$106)</f>
        <v>0</v>
      </c>
      <c r="O164" s="8">
        <f t="shared" si="50"/>
        <v>0</v>
      </c>
      <c r="P164" s="8">
        <f t="shared" si="50"/>
        <v>0</v>
      </c>
      <c r="Q164" s="8">
        <f t="shared" si="50"/>
        <v>0</v>
      </c>
      <c r="R164" s="8">
        <f t="shared" si="50"/>
        <v>0</v>
      </c>
      <c r="S164" s="8">
        <f t="shared" si="50"/>
        <v>0</v>
      </c>
      <c r="T164" s="8">
        <f t="shared" si="50"/>
        <v>0</v>
      </c>
      <c r="V164" s="6" t="s">
        <v>36</v>
      </c>
      <c r="W164" s="8"/>
      <c r="X164" s="8"/>
      <c r="Y164" s="8">
        <f t="shared" ref="Y164:AD164" si="51">MIN(MAX(Y163-$E$70,0),$E$106)</f>
        <v>0</v>
      </c>
      <c r="Z164" s="8">
        <f t="shared" si="51"/>
        <v>0</v>
      </c>
      <c r="AA164" s="8">
        <f t="shared" si="51"/>
        <v>0</v>
      </c>
      <c r="AB164" s="8">
        <f t="shared" si="51"/>
        <v>0</v>
      </c>
      <c r="AC164" s="8">
        <f t="shared" si="51"/>
        <v>0</v>
      </c>
      <c r="AD164" s="8">
        <f t="shared" si="51"/>
        <v>0</v>
      </c>
    </row>
    <row r="165" spans="2:31">
      <c r="B165" s="6" t="s">
        <v>60</v>
      </c>
      <c r="C165" s="8">
        <f t="shared" ref="C165:J165" si="52">C164*$C$66*$C$77</f>
        <v>0</v>
      </c>
      <c r="D165" s="8">
        <f t="shared" si="52"/>
        <v>0</v>
      </c>
      <c r="E165" s="8">
        <f t="shared" si="52"/>
        <v>1500</v>
      </c>
      <c r="F165" s="8">
        <f t="shared" si="52"/>
        <v>6000</v>
      </c>
      <c r="G165" s="8">
        <f t="shared" si="52"/>
        <v>9375</v>
      </c>
      <c r="H165" s="8">
        <f t="shared" si="52"/>
        <v>10500</v>
      </c>
      <c r="I165" s="8">
        <f t="shared" si="52"/>
        <v>10500</v>
      </c>
      <c r="J165" s="8">
        <f t="shared" si="52"/>
        <v>10500</v>
      </c>
      <c r="L165" s="6" t="s">
        <v>60</v>
      </c>
      <c r="M165" s="8"/>
      <c r="N165" s="8">
        <f t="shared" ref="N165:T165" si="53">N164*$D$66*$D$77</f>
        <v>0</v>
      </c>
      <c r="O165" s="8">
        <f t="shared" si="53"/>
        <v>0</v>
      </c>
      <c r="P165" s="8">
        <f t="shared" si="53"/>
        <v>0</v>
      </c>
      <c r="Q165" s="8">
        <f t="shared" si="53"/>
        <v>0</v>
      </c>
      <c r="R165" s="8">
        <f t="shared" si="53"/>
        <v>0</v>
      </c>
      <c r="S165" s="8">
        <f t="shared" si="53"/>
        <v>0</v>
      </c>
      <c r="T165" s="8">
        <f t="shared" si="53"/>
        <v>0</v>
      </c>
      <c r="U165" s="8"/>
      <c r="V165" s="6" t="s">
        <v>60</v>
      </c>
      <c r="W165" s="8"/>
      <c r="X165" s="8"/>
      <c r="Y165" s="8">
        <f t="shared" ref="Y165:AD165" si="54">Y164*$E$66*$E$77</f>
        <v>0</v>
      </c>
      <c r="Z165" s="8">
        <f t="shared" si="54"/>
        <v>0</v>
      </c>
      <c r="AA165" s="8">
        <f t="shared" si="54"/>
        <v>0</v>
      </c>
      <c r="AB165" s="8">
        <f t="shared" si="54"/>
        <v>0</v>
      </c>
      <c r="AC165" s="8">
        <f t="shared" si="54"/>
        <v>0</v>
      </c>
      <c r="AD165" s="8">
        <f t="shared" si="54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55">IF($C$122=0,0,$C$129*D165/$C$122)</f>
        <v>0</v>
      </c>
      <c r="E166" s="99">
        <f t="shared" ca="1" si="55"/>
        <v>0</v>
      </c>
      <c r="F166" s="99">
        <f t="shared" ca="1" si="55"/>
        <v>0</v>
      </c>
      <c r="G166" s="99">
        <f t="shared" ca="1" si="55"/>
        <v>0</v>
      </c>
      <c r="H166" s="99">
        <f t="shared" ca="1" si="55"/>
        <v>0</v>
      </c>
      <c r="I166" s="99">
        <f t="shared" ca="1" si="55"/>
        <v>0</v>
      </c>
      <c r="J166" s="99">
        <f t="shared" ca="1" si="55"/>
        <v>0</v>
      </c>
      <c r="L166" s="96" t="s">
        <v>92</v>
      </c>
      <c r="M166" s="99">
        <f>IF($D$122=0,0,$D$129*M165/$D$122)</f>
        <v>0</v>
      </c>
      <c r="N166" s="99">
        <f t="shared" ref="N166:T166" si="56">IF($D$122=0,0,$D$129*N165/$D$122)</f>
        <v>0</v>
      </c>
      <c r="O166" s="99">
        <f t="shared" si="56"/>
        <v>0</v>
      </c>
      <c r="P166" s="99">
        <f t="shared" si="56"/>
        <v>0</v>
      </c>
      <c r="Q166" s="99">
        <f t="shared" si="56"/>
        <v>0</v>
      </c>
      <c r="R166" s="99">
        <f t="shared" si="56"/>
        <v>0</v>
      </c>
      <c r="S166" s="99">
        <f t="shared" si="56"/>
        <v>0</v>
      </c>
      <c r="T166" s="99">
        <f t="shared" si="56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57">IF($E$122=0,0,$E$129*X165/$E$122)</f>
        <v>0</v>
      </c>
      <c r="Y166" s="99">
        <f t="shared" si="57"/>
        <v>0</v>
      </c>
      <c r="Z166" s="99">
        <f t="shared" si="57"/>
        <v>0</v>
      </c>
      <c r="AA166" s="99">
        <f t="shared" si="57"/>
        <v>0</v>
      </c>
      <c r="AB166" s="99">
        <f t="shared" si="57"/>
        <v>0</v>
      </c>
      <c r="AC166" s="99">
        <f t="shared" si="57"/>
        <v>0</v>
      </c>
      <c r="AD166" s="99">
        <f t="shared" si="5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8">(D$156=$C$113)*$C$128*($C$72="NCB")</f>
        <v>0</v>
      </c>
      <c r="E167" s="99">
        <f t="shared" si="58"/>
        <v>0</v>
      </c>
      <c r="F167" s="99">
        <f t="shared" si="58"/>
        <v>0</v>
      </c>
      <c r="G167" s="99">
        <f t="shared" si="58"/>
        <v>0</v>
      </c>
      <c r="H167" s="99">
        <f t="shared" si="58"/>
        <v>0</v>
      </c>
      <c r="I167" s="99">
        <f t="shared" si="58"/>
        <v>0</v>
      </c>
      <c r="J167" s="99">
        <f t="shared" si="58"/>
        <v>0</v>
      </c>
      <c r="L167" s="96" t="s">
        <v>90</v>
      </c>
      <c r="M167" s="99">
        <f>(M$156=$D$113)*$D$128*($D$72="NCB")</f>
        <v>0</v>
      </c>
      <c r="N167" s="99">
        <f t="shared" ref="N167:T167" si="59">(N$156=$D$113)*$D$128*($D$72="NCB")</f>
        <v>0</v>
      </c>
      <c r="O167" s="99">
        <f t="shared" si="59"/>
        <v>0</v>
      </c>
      <c r="P167" s="99">
        <f t="shared" si="59"/>
        <v>0</v>
      </c>
      <c r="Q167" s="99">
        <f t="shared" si="59"/>
        <v>0</v>
      </c>
      <c r="R167" s="99">
        <f t="shared" si="59"/>
        <v>0</v>
      </c>
      <c r="S167" s="99">
        <f t="shared" si="59"/>
        <v>0</v>
      </c>
      <c r="T167" s="99">
        <f t="shared" si="5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60">(X$156=$E$113)*$E$128*($E$72="NCB")</f>
        <v>0</v>
      </c>
      <c r="Y167" s="99">
        <f t="shared" si="60"/>
        <v>0</v>
      </c>
      <c r="Z167" s="99">
        <f t="shared" si="60"/>
        <v>0</v>
      </c>
      <c r="AA167" s="99">
        <f t="shared" si="60"/>
        <v>0</v>
      </c>
      <c r="AB167" s="99">
        <f t="shared" si="60"/>
        <v>0</v>
      </c>
      <c r="AC167" s="99">
        <f t="shared" si="60"/>
        <v>0</v>
      </c>
      <c r="AD167" s="99">
        <f t="shared" si="60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61">E166-D166+E167</f>
        <v>0</v>
      </c>
      <c r="F168" s="99">
        <f t="shared" ca="1" si="61"/>
        <v>0</v>
      </c>
      <c r="G168" s="99">
        <f t="shared" ca="1" si="61"/>
        <v>0</v>
      </c>
      <c r="H168" s="99">
        <f t="shared" ca="1" si="61"/>
        <v>0</v>
      </c>
      <c r="I168" s="99">
        <f t="shared" ca="1" si="61"/>
        <v>0</v>
      </c>
      <c r="J168" s="99">
        <f t="shared" ca="1" si="61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62">O166-N166+O167</f>
        <v>0</v>
      </c>
      <c r="P168" s="99">
        <f t="shared" si="62"/>
        <v>0</v>
      </c>
      <c r="Q168" s="99">
        <f t="shared" si="62"/>
        <v>0</v>
      </c>
      <c r="R168" s="99">
        <f t="shared" si="62"/>
        <v>0</v>
      </c>
      <c r="S168" s="99">
        <f t="shared" si="62"/>
        <v>0</v>
      </c>
      <c r="T168" s="99">
        <f t="shared" si="62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63">Y166-X166+Y167</f>
        <v>0</v>
      </c>
      <c r="Z168" s="99">
        <f t="shared" si="63"/>
        <v>0</v>
      </c>
      <c r="AA168" s="99">
        <f t="shared" si="63"/>
        <v>0</v>
      </c>
      <c r="AB168" s="99">
        <f t="shared" si="63"/>
        <v>0</v>
      </c>
      <c r="AC168" s="99">
        <f t="shared" si="63"/>
        <v>0</v>
      </c>
      <c r="AD168" s="99">
        <f t="shared" si="6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64">C170+1</f>
        <v>2</v>
      </c>
      <c r="E170" s="2">
        <f t="shared" si="64"/>
        <v>3</v>
      </c>
      <c r="F170" s="2">
        <f t="shared" si="64"/>
        <v>4</v>
      </c>
      <c r="G170" s="2">
        <f t="shared" si="64"/>
        <v>5</v>
      </c>
      <c r="H170" s="2">
        <f t="shared" si="64"/>
        <v>6</v>
      </c>
      <c r="I170" s="2">
        <f t="shared" si="64"/>
        <v>7</v>
      </c>
      <c r="J170" s="2">
        <f t="shared" si="64"/>
        <v>8</v>
      </c>
      <c r="L170" s="4" t="str">
        <f>B170</f>
        <v>Ceded - Layer 2</v>
      </c>
      <c r="M170" s="2">
        <v>1</v>
      </c>
      <c r="N170" s="2">
        <f t="shared" ref="N170:T170" si="65">M170+1</f>
        <v>2</v>
      </c>
      <c r="O170" s="2">
        <f t="shared" si="65"/>
        <v>3</v>
      </c>
      <c r="P170" s="2">
        <f t="shared" si="65"/>
        <v>4</v>
      </c>
      <c r="Q170" s="2">
        <f t="shared" si="65"/>
        <v>5</v>
      </c>
      <c r="R170" s="2">
        <f t="shared" si="65"/>
        <v>6</v>
      </c>
      <c r="S170" s="2">
        <f t="shared" si="65"/>
        <v>7</v>
      </c>
      <c r="T170" s="2">
        <f t="shared" si="65"/>
        <v>8</v>
      </c>
      <c r="V170" s="4" t="str">
        <f>B170</f>
        <v>Ceded - Layer 2</v>
      </c>
      <c r="W170" s="2">
        <v>1</v>
      </c>
      <c r="X170" s="2">
        <f t="shared" ref="X170:AD170" si="66">W170+1</f>
        <v>2</v>
      </c>
      <c r="Y170" s="2">
        <f t="shared" si="66"/>
        <v>3</v>
      </c>
      <c r="Z170" s="2">
        <f t="shared" si="66"/>
        <v>4</v>
      </c>
      <c r="AA170" s="2">
        <f t="shared" si="66"/>
        <v>5</v>
      </c>
      <c r="AB170" s="2">
        <f t="shared" si="66"/>
        <v>6</v>
      </c>
      <c r="AC170" s="2">
        <f t="shared" si="66"/>
        <v>7</v>
      </c>
      <c r="AD170" s="2">
        <f t="shared" si="66"/>
        <v>8</v>
      </c>
    </row>
    <row r="171" spans="2:31">
      <c r="B171" s="6" t="s">
        <v>0</v>
      </c>
      <c r="C171" s="8">
        <f t="shared" ref="C171:J176" si="67">MIN(MAX(C148-$I$68,0),$I$105)</f>
        <v>1875</v>
      </c>
      <c r="D171" s="8">
        <f t="shared" si="67"/>
        <v>4375</v>
      </c>
      <c r="E171" s="8">
        <f t="shared" si="67"/>
        <v>7500</v>
      </c>
      <c r="F171" s="8">
        <f t="shared" si="67"/>
        <v>10000</v>
      </c>
      <c r="G171" s="8">
        <f t="shared" si="67"/>
        <v>11875</v>
      </c>
      <c r="H171" s="8">
        <f t="shared" si="67"/>
        <v>12500</v>
      </c>
      <c r="I171" s="8">
        <f t="shared" si="67"/>
        <v>12500</v>
      </c>
      <c r="J171" s="8">
        <f t="shared" si="67"/>
        <v>12500</v>
      </c>
      <c r="L171" s="6" t="s">
        <v>0</v>
      </c>
      <c r="M171" s="8"/>
      <c r="N171" s="8">
        <f t="shared" ref="N171:T176" si="68">MIN(MAX(N148-$J$68,0),$J$105)</f>
        <v>375</v>
      </c>
      <c r="O171" s="8">
        <f t="shared" si="68"/>
        <v>875</v>
      </c>
      <c r="P171" s="8">
        <f t="shared" si="68"/>
        <v>1500</v>
      </c>
      <c r="Q171" s="8">
        <f t="shared" si="68"/>
        <v>2000</v>
      </c>
      <c r="R171" s="8">
        <f t="shared" si="68"/>
        <v>2375</v>
      </c>
      <c r="S171" s="8">
        <f t="shared" si="68"/>
        <v>2500</v>
      </c>
      <c r="T171" s="8">
        <f t="shared" si="68"/>
        <v>2500</v>
      </c>
      <c r="V171" s="6" t="s">
        <v>0</v>
      </c>
      <c r="W171" s="8"/>
      <c r="X171" s="8"/>
      <c r="Y171" s="8">
        <f t="shared" ref="Y171:AD176" si="69">MIN(MAX(Y148-$K$68,0),$K$105)</f>
        <v>0</v>
      </c>
      <c r="Z171" s="8">
        <f t="shared" si="69"/>
        <v>0</v>
      </c>
      <c r="AA171" s="8">
        <f t="shared" si="69"/>
        <v>0</v>
      </c>
      <c r="AB171" s="8">
        <f t="shared" si="69"/>
        <v>0</v>
      </c>
      <c r="AC171" s="8">
        <f t="shared" si="69"/>
        <v>0</v>
      </c>
      <c r="AD171" s="8">
        <f t="shared" si="69"/>
        <v>0</v>
      </c>
    </row>
    <row r="172" spans="2:31">
      <c r="B172" s="6" t="s">
        <v>1</v>
      </c>
      <c r="C172" s="8">
        <f t="shared" si="67"/>
        <v>1500</v>
      </c>
      <c r="D172" s="8">
        <f t="shared" si="67"/>
        <v>3500</v>
      </c>
      <c r="E172" s="8">
        <f t="shared" si="67"/>
        <v>6000</v>
      </c>
      <c r="F172" s="8">
        <f t="shared" si="67"/>
        <v>8000</v>
      </c>
      <c r="G172" s="8">
        <f t="shared" si="67"/>
        <v>9500</v>
      </c>
      <c r="H172" s="8">
        <f t="shared" si="67"/>
        <v>10000</v>
      </c>
      <c r="I172" s="8">
        <f t="shared" si="67"/>
        <v>10000</v>
      </c>
      <c r="J172" s="8">
        <f t="shared" si="67"/>
        <v>10000</v>
      </c>
      <c r="L172" s="6" t="s">
        <v>1</v>
      </c>
      <c r="M172" s="8"/>
      <c r="N172" s="8">
        <f t="shared" si="68"/>
        <v>375</v>
      </c>
      <c r="O172" s="8">
        <f t="shared" si="68"/>
        <v>875</v>
      </c>
      <c r="P172" s="8">
        <f t="shared" si="68"/>
        <v>1500</v>
      </c>
      <c r="Q172" s="8">
        <f t="shared" si="68"/>
        <v>2000</v>
      </c>
      <c r="R172" s="8">
        <f t="shared" si="68"/>
        <v>2375</v>
      </c>
      <c r="S172" s="8">
        <f t="shared" si="68"/>
        <v>2500</v>
      </c>
      <c r="T172" s="8">
        <f t="shared" si="68"/>
        <v>2500</v>
      </c>
      <c r="V172" s="6" t="s">
        <v>1</v>
      </c>
      <c r="W172" s="8"/>
      <c r="X172" s="8"/>
      <c r="Y172" s="8">
        <f t="shared" si="69"/>
        <v>0</v>
      </c>
      <c r="Z172" s="8">
        <f t="shared" si="69"/>
        <v>0</v>
      </c>
      <c r="AA172" s="8">
        <f t="shared" si="69"/>
        <v>0</v>
      </c>
      <c r="AB172" s="8">
        <f t="shared" si="69"/>
        <v>0</v>
      </c>
      <c r="AC172" s="8">
        <f t="shared" si="69"/>
        <v>0</v>
      </c>
      <c r="AD172" s="8">
        <f t="shared" si="69"/>
        <v>0</v>
      </c>
    </row>
    <row r="173" spans="2:31">
      <c r="B173" s="6" t="s">
        <v>2</v>
      </c>
      <c r="C173" s="8">
        <f t="shared" si="67"/>
        <v>0</v>
      </c>
      <c r="D173" s="8">
        <f t="shared" si="67"/>
        <v>0</v>
      </c>
      <c r="E173" s="8">
        <f t="shared" si="67"/>
        <v>0</v>
      </c>
      <c r="F173" s="8">
        <f t="shared" si="67"/>
        <v>0</v>
      </c>
      <c r="G173" s="8">
        <f t="shared" si="67"/>
        <v>0</v>
      </c>
      <c r="H173" s="8">
        <f t="shared" si="67"/>
        <v>0</v>
      </c>
      <c r="I173" s="8">
        <f t="shared" si="67"/>
        <v>0</v>
      </c>
      <c r="J173" s="8">
        <f t="shared" si="67"/>
        <v>0</v>
      </c>
      <c r="L173" s="6" t="s">
        <v>2</v>
      </c>
      <c r="M173" s="8"/>
      <c r="N173" s="8">
        <f t="shared" si="68"/>
        <v>0</v>
      </c>
      <c r="O173" s="8">
        <f t="shared" si="68"/>
        <v>0</v>
      </c>
      <c r="P173" s="8">
        <f t="shared" si="68"/>
        <v>0</v>
      </c>
      <c r="Q173" s="8">
        <f t="shared" si="68"/>
        <v>0</v>
      </c>
      <c r="R173" s="8">
        <f t="shared" si="68"/>
        <v>0</v>
      </c>
      <c r="S173" s="8">
        <f t="shared" si="68"/>
        <v>0</v>
      </c>
      <c r="T173" s="8">
        <f t="shared" si="68"/>
        <v>0</v>
      </c>
      <c r="V173" s="6" t="s">
        <v>2</v>
      </c>
      <c r="W173" s="8"/>
      <c r="X173" s="8"/>
      <c r="Y173" s="8">
        <f t="shared" si="69"/>
        <v>0</v>
      </c>
      <c r="Z173" s="8">
        <f t="shared" si="69"/>
        <v>0</v>
      </c>
      <c r="AA173" s="8">
        <f t="shared" si="69"/>
        <v>0</v>
      </c>
      <c r="AB173" s="8">
        <f t="shared" si="69"/>
        <v>0</v>
      </c>
      <c r="AC173" s="8">
        <f t="shared" si="69"/>
        <v>0</v>
      </c>
      <c r="AD173" s="8">
        <f t="shared" si="69"/>
        <v>0</v>
      </c>
    </row>
    <row r="174" spans="2:31">
      <c r="B174" s="6" t="s">
        <v>3</v>
      </c>
      <c r="C174" s="8">
        <f t="shared" si="67"/>
        <v>0</v>
      </c>
      <c r="D174" s="8">
        <f t="shared" si="67"/>
        <v>0</v>
      </c>
      <c r="E174" s="8">
        <f t="shared" si="67"/>
        <v>0</v>
      </c>
      <c r="F174" s="8">
        <f t="shared" si="67"/>
        <v>0</v>
      </c>
      <c r="G174" s="8">
        <f t="shared" si="67"/>
        <v>0</v>
      </c>
      <c r="H174" s="8">
        <f t="shared" si="67"/>
        <v>0</v>
      </c>
      <c r="I174" s="8">
        <f t="shared" si="67"/>
        <v>0</v>
      </c>
      <c r="J174" s="8">
        <f t="shared" si="67"/>
        <v>0</v>
      </c>
      <c r="L174" s="6" t="s">
        <v>3</v>
      </c>
      <c r="M174" s="8"/>
      <c r="N174" s="8">
        <f t="shared" si="68"/>
        <v>0</v>
      </c>
      <c r="O174" s="8">
        <f t="shared" si="68"/>
        <v>0</v>
      </c>
      <c r="P174" s="8">
        <f t="shared" si="68"/>
        <v>0</v>
      </c>
      <c r="Q174" s="8">
        <f t="shared" si="68"/>
        <v>0</v>
      </c>
      <c r="R174" s="8">
        <f t="shared" si="68"/>
        <v>0</v>
      </c>
      <c r="S174" s="8">
        <f t="shared" si="68"/>
        <v>0</v>
      </c>
      <c r="T174" s="8">
        <f t="shared" si="68"/>
        <v>0</v>
      </c>
      <c r="V174" s="6" t="s">
        <v>3</v>
      </c>
      <c r="W174" s="8"/>
      <c r="X174" s="8"/>
      <c r="Y174" s="8">
        <f t="shared" si="69"/>
        <v>0</v>
      </c>
      <c r="Z174" s="8">
        <f t="shared" si="69"/>
        <v>0</v>
      </c>
      <c r="AA174" s="8">
        <f t="shared" si="69"/>
        <v>0</v>
      </c>
      <c r="AB174" s="8">
        <f t="shared" si="69"/>
        <v>0</v>
      </c>
      <c r="AC174" s="8">
        <f t="shared" si="69"/>
        <v>0</v>
      </c>
      <c r="AD174" s="8">
        <f t="shared" si="69"/>
        <v>0</v>
      </c>
    </row>
    <row r="175" spans="2:31">
      <c r="B175" s="6" t="s">
        <v>4</v>
      </c>
      <c r="C175" s="8">
        <f t="shared" si="67"/>
        <v>0</v>
      </c>
      <c r="D175" s="8">
        <f t="shared" si="67"/>
        <v>0</v>
      </c>
      <c r="E175" s="8">
        <f t="shared" si="67"/>
        <v>0</v>
      </c>
      <c r="F175" s="8">
        <f t="shared" si="67"/>
        <v>0</v>
      </c>
      <c r="G175" s="8">
        <f t="shared" si="67"/>
        <v>0</v>
      </c>
      <c r="H175" s="8">
        <f t="shared" si="67"/>
        <v>0</v>
      </c>
      <c r="I175" s="8">
        <f t="shared" si="67"/>
        <v>0</v>
      </c>
      <c r="J175" s="8">
        <f t="shared" si="67"/>
        <v>0</v>
      </c>
      <c r="L175" s="6" t="s">
        <v>4</v>
      </c>
      <c r="M175" s="8"/>
      <c r="N175" s="8">
        <f t="shared" si="68"/>
        <v>0</v>
      </c>
      <c r="O175" s="8">
        <f t="shared" si="68"/>
        <v>0</v>
      </c>
      <c r="P175" s="8">
        <f t="shared" si="68"/>
        <v>0</v>
      </c>
      <c r="Q175" s="8">
        <f t="shared" si="68"/>
        <v>0</v>
      </c>
      <c r="R175" s="8">
        <f t="shared" si="68"/>
        <v>0</v>
      </c>
      <c r="S175" s="8">
        <f t="shared" si="68"/>
        <v>0</v>
      </c>
      <c r="T175" s="8">
        <f t="shared" si="68"/>
        <v>0</v>
      </c>
      <c r="V175" s="6" t="s">
        <v>4</v>
      </c>
      <c r="W175" s="8"/>
      <c r="X175" s="8"/>
      <c r="Y175" s="8">
        <f t="shared" si="69"/>
        <v>0</v>
      </c>
      <c r="Z175" s="8">
        <f t="shared" si="69"/>
        <v>0</v>
      </c>
      <c r="AA175" s="8">
        <f t="shared" si="69"/>
        <v>0</v>
      </c>
      <c r="AB175" s="8">
        <f t="shared" si="69"/>
        <v>0</v>
      </c>
      <c r="AC175" s="8">
        <f t="shared" si="69"/>
        <v>0</v>
      </c>
      <c r="AD175" s="8">
        <f t="shared" si="69"/>
        <v>0</v>
      </c>
    </row>
    <row r="176" spans="2:31">
      <c r="B176" s="6" t="s">
        <v>5</v>
      </c>
      <c r="C176" s="8">
        <f t="shared" si="67"/>
        <v>0</v>
      </c>
      <c r="D176" s="8">
        <f t="shared" si="67"/>
        <v>0</v>
      </c>
      <c r="E176" s="8">
        <f t="shared" si="67"/>
        <v>0</v>
      </c>
      <c r="F176" s="8">
        <f t="shared" si="67"/>
        <v>0</v>
      </c>
      <c r="G176" s="8">
        <f t="shared" si="67"/>
        <v>0</v>
      </c>
      <c r="H176" s="8">
        <f t="shared" si="67"/>
        <v>0</v>
      </c>
      <c r="I176" s="8">
        <f t="shared" si="67"/>
        <v>0</v>
      </c>
      <c r="J176" s="8">
        <f t="shared" si="67"/>
        <v>0</v>
      </c>
      <c r="L176" s="6" t="s">
        <v>5</v>
      </c>
      <c r="M176" s="8"/>
      <c r="N176" s="8">
        <f t="shared" si="68"/>
        <v>0</v>
      </c>
      <c r="O176" s="8">
        <f t="shared" si="68"/>
        <v>0</v>
      </c>
      <c r="P176" s="8">
        <f t="shared" si="68"/>
        <v>0</v>
      </c>
      <c r="Q176" s="8">
        <f t="shared" si="68"/>
        <v>0</v>
      </c>
      <c r="R176" s="8">
        <f t="shared" si="68"/>
        <v>0</v>
      </c>
      <c r="S176" s="8">
        <f t="shared" si="68"/>
        <v>0</v>
      </c>
      <c r="T176" s="8">
        <f t="shared" si="68"/>
        <v>0</v>
      </c>
      <c r="V176" s="6" t="s">
        <v>5</v>
      </c>
      <c r="W176" s="8"/>
      <c r="X176" s="8"/>
      <c r="Y176" s="8">
        <f t="shared" si="69"/>
        <v>0</v>
      </c>
      <c r="Z176" s="8">
        <f t="shared" si="69"/>
        <v>0</v>
      </c>
      <c r="AA176" s="8">
        <f t="shared" si="69"/>
        <v>0</v>
      </c>
      <c r="AB176" s="8">
        <f t="shared" si="69"/>
        <v>0</v>
      </c>
      <c r="AC176" s="8">
        <f t="shared" si="69"/>
        <v>0</v>
      </c>
      <c r="AD176" s="8">
        <f t="shared" si="69"/>
        <v>0</v>
      </c>
    </row>
    <row r="177" spans="2:31">
      <c r="B177" s="6" t="s">
        <v>35</v>
      </c>
      <c r="C177" s="8">
        <f t="shared" ref="C177:J177" si="70">SUM(C171:C176)</f>
        <v>3375</v>
      </c>
      <c r="D177" s="8">
        <f t="shared" si="70"/>
        <v>7875</v>
      </c>
      <c r="E177" s="8">
        <f t="shared" si="70"/>
        <v>13500</v>
      </c>
      <c r="F177" s="8">
        <f t="shared" si="70"/>
        <v>18000</v>
      </c>
      <c r="G177" s="8">
        <f t="shared" si="70"/>
        <v>21375</v>
      </c>
      <c r="H177" s="8">
        <f>SUM(H171:H176)</f>
        <v>22500</v>
      </c>
      <c r="I177" s="8">
        <f t="shared" si="70"/>
        <v>22500</v>
      </c>
      <c r="J177" s="8">
        <f t="shared" si="70"/>
        <v>22500</v>
      </c>
      <c r="L177" s="6" t="s">
        <v>35</v>
      </c>
      <c r="M177" s="8"/>
      <c r="N177" s="8">
        <f t="shared" ref="N177:T177" si="71">SUM(N171:N176)</f>
        <v>750</v>
      </c>
      <c r="O177" s="8">
        <f t="shared" si="71"/>
        <v>1750</v>
      </c>
      <c r="P177" s="8">
        <f t="shared" si="71"/>
        <v>3000</v>
      </c>
      <c r="Q177" s="8">
        <f t="shared" si="71"/>
        <v>4000</v>
      </c>
      <c r="R177" s="8">
        <f t="shared" si="71"/>
        <v>4750</v>
      </c>
      <c r="S177" s="8">
        <f t="shared" si="71"/>
        <v>5000</v>
      </c>
      <c r="T177" s="8">
        <f t="shared" si="71"/>
        <v>5000</v>
      </c>
      <c r="V177" s="6" t="s">
        <v>35</v>
      </c>
      <c r="W177" s="8"/>
      <c r="X177" s="8"/>
      <c r="Y177" s="8">
        <f t="shared" ref="Y177:AD177" si="72">SUM(Y171:Y176)</f>
        <v>0</v>
      </c>
      <c r="Z177" s="8">
        <f t="shared" si="72"/>
        <v>0</v>
      </c>
      <c r="AA177" s="8">
        <f t="shared" si="72"/>
        <v>0</v>
      </c>
      <c r="AB177" s="8">
        <f t="shared" si="72"/>
        <v>0</v>
      </c>
      <c r="AC177" s="8">
        <f t="shared" si="72"/>
        <v>0</v>
      </c>
      <c r="AD177" s="8">
        <f t="shared" si="72"/>
        <v>0</v>
      </c>
    </row>
    <row r="178" spans="2:31">
      <c r="B178" s="6" t="s">
        <v>36</v>
      </c>
      <c r="C178" s="8">
        <f t="shared" ref="C178:J178" si="73">MIN(MAX(C177-$I$70,0),$I$106)</f>
        <v>3375</v>
      </c>
      <c r="D178" s="8">
        <f t="shared" si="73"/>
        <v>7875</v>
      </c>
      <c r="E178" s="8">
        <f t="shared" si="73"/>
        <v>13500</v>
      </c>
      <c r="F178" s="8">
        <f t="shared" si="73"/>
        <v>18000</v>
      </c>
      <c r="G178" s="8">
        <f t="shared" si="73"/>
        <v>21375</v>
      </c>
      <c r="H178" s="8">
        <f t="shared" si="73"/>
        <v>22500</v>
      </c>
      <c r="I178" s="8">
        <f t="shared" si="73"/>
        <v>22500</v>
      </c>
      <c r="J178" s="8">
        <f t="shared" si="73"/>
        <v>22500</v>
      </c>
      <c r="L178" s="6" t="s">
        <v>36</v>
      </c>
      <c r="M178" s="8"/>
      <c r="N178" s="8">
        <f t="shared" ref="N178:T178" si="74">MIN(MAX(N177-$J$70,0),$J$106)</f>
        <v>750</v>
      </c>
      <c r="O178" s="8">
        <f t="shared" si="74"/>
        <v>1750</v>
      </c>
      <c r="P178" s="8">
        <f t="shared" si="74"/>
        <v>3000</v>
      </c>
      <c r="Q178" s="8">
        <f t="shared" si="74"/>
        <v>4000</v>
      </c>
      <c r="R178" s="8">
        <f t="shared" si="74"/>
        <v>4750</v>
      </c>
      <c r="S178" s="8">
        <f t="shared" si="74"/>
        <v>5000</v>
      </c>
      <c r="T178" s="8">
        <f t="shared" si="74"/>
        <v>5000</v>
      </c>
      <c r="V178" s="6" t="s">
        <v>36</v>
      </c>
      <c r="W178" s="8"/>
      <c r="X178" s="8"/>
      <c r="Y178" s="8">
        <f t="shared" ref="Y178:AD178" si="75">MIN(MAX(Y177-$J$70,0),$K$106)</f>
        <v>0</v>
      </c>
      <c r="Z178" s="8">
        <f t="shared" si="75"/>
        <v>0</v>
      </c>
      <c r="AA178" s="8">
        <f t="shared" si="75"/>
        <v>0</v>
      </c>
      <c r="AB178" s="8">
        <f t="shared" si="75"/>
        <v>0</v>
      </c>
      <c r="AC178" s="8">
        <f t="shared" si="75"/>
        <v>0</v>
      </c>
      <c r="AD178" s="8">
        <f t="shared" si="75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76">D178*$I$66*$C$77</f>
        <v>0</v>
      </c>
      <c r="E179" s="8">
        <f t="shared" si="76"/>
        <v>0</v>
      </c>
      <c r="F179" s="8">
        <f t="shared" si="76"/>
        <v>0</v>
      </c>
      <c r="G179" s="8">
        <f t="shared" si="76"/>
        <v>0</v>
      </c>
      <c r="H179" s="8">
        <f t="shared" si="76"/>
        <v>0</v>
      </c>
      <c r="I179" s="8">
        <f t="shared" si="76"/>
        <v>0</v>
      </c>
      <c r="J179" s="8">
        <f t="shared" si="76"/>
        <v>0</v>
      </c>
      <c r="L179" s="6" t="s">
        <v>60</v>
      </c>
      <c r="M179" s="8"/>
      <c r="N179" s="8">
        <f t="shared" ref="N179:T179" si="77">N178*$J$66*$C$77</f>
        <v>0</v>
      </c>
      <c r="O179" s="8">
        <f t="shared" si="77"/>
        <v>0</v>
      </c>
      <c r="P179" s="8">
        <f t="shared" si="77"/>
        <v>0</v>
      </c>
      <c r="Q179" s="8">
        <f t="shared" si="77"/>
        <v>0</v>
      </c>
      <c r="R179" s="8">
        <f t="shared" si="77"/>
        <v>0</v>
      </c>
      <c r="S179" s="8">
        <f t="shared" si="77"/>
        <v>0</v>
      </c>
      <c r="T179" s="8">
        <f t="shared" si="77"/>
        <v>0</v>
      </c>
      <c r="U179" s="8"/>
      <c r="V179" s="6" t="s">
        <v>60</v>
      </c>
      <c r="W179" s="8"/>
      <c r="X179" s="8"/>
      <c r="Y179" s="8">
        <f t="shared" ref="Y179:AD179" si="78">Y178*$K$66*$C$77</f>
        <v>0</v>
      </c>
      <c r="Z179" s="8">
        <f t="shared" si="78"/>
        <v>0</v>
      </c>
      <c r="AA179" s="8">
        <f t="shared" si="78"/>
        <v>0</v>
      </c>
      <c r="AB179" s="8">
        <f t="shared" si="78"/>
        <v>0</v>
      </c>
      <c r="AC179" s="8">
        <f t="shared" si="78"/>
        <v>0</v>
      </c>
      <c r="AD179" s="8">
        <f t="shared" si="78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9">IF($I$122=0,0,$I$129*D179/$I$122)</f>
        <v>0</v>
      </c>
      <c r="E180" s="99">
        <f t="shared" si="79"/>
        <v>0</v>
      </c>
      <c r="F180" s="99">
        <f t="shared" si="79"/>
        <v>0</v>
      </c>
      <c r="G180" s="99">
        <f t="shared" si="79"/>
        <v>0</v>
      </c>
      <c r="H180" s="99">
        <f t="shared" si="79"/>
        <v>0</v>
      </c>
      <c r="I180" s="99">
        <f t="shared" si="79"/>
        <v>0</v>
      </c>
      <c r="J180" s="99">
        <f t="shared" si="79"/>
        <v>0</v>
      </c>
      <c r="L180" s="96" t="s">
        <v>92</v>
      </c>
      <c r="M180" s="99">
        <f>IF($J$122=0,0,$J$129*M179/$J$122)</f>
        <v>0</v>
      </c>
      <c r="N180" s="99">
        <f t="shared" ref="N180:T180" si="80">IF($J$122=0,0,$J$129*N179/$J$122)</f>
        <v>0</v>
      </c>
      <c r="O180" s="99">
        <f t="shared" si="80"/>
        <v>0</v>
      </c>
      <c r="P180" s="99">
        <f t="shared" si="80"/>
        <v>0</v>
      </c>
      <c r="Q180" s="99">
        <f t="shared" si="80"/>
        <v>0</v>
      </c>
      <c r="R180" s="99">
        <f t="shared" si="80"/>
        <v>0</v>
      </c>
      <c r="S180" s="99">
        <f t="shared" si="80"/>
        <v>0</v>
      </c>
      <c r="T180" s="99">
        <f t="shared" si="8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81">IF($K$122=0,0,$K$129*X179/$K$122)</f>
        <v>0</v>
      </c>
      <c r="Y180" s="99">
        <f t="shared" si="81"/>
        <v>0</v>
      </c>
      <c r="Z180" s="99">
        <f t="shared" si="81"/>
        <v>0</v>
      </c>
      <c r="AA180" s="99">
        <f t="shared" si="81"/>
        <v>0</v>
      </c>
      <c r="AB180" s="99">
        <f t="shared" si="81"/>
        <v>0</v>
      </c>
      <c r="AC180" s="99">
        <f t="shared" si="81"/>
        <v>0</v>
      </c>
      <c r="AD180" s="99">
        <f t="shared" si="8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82">(D$170=$I$113)*$I$128*($I$72="NCB")</f>
        <v>0</v>
      </c>
      <c r="E181" s="99">
        <f t="shared" si="82"/>
        <v>0</v>
      </c>
      <c r="F181" s="99">
        <f t="shared" si="82"/>
        <v>0</v>
      </c>
      <c r="G181" s="99">
        <f t="shared" si="82"/>
        <v>0</v>
      </c>
      <c r="H181" s="99">
        <f t="shared" si="82"/>
        <v>0</v>
      </c>
      <c r="I181" s="99">
        <f t="shared" si="82"/>
        <v>0</v>
      </c>
      <c r="J181" s="99">
        <f t="shared" si="82"/>
        <v>0</v>
      </c>
      <c r="L181" s="96" t="s">
        <v>90</v>
      </c>
      <c r="M181" s="99">
        <f>(M$170=$J$113)*$J$128*($J$72="NCB")</f>
        <v>0</v>
      </c>
      <c r="N181" s="99">
        <f t="shared" ref="N181:T181" si="83">(N$170=$J$113)*$J$128*($J$72="NCB")</f>
        <v>0</v>
      </c>
      <c r="O181" s="99">
        <f t="shared" si="83"/>
        <v>0</v>
      </c>
      <c r="P181" s="99">
        <f t="shared" si="83"/>
        <v>0</v>
      </c>
      <c r="Q181" s="99">
        <f t="shared" si="83"/>
        <v>0</v>
      </c>
      <c r="R181" s="99">
        <f t="shared" si="83"/>
        <v>0</v>
      </c>
      <c r="S181" s="99">
        <f t="shared" si="83"/>
        <v>0</v>
      </c>
      <c r="T181" s="99">
        <f t="shared" si="8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84">(X$170=$K$113)*$K$128*($K$72="NCB")</f>
        <v>0</v>
      </c>
      <c r="Y181" s="99">
        <f t="shared" si="84"/>
        <v>0</v>
      </c>
      <c r="Z181" s="99">
        <f t="shared" si="84"/>
        <v>0</v>
      </c>
      <c r="AA181" s="99">
        <f t="shared" si="84"/>
        <v>0</v>
      </c>
      <c r="AB181" s="99">
        <f t="shared" si="84"/>
        <v>0</v>
      </c>
      <c r="AC181" s="99">
        <f t="shared" si="84"/>
        <v>0</v>
      </c>
      <c r="AD181" s="99">
        <f t="shared" si="84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85">E180-D180+E181</f>
        <v>0</v>
      </c>
      <c r="F182" s="99">
        <f t="shared" si="85"/>
        <v>0</v>
      </c>
      <c r="G182" s="99">
        <f t="shared" si="85"/>
        <v>0</v>
      </c>
      <c r="H182" s="99">
        <f t="shared" si="85"/>
        <v>0</v>
      </c>
      <c r="I182" s="99">
        <f t="shared" si="85"/>
        <v>0</v>
      </c>
      <c r="J182" s="99">
        <f t="shared" si="85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86">O180-N180+O181</f>
        <v>0</v>
      </c>
      <c r="P182" s="99">
        <f t="shared" si="86"/>
        <v>0</v>
      </c>
      <c r="Q182" s="99">
        <f t="shared" si="86"/>
        <v>0</v>
      </c>
      <c r="R182" s="99">
        <f t="shared" si="86"/>
        <v>0</v>
      </c>
      <c r="S182" s="99">
        <f t="shared" si="86"/>
        <v>0</v>
      </c>
      <c r="T182" s="99">
        <f t="shared" si="86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87">Y180-X180+Y181</f>
        <v>0</v>
      </c>
      <c r="Z182" s="99">
        <f t="shared" si="87"/>
        <v>0</v>
      </c>
      <c r="AA182" s="99">
        <f t="shared" si="87"/>
        <v>0</v>
      </c>
      <c r="AB182" s="99">
        <f t="shared" si="87"/>
        <v>0</v>
      </c>
      <c r="AC182" s="99">
        <f t="shared" si="87"/>
        <v>0</v>
      </c>
      <c r="AD182" s="99">
        <f t="shared" si="8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8">C165+C179</f>
        <v>0</v>
      </c>
      <c r="D185" s="8">
        <f t="shared" si="88"/>
        <v>0</v>
      </c>
      <c r="E185" s="8">
        <f t="shared" si="88"/>
        <v>1500</v>
      </c>
      <c r="F185" s="8">
        <f t="shared" si="88"/>
        <v>6000</v>
      </c>
      <c r="G185" s="8">
        <f t="shared" si="88"/>
        <v>9375</v>
      </c>
      <c r="H185" s="8">
        <f t="shared" si="88"/>
        <v>10500</v>
      </c>
      <c r="I185" s="8">
        <f t="shared" si="88"/>
        <v>10500</v>
      </c>
      <c r="J185" s="8">
        <f t="shared" si="88"/>
        <v>10500</v>
      </c>
      <c r="L185" s="6" t="s">
        <v>38</v>
      </c>
      <c r="M185" s="8">
        <f t="shared" ref="M185:T185" si="89">M165+M179</f>
        <v>0</v>
      </c>
      <c r="N185" s="8">
        <f t="shared" si="89"/>
        <v>0</v>
      </c>
      <c r="O185" s="8">
        <f t="shared" si="89"/>
        <v>0</v>
      </c>
      <c r="P185" s="8">
        <f t="shared" si="89"/>
        <v>0</v>
      </c>
      <c r="Q185" s="8">
        <f t="shared" si="89"/>
        <v>0</v>
      </c>
      <c r="R185" s="8">
        <f t="shared" si="89"/>
        <v>0</v>
      </c>
      <c r="S185" s="8">
        <f t="shared" si="89"/>
        <v>0</v>
      </c>
      <c r="T185" s="8">
        <f t="shared" si="89"/>
        <v>0</v>
      </c>
      <c r="U185" s="8"/>
      <c r="V185" s="6" t="s">
        <v>38</v>
      </c>
      <c r="W185" s="8">
        <f t="shared" ref="W185:AD185" si="90">W165+W179</f>
        <v>0</v>
      </c>
      <c r="X185" s="8">
        <f t="shared" si="90"/>
        <v>0</v>
      </c>
      <c r="Y185" s="8">
        <f t="shared" si="90"/>
        <v>0</v>
      </c>
      <c r="Z185" s="8">
        <f t="shared" si="90"/>
        <v>0</v>
      </c>
      <c r="AA185" s="8">
        <f t="shared" si="90"/>
        <v>0</v>
      </c>
      <c r="AB185" s="8">
        <f t="shared" si="90"/>
        <v>0</v>
      </c>
      <c r="AC185" s="8">
        <f t="shared" si="90"/>
        <v>0</v>
      </c>
      <c r="AD185" s="8">
        <f t="shared" si="90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91">C189+1</f>
        <v>2</v>
      </c>
      <c r="E189" s="2">
        <f t="shared" si="91"/>
        <v>3</v>
      </c>
      <c r="F189" s="2">
        <f t="shared" si="91"/>
        <v>4</v>
      </c>
      <c r="G189" s="2">
        <f t="shared" si="91"/>
        <v>5</v>
      </c>
      <c r="H189" s="2">
        <f t="shared" si="91"/>
        <v>6</v>
      </c>
      <c r="I189" s="2">
        <f t="shared" si="91"/>
        <v>7</v>
      </c>
      <c r="J189" s="2">
        <f t="shared" si="91"/>
        <v>8</v>
      </c>
    </row>
    <row r="190" spans="2:31">
      <c r="B190" s="6" t="s">
        <v>40</v>
      </c>
      <c r="C190" s="12">
        <f t="shared" ref="C190:J190" si="92">C154+M154+W154</f>
        <v>3375</v>
      </c>
      <c r="D190" s="12">
        <f t="shared" si="92"/>
        <v>8625</v>
      </c>
      <c r="E190" s="12">
        <f t="shared" si="92"/>
        <v>15250</v>
      </c>
      <c r="F190" s="12">
        <f t="shared" si="92"/>
        <v>21000</v>
      </c>
      <c r="G190" s="12">
        <f t="shared" si="92"/>
        <v>25375</v>
      </c>
      <c r="H190" s="12">
        <f t="shared" si="92"/>
        <v>27250</v>
      </c>
      <c r="I190" s="12">
        <f t="shared" si="92"/>
        <v>27500</v>
      </c>
      <c r="J190" s="12">
        <f t="shared" si="92"/>
        <v>27500</v>
      </c>
    </row>
    <row r="191" spans="2:31">
      <c r="B191" s="6" t="s">
        <v>41</v>
      </c>
      <c r="C191" s="12">
        <f>C190</f>
        <v>3375</v>
      </c>
      <c r="D191" s="12">
        <f t="shared" ref="D191:J191" si="93">D190-C190</f>
        <v>5250</v>
      </c>
      <c r="E191" s="12">
        <f t="shared" si="93"/>
        <v>6625</v>
      </c>
      <c r="F191" s="12">
        <f t="shared" si="93"/>
        <v>5750</v>
      </c>
      <c r="G191" s="12">
        <f t="shared" si="93"/>
        <v>4375</v>
      </c>
      <c r="H191" s="12">
        <f t="shared" si="93"/>
        <v>1875</v>
      </c>
      <c r="I191" s="12">
        <f t="shared" si="93"/>
        <v>250</v>
      </c>
      <c r="J191" s="12">
        <f t="shared" si="93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94">C185</f>
        <v>0</v>
      </c>
      <c r="D194" s="8">
        <f t="shared" si="94"/>
        <v>0</v>
      </c>
      <c r="E194" s="8">
        <f t="shared" si="94"/>
        <v>1500</v>
      </c>
      <c r="F194" s="8">
        <f t="shared" si="94"/>
        <v>6000</v>
      </c>
      <c r="G194" s="8">
        <f t="shared" si="94"/>
        <v>9375</v>
      </c>
      <c r="H194" s="8">
        <f t="shared" si="94"/>
        <v>10500</v>
      </c>
      <c r="I194" s="8">
        <f t="shared" si="94"/>
        <v>10500</v>
      </c>
      <c r="J194" s="8">
        <f t="shared" si="94"/>
        <v>10500</v>
      </c>
    </row>
    <row r="195" spans="1:10">
      <c r="B195" s="6" t="s">
        <v>31</v>
      </c>
      <c r="C195" s="8"/>
      <c r="D195" s="8">
        <f t="shared" ref="D195:J195" si="95">N185</f>
        <v>0</v>
      </c>
      <c r="E195" s="8">
        <f t="shared" si="95"/>
        <v>0</v>
      </c>
      <c r="F195" s="8">
        <f t="shared" si="95"/>
        <v>0</v>
      </c>
      <c r="G195" s="8">
        <f t="shared" si="95"/>
        <v>0</v>
      </c>
      <c r="H195" s="8">
        <f t="shared" si="95"/>
        <v>0</v>
      </c>
      <c r="I195" s="8">
        <f t="shared" si="95"/>
        <v>0</v>
      </c>
      <c r="J195" s="8">
        <f t="shared" si="95"/>
        <v>0</v>
      </c>
    </row>
    <row r="196" spans="1:10">
      <c r="B196" s="6" t="s">
        <v>32</v>
      </c>
      <c r="C196" s="8"/>
      <c r="D196" s="8"/>
      <c r="E196" s="8">
        <f t="shared" ref="E196:J196" si="96">Y185</f>
        <v>0</v>
      </c>
      <c r="F196" s="8">
        <f t="shared" si="96"/>
        <v>0</v>
      </c>
      <c r="G196" s="8">
        <f t="shared" si="96"/>
        <v>0</v>
      </c>
      <c r="H196" s="8">
        <f t="shared" si="96"/>
        <v>0</v>
      </c>
      <c r="I196" s="8">
        <f t="shared" si="96"/>
        <v>0</v>
      </c>
      <c r="J196" s="8">
        <f t="shared" si="96"/>
        <v>0</v>
      </c>
    </row>
    <row r="197" spans="1:10">
      <c r="B197" s="6" t="s">
        <v>42</v>
      </c>
      <c r="C197" s="8">
        <f t="shared" ref="C197:J197" si="97">SUM(C194:C196)</f>
        <v>0</v>
      </c>
      <c r="D197" s="8">
        <f t="shared" si="97"/>
        <v>0</v>
      </c>
      <c r="E197" s="8">
        <f t="shared" si="97"/>
        <v>1500</v>
      </c>
      <c r="F197" s="8">
        <f t="shared" si="97"/>
        <v>6000</v>
      </c>
      <c r="G197" s="8">
        <f t="shared" si="97"/>
        <v>9375</v>
      </c>
      <c r="H197" s="8">
        <f t="shared" si="97"/>
        <v>10500</v>
      </c>
      <c r="I197" s="8">
        <f t="shared" si="97"/>
        <v>10500</v>
      </c>
      <c r="J197" s="8">
        <f t="shared" si="97"/>
        <v>10500</v>
      </c>
    </row>
    <row r="198" spans="1:10">
      <c r="B198" s="6" t="s">
        <v>43</v>
      </c>
      <c r="C198" s="8">
        <f t="shared" ref="C198:J198" si="98">MIN(MAX(C197-$C$59,0),$C$104)</f>
        <v>0</v>
      </c>
      <c r="D198" s="8">
        <f t="shared" si="98"/>
        <v>0</v>
      </c>
      <c r="E198" s="8">
        <f t="shared" si="98"/>
        <v>0</v>
      </c>
      <c r="F198" s="8">
        <f t="shared" si="98"/>
        <v>0</v>
      </c>
      <c r="G198" s="8">
        <f t="shared" si="98"/>
        <v>0</v>
      </c>
      <c r="H198" s="8">
        <f t="shared" si="98"/>
        <v>500</v>
      </c>
      <c r="I198" s="8">
        <f t="shared" si="98"/>
        <v>500</v>
      </c>
      <c r="J198" s="8">
        <f t="shared" si="98"/>
        <v>500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9">E198-D198</f>
        <v>0</v>
      </c>
      <c r="F199" s="69">
        <f t="shared" si="99"/>
        <v>0</v>
      </c>
      <c r="G199" s="69">
        <f t="shared" si="99"/>
        <v>0</v>
      </c>
      <c r="H199" s="69">
        <f>H198-G198</f>
        <v>500</v>
      </c>
      <c r="I199" s="69">
        <f t="shared" si="99"/>
        <v>0</v>
      </c>
      <c r="J199" s="69">
        <f t="shared" si="9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500</v>
      </c>
      <c r="B205" s="55" t="s">
        <v>30</v>
      </c>
      <c r="C205" s="79">
        <f>MIN($A205,C194)</f>
        <v>0</v>
      </c>
      <c r="D205" s="79">
        <f t="shared" ref="D205:J207" si="100">MIN($A205,D194)</f>
        <v>0</v>
      </c>
      <c r="E205" s="79">
        <f t="shared" si="100"/>
        <v>500</v>
      </c>
      <c r="F205" s="79">
        <f t="shared" si="100"/>
        <v>500</v>
      </c>
      <c r="G205" s="79">
        <f t="shared" si="100"/>
        <v>500</v>
      </c>
      <c r="H205" s="79">
        <f t="shared" si="100"/>
        <v>500</v>
      </c>
      <c r="I205" s="79">
        <f t="shared" si="100"/>
        <v>500</v>
      </c>
      <c r="J205" s="80">
        <f t="shared" si="100"/>
        <v>500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100"/>
        <v>0</v>
      </c>
      <c r="F206" s="79">
        <f t="shared" si="100"/>
        <v>0</v>
      </c>
      <c r="G206" s="79">
        <f t="shared" si="100"/>
        <v>0</v>
      </c>
      <c r="H206" s="79">
        <f t="shared" si="100"/>
        <v>0</v>
      </c>
      <c r="I206" s="79">
        <f t="shared" si="100"/>
        <v>0</v>
      </c>
      <c r="J206" s="80">
        <f t="shared" si="100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100"/>
        <v>0</v>
      </c>
      <c r="F207" s="79">
        <f t="shared" si="100"/>
        <v>0</v>
      </c>
      <c r="G207" s="79">
        <f t="shared" si="100"/>
        <v>0</v>
      </c>
      <c r="H207" s="79">
        <f t="shared" si="100"/>
        <v>0</v>
      </c>
      <c r="I207" s="79">
        <f t="shared" si="100"/>
        <v>0</v>
      </c>
      <c r="J207" s="80">
        <f t="shared" si="100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101">E205-D205</f>
        <v>500</v>
      </c>
      <c r="F210" s="79">
        <f t="shared" si="101"/>
        <v>0</v>
      </c>
      <c r="G210" s="79">
        <f t="shared" si="101"/>
        <v>0</v>
      </c>
      <c r="H210" s="79">
        <f t="shared" si="101"/>
        <v>0</v>
      </c>
      <c r="I210" s="79">
        <f t="shared" si="101"/>
        <v>0</v>
      </c>
      <c r="J210" s="80">
        <f t="shared" si="10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101"/>
        <v>0</v>
      </c>
      <c r="F211" s="79">
        <f t="shared" si="101"/>
        <v>0</v>
      </c>
      <c r="G211" s="79">
        <f t="shared" si="101"/>
        <v>0</v>
      </c>
      <c r="H211" s="79">
        <f t="shared" si="101"/>
        <v>0</v>
      </c>
      <c r="I211" s="79">
        <f t="shared" si="101"/>
        <v>0</v>
      </c>
      <c r="J211" s="80">
        <f t="shared" si="10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AF212"/>
  <sheetViews>
    <sheetView showGridLines="0" topLeftCell="A67" zoomScale="70" workbookViewId="0">
      <selection activeCell="N65" sqref="N65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8" ht="23.25">
      <c r="B1" s="1" t="s">
        <v>51</v>
      </c>
      <c r="F1" s="2"/>
      <c r="G1" s="2"/>
      <c r="K1" s="3"/>
    </row>
    <row r="2" spans="2:18" ht="18">
      <c r="B2" s="43" t="s">
        <v>75</v>
      </c>
      <c r="F2" s="2"/>
      <c r="G2" s="2"/>
      <c r="K2" s="3"/>
    </row>
    <row r="3" spans="2:18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8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8" ht="11.25" customHeight="1">
      <c r="B5" s="1"/>
      <c r="C5" s="2"/>
      <c r="D5" s="2"/>
      <c r="E5" s="2"/>
      <c r="F5" s="2"/>
      <c r="G5" s="2"/>
      <c r="K5" s="3"/>
    </row>
    <row r="6" spans="2:18" ht="18">
      <c r="B6" s="43" t="s">
        <v>46</v>
      </c>
      <c r="F6" s="2"/>
      <c r="G6" s="2"/>
      <c r="K6" s="3"/>
      <c r="M6" s="2">
        <v>1</v>
      </c>
      <c r="N6" s="2">
        <f>M6+1</f>
        <v>2</v>
      </c>
      <c r="O6" s="2">
        <f>N6+1</f>
        <v>3</v>
      </c>
      <c r="P6" s="2">
        <f>O6+1</f>
        <v>4</v>
      </c>
      <c r="Q6" s="2">
        <f>P6+1</f>
        <v>5</v>
      </c>
      <c r="R6" s="2">
        <f>Q6+1</f>
        <v>6</v>
      </c>
    </row>
    <row r="7" spans="2:18">
      <c r="B7" s="5"/>
      <c r="C7" s="2" t="s">
        <v>64</v>
      </c>
      <c r="D7" s="2" t="s">
        <v>65</v>
      </c>
      <c r="E7" s="2" t="s">
        <v>66</v>
      </c>
      <c r="M7">
        <f>$C8*C$17</f>
        <v>2250</v>
      </c>
      <c r="N7">
        <f t="shared" ref="N7:R8" si="0">$C8*D$17</f>
        <v>3000</v>
      </c>
      <c r="O7">
        <f t="shared" si="0"/>
        <v>3750</v>
      </c>
      <c r="P7">
        <f t="shared" si="0"/>
        <v>3000</v>
      </c>
      <c r="Q7">
        <f t="shared" si="0"/>
        <v>2250</v>
      </c>
      <c r="R7">
        <f t="shared" si="0"/>
        <v>750</v>
      </c>
    </row>
    <row r="8" spans="2:18">
      <c r="B8" s="6" t="s">
        <v>0</v>
      </c>
      <c r="C8" s="7">
        <v>15000</v>
      </c>
      <c r="D8" s="7"/>
      <c r="E8" s="7">
        <v>0</v>
      </c>
      <c r="M8">
        <f>$C9*C$17</f>
        <v>1500</v>
      </c>
      <c r="N8">
        <f t="shared" si="0"/>
        <v>2000</v>
      </c>
      <c r="O8">
        <f t="shared" si="0"/>
        <v>2500</v>
      </c>
      <c r="P8">
        <f t="shared" si="0"/>
        <v>2000</v>
      </c>
      <c r="Q8">
        <f t="shared" si="0"/>
        <v>1500</v>
      </c>
      <c r="R8">
        <f t="shared" si="0"/>
        <v>500</v>
      </c>
    </row>
    <row r="9" spans="2:18">
      <c r="B9" s="6" t="s">
        <v>1</v>
      </c>
      <c r="C9" s="7">
        <v>10000</v>
      </c>
      <c r="D9" s="7">
        <v>0</v>
      </c>
      <c r="E9" s="7">
        <v>0</v>
      </c>
    </row>
    <row r="10" spans="2:18">
      <c r="B10" s="6" t="s">
        <v>2</v>
      </c>
      <c r="C10" s="7">
        <v>0</v>
      </c>
      <c r="D10" s="7">
        <v>0</v>
      </c>
      <c r="E10" s="7">
        <v>0</v>
      </c>
      <c r="G10" s="8"/>
      <c r="M10">
        <f>M7</f>
        <v>2250</v>
      </c>
      <c r="N10">
        <f>M10+N7</f>
        <v>5250</v>
      </c>
      <c r="O10">
        <f t="shared" ref="O10:R11" si="1">N10+O7</f>
        <v>9000</v>
      </c>
      <c r="P10">
        <f t="shared" si="1"/>
        <v>12000</v>
      </c>
      <c r="Q10">
        <f t="shared" si="1"/>
        <v>14250</v>
      </c>
      <c r="R10">
        <f t="shared" si="1"/>
        <v>15000</v>
      </c>
    </row>
    <row r="11" spans="2:18">
      <c r="B11" s="6" t="s">
        <v>3</v>
      </c>
      <c r="C11" s="7">
        <v>0</v>
      </c>
      <c r="D11" s="7">
        <v>0</v>
      </c>
      <c r="E11" s="7">
        <v>0</v>
      </c>
      <c r="G11" s="8"/>
      <c r="M11">
        <f>M8</f>
        <v>1500</v>
      </c>
      <c r="N11">
        <f>M11+N8</f>
        <v>3500</v>
      </c>
      <c r="O11">
        <f t="shared" si="1"/>
        <v>6000</v>
      </c>
      <c r="P11">
        <f t="shared" si="1"/>
        <v>8000</v>
      </c>
      <c r="Q11">
        <f t="shared" si="1"/>
        <v>9500</v>
      </c>
      <c r="R11">
        <f t="shared" si="1"/>
        <v>10000</v>
      </c>
    </row>
    <row r="12" spans="2:18">
      <c r="B12" s="6" t="s">
        <v>4</v>
      </c>
      <c r="C12" s="7"/>
      <c r="D12" s="7">
        <v>0</v>
      </c>
      <c r="E12" s="7"/>
      <c r="M12">
        <f>SUM(M10:M11)</f>
        <v>3750</v>
      </c>
      <c r="N12">
        <f t="shared" ref="N12:R12" si="2">SUM(N10:N11)</f>
        <v>8750</v>
      </c>
      <c r="O12">
        <f t="shared" si="2"/>
        <v>15000</v>
      </c>
      <c r="P12">
        <f t="shared" si="2"/>
        <v>20000</v>
      </c>
      <c r="Q12">
        <f t="shared" si="2"/>
        <v>23750</v>
      </c>
      <c r="R12">
        <f t="shared" si="2"/>
        <v>25000</v>
      </c>
    </row>
    <row r="13" spans="2:18">
      <c r="B13" s="6" t="s">
        <v>5</v>
      </c>
      <c r="C13" s="7"/>
      <c r="D13" s="7">
        <v>0</v>
      </c>
      <c r="E13" s="7"/>
    </row>
    <row r="14" spans="2:18" ht="13.5" thickBot="1">
      <c r="C14" s="9">
        <f>SUM(C8:C13)</f>
        <v>25000</v>
      </c>
      <c r="D14" s="9">
        <f>SUM(D8:D13)</f>
        <v>0</v>
      </c>
      <c r="E14" s="9">
        <f>SUM(E8:E13)</f>
        <v>0</v>
      </c>
      <c r="O14" s="6"/>
      <c r="P14" s="91"/>
    </row>
    <row r="15" spans="2:18">
      <c r="C15" s="10"/>
      <c r="D15" s="10"/>
      <c r="E15" s="10"/>
      <c r="M15" s="2">
        <v>1</v>
      </c>
      <c r="N15" s="2">
        <f>M15+1</f>
        <v>2</v>
      </c>
      <c r="O15" s="2">
        <f>N15+1</f>
        <v>3</v>
      </c>
      <c r="P15" s="2">
        <f>O15+1</f>
        <v>4</v>
      </c>
      <c r="Q15" s="2">
        <f>P15+1</f>
        <v>5</v>
      </c>
      <c r="R15" s="2">
        <f>Q15+1</f>
        <v>6</v>
      </c>
    </row>
    <row r="16" spans="2:18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M16">
        <f>$D8*C$17</f>
        <v>0</v>
      </c>
      <c r="N16">
        <f t="shared" ref="N16:R17" si="3">$D8*D$17</f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M17">
        <f>$D9*C$17</f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</row>
    <row r="18" spans="2:32">
      <c r="C18" s="45"/>
      <c r="D18" s="45"/>
      <c r="E18" s="45"/>
      <c r="F18" s="45"/>
      <c r="G18" s="45"/>
      <c r="H18" s="45"/>
      <c r="I18" s="45"/>
      <c r="J18" s="45"/>
    </row>
    <row r="19" spans="2:32" ht="18.75" thickBot="1">
      <c r="B19" s="43" t="s">
        <v>45</v>
      </c>
      <c r="C19" s="12"/>
      <c r="D19" s="12"/>
      <c r="E19" s="12"/>
      <c r="F19" s="12"/>
      <c r="K19" s="24"/>
      <c r="M19">
        <f>M16</f>
        <v>0</v>
      </c>
      <c r="N19">
        <f>M19+N16</f>
        <v>0</v>
      </c>
      <c r="O19">
        <f t="shared" ref="O19:R19" si="4">N19+O16</f>
        <v>0</v>
      </c>
      <c r="P19">
        <f t="shared" si="4"/>
        <v>0</v>
      </c>
      <c r="Q19">
        <f t="shared" si="4"/>
        <v>0</v>
      </c>
      <c r="R19">
        <f t="shared" si="4"/>
        <v>0</v>
      </c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M20">
        <f t="shared" ref="M20:M47" si="5">M17</f>
        <v>0</v>
      </c>
      <c r="N20">
        <f t="shared" ref="N20:R35" si="6">M20+N17</f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7">C21+1</f>
        <v>2</v>
      </c>
      <c r="E21" s="2">
        <f t="shared" si="7"/>
        <v>3</v>
      </c>
      <c r="F21" s="2">
        <f t="shared" si="7"/>
        <v>4</v>
      </c>
      <c r="G21" s="2">
        <f t="shared" si="7"/>
        <v>5</v>
      </c>
      <c r="H21" s="2">
        <f t="shared" si="7"/>
        <v>6</v>
      </c>
      <c r="I21" s="2">
        <f t="shared" si="7"/>
        <v>7</v>
      </c>
      <c r="J21" s="2">
        <f t="shared" si="7"/>
        <v>8</v>
      </c>
      <c r="M21">
        <f t="shared" si="5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2250</v>
      </c>
      <c r="D22" s="8">
        <f t="shared" ref="D22:J25" si="8">$C8*D$17</f>
        <v>3000</v>
      </c>
      <c r="E22" s="8">
        <f t="shared" si="8"/>
        <v>3750</v>
      </c>
      <c r="F22" s="8">
        <f>$C8*F$17</f>
        <v>3000</v>
      </c>
      <c r="G22" s="8">
        <f t="shared" si="8"/>
        <v>2250</v>
      </c>
      <c r="H22" s="8">
        <f t="shared" si="8"/>
        <v>750</v>
      </c>
      <c r="I22" s="8">
        <f t="shared" si="8"/>
        <v>0</v>
      </c>
      <c r="J22" s="8">
        <f t="shared" si="8"/>
        <v>0</v>
      </c>
      <c r="M22">
        <f t="shared" si="5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1500</v>
      </c>
      <c r="D23" s="8">
        <f t="shared" si="8"/>
        <v>2000</v>
      </c>
      <c r="E23" s="8">
        <f t="shared" si="8"/>
        <v>2500</v>
      </c>
      <c r="F23" s="8">
        <f>$C9*F$17</f>
        <v>2000</v>
      </c>
      <c r="G23" s="8">
        <f t="shared" si="8"/>
        <v>1500</v>
      </c>
      <c r="H23" s="8">
        <f t="shared" si="8"/>
        <v>500</v>
      </c>
      <c r="I23" s="8">
        <f t="shared" si="8"/>
        <v>0</v>
      </c>
      <c r="J23" s="8">
        <f t="shared" si="8"/>
        <v>0</v>
      </c>
      <c r="M23">
        <f t="shared" si="5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8"/>
        <v>0</v>
      </c>
      <c r="E24" s="8">
        <f t="shared" si="8"/>
        <v>0</v>
      </c>
      <c r="F24" s="8">
        <f>$C10*F$17</f>
        <v>0</v>
      </c>
      <c r="G24" s="8">
        <f t="shared" si="8"/>
        <v>0</v>
      </c>
      <c r="H24" s="8">
        <f t="shared" si="8"/>
        <v>0</v>
      </c>
      <c r="I24" s="8">
        <f t="shared" si="8"/>
        <v>0</v>
      </c>
      <c r="J24" s="8">
        <f t="shared" si="8"/>
        <v>0</v>
      </c>
      <c r="M24">
        <f t="shared" si="5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8"/>
        <v>0</v>
      </c>
      <c r="E25" s="8">
        <f t="shared" si="8"/>
        <v>0</v>
      </c>
      <c r="F25" s="8">
        <f>$C11*F$17</f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M25">
        <f t="shared" si="5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9">$C12*C$17</f>
        <v>0</v>
      </c>
      <c r="D26" s="8">
        <f t="shared" si="9"/>
        <v>0</v>
      </c>
      <c r="E26" s="8">
        <f t="shared" si="9"/>
        <v>0</v>
      </c>
      <c r="F26" s="8">
        <f t="shared" si="9"/>
        <v>0</v>
      </c>
      <c r="G26" s="8">
        <f t="shared" si="9"/>
        <v>0</v>
      </c>
      <c r="H26" s="8">
        <f t="shared" si="9"/>
        <v>0</v>
      </c>
      <c r="I26" s="8">
        <f t="shared" si="9"/>
        <v>0</v>
      </c>
      <c r="J26" s="8">
        <f t="shared" si="9"/>
        <v>0</v>
      </c>
      <c r="M26">
        <f t="shared" si="5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9"/>
        <v>0</v>
      </c>
      <c r="D27" s="8">
        <f t="shared" si="9"/>
        <v>0</v>
      </c>
      <c r="E27" s="8">
        <f t="shared" si="9"/>
        <v>0</v>
      </c>
      <c r="F27" s="8">
        <f t="shared" si="9"/>
        <v>0</v>
      </c>
      <c r="G27" s="8">
        <f t="shared" si="9"/>
        <v>0</v>
      </c>
      <c r="H27" s="8">
        <f t="shared" si="9"/>
        <v>0</v>
      </c>
      <c r="I27" s="8">
        <f t="shared" si="9"/>
        <v>0</v>
      </c>
      <c r="J27" s="8">
        <f t="shared" si="9"/>
        <v>0</v>
      </c>
      <c r="M27">
        <f t="shared" si="5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10">SUM(C22:C27)</f>
        <v>3750</v>
      </c>
      <c r="D28" s="44">
        <f t="shared" si="10"/>
        <v>5000</v>
      </c>
      <c r="E28" s="44">
        <f t="shared" si="10"/>
        <v>6250</v>
      </c>
      <c r="F28" s="44">
        <f t="shared" si="10"/>
        <v>5000</v>
      </c>
      <c r="G28" s="44">
        <f t="shared" si="10"/>
        <v>3750</v>
      </c>
      <c r="H28" s="44">
        <f t="shared" si="10"/>
        <v>1250</v>
      </c>
      <c r="I28" s="44">
        <f t="shared" si="10"/>
        <v>0</v>
      </c>
      <c r="J28" s="44">
        <f t="shared" si="10"/>
        <v>0</v>
      </c>
      <c r="M28">
        <f t="shared" si="5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M29">
        <f t="shared" si="5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11">C30+1</f>
        <v>2</v>
      </c>
      <c r="E30" s="2">
        <f t="shared" si="11"/>
        <v>3</v>
      </c>
      <c r="F30" s="2">
        <f t="shared" si="11"/>
        <v>4</v>
      </c>
      <c r="G30" s="2">
        <f t="shared" si="11"/>
        <v>5</v>
      </c>
      <c r="H30" s="2">
        <f t="shared" si="11"/>
        <v>6</v>
      </c>
      <c r="I30" s="2">
        <f t="shared" si="11"/>
        <v>7</v>
      </c>
      <c r="J30" s="2">
        <f t="shared" si="11"/>
        <v>8</v>
      </c>
      <c r="M30">
        <f t="shared" si="5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12">$D8*C$17</f>
        <v>0</v>
      </c>
      <c r="E31" s="8">
        <f t="shared" si="12"/>
        <v>0</v>
      </c>
      <c r="F31" s="8">
        <f t="shared" si="12"/>
        <v>0</v>
      </c>
      <c r="G31" s="8">
        <f t="shared" si="12"/>
        <v>0</v>
      </c>
      <c r="H31" s="8">
        <f t="shared" si="12"/>
        <v>0</v>
      </c>
      <c r="I31" s="8">
        <f t="shared" si="12"/>
        <v>0</v>
      </c>
      <c r="J31" s="8">
        <f t="shared" si="12"/>
        <v>0</v>
      </c>
      <c r="M31">
        <f t="shared" si="5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12"/>
        <v>0</v>
      </c>
      <c r="E32" s="8">
        <f t="shared" si="12"/>
        <v>0</v>
      </c>
      <c r="F32" s="8">
        <f t="shared" si="12"/>
        <v>0</v>
      </c>
      <c r="G32" s="8">
        <f t="shared" si="12"/>
        <v>0</v>
      </c>
      <c r="H32" s="8">
        <f t="shared" si="12"/>
        <v>0</v>
      </c>
      <c r="I32" s="8">
        <f t="shared" si="12"/>
        <v>0</v>
      </c>
      <c r="J32" s="8">
        <f t="shared" si="12"/>
        <v>0</v>
      </c>
      <c r="M32">
        <f t="shared" si="5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12"/>
        <v>0</v>
      </c>
      <c r="E33" s="8">
        <f t="shared" si="12"/>
        <v>0</v>
      </c>
      <c r="F33" s="8">
        <f t="shared" si="12"/>
        <v>0</v>
      </c>
      <c r="G33" s="8">
        <f t="shared" si="12"/>
        <v>0</v>
      </c>
      <c r="H33" s="8">
        <f t="shared" si="12"/>
        <v>0</v>
      </c>
      <c r="I33" s="8">
        <f t="shared" si="12"/>
        <v>0</v>
      </c>
      <c r="J33" s="8">
        <f t="shared" si="12"/>
        <v>0</v>
      </c>
      <c r="M33">
        <f t="shared" si="5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M34">
        <f t="shared" si="5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12"/>
        <v>0</v>
      </c>
      <c r="E35" s="8">
        <f t="shared" si="12"/>
        <v>0</v>
      </c>
      <c r="F35" s="8">
        <f t="shared" si="12"/>
        <v>0</v>
      </c>
      <c r="G35" s="8">
        <f t="shared" si="12"/>
        <v>0</v>
      </c>
      <c r="H35" s="8">
        <f t="shared" si="12"/>
        <v>0</v>
      </c>
      <c r="I35" s="8">
        <f t="shared" si="12"/>
        <v>0</v>
      </c>
      <c r="J35" s="8">
        <f t="shared" si="12"/>
        <v>0</v>
      </c>
      <c r="M35">
        <f t="shared" si="5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12"/>
        <v>0</v>
      </c>
      <c r="E36" s="8">
        <f t="shared" si="12"/>
        <v>0</v>
      </c>
      <c r="F36" s="8">
        <f t="shared" si="12"/>
        <v>0</v>
      </c>
      <c r="G36" s="8">
        <f t="shared" si="12"/>
        <v>0</v>
      </c>
      <c r="H36" s="8">
        <f t="shared" si="12"/>
        <v>0</v>
      </c>
      <c r="I36" s="8">
        <f t="shared" si="12"/>
        <v>0</v>
      </c>
      <c r="J36" s="8">
        <f t="shared" si="12"/>
        <v>0</v>
      </c>
      <c r="M36">
        <f t="shared" si="5"/>
        <v>0</v>
      </c>
      <c r="N36">
        <f t="shared" ref="N36:R47" si="13">M36+N33</f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14">SUM(D31:D36)</f>
        <v>0</v>
      </c>
      <c r="E37" s="44">
        <f t="shared" si="14"/>
        <v>0</v>
      </c>
      <c r="F37" s="44">
        <f t="shared" si="14"/>
        <v>0</v>
      </c>
      <c r="G37" s="44">
        <f t="shared" si="14"/>
        <v>0</v>
      </c>
      <c r="H37" s="44">
        <f t="shared" si="14"/>
        <v>0</v>
      </c>
      <c r="I37" s="44">
        <f t="shared" si="14"/>
        <v>0</v>
      </c>
      <c r="J37" s="44">
        <f t="shared" si="14"/>
        <v>0</v>
      </c>
      <c r="M37">
        <f t="shared" si="5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3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M38">
        <f t="shared" si="5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15">C39+1</f>
        <v>2</v>
      </c>
      <c r="E39" s="2">
        <f t="shared" si="15"/>
        <v>3</v>
      </c>
      <c r="F39" s="2">
        <f t="shared" si="15"/>
        <v>4</v>
      </c>
      <c r="G39" s="2">
        <f t="shared" si="15"/>
        <v>5</v>
      </c>
      <c r="H39" s="2">
        <f t="shared" si="15"/>
        <v>6</v>
      </c>
      <c r="I39" s="2">
        <f t="shared" si="15"/>
        <v>7</v>
      </c>
      <c r="J39" s="2">
        <f t="shared" si="15"/>
        <v>8</v>
      </c>
      <c r="M39">
        <f t="shared" si="5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0</v>
      </c>
      <c r="R39">
        <f t="shared" si="13"/>
        <v>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16">$E8*C$17</f>
        <v>0</v>
      </c>
      <c r="F40" s="8">
        <f t="shared" si="16"/>
        <v>0</v>
      </c>
      <c r="G40" s="8">
        <f t="shared" si="16"/>
        <v>0</v>
      </c>
      <c r="H40" s="8">
        <f t="shared" si="16"/>
        <v>0</v>
      </c>
      <c r="I40" s="8">
        <f t="shared" si="16"/>
        <v>0</v>
      </c>
      <c r="J40" s="8">
        <f t="shared" si="16"/>
        <v>0</v>
      </c>
      <c r="M40">
        <f t="shared" si="5"/>
        <v>0</v>
      </c>
      <c r="N40">
        <f t="shared" si="13"/>
        <v>0</v>
      </c>
      <c r="O40">
        <f t="shared" si="13"/>
        <v>0</v>
      </c>
      <c r="P40">
        <f t="shared" si="13"/>
        <v>0</v>
      </c>
      <c r="Q40">
        <f t="shared" si="13"/>
        <v>0</v>
      </c>
      <c r="R40">
        <f t="shared" si="13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16"/>
        <v>0</v>
      </c>
      <c r="F41" s="8">
        <f t="shared" si="16"/>
        <v>0</v>
      </c>
      <c r="G41" s="8">
        <f t="shared" si="16"/>
        <v>0</v>
      </c>
      <c r="H41" s="8">
        <f t="shared" si="16"/>
        <v>0</v>
      </c>
      <c r="I41" s="8">
        <f t="shared" si="16"/>
        <v>0</v>
      </c>
      <c r="J41" s="8">
        <f t="shared" si="16"/>
        <v>0</v>
      </c>
      <c r="M41">
        <f t="shared" si="5"/>
        <v>0</v>
      </c>
      <c r="N41">
        <f t="shared" si="13"/>
        <v>0</v>
      </c>
      <c r="O41">
        <f t="shared" si="13"/>
        <v>0</v>
      </c>
      <c r="P41">
        <f t="shared" si="13"/>
        <v>0</v>
      </c>
      <c r="Q41">
        <f t="shared" si="13"/>
        <v>0</v>
      </c>
      <c r="R41">
        <f t="shared" si="13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16"/>
        <v>0</v>
      </c>
      <c r="F42" s="8">
        <f t="shared" si="16"/>
        <v>0</v>
      </c>
      <c r="G42" s="8">
        <f t="shared" si="16"/>
        <v>0</v>
      </c>
      <c r="H42" s="8">
        <f t="shared" si="16"/>
        <v>0</v>
      </c>
      <c r="I42" s="8">
        <f t="shared" si="16"/>
        <v>0</v>
      </c>
      <c r="J42" s="8">
        <f t="shared" si="16"/>
        <v>0</v>
      </c>
      <c r="M42">
        <f t="shared" si="5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16"/>
        <v>0</v>
      </c>
      <c r="F43" s="8">
        <f t="shared" si="16"/>
        <v>0</v>
      </c>
      <c r="G43" s="8">
        <f t="shared" si="16"/>
        <v>0</v>
      </c>
      <c r="H43" s="8">
        <f t="shared" si="16"/>
        <v>0</v>
      </c>
      <c r="I43" s="8">
        <f t="shared" si="16"/>
        <v>0</v>
      </c>
      <c r="J43" s="8">
        <f t="shared" si="16"/>
        <v>0</v>
      </c>
      <c r="M43">
        <f t="shared" si="5"/>
        <v>0</v>
      </c>
      <c r="N43">
        <f t="shared" si="13"/>
        <v>0</v>
      </c>
      <c r="O43">
        <f t="shared" si="13"/>
        <v>0</v>
      </c>
      <c r="P43">
        <f t="shared" si="13"/>
        <v>0</v>
      </c>
      <c r="Q43">
        <f t="shared" si="13"/>
        <v>0</v>
      </c>
      <c r="R43">
        <f t="shared" si="13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16"/>
        <v>0</v>
      </c>
      <c r="F44" s="8">
        <f t="shared" si="16"/>
        <v>0</v>
      </c>
      <c r="G44" s="8">
        <f t="shared" si="16"/>
        <v>0</v>
      </c>
      <c r="H44" s="8">
        <f t="shared" si="16"/>
        <v>0</v>
      </c>
      <c r="I44" s="8">
        <f t="shared" si="16"/>
        <v>0</v>
      </c>
      <c r="J44" s="8">
        <f t="shared" si="16"/>
        <v>0</v>
      </c>
      <c r="M44">
        <f t="shared" si="5"/>
        <v>0</v>
      </c>
      <c r="N44">
        <f t="shared" si="13"/>
        <v>0</v>
      </c>
      <c r="O44">
        <f t="shared" si="13"/>
        <v>0</v>
      </c>
      <c r="P44">
        <f t="shared" si="13"/>
        <v>0</v>
      </c>
      <c r="Q44">
        <f t="shared" si="13"/>
        <v>0</v>
      </c>
      <c r="R44">
        <f t="shared" si="13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16"/>
        <v>0</v>
      </c>
      <c r="F45" s="8">
        <f t="shared" si="16"/>
        <v>0</v>
      </c>
      <c r="G45" s="8">
        <f t="shared" si="16"/>
        <v>0</v>
      </c>
      <c r="H45" s="8">
        <f t="shared" si="16"/>
        <v>0</v>
      </c>
      <c r="I45" s="8">
        <f t="shared" si="16"/>
        <v>0</v>
      </c>
      <c r="J45" s="8">
        <f t="shared" si="16"/>
        <v>0</v>
      </c>
      <c r="M45">
        <f t="shared" si="5"/>
        <v>0</v>
      </c>
      <c r="N45">
        <f t="shared" si="13"/>
        <v>0</v>
      </c>
      <c r="O45">
        <f t="shared" si="13"/>
        <v>0</v>
      </c>
      <c r="P45">
        <f t="shared" si="13"/>
        <v>0</v>
      </c>
      <c r="Q45">
        <f t="shared" si="13"/>
        <v>0</v>
      </c>
      <c r="R45">
        <f t="shared" si="13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17">SUM(E40:E45)</f>
        <v>0</v>
      </c>
      <c r="F46" s="44">
        <f t="shared" si="17"/>
        <v>0</v>
      </c>
      <c r="G46" s="44">
        <f t="shared" si="17"/>
        <v>0</v>
      </c>
      <c r="H46" s="44">
        <f t="shared" si="17"/>
        <v>0</v>
      </c>
      <c r="I46" s="44">
        <f t="shared" si="17"/>
        <v>0</v>
      </c>
      <c r="J46" s="44">
        <f t="shared" si="17"/>
        <v>0</v>
      </c>
      <c r="M46">
        <f t="shared" si="5"/>
        <v>0</v>
      </c>
      <c r="N46">
        <f t="shared" si="13"/>
        <v>0</v>
      </c>
      <c r="O46">
        <f t="shared" si="13"/>
        <v>0</v>
      </c>
      <c r="P46">
        <f t="shared" si="13"/>
        <v>0</v>
      </c>
      <c r="Q46">
        <f t="shared" si="13"/>
        <v>0</v>
      </c>
      <c r="R46">
        <f t="shared" si="13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M47">
        <f t="shared" si="5"/>
        <v>0</v>
      </c>
      <c r="N47">
        <f t="shared" si="13"/>
        <v>0</v>
      </c>
      <c r="O47">
        <f t="shared" si="13"/>
        <v>0</v>
      </c>
      <c r="P47">
        <f t="shared" si="13"/>
        <v>0</v>
      </c>
      <c r="Q47">
        <f t="shared" si="13"/>
        <v>0</v>
      </c>
      <c r="R47">
        <f t="shared" si="13"/>
        <v>0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3750</v>
      </c>
      <c r="D48" s="47">
        <f t="shared" ref="D48:J48" si="18">D28+D37+D46</f>
        <v>5000</v>
      </c>
      <c r="E48" s="47">
        <f t="shared" si="18"/>
        <v>6250</v>
      </c>
      <c r="F48" s="47">
        <f t="shared" si="18"/>
        <v>5000</v>
      </c>
      <c r="G48" s="47">
        <f t="shared" si="18"/>
        <v>3750</v>
      </c>
      <c r="H48" s="47">
        <f t="shared" si="18"/>
        <v>1250</v>
      </c>
      <c r="I48" s="47">
        <f t="shared" si="18"/>
        <v>0</v>
      </c>
      <c r="J48" s="48">
        <f t="shared" si="18"/>
        <v>0</v>
      </c>
      <c r="M48">
        <f>M17</f>
        <v>0</v>
      </c>
      <c r="N48">
        <f>M48+N19</f>
        <v>0</v>
      </c>
      <c r="O48">
        <f t="shared" ref="O48:R48" si="19">N48+O19</f>
        <v>0</v>
      </c>
      <c r="P48">
        <f t="shared" si="19"/>
        <v>0</v>
      </c>
      <c r="Q48">
        <f t="shared" si="19"/>
        <v>0</v>
      </c>
      <c r="R48">
        <f t="shared" si="19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3750</v>
      </c>
      <c r="D49" s="84">
        <f t="shared" ref="D49:J49" si="20">D28</f>
        <v>5000</v>
      </c>
      <c r="E49" s="84">
        <f t="shared" si="20"/>
        <v>6250</v>
      </c>
      <c r="F49" s="84">
        <f t="shared" si="20"/>
        <v>5000</v>
      </c>
      <c r="G49" s="84">
        <f t="shared" si="20"/>
        <v>3750</v>
      </c>
      <c r="H49" s="84">
        <f t="shared" si="20"/>
        <v>1250</v>
      </c>
      <c r="I49" s="84">
        <f t="shared" si="20"/>
        <v>0</v>
      </c>
      <c r="J49" s="84">
        <f t="shared" si="20"/>
        <v>0</v>
      </c>
      <c r="M49">
        <f>SUM(M19:M48)</f>
        <v>0</v>
      </c>
      <c r="N49">
        <f t="shared" ref="N49:R49" si="21">SUM(N19:N48)</f>
        <v>0</v>
      </c>
      <c r="O49">
        <f t="shared" si="21"/>
        <v>0</v>
      </c>
      <c r="P49">
        <f t="shared" si="21"/>
        <v>0</v>
      </c>
      <c r="Q49">
        <f t="shared" si="21"/>
        <v>0</v>
      </c>
      <c r="R49">
        <f t="shared" si="2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22">E37</f>
        <v>0</v>
      </c>
      <c r="F50" s="84">
        <f t="shared" si="22"/>
        <v>0</v>
      </c>
      <c r="G50" s="84">
        <f t="shared" si="22"/>
        <v>0</v>
      </c>
      <c r="H50" s="84">
        <f t="shared" si="22"/>
        <v>0</v>
      </c>
      <c r="I50" s="84">
        <f t="shared" si="22"/>
        <v>0</v>
      </c>
      <c r="J50" s="84">
        <f t="shared" si="2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23">E46</f>
        <v>0</v>
      </c>
      <c r="F51" s="84">
        <f t="shared" si="23"/>
        <v>0</v>
      </c>
      <c r="G51" s="84">
        <f t="shared" si="23"/>
        <v>0</v>
      </c>
      <c r="H51" s="84">
        <f t="shared" si="23"/>
        <v>0</v>
      </c>
      <c r="I51" s="84">
        <f t="shared" si="23"/>
        <v>0</v>
      </c>
      <c r="J51" s="84">
        <f t="shared" si="2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10000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50000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2000</v>
      </c>
      <c r="E68" s="23">
        <v>50000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20000</v>
      </c>
      <c r="E69" s="7">
        <v>10000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2000</v>
      </c>
      <c r="D70" s="23">
        <v>1000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24">C80+1</f>
        <v>2</v>
      </c>
      <c r="E80" s="2">
        <f t="shared" si="24"/>
        <v>3</v>
      </c>
      <c r="F80" s="2">
        <f t="shared" si="24"/>
        <v>4</v>
      </c>
      <c r="G80" s="2">
        <f t="shared" si="24"/>
        <v>5</v>
      </c>
      <c r="H80" s="2">
        <f t="shared" si="24"/>
        <v>6</v>
      </c>
      <c r="I80" s="2">
        <f t="shared" si="24"/>
        <v>7</v>
      </c>
      <c r="J80" s="2">
        <f t="shared" si="2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3000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3000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25">SUM(D83:D85)</f>
        <v>0</v>
      </c>
      <c r="E82" s="86">
        <f t="shared" si="25"/>
        <v>3000</v>
      </c>
      <c r="F82" s="86">
        <f t="shared" si="25"/>
        <v>0</v>
      </c>
      <c r="G82" s="86">
        <f t="shared" si="25"/>
        <v>0</v>
      </c>
      <c r="H82" s="86">
        <f t="shared" si="25"/>
        <v>0</v>
      </c>
      <c r="I82" s="86">
        <f t="shared" si="25"/>
        <v>0</v>
      </c>
      <c r="J82" s="86">
        <f t="shared" si="25"/>
        <v>0</v>
      </c>
      <c r="K82" s="86">
        <f>SUM(C82:J82)</f>
        <v>3000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26">D210</f>
        <v>0</v>
      </c>
      <c r="E83" s="28">
        <f t="shared" si="26"/>
        <v>3000</v>
      </c>
      <c r="F83" s="28">
        <f t="shared" si="26"/>
        <v>0</v>
      </c>
      <c r="G83" s="28">
        <f t="shared" si="26"/>
        <v>0</v>
      </c>
      <c r="H83" s="28">
        <f t="shared" si="26"/>
        <v>0</v>
      </c>
      <c r="I83" s="28">
        <f t="shared" si="26"/>
        <v>0</v>
      </c>
      <c r="J83" s="28">
        <f t="shared" si="26"/>
        <v>0</v>
      </c>
      <c r="K83" s="25">
        <f>SUM(C83:J83)</f>
        <v>3000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26"/>
        <v>0</v>
      </c>
      <c r="E84" s="28">
        <f t="shared" si="26"/>
        <v>0</v>
      </c>
      <c r="F84" s="28">
        <f t="shared" si="26"/>
        <v>0</v>
      </c>
      <c r="G84" s="28">
        <f t="shared" si="26"/>
        <v>0</v>
      </c>
      <c r="H84" s="28">
        <f t="shared" si="26"/>
        <v>0</v>
      </c>
      <c r="I84" s="28">
        <f t="shared" si="26"/>
        <v>0</v>
      </c>
      <c r="J84" s="28">
        <f t="shared" si="2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26"/>
        <v>0</v>
      </c>
      <c r="F85" s="28">
        <f t="shared" si="26"/>
        <v>0</v>
      </c>
      <c r="G85" s="28">
        <f t="shared" si="26"/>
        <v>0</v>
      </c>
      <c r="H85" s="28">
        <f t="shared" si="26"/>
        <v>0</v>
      </c>
      <c r="I85" s="28">
        <f t="shared" si="26"/>
        <v>0</v>
      </c>
      <c r="J85" s="28">
        <f t="shared" si="2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22000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22000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27">SUM(C89:C91)</f>
        <v>3750</v>
      </c>
      <c r="D88" s="86">
        <f t="shared" si="27"/>
        <v>5000</v>
      </c>
      <c r="E88" s="86">
        <f t="shared" si="27"/>
        <v>3250</v>
      </c>
      <c r="F88" s="86">
        <f t="shared" si="27"/>
        <v>5000</v>
      </c>
      <c r="G88" s="86">
        <f t="shared" si="27"/>
        <v>3750</v>
      </c>
      <c r="H88" s="86">
        <f t="shared" si="27"/>
        <v>1250</v>
      </c>
      <c r="I88" s="86">
        <f t="shared" si="27"/>
        <v>0</v>
      </c>
      <c r="J88" s="86">
        <f t="shared" si="27"/>
        <v>0</v>
      </c>
      <c r="K88" s="86">
        <f>SUM(C88:J88)</f>
        <v>22000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28">C49-C83</f>
        <v>3750</v>
      </c>
      <c r="D89" s="28">
        <f t="shared" si="28"/>
        <v>5000</v>
      </c>
      <c r="E89" s="28">
        <f t="shared" si="28"/>
        <v>3250</v>
      </c>
      <c r="F89" s="28">
        <f t="shared" si="28"/>
        <v>5000</v>
      </c>
      <c r="G89" s="28">
        <f t="shared" si="28"/>
        <v>3750</v>
      </c>
      <c r="H89" s="28">
        <f t="shared" si="28"/>
        <v>1250</v>
      </c>
      <c r="I89" s="28">
        <f t="shared" si="28"/>
        <v>0</v>
      </c>
      <c r="J89" s="28">
        <f t="shared" si="28"/>
        <v>0</v>
      </c>
      <c r="K89" s="25">
        <f>SUM(C89:J89)</f>
        <v>22000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28"/>
        <v>0</v>
      </c>
      <c r="E90" s="107">
        <f t="shared" si="28"/>
        <v>0</v>
      </c>
      <c r="F90" s="107">
        <f t="shared" si="28"/>
        <v>0</v>
      </c>
      <c r="G90" s="107">
        <f t="shared" si="28"/>
        <v>0</v>
      </c>
      <c r="H90" s="107">
        <f t="shared" si="28"/>
        <v>0</v>
      </c>
      <c r="I90" s="107">
        <f t="shared" si="28"/>
        <v>0</v>
      </c>
      <c r="J90" s="107">
        <f t="shared" si="2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28"/>
        <v>0</v>
      </c>
      <c r="F91" s="107">
        <f t="shared" si="28"/>
        <v>0</v>
      </c>
      <c r="G91" s="107">
        <f t="shared" si="28"/>
        <v>0</v>
      </c>
      <c r="H91" s="107">
        <f t="shared" si="28"/>
        <v>0</v>
      </c>
      <c r="I91" s="107">
        <f t="shared" si="28"/>
        <v>0</v>
      </c>
      <c r="J91" s="107">
        <f t="shared" si="2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29">C168+C182</f>
        <v>0</v>
      </c>
      <c r="D94" s="98">
        <f t="shared" ca="1" si="29"/>
        <v>0</v>
      </c>
      <c r="E94" s="98">
        <f t="shared" ca="1" si="29"/>
        <v>0</v>
      </c>
      <c r="F94" s="98">
        <f t="shared" ca="1" si="29"/>
        <v>0</v>
      </c>
      <c r="G94" s="98">
        <f t="shared" ca="1" si="29"/>
        <v>0</v>
      </c>
      <c r="H94" s="98">
        <f t="shared" ca="1" si="29"/>
        <v>0</v>
      </c>
      <c r="I94" s="98">
        <f t="shared" ca="1" si="29"/>
        <v>0</v>
      </c>
      <c r="J94" s="98">
        <f t="shared" ca="1" si="29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30">M168+M182</f>
        <v>0</v>
      </c>
      <c r="D95" s="98">
        <f t="shared" si="30"/>
        <v>0</v>
      </c>
      <c r="E95" s="98">
        <f t="shared" si="30"/>
        <v>0</v>
      </c>
      <c r="F95" s="98">
        <f t="shared" si="30"/>
        <v>0</v>
      </c>
      <c r="G95" s="98">
        <f t="shared" si="30"/>
        <v>0</v>
      </c>
      <c r="H95" s="98">
        <f t="shared" si="30"/>
        <v>0</v>
      </c>
      <c r="I95" s="98">
        <f t="shared" si="30"/>
        <v>0</v>
      </c>
      <c r="J95" s="98">
        <f t="shared" si="3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31">X168+X182</f>
        <v>0</v>
      </c>
      <c r="E96" s="98">
        <f t="shared" si="31"/>
        <v>0</v>
      </c>
      <c r="F96" s="98">
        <f t="shared" si="31"/>
        <v>0</v>
      </c>
      <c r="G96" s="98">
        <f t="shared" si="31"/>
        <v>0</v>
      </c>
      <c r="H96" s="98">
        <f t="shared" si="31"/>
        <v>0</v>
      </c>
      <c r="I96" s="98">
        <f t="shared" si="31"/>
        <v>0</v>
      </c>
      <c r="J96" s="98">
        <f t="shared" si="3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50000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32">MIN(MAX(C8-C$68,0),C$105)</f>
        <v>10000</v>
      </c>
      <c r="D114" s="8">
        <f t="shared" si="32"/>
        <v>0</v>
      </c>
      <c r="E114" s="8">
        <f t="shared" si="32"/>
        <v>0</v>
      </c>
      <c r="F114" s="12"/>
      <c r="H114" s="6" t="s">
        <v>0</v>
      </c>
      <c r="I114" s="8">
        <f t="shared" ref="I114:K119" si="33">MIN(MAX(C8-I$68,0),I$105)</f>
        <v>15000</v>
      </c>
      <c r="J114" s="8">
        <f t="shared" si="33"/>
        <v>0</v>
      </c>
      <c r="K114" s="8">
        <f t="shared" si="33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32"/>
        <v>5000</v>
      </c>
      <c r="D115" s="8">
        <f t="shared" si="32"/>
        <v>0</v>
      </c>
      <c r="E115" s="8">
        <f t="shared" si="32"/>
        <v>0</v>
      </c>
      <c r="F115" s="12"/>
      <c r="H115" s="6" t="s">
        <v>1</v>
      </c>
      <c r="I115" s="8">
        <f t="shared" si="33"/>
        <v>10000</v>
      </c>
      <c r="J115" s="8">
        <f t="shared" si="33"/>
        <v>0</v>
      </c>
      <c r="K115" s="8">
        <f t="shared" si="3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32"/>
        <v>0</v>
      </c>
      <c r="D116" s="8">
        <f t="shared" si="32"/>
        <v>0</v>
      </c>
      <c r="E116" s="8">
        <f t="shared" si="32"/>
        <v>0</v>
      </c>
      <c r="F116" s="12"/>
      <c r="H116" s="6" t="s">
        <v>2</v>
      </c>
      <c r="I116" s="8">
        <f t="shared" si="33"/>
        <v>0</v>
      </c>
      <c r="J116" s="8">
        <f t="shared" si="33"/>
        <v>0</v>
      </c>
      <c r="K116" s="8">
        <f t="shared" si="3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32"/>
        <v>0</v>
      </c>
      <c r="D117" s="8">
        <f t="shared" si="32"/>
        <v>0</v>
      </c>
      <c r="E117" s="8">
        <f t="shared" si="32"/>
        <v>0</v>
      </c>
      <c r="F117" s="12"/>
      <c r="H117" s="6" t="s">
        <v>3</v>
      </c>
      <c r="I117" s="8">
        <f t="shared" si="33"/>
        <v>0</v>
      </c>
      <c r="J117" s="8">
        <f t="shared" si="33"/>
        <v>0</v>
      </c>
      <c r="K117" s="8">
        <f t="shared" si="3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32"/>
        <v>0</v>
      </c>
      <c r="D118" s="8">
        <f t="shared" si="32"/>
        <v>0</v>
      </c>
      <c r="E118" s="8">
        <f t="shared" si="32"/>
        <v>0</v>
      </c>
      <c r="F118" s="12"/>
      <c r="H118" s="6" t="s">
        <v>4</v>
      </c>
      <c r="I118" s="8">
        <f t="shared" si="33"/>
        <v>0</v>
      </c>
      <c r="J118" s="8">
        <f t="shared" si="33"/>
        <v>0</v>
      </c>
      <c r="K118" s="8">
        <f t="shared" si="3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32"/>
        <v>0</v>
      </c>
      <c r="D119" s="8">
        <f t="shared" si="32"/>
        <v>0</v>
      </c>
      <c r="E119" s="8">
        <f t="shared" si="32"/>
        <v>0</v>
      </c>
      <c r="F119" s="12"/>
      <c r="H119" s="6" t="s">
        <v>5</v>
      </c>
      <c r="I119" s="8">
        <f t="shared" si="33"/>
        <v>0</v>
      </c>
      <c r="J119" s="8">
        <f t="shared" si="33"/>
        <v>0</v>
      </c>
      <c r="K119" s="8">
        <f t="shared" si="3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15000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25000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13000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25000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13000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13000</v>
      </c>
      <c r="D123" s="12">
        <f>C123+D122</f>
        <v>13000</v>
      </c>
      <c r="E123" s="12">
        <f>D123+E122</f>
        <v>13000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13000</v>
      </c>
      <c r="D131" s="12">
        <f>D123+J123</f>
        <v>13000</v>
      </c>
      <c r="E131" s="12">
        <f>E123+K123</f>
        <v>13000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3000</v>
      </c>
      <c r="D133" s="12">
        <f>MIN(MAX(D131-$C$59,0),$C$104)</f>
        <v>3000</v>
      </c>
      <c r="E133" s="12">
        <f>MIN(MAX(E131-$C$59,0),$C$104)</f>
        <v>3000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3000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34">C147+1</f>
        <v>2</v>
      </c>
      <c r="E147" s="2">
        <f t="shared" si="34"/>
        <v>3</v>
      </c>
      <c r="F147" s="2">
        <f t="shared" si="34"/>
        <v>4</v>
      </c>
      <c r="G147" s="2">
        <f t="shared" si="34"/>
        <v>5</v>
      </c>
      <c r="H147" s="2">
        <f t="shared" si="34"/>
        <v>6</v>
      </c>
      <c r="I147" s="2">
        <f t="shared" si="34"/>
        <v>7</v>
      </c>
      <c r="J147" s="2">
        <f t="shared" si="34"/>
        <v>8</v>
      </c>
      <c r="L147" s="4" t="s">
        <v>33</v>
      </c>
      <c r="M147" s="2">
        <v>1</v>
      </c>
      <c r="N147" s="2">
        <f t="shared" ref="N147:T147" si="35">M147+1</f>
        <v>2</v>
      </c>
      <c r="O147" s="2">
        <f t="shared" si="35"/>
        <v>3</v>
      </c>
      <c r="P147" s="2">
        <f t="shared" si="35"/>
        <v>4</v>
      </c>
      <c r="Q147" s="2">
        <f t="shared" si="35"/>
        <v>5</v>
      </c>
      <c r="R147" s="2">
        <f t="shared" si="35"/>
        <v>6</v>
      </c>
      <c r="S147" s="2">
        <f t="shared" si="35"/>
        <v>7</v>
      </c>
      <c r="T147" s="2">
        <f t="shared" si="35"/>
        <v>8</v>
      </c>
      <c r="V147" s="4" t="s">
        <v>33</v>
      </c>
      <c r="W147" s="2">
        <v>1</v>
      </c>
      <c r="X147" s="2">
        <f t="shared" ref="X147:AD147" si="36">W147+1</f>
        <v>2</v>
      </c>
      <c r="Y147" s="2">
        <f t="shared" si="36"/>
        <v>3</v>
      </c>
      <c r="Z147" s="2">
        <f t="shared" si="36"/>
        <v>4</v>
      </c>
      <c r="AA147" s="2">
        <f t="shared" si="36"/>
        <v>5</v>
      </c>
      <c r="AB147" s="2">
        <f t="shared" si="36"/>
        <v>6</v>
      </c>
      <c r="AC147" s="2">
        <f t="shared" si="36"/>
        <v>7</v>
      </c>
      <c r="AD147" s="2">
        <f t="shared" si="36"/>
        <v>8</v>
      </c>
    </row>
    <row r="148" spans="2:30">
      <c r="B148" s="6" t="s">
        <v>0</v>
      </c>
      <c r="C148" s="8">
        <f>SUM($C22:C22)</f>
        <v>2250</v>
      </c>
      <c r="D148" s="8">
        <f>SUM($C22:D22)</f>
        <v>5250</v>
      </c>
      <c r="E148" s="8">
        <f>SUM($C22:E22)</f>
        <v>9000</v>
      </c>
      <c r="F148" s="8">
        <f>SUM($C22:F22)</f>
        <v>12000</v>
      </c>
      <c r="G148" s="8">
        <f>SUM($C22:G22)</f>
        <v>14250</v>
      </c>
      <c r="H148" s="8">
        <f>SUM($C22:H22)</f>
        <v>15000</v>
      </c>
      <c r="I148" s="8">
        <f>SUM($C22:I22)</f>
        <v>15000</v>
      </c>
      <c r="J148" s="8">
        <f>SUM($C22:J22)</f>
        <v>15000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1500</v>
      </c>
      <c r="D149" s="8">
        <f>SUM($C23:D23)</f>
        <v>3500</v>
      </c>
      <c r="E149" s="8">
        <f>SUM($C23:E23)</f>
        <v>6000</v>
      </c>
      <c r="F149" s="8">
        <f>SUM($C23:F23)</f>
        <v>8000</v>
      </c>
      <c r="G149" s="8">
        <f>SUM($C23:G23)</f>
        <v>9500</v>
      </c>
      <c r="H149" s="8">
        <f>SUM($C23:H23)</f>
        <v>10000</v>
      </c>
      <c r="I149" s="8">
        <f>SUM($C23:I23)</f>
        <v>10000</v>
      </c>
      <c r="J149" s="8">
        <f>SUM($C23:J23)</f>
        <v>10000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37">SUM(C148:C153)</f>
        <v>3750</v>
      </c>
      <c r="D154" s="44">
        <f t="shared" si="37"/>
        <v>8750</v>
      </c>
      <c r="E154" s="44">
        <f t="shared" si="37"/>
        <v>15000</v>
      </c>
      <c r="F154" s="44">
        <f t="shared" si="37"/>
        <v>20000</v>
      </c>
      <c r="G154" s="44">
        <f t="shared" si="37"/>
        <v>23750</v>
      </c>
      <c r="H154" s="44">
        <f t="shared" si="37"/>
        <v>25000</v>
      </c>
      <c r="I154" s="44">
        <f t="shared" si="37"/>
        <v>25000</v>
      </c>
      <c r="J154" s="44">
        <f t="shared" si="37"/>
        <v>25000</v>
      </c>
      <c r="L154" s="6"/>
      <c r="M154" s="44"/>
      <c r="N154" s="44">
        <f t="shared" ref="N154:T154" si="38">SUM(N148:N153)</f>
        <v>0</v>
      </c>
      <c r="O154" s="44">
        <f t="shared" si="38"/>
        <v>0</v>
      </c>
      <c r="P154" s="44">
        <f t="shared" si="38"/>
        <v>0</v>
      </c>
      <c r="Q154" s="44">
        <f t="shared" si="38"/>
        <v>0</v>
      </c>
      <c r="R154" s="44">
        <f t="shared" si="38"/>
        <v>0</v>
      </c>
      <c r="S154" s="44">
        <f t="shared" si="38"/>
        <v>0</v>
      </c>
      <c r="T154" s="44">
        <f t="shared" si="38"/>
        <v>0</v>
      </c>
      <c r="V154" s="6"/>
      <c r="W154" s="8"/>
      <c r="X154" s="8"/>
      <c r="Y154" s="44">
        <f t="shared" ref="Y154:AD154" si="39">SUM(Y148:Y153)</f>
        <v>0</v>
      </c>
      <c r="Z154" s="44">
        <f t="shared" si="39"/>
        <v>0</v>
      </c>
      <c r="AA154" s="44">
        <f t="shared" si="39"/>
        <v>0</v>
      </c>
      <c r="AB154" s="44">
        <f t="shared" si="39"/>
        <v>0</v>
      </c>
      <c r="AC154" s="44">
        <f t="shared" si="39"/>
        <v>0</v>
      </c>
      <c r="AD154" s="44">
        <f t="shared" si="39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40">C156+1</f>
        <v>2</v>
      </c>
      <c r="E156" s="2">
        <f t="shared" si="40"/>
        <v>3</v>
      </c>
      <c r="F156" s="2">
        <f t="shared" si="40"/>
        <v>4</v>
      </c>
      <c r="G156" s="2">
        <f t="shared" si="40"/>
        <v>5</v>
      </c>
      <c r="H156" s="2">
        <f t="shared" si="40"/>
        <v>6</v>
      </c>
      <c r="I156" s="2">
        <f t="shared" si="40"/>
        <v>7</v>
      </c>
      <c r="J156" s="2">
        <f t="shared" si="40"/>
        <v>8</v>
      </c>
      <c r="L156" s="4" t="str">
        <f>B156</f>
        <v>Ceded - Layer 1</v>
      </c>
      <c r="M156" s="2">
        <v>1</v>
      </c>
      <c r="N156" s="2">
        <f t="shared" ref="N156:T156" si="41">M156+1</f>
        <v>2</v>
      </c>
      <c r="O156" s="2">
        <f t="shared" si="41"/>
        <v>3</v>
      </c>
      <c r="P156" s="2">
        <f t="shared" si="41"/>
        <v>4</v>
      </c>
      <c r="Q156" s="2">
        <f t="shared" si="41"/>
        <v>5</v>
      </c>
      <c r="R156" s="2">
        <f t="shared" si="41"/>
        <v>6</v>
      </c>
      <c r="S156" s="2">
        <f t="shared" si="41"/>
        <v>7</v>
      </c>
      <c r="T156" s="2">
        <f t="shared" si="41"/>
        <v>8</v>
      </c>
      <c r="V156" s="4" t="str">
        <f>B156</f>
        <v>Ceded - Layer 1</v>
      </c>
      <c r="W156" s="2">
        <v>1</v>
      </c>
      <c r="X156" s="2">
        <f t="shared" ref="X156:AD156" si="42">W156+1</f>
        <v>2</v>
      </c>
      <c r="Y156" s="2">
        <f t="shared" si="42"/>
        <v>3</v>
      </c>
      <c r="Z156" s="2">
        <f t="shared" si="42"/>
        <v>4</v>
      </c>
      <c r="AA156" s="2">
        <f t="shared" si="42"/>
        <v>5</v>
      </c>
      <c r="AB156" s="2">
        <f t="shared" si="42"/>
        <v>6</v>
      </c>
      <c r="AC156" s="2">
        <f t="shared" si="42"/>
        <v>7</v>
      </c>
      <c r="AD156" s="2">
        <f t="shared" si="42"/>
        <v>8</v>
      </c>
    </row>
    <row r="157" spans="2:30">
      <c r="B157" s="6" t="s">
        <v>0</v>
      </c>
      <c r="C157" s="8">
        <f t="shared" ref="C157:J162" si="43">MIN(MAX(C148-$C$68,0),$C$105)</f>
        <v>0</v>
      </c>
      <c r="D157" s="8">
        <f t="shared" si="43"/>
        <v>250</v>
      </c>
      <c r="E157" s="8">
        <f t="shared" si="43"/>
        <v>4000</v>
      </c>
      <c r="F157" s="8">
        <f t="shared" si="43"/>
        <v>7000</v>
      </c>
      <c r="G157" s="8">
        <f t="shared" si="43"/>
        <v>9250</v>
      </c>
      <c r="H157" s="8">
        <f t="shared" si="43"/>
        <v>10000</v>
      </c>
      <c r="I157" s="8">
        <f t="shared" si="43"/>
        <v>10000</v>
      </c>
      <c r="J157" s="8">
        <f t="shared" si="43"/>
        <v>10000</v>
      </c>
      <c r="L157" s="6" t="s">
        <v>0</v>
      </c>
      <c r="M157" s="8"/>
      <c r="N157" s="8">
        <f t="shared" ref="N157:T162" si="44">MIN(MAX(N148-$D$68,0),$D$105)</f>
        <v>0</v>
      </c>
      <c r="O157" s="8">
        <f t="shared" si="44"/>
        <v>0</v>
      </c>
      <c r="P157" s="8">
        <f t="shared" si="44"/>
        <v>0</v>
      </c>
      <c r="Q157" s="8">
        <f t="shared" si="44"/>
        <v>0</v>
      </c>
      <c r="R157" s="8">
        <f t="shared" si="44"/>
        <v>0</v>
      </c>
      <c r="S157" s="8">
        <f t="shared" si="44"/>
        <v>0</v>
      </c>
      <c r="T157" s="8">
        <f t="shared" si="44"/>
        <v>0</v>
      </c>
      <c r="V157" s="6" t="s">
        <v>0</v>
      </c>
      <c r="W157" s="8"/>
      <c r="X157" s="8"/>
      <c r="Y157" s="8">
        <f t="shared" ref="Y157:AD162" si="45">MIN(MAX(Y148-$E$68,0),$E$105)</f>
        <v>0</v>
      </c>
      <c r="Z157" s="8">
        <f t="shared" si="45"/>
        <v>0</v>
      </c>
      <c r="AA157" s="8">
        <f t="shared" si="45"/>
        <v>0</v>
      </c>
      <c r="AB157" s="8">
        <f t="shared" si="45"/>
        <v>0</v>
      </c>
      <c r="AC157" s="8">
        <f t="shared" si="45"/>
        <v>0</v>
      </c>
      <c r="AD157" s="8">
        <f t="shared" si="45"/>
        <v>0</v>
      </c>
    </row>
    <row r="158" spans="2:30">
      <c r="B158" s="6" t="s">
        <v>1</v>
      </c>
      <c r="C158" s="8">
        <f t="shared" si="43"/>
        <v>0</v>
      </c>
      <c r="D158" s="8">
        <f t="shared" si="43"/>
        <v>0</v>
      </c>
      <c r="E158" s="8">
        <f t="shared" si="43"/>
        <v>1000</v>
      </c>
      <c r="F158" s="8">
        <f t="shared" si="43"/>
        <v>3000</v>
      </c>
      <c r="G158" s="8">
        <f t="shared" si="43"/>
        <v>4500</v>
      </c>
      <c r="H158" s="8">
        <f t="shared" si="43"/>
        <v>5000</v>
      </c>
      <c r="I158" s="8">
        <f t="shared" si="43"/>
        <v>5000</v>
      </c>
      <c r="J158" s="8">
        <f t="shared" si="43"/>
        <v>5000</v>
      </c>
      <c r="L158" s="6" t="s">
        <v>1</v>
      </c>
      <c r="M158" s="8"/>
      <c r="N158" s="8">
        <f t="shared" si="44"/>
        <v>0</v>
      </c>
      <c r="O158" s="8">
        <f t="shared" si="44"/>
        <v>0</v>
      </c>
      <c r="P158" s="8">
        <f t="shared" si="44"/>
        <v>0</v>
      </c>
      <c r="Q158" s="8">
        <f t="shared" si="44"/>
        <v>0</v>
      </c>
      <c r="R158" s="8">
        <f t="shared" si="44"/>
        <v>0</v>
      </c>
      <c r="S158" s="8">
        <f t="shared" si="44"/>
        <v>0</v>
      </c>
      <c r="T158" s="8">
        <f t="shared" si="44"/>
        <v>0</v>
      </c>
      <c r="V158" s="6" t="s">
        <v>1</v>
      </c>
      <c r="W158" s="8"/>
      <c r="X158" s="8"/>
      <c r="Y158" s="8">
        <f t="shared" si="45"/>
        <v>0</v>
      </c>
      <c r="Z158" s="8">
        <f t="shared" si="45"/>
        <v>0</v>
      </c>
      <c r="AA158" s="8">
        <f t="shared" si="45"/>
        <v>0</v>
      </c>
      <c r="AB158" s="8">
        <f t="shared" si="45"/>
        <v>0</v>
      </c>
      <c r="AC158" s="8">
        <f t="shared" si="45"/>
        <v>0</v>
      </c>
      <c r="AD158" s="8">
        <f t="shared" si="45"/>
        <v>0</v>
      </c>
    </row>
    <row r="159" spans="2:30">
      <c r="B159" s="6" t="s">
        <v>2</v>
      </c>
      <c r="C159" s="8">
        <f t="shared" si="43"/>
        <v>0</v>
      </c>
      <c r="D159" s="8">
        <f t="shared" si="43"/>
        <v>0</v>
      </c>
      <c r="E159" s="8">
        <f t="shared" si="43"/>
        <v>0</v>
      </c>
      <c r="F159" s="8">
        <f t="shared" si="43"/>
        <v>0</v>
      </c>
      <c r="G159" s="8">
        <f t="shared" si="43"/>
        <v>0</v>
      </c>
      <c r="H159" s="8">
        <f t="shared" si="43"/>
        <v>0</v>
      </c>
      <c r="I159" s="8">
        <f t="shared" si="43"/>
        <v>0</v>
      </c>
      <c r="J159" s="8">
        <f t="shared" si="43"/>
        <v>0</v>
      </c>
      <c r="L159" s="6" t="s">
        <v>2</v>
      </c>
      <c r="M159" s="8"/>
      <c r="N159" s="8">
        <f t="shared" si="44"/>
        <v>0</v>
      </c>
      <c r="O159" s="8">
        <f t="shared" si="44"/>
        <v>0</v>
      </c>
      <c r="P159" s="8">
        <f t="shared" si="44"/>
        <v>0</v>
      </c>
      <c r="Q159" s="8">
        <f t="shared" si="44"/>
        <v>0</v>
      </c>
      <c r="R159" s="8">
        <f t="shared" si="44"/>
        <v>0</v>
      </c>
      <c r="S159" s="8">
        <f t="shared" si="44"/>
        <v>0</v>
      </c>
      <c r="T159" s="8">
        <f t="shared" si="44"/>
        <v>0</v>
      </c>
      <c r="V159" s="6" t="s">
        <v>2</v>
      </c>
      <c r="W159" s="8"/>
      <c r="X159" s="8"/>
      <c r="Y159" s="8">
        <f t="shared" si="45"/>
        <v>0</v>
      </c>
      <c r="Z159" s="8">
        <f t="shared" si="45"/>
        <v>0</v>
      </c>
      <c r="AA159" s="8">
        <f t="shared" si="45"/>
        <v>0</v>
      </c>
      <c r="AB159" s="8">
        <f t="shared" si="45"/>
        <v>0</v>
      </c>
      <c r="AC159" s="8">
        <f t="shared" si="45"/>
        <v>0</v>
      </c>
      <c r="AD159" s="8">
        <f t="shared" si="45"/>
        <v>0</v>
      </c>
    </row>
    <row r="160" spans="2:30">
      <c r="B160" s="6" t="s">
        <v>3</v>
      </c>
      <c r="C160" s="8">
        <f t="shared" si="43"/>
        <v>0</v>
      </c>
      <c r="D160" s="8">
        <f t="shared" si="43"/>
        <v>0</v>
      </c>
      <c r="E160" s="8">
        <f t="shared" si="43"/>
        <v>0</v>
      </c>
      <c r="F160" s="8">
        <f t="shared" si="43"/>
        <v>0</v>
      </c>
      <c r="G160" s="8">
        <f t="shared" si="43"/>
        <v>0</v>
      </c>
      <c r="H160" s="8">
        <f t="shared" si="43"/>
        <v>0</v>
      </c>
      <c r="I160" s="8">
        <f t="shared" si="43"/>
        <v>0</v>
      </c>
      <c r="J160" s="8">
        <f t="shared" si="43"/>
        <v>0</v>
      </c>
      <c r="L160" s="6" t="s">
        <v>3</v>
      </c>
      <c r="M160" s="8"/>
      <c r="N160" s="8">
        <f t="shared" si="44"/>
        <v>0</v>
      </c>
      <c r="O160" s="8">
        <f t="shared" si="44"/>
        <v>0</v>
      </c>
      <c r="P160" s="8">
        <f t="shared" si="44"/>
        <v>0</v>
      </c>
      <c r="Q160" s="8">
        <f t="shared" si="44"/>
        <v>0</v>
      </c>
      <c r="R160" s="8">
        <f t="shared" si="44"/>
        <v>0</v>
      </c>
      <c r="S160" s="8">
        <f t="shared" si="44"/>
        <v>0</v>
      </c>
      <c r="T160" s="8">
        <f t="shared" si="44"/>
        <v>0</v>
      </c>
      <c r="V160" s="6" t="s">
        <v>3</v>
      </c>
      <c r="W160" s="8"/>
      <c r="X160" s="8"/>
      <c r="Y160" s="8">
        <f t="shared" si="45"/>
        <v>0</v>
      </c>
      <c r="Z160" s="8">
        <f t="shared" si="45"/>
        <v>0</v>
      </c>
      <c r="AA160" s="8">
        <f t="shared" si="45"/>
        <v>0</v>
      </c>
      <c r="AB160" s="8">
        <f t="shared" si="45"/>
        <v>0</v>
      </c>
      <c r="AC160" s="8">
        <f t="shared" si="45"/>
        <v>0</v>
      </c>
      <c r="AD160" s="8">
        <f t="shared" si="45"/>
        <v>0</v>
      </c>
    </row>
    <row r="161" spans="2:31">
      <c r="B161" s="6" t="s">
        <v>4</v>
      </c>
      <c r="C161" s="8">
        <f t="shared" si="43"/>
        <v>0</v>
      </c>
      <c r="D161" s="8">
        <f t="shared" si="43"/>
        <v>0</v>
      </c>
      <c r="E161" s="8">
        <f t="shared" si="43"/>
        <v>0</v>
      </c>
      <c r="F161" s="8">
        <f t="shared" si="43"/>
        <v>0</v>
      </c>
      <c r="G161" s="8">
        <f t="shared" si="43"/>
        <v>0</v>
      </c>
      <c r="H161" s="8">
        <f t="shared" si="43"/>
        <v>0</v>
      </c>
      <c r="I161" s="8">
        <f t="shared" si="43"/>
        <v>0</v>
      </c>
      <c r="J161" s="8">
        <f t="shared" si="43"/>
        <v>0</v>
      </c>
      <c r="L161" s="6" t="s">
        <v>4</v>
      </c>
      <c r="M161" s="8"/>
      <c r="N161" s="8">
        <f t="shared" si="44"/>
        <v>0</v>
      </c>
      <c r="O161" s="8">
        <f t="shared" si="44"/>
        <v>0</v>
      </c>
      <c r="P161" s="8">
        <f t="shared" si="44"/>
        <v>0</v>
      </c>
      <c r="Q161" s="8">
        <f t="shared" si="44"/>
        <v>0</v>
      </c>
      <c r="R161" s="8">
        <f t="shared" si="44"/>
        <v>0</v>
      </c>
      <c r="S161" s="8">
        <f t="shared" si="44"/>
        <v>0</v>
      </c>
      <c r="T161" s="8">
        <f t="shared" si="44"/>
        <v>0</v>
      </c>
      <c r="V161" s="6" t="s">
        <v>4</v>
      </c>
      <c r="W161" s="8"/>
      <c r="X161" s="8"/>
      <c r="Y161" s="8">
        <f t="shared" si="45"/>
        <v>0</v>
      </c>
      <c r="Z161" s="8">
        <f t="shared" si="45"/>
        <v>0</v>
      </c>
      <c r="AA161" s="8">
        <f t="shared" si="45"/>
        <v>0</v>
      </c>
      <c r="AB161" s="8">
        <f t="shared" si="45"/>
        <v>0</v>
      </c>
      <c r="AC161" s="8">
        <f t="shared" si="45"/>
        <v>0</v>
      </c>
      <c r="AD161" s="8">
        <f t="shared" si="45"/>
        <v>0</v>
      </c>
    </row>
    <row r="162" spans="2:31">
      <c r="B162" s="6" t="s">
        <v>5</v>
      </c>
      <c r="C162" s="8">
        <f t="shared" si="43"/>
        <v>0</v>
      </c>
      <c r="D162" s="8">
        <f t="shared" si="43"/>
        <v>0</v>
      </c>
      <c r="E162" s="8">
        <f t="shared" si="43"/>
        <v>0</v>
      </c>
      <c r="F162" s="8">
        <f t="shared" si="43"/>
        <v>0</v>
      </c>
      <c r="G162" s="8">
        <f t="shared" si="43"/>
        <v>0</v>
      </c>
      <c r="H162" s="8">
        <f t="shared" si="43"/>
        <v>0</v>
      </c>
      <c r="I162" s="8">
        <f t="shared" si="43"/>
        <v>0</v>
      </c>
      <c r="J162" s="8">
        <f t="shared" si="43"/>
        <v>0</v>
      </c>
      <c r="L162" s="6" t="s">
        <v>5</v>
      </c>
      <c r="M162" s="8"/>
      <c r="N162" s="8">
        <f t="shared" si="44"/>
        <v>0</v>
      </c>
      <c r="O162" s="8">
        <f t="shared" si="44"/>
        <v>0</v>
      </c>
      <c r="P162" s="8">
        <f t="shared" si="44"/>
        <v>0</v>
      </c>
      <c r="Q162" s="8">
        <f t="shared" si="44"/>
        <v>0</v>
      </c>
      <c r="R162" s="8">
        <f t="shared" si="44"/>
        <v>0</v>
      </c>
      <c r="S162" s="8">
        <f t="shared" si="44"/>
        <v>0</v>
      </c>
      <c r="T162" s="8">
        <f t="shared" si="44"/>
        <v>0</v>
      </c>
      <c r="V162" s="6" t="s">
        <v>5</v>
      </c>
      <c r="W162" s="8"/>
      <c r="X162" s="8"/>
      <c r="Y162" s="8">
        <f t="shared" si="45"/>
        <v>0</v>
      </c>
      <c r="Z162" s="8">
        <f t="shared" si="45"/>
        <v>0</v>
      </c>
      <c r="AA162" s="8">
        <f t="shared" si="45"/>
        <v>0</v>
      </c>
      <c r="AB162" s="8">
        <f t="shared" si="45"/>
        <v>0</v>
      </c>
      <c r="AC162" s="8">
        <f t="shared" si="45"/>
        <v>0</v>
      </c>
      <c r="AD162" s="8">
        <f t="shared" si="45"/>
        <v>0</v>
      </c>
    </row>
    <row r="163" spans="2:31">
      <c r="B163" s="6" t="s">
        <v>35</v>
      </c>
      <c r="C163" s="8">
        <f t="shared" ref="C163:J163" si="46">SUM(C157:C162)</f>
        <v>0</v>
      </c>
      <c r="D163" s="8">
        <f t="shared" si="46"/>
        <v>250</v>
      </c>
      <c r="E163" s="8">
        <f t="shared" si="46"/>
        <v>5000</v>
      </c>
      <c r="F163" s="8">
        <f t="shared" si="46"/>
        <v>10000</v>
      </c>
      <c r="G163" s="8">
        <f t="shared" si="46"/>
        <v>13750</v>
      </c>
      <c r="H163" s="8">
        <f t="shared" si="46"/>
        <v>15000</v>
      </c>
      <c r="I163" s="8">
        <f t="shared" si="46"/>
        <v>15000</v>
      </c>
      <c r="J163" s="8">
        <f t="shared" si="46"/>
        <v>15000</v>
      </c>
      <c r="L163" s="6" t="s">
        <v>35</v>
      </c>
      <c r="M163" s="8"/>
      <c r="N163" s="8">
        <f t="shared" ref="N163:T163" si="47">SUM(N157:N162)</f>
        <v>0</v>
      </c>
      <c r="O163" s="8">
        <f t="shared" si="47"/>
        <v>0</v>
      </c>
      <c r="P163" s="8">
        <f t="shared" si="47"/>
        <v>0</v>
      </c>
      <c r="Q163" s="8">
        <f t="shared" si="47"/>
        <v>0</v>
      </c>
      <c r="R163" s="8">
        <f t="shared" si="47"/>
        <v>0</v>
      </c>
      <c r="S163" s="8">
        <f t="shared" si="47"/>
        <v>0</v>
      </c>
      <c r="T163" s="8">
        <f t="shared" si="47"/>
        <v>0</v>
      </c>
      <c r="V163" s="6" t="s">
        <v>35</v>
      </c>
      <c r="W163" s="8"/>
      <c r="X163" s="8"/>
      <c r="Y163" s="8">
        <f t="shared" ref="Y163:AD163" si="48">SUM(Y157:Y162)</f>
        <v>0</v>
      </c>
      <c r="Z163" s="8">
        <f t="shared" si="48"/>
        <v>0</v>
      </c>
      <c r="AA163" s="8">
        <f t="shared" si="48"/>
        <v>0</v>
      </c>
      <c r="AB163" s="8">
        <f t="shared" si="48"/>
        <v>0</v>
      </c>
      <c r="AC163" s="8">
        <f t="shared" si="48"/>
        <v>0</v>
      </c>
      <c r="AD163" s="8">
        <f t="shared" si="48"/>
        <v>0</v>
      </c>
    </row>
    <row r="164" spans="2:31">
      <c r="B164" s="6" t="s">
        <v>36</v>
      </c>
      <c r="C164" s="8">
        <f t="shared" ref="C164:J164" si="49">MIN(MAX(C163-$C$70,0),$C$106)</f>
        <v>0</v>
      </c>
      <c r="D164" s="8">
        <f t="shared" si="49"/>
        <v>0</v>
      </c>
      <c r="E164" s="8">
        <f t="shared" si="49"/>
        <v>3000</v>
      </c>
      <c r="F164" s="8">
        <f t="shared" si="49"/>
        <v>8000</v>
      </c>
      <c r="G164" s="8">
        <f t="shared" si="49"/>
        <v>11750</v>
      </c>
      <c r="H164" s="8">
        <f t="shared" si="49"/>
        <v>13000</v>
      </c>
      <c r="I164" s="8">
        <f t="shared" si="49"/>
        <v>13000</v>
      </c>
      <c r="J164" s="8">
        <f t="shared" si="49"/>
        <v>13000</v>
      </c>
      <c r="L164" s="6" t="s">
        <v>36</v>
      </c>
      <c r="M164" s="8"/>
      <c r="N164" s="8">
        <f t="shared" ref="N164:T164" si="50">MIN(MAX(N163-$D$70,0),$D$106)</f>
        <v>0</v>
      </c>
      <c r="O164" s="8">
        <f t="shared" si="50"/>
        <v>0</v>
      </c>
      <c r="P164" s="8">
        <f t="shared" si="50"/>
        <v>0</v>
      </c>
      <c r="Q164" s="8">
        <f t="shared" si="50"/>
        <v>0</v>
      </c>
      <c r="R164" s="8">
        <f t="shared" si="50"/>
        <v>0</v>
      </c>
      <c r="S164" s="8">
        <f t="shared" si="50"/>
        <v>0</v>
      </c>
      <c r="T164" s="8">
        <f t="shared" si="50"/>
        <v>0</v>
      </c>
      <c r="V164" s="6" t="s">
        <v>36</v>
      </c>
      <c r="W164" s="8"/>
      <c r="X164" s="8"/>
      <c r="Y164" s="8">
        <f t="shared" ref="Y164:AD164" si="51">MIN(MAX(Y163-$E$70,0),$E$106)</f>
        <v>0</v>
      </c>
      <c r="Z164" s="8">
        <f t="shared" si="51"/>
        <v>0</v>
      </c>
      <c r="AA164" s="8">
        <f t="shared" si="51"/>
        <v>0</v>
      </c>
      <c r="AB164" s="8">
        <f t="shared" si="51"/>
        <v>0</v>
      </c>
      <c r="AC164" s="8">
        <f t="shared" si="51"/>
        <v>0</v>
      </c>
      <c r="AD164" s="8">
        <f t="shared" si="51"/>
        <v>0</v>
      </c>
    </row>
    <row r="165" spans="2:31">
      <c r="B165" s="6" t="s">
        <v>60</v>
      </c>
      <c r="C165" s="8">
        <f t="shared" ref="C165:J165" si="52">C164*$C$66*$C$77</f>
        <v>0</v>
      </c>
      <c r="D165" s="8">
        <f t="shared" si="52"/>
        <v>0</v>
      </c>
      <c r="E165" s="8">
        <f t="shared" si="52"/>
        <v>3000</v>
      </c>
      <c r="F165" s="8">
        <f t="shared" si="52"/>
        <v>8000</v>
      </c>
      <c r="G165" s="8">
        <f t="shared" si="52"/>
        <v>11750</v>
      </c>
      <c r="H165" s="8">
        <f t="shared" si="52"/>
        <v>13000</v>
      </c>
      <c r="I165" s="8">
        <f t="shared" si="52"/>
        <v>13000</v>
      </c>
      <c r="J165" s="8">
        <f t="shared" si="52"/>
        <v>13000</v>
      </c>
      <c r="L165" s="6" t="s">
        <v>60</v>
      </c>
      <c r="M165" s="8"/>
      <c r="N165" s="8">
        <f t="shared" ref="N165:T165" si="53">N164*$D$66*$D$77</f>
        <v>0</v>
      </c>
      <c r="O165" s="8">
        <f t="shared" si="53"/>
        <v>0</v>
      </c>
      <c r="P165" s="8">
        <f t="shared" si="53"/>
        <v>0</v>
      </c>
      <c r="Q165" s="8">
        <f t="shared" si="53"/>
        <v>0</v>
      </c>
      <c r="R165" s="8">
        <f t="shared" si="53"/>
        <v>0</v>
      </c>
      <c r="S165" s="8">
        <f t="shared" si="53"/>
        <v>0</v>
      </c>
      <c r="T165" s="8">
        <f t="shared" si="53"/>
        <v>0</v>
      </c>
      <c r="U165" s="8"/>
      <c r="V165" s="6" t="s">
        <v>60</v>
      </c>
      <c r="W165" s="8"/>
      <c r="X165" s="8"/>
      <c r="Y165" s="8">
        <f t="shared" ref="Y165:AD165" si="54">Y164*$E$66*$E$77</f>
        <v>0</v>
      </c>
      <c r="Z165" s="8">
        <f t="shared" si="54"/>
        <v>0</v>
      </c>
      <c r="AA165" s="8">
        <f t="shared" si="54"/>
        <v>0</v>
      </c>
      <c r="AB165" s="8">
        <f t="shared" si="54"/>
        <v>0</v>
      </c>
      <c r="AC165" s="8">
        <f t="shared" si="54"/>
        <v>0</v>
      </c>
      <c r="AD165" s="8">
        <f t="shared" si="54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55">IF($C$122=0,0,$C$129*D165/$C$122)</f>
        <v>0</v>
      </c>
      <c r="E166" s="99">
        <f t="shared" ca="1" si="55"/>
        <v>0</v>
      </c>
      <c r="F166" s="99">
        <f t="shared" ca="1" si="55"/>
        <v>0</v>
      </c>
      <c r="G166" s="99">
        <f t="shared" ca="1" si="55"/>
        <v>0</v>
      </c>
      <c r="H166" s="99">
        <f t="shared" ca="1" si="55"/>
        <v>0</v>
      </c>
      <c r="I166" s="99">
        <f t="shared" ca="1" si="55"/>
        <v>0</v>
      </c>
      <c r="J166" s="99">
        <f t="shared" ca="1" si="55"/>
        <v>0</v>
      </c>
      <c r="L166" s="96" t="s">
        <v>92</v>
      </c>
      <c r="M166" s="99">
        <f>IF($D$122=0,0,$D$129*M165/$D$122)</f>
        <v>0</v>
      </c>
      <c r="N166" s="99">
        <f t="shared" ref="N166:T166" si="56">IF($D$122=0,0,$D$129*N165/$D$122)</f>
        <v>0</v>
      </c>
      <c r="O166" s="99">
        <f t="shared" si="56"/>
        <v>0</v>
      </c>
      <c r="P166" s="99">
        <f t="shared" si="56"/>
        <v>0</v>
      </c>
      <c r="Q166" s="99">
        <f t="shared" si="56"/>
        <v>0</v>
      </c>
      <c r="R166" s="99">
        <f t="shared" si="56"/>
        <v>0</v>
      </c>
      <c r="S166" s="99">
        <f t="shared" si="56"/>
        <v>0</v>
      </c>
      <c r="T166" s="99">
        <f t="shared" si="56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57">IF($E$122=0,0,$E$129*X165/$E$122)</f>
        <v>0</v>
      </c>
      <c r="Y166" s="99">
        <f t="shared" si="57"/>
        <v>0</v>
      </c>
      <c r="Z166" s="99">
        <f t="shared" si="57"/>
        <v>0</v>
      </c>
      <c r="AA166" s="99">
        <f t="shared" si="57"/>
        <v>0</v>
      </c>
      <c r="AB166" s="99">
        <f t="shared" si="57"/>
        <v>0</v>
      </c>
      <c r="AC166" s="99">
        <f t="shared" si="57"/>
        <v>0</v>
      </c>
      <c r="AD166" s="99">
        <f t="shared" si="5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8">(D$156=$C$113)*$C$128*($C$72="NCB")</f>
        <v>0</v>
      </c>
      <c r="E167" s="99">
        <f t="shared" si="58"/>
        <v>0</v>
      </c>
      <c r="F167" s="99">
        <f t="shared" si="58"/>
        <v>0</v>
      </c>
      <c r="G167" s="99">
        <f t="shared" si="58"/>
        <v>0</v>
      </c>
      <c r="H167" s="99">
        <f t="shared" si="58"/>
        <v>0</v>
      </c>
      <c r="I167" s="99">
        <f t="shared" si="58"/>
        <v>0</v>
      </c>
      <c r="J167" s="99">
        <f t="shared" si="58"/>
        <v>0</v>
      </c>
      <c r="L167" s="96" t="s">
        <v>90</v>
      </c>
      <c r="M167" s="99">
        <f>(M$156=$D$113)*$D$128*($D$72="NCB")</f>
        <v>0</v>
      </c>
      <c r="N167" s="99">
        <f t="shared" ref="N167:T167" si="59">(N$156=$D$113)*$D$128*($D$72="NCB")</f>
        <v>0</v>
      </c>
      <c r="O167" s="99">
        <f t="shared" si="59"/>
        <v>0</v>
      </c>
      <c r="P167" s="99">
        <f t="shared" si="59"/>
        <v>0</v>
      </c>
      <c r="Q167" s="99">
        <f t="shared" si="59"/>
        <v>0</v>
      </c>
      <c r="R167" s="99">
        <f t="shared" si="59"/>
        <v>0</v>
      </c>
      <c r="S167" s="99">
        <f t="shared" si="59"/>
        <v>0</v>
      </c>
      <c r="T167" s="99">
        <f t="shared" si="5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60">(X$156=$E$113)*$E$128*($E$72="NCB")</f>
        <v>0</v>
      </c>
      <c r="Y167" s="99">
        <f t="shared" si="60"/>
        <v>0</v>
      </c>
      <c r="Z167" s="99">
        <f t="shared" si="60"/>
        <v>0</v>
      </c>
      <c r="AA167" s="99">
        <f t="shared" si="60"/>
        <v>0</v>
      </c>
      <c r="AB167" s="99">
        <f t="shared" si="60"/>
        <v>0</v>
      </c>
      <c r="AC167" s="99">
        <f t="shared" si="60"/>
        <v>0</v>
      </c>
      <c r="AD167" s="99">
        <f t="shared" si="60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61">E166-D166+E167</f>
        <v>0</v>
      </c>
      <c r="F168" s="99">
        <f t="shared" ca="1" si="61"/>
        <v>0</v>
      </c>
      <c r="G168" s="99">
        <f t="shared" ca="1" si="61"/>
        <v>0</v>
      </c>
      <c r="H168" s="99">
        <f t="shared" ca="1" si="61"/>
        <v>0</v>
      </c>
      <c r="I168" s="99">
        <f t="shared" ca="1" si="61"/>
        <v>0</v>
      </c>
      <c r="J168" s="99">
        <f t="shared" ca="1" si="61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62">O166-N166+O167</f>
        <v>0</v>
      </c>
      <c r="P168" s="99">
        <f t="shared" si="62"/>
        <v>0</v>
      </c>
      <c r="Q168" s="99">
        <f t="shared" si="62"/>
        <v>0</v>
      </c>
      <c r="R168" s="99">
        <f t="shared" si="62"/>
        <v>0</v>
      </c>
      <c r="S168" s="99">
        <f t="shared" si="62"/>
        <v>0</v>
      </c>
      <c r="T168" s="99">
        <f t="shared" si="62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63">Y166-X166+Y167</f>
        <v>0</v>
      </c>
      <c r="Z168" s="99">
        <f t="shared" si="63"/>
        <v>0</v>
      </c>
      <c r="AA168" s="99">
        <f t="shared" si="63"/>
        <v>0</v>
      </c>
      <c r="AB168" s="99">
        <f t="shared" si="63"/>
        <v>0</v>
      </c>
      <c r="AC168" s="99">
        <f t="shared" si="63"/>
        <v>0</v>
      </c>
      <c r="AD168" s="99">
        <f t="shared" si="6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64">C170+1</f>
        <v>2</v>
      </c>
      <c r="E170" s="2">
        <f t="shared" si="64"/>
        <v>3</v>
      </c>
      <c r="F170" s="2">
        <f t="shared" si="64"/>
        <v>4</v>
      </c>
      <c r="G170" s="2">
        <f t="shared" si="64"/>
        <v>5</v>
      </c>
      <c r="H170" s="2">
        <f t="shared" si="64"/>
        <v>6</v>
      </c>
      <c r="I170" s="2">
        <f t="shared" si="64"/>
        <v>7</v>
      </c>
      <c r="J170" s="2">
        <f t="shared" si="64"/>
        <v>8</v>
      </c>
      <c r="L170" s="4" t="str">
        <f>B170</f>
        <v>Ceded - Layer 2</v>
      </c>
      <c r="M170" s="2">
        <v>1</v>
      </c>
      <c r="N170" s="2">
        <f t="shared" ref="N170:T170" si="65">M170+1</f>
        <v>2</v>
      </c>
      <c r="O170" s="2">
        <f t="shared" si="65"/>
        <v>3</v>
      </c>
      <c r="P170" s="2">
        <f t="shared" si="65"/>
        <v>4</v>
      </c>
      <c r="Q170" s="2">
        <f t="shared" si="65"/>
        <v>5</v>
      </c>
      <c r="R170" s="2">
        <f t="shared" si="65"/>
        <v>6</v>
      </c>
      <c r="S170" s="2">
        <f t="shared" si="65"/>
        <v>7</v>
      </c>
      <c r="T170" s="2">
        <f t="shared" si="65"/>
        <v>8</v>
      </c>
      <c r="V170" s="4" t="str">
        <f>B170</f>
        <v>Ceded - Layer 2</v>
      </c>
      <c r="W170" s="2">
        <v>1</v>
      </c>
      <c r="X170" s="2">
        <f t="shared" ref="X170:AD170" si="66">W170+1</f>
        <v>2</v>
      </c>
      <c r="Y170" s="2">
        <f t="shared" si="66"/>
        <v>3</v>
      </c>
      <c r="Z170" s="2">
        <f t="shared" si="66"/>
        <v>4</v>
      </c>
      <c r="AA170" s="2">
        <f t="shared" si="66"/>
        <v>5</v>
      </c>
      <c r="AB170" s="2">
        <f t="shared" si="66"/>
        <v>6</v>
      </c>
      <c r="AC170" s="2">
        <f t="shared" si="66"/>
        <v>7</v>
      </c>
      <c r="AD170" s="2">
        <f t="shared" si="66"/>
        <v>8</v>
      </c>
    </row>
    <row r="171" spans="2:31">
      <c r="B171" s="6" t="s">
        <v>0</v>
      </c>
      <c r="C171" s="8">
        <f t="shared" ref="C171:J176" si="67">MIN(MAX(C148-$I$68,0),$I$105)</f>
        <v>2250</v>
      </c>
      <c r="D171" s="8">
        <f t="shared" si="67"/>
        <v>5250</v>
      </c>
      <c r="E171" s="8">
        <f t="shared" si="67"/>
        <v>9000</v>
      </c>
      <c r="F171" s="8">
        <f t="shared" si="67"/>
        <v>12000</v>
      </c>
      <c r="G171" s="8">
        <f t="shared" si="67"/>
        <v>14250</v>
      </c>
      <c r="H171" s="8">
        <f t="shared" si="67"/>
        <v>15000</v>
      </c>
      <c r="I171" s="8">
        <f t="shared" si="67"/>
        <v>15000</v>
      </c>
      <c r="J171" s="8">
        <f t="shared" si="67"/>
        <v>15000</v>
      </c>
      <c r="L171" s="6" t="s">
        <v>0</v>
      </c>
      <c r="M171" s="8"/>
      <c r="N171" s="8">
        <f t="shared" ref="N171:T176" si="68">MIN(MAX(N148-$J$68,0),$J$105)</f>
        <v>0</v>
      </c>
      <c r="O171" s="8">
        <f t="shared" si="68"/>
        <v>0</v>
      </c>
      <c r="P171" s="8">
        <f t="shared" si="68"/>
        <v>0</v>
      </c>
      <c r="Q171" s="8">
        <f t="shared" si="68"/>
        <v>0</v>
      </c>
      <c r="R171" s="8">
        <f t="shared" si="68"/>
        <v>0</v>
      </c>
      <c r="S171" s="8">
        <f t="shared" si="68"/>
        <v>0</v>
      </c>
      <c r="T171" s="8">
        <f t="shared" si="68"/>
        <v>0</v>
      </c>
      <c r="V171" s="6" t="s">
        <v>0</v>
      </c>
      <c r="W171" s="8"/>
      <c r="X171" s="8"/>
      <c r="Y171" s="8">
        <f t="shared" ref="Y171:AD176" si="69">MIN(MAX(Y148-$K$68,0),$K$105)</f>
        <v>0</v>
      </c>
      <c r="Z171" s="8">
        <f t="shared" si="69"/>
        <v>0</v>
      </c>
      <c r="AA171" s="8">
        <f t="shared" si="69"/>
        <v>0</v>
      </c>
      <c r="AB171" s="8">
        <f t="shared" si="69"/>
        <v>0</v>
      </c>
      <c r="AC171" s="8">
        <f t="shared" si="69"/>
        <v>0</v>
      </c>
      <c r="AD171" s="8">
        <f t="shared" si="69"/>
        <v>0</v>
      </c>
    </row>
    <row r="172" spans="2:31">
      <c r="B172" s="6" t="s">
        <v>1</v>
      </c>
      <c r="C172" s="8">
        <f t="shared" si="67"/>
        <v>1500</v>
      </c>
      <c r="D172" s="8">
        <f t="shared" si="67"/>
        <v>3500</v>
      </c>
      <c r="E172" s="8">
        <f t="shared" si="67"/>
        <v>6000</v>
      </c>
      <c r="F172" s="8">
        <f t="shared" si="67"/>
        <v>8000</v>
      </c>
      <c r="G172" s="8">
        <f t="shared" si="67"/>
        <v>9500</v>
      </c>
      <c r="H172" s="8">
        <f t="shared" si="67"/>
        <v>10000</v>
      </c>
      <c r="I172" s="8">
        <f t="shared" si="67"/>
        <v>10000</v>
      </c>
      <c r="J172" s="8">
        <f t="shared" si="67"/>
        <v>10000</v>
      </c>
      <c r="L172" s="6" t="s">
        <v>1</v>
      </c>
      <c r="M172" s="8"/>
      <c r="N172" s="8">
        <f t="shared" si="68"/>
        <v>0</v>
      </c>
      <c r="O172" s="8">
        <f t="shared" si="68"/>
        <v>0</v>
      </c>
      <c r="P172" s="8">
        <f t="shared" si="68"/>
        <v>0</v>
      </c>
      <c r="Q172" s="8">
        <f t="shared" si="68"/>
        <v>0</v>
      </c>
      <c r="R172" s="8">
        <f t="shared" si="68"/>
        <v>0</v>
      </c>
      <c r="S172" s="8">
        <f t="shared" si="68"/>
        <v>0</v>
      </c>
      <c r="T172" s="8">
        <f t="shared" si="68"/>
        <v>0</v>
      </c>
      <c r="V172" s="6" t="s">
        <v>1</v>
      </c>
      <c r="W172" s="8"/>
      <c r="X172" s="8"/>
      <c r="Y172" s="8">
        <f t="shared" si="69"/>
        <v>0</v>
      </c>
      <c r="Z172" s="8">
        <f t="shared" si="69"/>
        <v>0</v>
      </c>
      <c r="AA172" s="8">
        <f t="shared" si="69"/>
        <v>0</v>
      </c>
      <c r="AB172" s="8">
        <f t="shared" si="69"/>
        <v>0</v>
      </c>
      <c r="AC172" s="8">
        <f t="shared" si="69"/>
        <v>0</v>
      </c>
      <c r="AD172" s="8">
        <f t="shared" si="69"/>
        <v>0</v>
      </c>
    </row>
    <row r="173" spans="2:31">
      <c r="B173" s="6" t="s">
        <v>2</v>
      </c>
      <c r="C173" s="8">
        <f t="shared" si="67"/>
        <v>0</v>
      </c>
      <c r="D173" s="8">
        <f t="shared" si="67"/>
        <v>0</v>
      </c>
      <c r="E173" s="8">
        <f t="shared" si="67"/>
        <v>0</v>
      </c>
      <c r="F173" s="8">
        <f t="shared" si="67"/>
        <v>0</v>
      </c>
      <c r="G173" s="8">
        <f t="shared" si="67"/>
        <v>0</v>
      </c>
      <c r="H173" s="8">
        <f t="shared" si="67"/>
        <v>0</v>
      </c>
      <c r="I173" s="8">
        <f t="shared" si="67"/>
        <v>0</v>
      </c>
      <c r="J173" s="8">
        <f t="shared" si="67"/>
        <v>0</v>
      </c>
      <c r="L173" s="6" t="s">
        <v>2</v>
      </c>
      <c r="M173" s="8"/>
      <c r="N173" s="8">
        <f t="shared" si="68"/>
        <v>0</v>
      </c>
      <c r="O173" s="8">
        <f t="shared" si="68"/>
        <v>0</v>
      </c>
      <c r="P173" s="8">
        <f t="shared" si="68"/>
        <v>0</v>
      </c>
      <c r="Q173" s="8">
        <f t="shared" si="68"/>
        <v>0</v>
      </c>
      <c r="R173" s="8">
        <f t="shared" si="68"/>
        <v>0</v>
      </c>
      <c r="S173" s="8">
        <f t="shared" si="68"/>
        <v>0</v>
      </c>
      <c r="T173" s="8">
        <f t="shared" si="68"/>
        <v>0</v>
      </c>
      <c r="V173" s="6" t="s">
        <v>2</v>
      </c>
      <c r="W173" s="8"/>
      <c r="X173" s="8"/>
      <c r="Y173" s="8">
        <f t="shared" si="69"/>
        <v>0</v>
      </c>
      <c r="Z173" s="8">
        <f t="shared" si="69"/>
        <v>0</v>
      </c>
      <c r="AA173" s="8">
        <f t="shared" si="69"/>
        <v>0</v>
      </c>
      <c r="AB173" s="8">
        <f t="shared" si="69"/>
        <v>0</v>
      </c>
      <c r="AC173" s="8">
        <f t="shared" si="69"/>
        <v>0</v>
      </c>
      <c r="AD173" s="8">
        <f t="shared" si="69"/>
        <v>0</v>
      </c>
    </row>
    <row r="174" spans="2:31">
      <c r="B174" s="6" t="s">
        <v>3</v>
      </c>
      <c r="C174" s="8">
        <f t="shared" si="67"/>
        <v>0</v>
      </c>
      <c r="D174" s="8">
        <f t="shared" si="67"/>
        <v>0</v>
      </c>
      <c r="E174" s="8">
        <f t="shared" si="67"/>
        <v>0</v>
      </c>
      <c r="F174" s="8">
        <f t="shared" si="67"/>
        <v>0</v>
      </c>
      <c r="G174" s="8">
        <f t="shared" si="67"/>
        <v>0</v>
      </c>
      <c r="H174" s="8">
        <f t="shared" si="67"/>
        <v>0</v>
      </c>
      <c r="I174" s="8">
        <f t="shared" si="67"/>
        <v>0</v>
      </c>
      <c r="J174" s="8">
        <f t="shared" si="67"/>
        <v>0</v>
      </c>
      <c r="L174" s="6" t="s">
        <v>3</v>
      </c>
      <c r="M174" s="8"/>
      <c r="N174" s="8">
        <f t="shared" si="68"/>
        <v>0</v>
      </c>
      <c r="O174" s="8">
        <f t="shared" si="68"/>
        <v>0</v>
      </c>
      <c r="P174" s="8">
        <f t="shared" si="68"/>
        <v>0</v>
      </c>
      <c r="Q174" s="8">
        <f t="shared" si="68"/>
        <v>0</v>
      </c>
      <c r="R174" s="8">
        <f t="shared" si="68"/>
        <v>0</v>
      </c>
      <c r="S174" s="8">
        <f t="shared" si="68"/>
        <v>0</v>
      </c>
      <c r="T174" s="8">
        <f t="shared" si="68"/>
        <v>0</v>
      </c>
      <c r="V174" s="6" t="s">
        <v>3</v>
      </c>
      <c r="W174" s="8"/>
      <c r="X174" s="8"/>
      <c r="Y174" s="8">
        <f t="shared" si="69"/>
        <v>0</v>
      </c>
      <c r="Z174" s="8">
        <f t="shared" si="69"/>
        <v>0</v>
      </c>
      <c r="AA174" s="8">
        <f t="shared" si="69"/>
        <v>0</v>
      </c>
      <c r="AB174" s="8">
        <f t="shared" si="69"/>
        <v>0</v>
      </c>
      <c r="AC174" s="8">
        <f t="shared" si="69"/>
        <v>0</v>
      </c>
      <c r="AD174" s="8">
        <f t="shared" si="69"/>
        <v>0</v>
      </c>
    </row>
    <row r="175" spans="2:31">
      <c r="B175" s="6" t="s">
        <v>4</v>
      </c>
      <c r="C175" s="8">
        <f t="shared" si="67"/>
        <v>0</v>
      </c>
      <c r="D175" s="8">
        <f t="shared" si="67"/>
        <v>0</v>
      </c>
      <c r="E175" s="8">
        <f t="shared" si="67"/>
        <v>0</v>
      </c>
      <c r="F175" s="8">
        <f t="shared" si="67"/>
        <v>0</v>
      </c>
      <c r="G175" s="8">
        <f t="shared" si="67"/>
        <v>0</v>
      </c>
      <c r="H175" s="8">
        <f t="shared" si="67"/>
        <v>0</v>
      </c>
      <c r="I175" s="8">
        <f t="shared" si="67"/>
        <v>0</v>
      </c>
      <c r="J175" s="8">
        <f t="shared" si="67"/>
        <v>0</v>
      </c>
      <c r="L175" s="6" t="s">
        <v>4</v>
      </c>
      <c r="M175" s="8"/>
      <c r="N175" s="8">
        <f t="shared" si="68"/>
        <v>0</v>
      </c>
      <c r="O175" s="8">
        <f t="shared" si="68"/>
        <v>0</v>
      </c>
      <c r="P175" s="8">
        <f t="shared" si="68"/>
        <v>0</v>
      </c>
      <c r="Q175" s="8">
        <f t="shared" si="68"/>
        <v>0</v>
      </c>
      <c r="R175" s="8">
        <f t="shared" si="68"/>
        <v>0</v>
      </c>
      <c r="S175" s="8">
        <f t="shared" si="68"/>
        <v>0</v>
      </c>
      <c r="T175" s="8">
        <f t="shared" si="68"/>
        <v>0</v>
      </c>
      <c r="V175" s="6" t="s">
        <v>4</v>
      </c>
      <c r="W175" s="8"/>
      <c r="X175" s="8"/>
      <c r="Y175" s="8">
        <f t="shared" si="69"/>
        <v>0</v>
      </c>
      <c r="Z175" s="8">
        <f t="shared" si="69"/>
        <v>0</v>
      </c>
      <c r="AA175" s="8">
        <f t="shared" si="69"/>
        <v>0</v>
      </c>
      <c r="AB175" s="8">
        <f t="shared" si="69"/>
        <v>0</v>
      </c>
      <c r="AC175" s="8">
        <f t="shared" si="69"/>
        <v>0</v>
      </c>
      <c r="AD175" s="8">
        <f t="shared" si="69"/>
        <v>0</v>
      </c>
    </row>
    <row r="176" spans="2:31">
      <c r="B176" s="6" t="s">
        <v>5</v>
      </c>
      <c r="C176" s="8">
        <f t="shared" si="67"/>
        <v>0</v>
      </c>
      <c r="D176" s="8">
        <f t="shared" si="67"/>
        <v>0</v>
      </c>
      <c r="E176" s="8">
        <f t="shared" si="67"/>
        <v>0</v>
      </c>
      <c r="F176" s="8">
        <f t="shared" si="67"/>
        <v>0</v>
      </c>
      <c r="G176" s="8">
        <f t="shared" si="67"/>
        <v>0</v>
      </c>
      <c r="H176" s="8">
        <f t="shared" si="67"/>
        <v>0</v>
      </c>
      <c r="I176" s="8">
        <f t="shared" si="67"/>
        <v>0</v>
      </c>
      <c r="J176" s="8">
        <f t="shared" si="67"/>
        <v>0</v>
      </c>
      <c r="L176" s="6" t="s">
        <v>5</v>
      </c>
      <c r="M176" s="8"/>
      <c r="N176" s="8">
        <f t="shared" si="68"/>
        <v>0</v>
      </c>
      <c r="O176" s="8">
        <f t="shared" si="68"/>
        <v>0</v>
      </c>
      <c r="P176" s="8">
        <f t="shared" si="68"/>
        <v>0</v>
      </c>
      <c r="Q176" s="8">
        <f t="shared" si="68"/>
        <v>0</v>
      </c>
      <c r="R176" s="8">
        <f t="shared" si="68"/>
        <v>0</v>
      </c>
      <c r="S176" s="8">
        <f t="shared" si="68"/>
        <v>0</v>
      </c>
      <c r="T176" s="8">
        <f t="shared" si="68"/>
        <v>0</v>
      </c>
      <c r="V176" s="6" t="s">
        <v>5</v>
      </c>
      <c r="W176" s="8"/>
      <c r="X176" s="8"/>
      <c r="Y176" s="8">
        <f t="shared" si="69"/>
        <v>0</v>
      </c>
      <c r="Z176" s="8">
        <f t="shared" si="69"/>
        <v>0</v>
      </c>
      <c r="AA176" s="8">
        <f t="shared" si="69"/>
        <v>0</v>
      </c>
      <c r="AB176" s="8">
        <f t="shared" si="69"/>
        <v>0</v>
      </c>
      <c r="AC176" s="8">
        <f t="shared" si="69"/>
        <v>0</v>
      </c>
      <c r="AD176" s="8">
        <f t="shared" si="69"/>
        <v>0</v>
      </c>
    </row>
    <row r="177" spans="2:31">
      <c r="B177" s="6" t="s">
        <v>35</v>
      </c>
      <c r="C177" s="8">
        <f t="shared" ref="C177:J177" si="70">SUM(C171:C176)</f>
        <v>3750</v>
      </c>
      <c r="D177" s="8">
        <f t="shared" si="70"/>
        <v>8750</v>
      </c>
      <c r="E177" s="8">
        <f t="shared" si="70"/>
        <v>15000</v>
      </c>
      <c r="F177" s="8">
        <f t="shared" si="70"/>
        <v>20000</v>
      </c>
      <c r="G177" s="8">
        <f t="shared" si="70"/>
        <v>23750</v>
      </c>
      <c r="H177" s="8">
        <f>SUM(H171:H176)</f>
        <v>25000</v>
      </c>
      <c r="I177" s="8">
        <f t="shared" si="70"/>
        <v>25000</v>
      </c>
      <c r="J177" s="8">
        <f t="shared" si="70"/>
        <v>25000</v>
      </c>
      <c r="L177" s="6" t="s">
        <v>35</v>
      </c>
      <c r="M177" s="8"/>
      <c r="N177" s="8">
        <f t="shared" ref="N177:T177" si="71">SUM(N171:N176)</f>
        <v>0</v>
      </c>
      <c r="O177" s="8">
        <f t="shared" si="71"/>
        <v>0</v>
      </c>
      <c r="P177" s="8">
        <f t="shared" si="71"/>
        <v>0</v>
      </c>
      <c r="Q177" s="8">
        <f t="shared" si="71"/>
        <v>0</v>
      </c>
      <c r="R177" s="8">
        <f t="shared" si="71"/>
        <v>0</v>
      </c>
      <c r="S177" s="8">
        <f t="shared" si="71"/>
        <v>0</v>
      </c>
      <c r="T177" s="8">
        <f t="shared" si="71"/>
        <v>0</v>
      </c>
      <c r="V177" s="6" t="s">
        <v>35</v>
      </c>
      <c r="W177" s="8"/>
      <c r="X177" s="8"/>
      <c r="Y177" s="8">
        <f t="shared" ref="Y177:AD177" si="72">SUM(Y171:Y176)</f>
        <v>0</v>
      </c>
      <c r="Z177" s="8">
        <f t="shared" si="72"/>
        <v>0</v>
      </c>
      <c r="AA177" s="8">
        <f t="shared" si="72"/>
        <v>0</v>
      </c>
      <c r="AB177" s="8">
        <f t="shared" si="72"/>
        <v>0</v>
      </c>
      <c r="AC177" s="8">
        <f t="shared" si="72"/>
        <v>0</v>
      </c>
      <c r="AD177" s="8">
        <f t="shared" si="72"/>
        <v>0</v>
      </c>
    </row>
    <row r="178" spans="2:31">
      <c r="B178" s="6" t="s">
        <v>36</v>
      </c>
      <c r="C178" s="8">
        <f t="shared" ref="C178:J178" si="73">MIN(MAX(C177-$I$70,0),$I$106)</f>
        <v>3750</v>
      </c>
      <c r="D178" s="8">
        <f t="shared" si="73"/>
        <v>8750</v>
      </c>
      <c r="E178" s="8">
        <f t="shared" si="73"/>
        <v>15000</v>
      </c>
      <c r="F178" s="8">
        <f t="shared" si="73"/>
        <v>20000</v>
      </c>
      <c r="G178" s="8">
        <f t="shared" si="73"/>
        <v>23750</v>
      </c>
      <c r="H178" s="8">
        <f t="shared" si="73"/>
        <v>25000</v>
      </c>
      <c r="I178" s="8">
        <f t="shared" si="73"/>
        <v>25000</v>
      </c>
      <c r="J178" s="8">
        <f t="shared" si="73"/>
        <v>25000</v>
      </c>
      <c r="L178" s="6" t="s">
        <v>36</v>
      </c>
      <c r="M178" s="8"/>
      <c r="N178" s="8">
        <f t="shared" ref="N178:T178" si="74">MIN(MAX(N177-$J$70,0),$J$106)</f>
        <v>0</v>
      </c>
      <c r="O178" s="8">
        <f t="shared" si="74"/>
        <v>0</v>
      </c>
      <c r="P178" s="8">
        <f t="shared" si="74"/>
        <v>0</v>
      </c>
      <c r="Q178" s="8">
        <f t="shared" si="74"/>
        <v>0</v>
      </c>
      <c r="R178" s="8">
        <f t="shared" si="74"/>
        <v>0</v>
      </c>
      <c r="S178" s="8">
        <f t="shared" si="74"/>
        <v>0</v>
      </c>
      <c r="T178" s="8">
        <f t="shared" si="74"/>
        <v>0</v>
      </c>
      <c r="V178" s="6" t="s">
        <v>36</v>
      </c>
      <c r="W178" s="8"/>
      <c r="X178" s="8"/>
      <c r="Y178" s="8">
        <f t="shared" ref="Y178:AD178" si="75">MIN(MAX(Y177-$J$70,0),$K$106)</f>
        <v>0</v>
      </c>
      <c r="Z178" s="8">
        <f t="shared" si="75"/>
        <v>0</v>
      </c>
      <c r="AA178" s="8">
        <f t="shared" si="75"/>
        <v>0</v>
      </c>
      <c r="AB178" s="8">
        <f t="shared" si="75"/>
        <v>0</v>
      </c>
      <c r="AC178" s="8">
        <f t="shared" si="75"/>
        <v>0</v>
      </c>
      <c r="AD178" s="8">
        <f t="shared" si="75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76">D178*$I$66*$C$77</f>
        <v>0</v>
      </c>
      <c r="E179" s="8">
        <f t="shared" si="76"/>
        <v>0</v>
      </c>
      <c r="F179" s="8">
        <f t="shared" si="76"/>
        <v>0</v>
      </c>
      <c r="G179" s="8">
        <f t="shared" si="76"/>
        <v>0</v>
      </c>
      <c r="H179" s="8">
        <f t="shared" si="76"/>
        <v>0</v>
      </c>
      <c r="I179" s="8">
        <f t="shared" si="76"/>
        <v>0</v>
      </c>
      <c r="J179" s="8">
        <f t="shared" si="76"/>
        <v>0</v>
      </c>
      <c r="L179" s="6" t="s">
        <v>60</v>
      </c>
      <c r="M179" s="8"/>
      <c r="N179" s="8">
        <f t="shared" ref="N179:T179" si="77">N178*$J$66*$C$77</f>
        <v>0</v>
      </c>
      <c r="O179" s="8">
        <f t="shared" si="77"/>
        <v>0</v>
      </c>
      <c r="P179" s="8">
        <f t="shared" si="77"/>
        <v>0</v>
      </c>
      <c r="Q179" s="8">
        <f t="shared" si="77"/>
        <v>0</v>
      </c>
      <c r="R179" s="8">
        <f t="shared" si="77"/>
        <v>0</v>
      </c>
      <c r="S179" s="8">
        <f t="shared" si="77"/>
        <v>0</v>
      </c>
      <c r="T179" s="8">
        <f t="shared" si="77"/>
        <v>0</v>
      </c>
      <c r="U179" s="8"/>
      <c r="V179" s="6" t="s">
        <v>60</v>
      </c>
      <c r="W179" s="8"/>
      <c r="X179" s="8"/>
      <c r="Y179" s="8">
        <f t="shared" ref="Y179:AD179" si="78">Y178*$K$66*$C$77</f>
        <v>0</v>
      </c>
      <c r="Z179" s="8">
        <f t="shared" si="78"/>
        <v>0</v>
      </c>
      <c r="AA179" s="8">
        <f t="shared" si="78"/>
        <v>0</v>
      </c>
      <c r="AB179" s="8">
        <f t="shared" si="78"/>
        <v>0</v>
      </c>
      <c r="AC179" s="8">
        <f t="shared" si="78"/>
        <v>0</v>
      </c>
      <c r="AD179" s="8">
        <f t="shared" si="78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9">IF($I$122=0,0,$I$129*D179/$I$122)</f>
        <v>0</v>
      </c>
      <c r="E180" s="99">
        <f t="shared" si="79"/>
        <v>0</v>
      </c>
      <c r="F180" s="99">
        <f t="shared" si="79"/>
        <v>0</v>
      </c>
      <c r="G180" s="99">
        <f t="shared" si="79"/>
        <v>0</v>
      </c>
      <c r="H180" s="99">
        <f t="shared" si="79"/>
        <v>0</v>
      </c>
      <c r="I180" s="99">
        <f t="shared" si="79"/>
        <v>0</v>
      </c>
      <c r="J180" s="99">
        <f t="shared" si="79"/>
        <v>0</v>
      </c>
      <c r="L180" s="96" t="s">
        <v>92</v>
      </c>
      <c r="M180" s="99">
        <f>IF($J$122=0,0,$J$129*M179/$J$122)</f>
        <v>0</v>
      </c>
      <c r="N180" s="99">
        <f t="shared" ref="N180:T180" si="80">IF($J$122=0,0,$J$129*N179/$J$122)</f>
        <v>0</v>
      </c>
      <c r="O180" s="99">
        <f t="shared" si="80"/>
        <v>0</v>
      </c>
      <c r="P180" s="99">
        <f t="shared" si="80"/>
        <v>0</v>
      </c>
      <c r="Q180" s="99">
        <f t="shared" si="80"/>
        <v>0</v>
      </c>
      <c r="R180" s="99">
        <f t="shared" si="80"/>
        <v>0</v>
      </c>
      <c r="S180" s="99">
        <f t="shared" si="80"/>
        <v>0</v>
      </c>
      <c r="T180" s="99">
        <f t="shared" si="8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81">IF($K$122=0,0,$K$129*X179/$K$122)</f>
        <v>0</v>
      </c>
      <c r="Y180" s="99">
        <f t="shared" si="81"/>
        <v>0</v>
      </c>
      <c r="Z180" s="99">
        <f t="shared" si="81"/>
        <v>0</v>
      </c>
      <c r="AA180" s="99">
        <f t="shared" si="81"/>
        <v>0</v>
      </c>
      <c r="AB180" s="99">
        <f t="shared" si="81"/>
        <v>0</v>
      </c>
      <c r="AC180" s="99">
        <f t="shared" si="81"/>
        <v>0</v>
      </c>
      <c r="AD180" s="99">
        <f t="shared" si="8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82">(D$170=$I$113)*$I$128*($I$72="NCB")</f>
        <v>0</v>
      </c>
      <c r="E181" s="99">
        <f t="shared" si="82"/>
        <v>0</v>
      </c>
      <c r="F181" s="99">
        <f t="shared" si="82"/>
        <v>0</v>
      </c>
      <c r="G181" s="99">
        <f t="shared" si="82"/>
        <v>0</v>
      </c>
      <c r="H181" s="99">
        <f t="shared" si="82"/>
        <v>0</v>
      </c>
      <c r="I181" s="99">
        <f t="shared" si="82"/>
        <v>0</v>
      </c>
      <c r="J181" s="99">
        <f t="shared" si="82"/>
        <v>0</v>
      </c>
      <c r="L181" s="96" t="s">
        <v>90</v>
      </c>
      <c r="M181" s="99">
        <f>(M$170=$J$113)*$J$128*($J$72="NCB")</f>
        <v>0</v>
      </c>
      <c r="N181" s="99">
        <f t="shared" ref="N181:T181" si="83">(N$170=$J$113)*$J$128*($J$72="NCB")</f>
        <v>0</v>
      </c>
      <c r="O181" s="99">
        <f t="shared" si="83"/>
        <v>0</v>
      </c>
      <c r="P181" s="99">
        <f t="shared" si="83"/>
        <v>0</v>
      </c>
      <c r="Q181" s="99">
        <f t="shared" si="83"/>
        <v>0</v>
      </c>
      <c r="R181" s="99">
        <f t="shared" si="83"/>
        <v>0</v>
      </c>
      <c r="S181" s="99">
        <f t="shared" si="83"/>
        <v>0</v>
      </c>
      <c r="T181" s="99">
        <f t="shared" si="8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84">(X$170=$K$113)*$K$128*($K$72="NCB")</f>
        <v>0</v>
      </c>
      <c r="Y181" s="99">
        <f t="shared" si="84"/>
        <v>0</v>
      </c>
      <c r="Z181" s="99">
        <f t="shared" si="84"/>
        <v>0</v>
      </c>
      <c r="AA181" s="99">
        <f t="shared" si="84"/>
        <v>0</v>
      </c>
      <c r="AB181" s="99">
        <f t="shared" si="84"/>
        <v>0</v>
      </c>
      <c r="AC181" s="99">
        <f t="shared" si="84"/>
        <v>0</v>
      </c>
      <c r="AD181" s="99">
        <f t="shared" si="84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85">E180-D180+E181</f>
        <v>0</v>
      </c>
      <c r="F182" s="99">
        <f t="shared" si="85"/>
        <v>0</v>
      </c>
      <c r="G182" s="99">
        <f t="shared" si="85"/>
        <v>0</v>
      </c>
      <c r="H182" s="99">
        <f t="shared" si="85"/>
        <v>0</v>
      </c>
      <c r="I182" s="99">
        <f t="shared" si="85"/>
        <v>0</v>
      </c>
      <c r="J182" s="99">
        <f t="shared" si="85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86">O180-N180+O181</f>
        <v>0</v>
      </c>
      <c r="P182" s="99">
        <f t="shared" si="86"/>
        <v>0</v>
      </c>
      <c r="Q182" s="99">
        <f t="shared" si="86"/>
        <v>0</v>
      </c>
      <c r="R182" s="99">
        <f t="shared" si="86"/>
        <v>0</v>
      </c>
      <c r="S182" s="99">
        <f t="shared" si="86"/>
        <v>0</v>
      </c>
      <c r="T182" s="99">
        <f t="shared" si="86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87">Y180-X180+Y181</f>
        <v>0</v>
      </c>
      <c r="Z182" s="99">
        <f t="shared" si="87"/>
        <v>0</v>
      </c>
      <c r="AA182" s="99">
        <f t="shared" si="87"/>
        <v>0</v>
      </c>
      <c r="AB182" s="99">
        <f t="shared" si="87"/>
        <v>0</v>
      </c>
      <c r="AC182" s="99">
        <f t="shared" si="87"/>
        <v>0</v>
      </c>
      <c r="AD182" s="99">
        <f t="shared" si="8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8">C165+C179</f>
        <v>0</v>
      </c>
      <c r="D185" s="8">
        <f t="shared" si="88"/>
        <v>0</v>
      </c>
      <c r="E185" s="8">
        <f t="shared" si="88"/>
        <v>3000</v>
      </c>
      <c r="F185" s="8">
        <f t="shared" si="88"/>
        <v>8000</v>
      </c>
      <c r="G185" s="8">
        <f t="shared" si="88"/>
        <v>11750</v>
      </c>
      <c r="H185" s="8">
        <f t="shared" si="88"/>
        <v>13000</v>
      </c>
      <c r="I185" s="8">
        <f t="shared" si="88"/>
        <v>13000</v>
      </c>
      <c r="J185" s="8">
        <f t="shared" si="88"/>
        <v>13000</v>
      </c>
      <c r="L185" s="6" t="s">
        <v>38</v>
      </c>
      <c r="M185" s="8">
        <f t="shared" ref="M185:T185" si="89">M165+M179</f>
        <v>0</v>
      </c>
      <c r="N185" s="8">
        <f t="shared" si="89"/>
        <v>0</v>
      </c>
      <c r="O185" s="8">
        <f t="shared" si="89"/>
        <v>0</v>
      </c>
      <c r="P185" s="8">
        <f t="shared" si="89"/>
        <v>0</v>
      </c>
      <c r="Q185" s="8">
        <f t="shared" si="89"/>
        <v>0</v>
      </c>
      <c r="R185" s="8">
        <f t="shared" si="89"/>
        <v>0</v>
      </c>
      <c r="S185" s="8">
        <f t="shared" si="89"/>
        <v>0</v>
      </c>
      <c r="T185" s="8">
        <f t="shared" si="89"/>
        <v>0</v>
      </c>
      <c r="U185" s="8"/>
      <c r="V185" s="6" t="s">
        <v>38</v>
      </c>
      <c r="W185" s="8">
        <f t="shared" ref="W185:AD185" si="90">W165+W179</f>
        <v>0</v>
      </c>
      <c r="X185" s="8">
        <f t="shared" si="90"/>
        <v>0</v>
      </c>
      <c r="Y185" s="8">
        <f t="shared" si="90"/>
        <v>0</v>
      </c>
      <c r="Z185" s="8">
        <f t="shared" si="90"/>
        <v>0</v>
      </c>
      <c r="AA185" s="8">
        <f t="shared" si="90"/>
        <v>0</v>
      </c>
      <c r="AB185" s="8">
        <f t="shared" si="90"/>
        <v>0</v>
      </c>
      <c r="AC185" s="8">
        <f t="shared" si="90"/>
        <v>0</v>
      </c>
      <c r="AD185" s="8">
        <f t="shared" si="90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91">C189+1</f>
        <v>2</v>
      </c>
      <c r="E189" s="2">
        <f t="shared" si="91"/>
        <v>3</v>
      </c>
      <c r="F189" s="2">
        <f t="shared" si="91"/>
        <v>4</v>
      </c>
      <c r="G189" s="2">
        <f t="shared" si="91"/>
        <v>5</v>
      </c>
      <c r="H189" s="2">
        <f t="shared" si="91"/>
        <v>6</v>
      </c>
      <c r="I189" s="2">
        <f t="shared" si="91"/>
        <v>7</v>
      </c>
      <c r="J189" s="2">
        <f t="shared" si="91"/>
        <v>8</v>
      </c>
    </row>
    <row r="190" spans="2:31">
      <c r="B190" s="6" t="s">
        <v>40</v>
      </c>
      <c r="C190" s="12">
        <f t="shared" ref="C190:J190" si="92">C154+M154+W154</f>
        <v>3750</v>
      </c>
      <c r="D190" s="12">
        <f t="shared" si="92"/>
        <v>8750</v>
      </c>
      <c r="E190" s="12">
        <f t="shared" si="92"/>
        <v>15000</v>
      </c>
      <c r="F190" s="12">
        <f t="shared" si="92"/>
        <v>20000</v>
      </c>
      <c r="G190" s="12">
        <f t="shared" si="92"/>
        <v>23750</v>
      </c>
      <c r="H190" s="12">
        <f t="shared" si="92"/>
        <v>25000</v>
      </c>
      <c r="I190" s="12">
        <f t="shared" si="92"/>
        <v>25000</v>
      </c>
      <c r="J190" s="12">
        <f t="shared" si="92"/>
        <v>25000</v>
      </c>
    </row>
    <row r="191" spans="2:31">
      <c r="B191" s="6" t="s">
        <v>41</v>
      </c>
      <c r="C191" s="12">
        <f>C190</f>
        <v>3750</v>
      </c>
      <c r="D191" s="12">
        <f t="shared" ref="D191:J191" si="93">D190-C190</f>
        <v>5000</v>
      </c>
      <c r="E191" s="12">
        <f t="shared" si="93"/>
        <v>6250</v>
      </c>
      <c r="F191" s="12">
        <f t="shared" si="93"/>
        <v>5000</v>
      </c>
      <c r="G191" s="12">
        <f t="shared" si="93"/>
        <v>3750</v>
      </c>
      <c r="H191" s="12">
        <f t="shared" si="93"/>
        <v>1250</v>
      </c>
      <c r="I191" s="12">
        <f t="shared" si="93"/>
        <v>0</v>
      </c>
      <c r="J191" s="12">
        <f t="shared" si="93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94">C185</f>
        <v>0</v>
      </c>
      <c r="D194" s="8">
        <f t="shared" si="94"/>
        <v>0</v>
      </c>
      <c r="E194" s="8">
        <f t="shared" si="94"/>
        <v>3000</v>
      </c>
      <c r="F194" s="8">
        <f t="shared" si="94"/>
        <v>8000</v>
      </c>
      <c r="G194" s="8">
        <f t="shared" si="94"/>
        <v>11750</v>
      </c>
      <c r="H194" s="8">
        <f t="shared" si="94"/>
        <v>13000</v>
      </c>
      <c r="I194" s="8">
        <f t="shared" si="94"/>
        <v>13000</v>
      </c>
      <c r="J194" s="8">
        <f t="shared" si="94"/>
        <v>13000</v>
      </c>
    </row>
    <row r="195" spans="1:10">
      <c r="B195" s="6" t="s">
        <v>31</v>
      </c>
      <c r="C195" s="8"/>
      <c r="D195" s="8">
        <f t="shared" ref="D195:J195" si="95">N185</f>
        <v>0</v>
      </c>
      <c r="E195" s="8">
        <f t="shared" si="95"/>
        <v>0</v>
      </c>
      <c r="F195" s="8">
        <f t="shared" si="95"/>
        <v>0</v>
      </c>
      <c r="G195" s="8">
        <f t="shared" si="95"/>
        <v>0</v>
      </c>
      <c r="H195" s="8">
        <f t="shared" si="95"/>
        <v>0</v>
      </c>
      <c r="I195" s="8">
        <f t="shared" si="95"/>
        <v>0</v>
      </c>
      <c r="J195" s="8">
        <f t="shared" si="95"/>
        <v>0</v>
      </c>
    </row>
    <row r="196" spans="1:10">
      <c r="B196" s="6" t="s">
        <v>32</v>
      </c>
      <c r="C196" s="8"/>
      <c r="D196" s="8"/>
      <c r="E196" s="8">
        <f t="shared" ref="E196:J196" si="96">Y185</f>
        <v>0</v>
      </c>
      <c r="F196" s="8">
        <f t="shared" si="96"/>
        <v>0</v>
      </c>
      <c r="G196" s="8">
        <f t="shared" si="96"/>
        <v>0</v>
      </c>
      <c r="H196" s="8">
        <f t="shared" si="96"/>
        <v>0</v>
      </c>
      <c r="I196" s="8">
        <f t="shared" si="96"/>
        <v>0</v>
      </c>
      <c r="J196" s="8">
        <f t="shared" si="96"/>
        <v>0</v>
      </c>
    </row>
    <row r="197" spans="1:10">
      <c r="B197" s="6" t="s">
        <v>42</v>
      </c>
      <c r="C197" s="8">
        <f t="shared" ref="C197:J197" si="97">SUM(C194:C196)</f>
        <v>0</v>
      </c>
      <c r="D197" s="8">
        <f t="shared" si="97"/>
        <v>0</v>
      </c>
      <c r="E197" s="8">
        <f t="shared" si="97"/>
        <v>3000</v>
      </c>
      <c r="F197" s="8">
        <f t="shared" si="97"/>
        <v>8000</v>
      </c>
      <c r="G197" s="8">
        <f t="shared" si="97"/>
        <v>11750</v>
      </c>
      <c r="H197" s="8">
        <f t="shared" si="97"/>
        <v>13000</v>
      </c>
      <c r="I197" s="8">
        <f t="shared" si="97"/>
        <v>13000</v>
      </c>
      <c r="J197" s="8">
        <f t="shared" si="97"/>
        <v>13000</v>
      </c>
    </row>
    <row r="198" spans="1:10">
      <c r="B198" s="6" t="s">
        <v>43</v>
      </c>
      <c r="C198" s="8">
        <f t="shared" ref="C198:J198" si="98">MIN(MAX(C197-$C$59,0),$C$104)</f>
        <v>0</v>
      </c>
      <c r="D198" s="8">
        <f t="shared" si="98"/>
        <v>0</v>
      </c>
      <c r="E198" s="8">
        <f t="shared" si="98"/>
        <v>0</v>
      </c>
      <c r="F198" s="8">
        <f t="shared" si="98"/>
        <v>0</v>
      </c>
      <c r="G198" s="8">
        <f t="shared" si="98"/>
        <v>1750</v>
      </c>
      <c r="H198" s="8">
        <f t="shared" si="98"/>
        <v>3000</v>
      </c>
      <c r="I198" s="8">
        <f t="shared" si="98"/>
        <v>3000</v>
      </c>
      <c r="J198" s="8">
        <f t="shared" si="98"/>
        <v>3000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9">E198-D198</f>
        <v>0</v>
      </c>
      <c r="F199" s="69">
        <f t="shared" si="99"/>
        <v>0</v>
      </c>
      <c r="G199" s="69">
        <f t="shared" si="99"/>
        <v>1750</v>
      </c>
      <c r="H199" s="69">
        <f>H198-G198</f>
        <v>1250</v>
      </c>
      <c r="I199" s="69">
        <f t="shared" si="99"/>
        <v>0</v>
      </c>
      <c r="J199" s="69">
        <f t="shared" si="9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3000</v>
      </c>
      <c r="B205" s="55" t="s">
        <v>30</v>
      </c>
      <c r="C205" s="79">
        <f>MIN($A205,C194)</f>
        <v>0</v>
      </c>
      <c r="D205" s="79">
        <f t="shared" ref="D205:J207" si="100">MIN($A205,D194)</f>
        <v>0</v>
      </c>
      <c r="E205" s="79">
        <f t="shared" si="100"/>
        <v>3000</v>
      </c>
      <c r="F205" s="79">
        <f t="shared" si="100"/>
        <v>3000</v>
      </c>
      <c r="G205" s="79">
        <f t="shared" si="100"/>
        <v>3000</v>
      </c>
      <c r="H205" s="79">
        <f t="shared" si="100"/>
        <v>3000</v>
      </c>
      <c r="I205" s="79">
        <f t="shared" si="100"/>
        <v>3000</v>
      </c>
      <c r="J205" s="80">
        <f t="shared" si="100"/>
        <v>3000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100"/>
        <v>0</v>
      </c>
      <c r="F206" s="79">
        <f t="shared" si="100"/>
        <v>0</v>
      </c>
      <c r="G206" s="79">
        <f t="shared" si="100"/>
        <v>0</v>
      </c>
      <c r="H206" s="79">
        <f t="shared" si="100"/>
        <v>0</v>
      </c>
      <c r="I206" s="79">
        <f t="shared" si="100"/>
        <v>0</v>
      </c>
      <c r="J206" s="80">
        <f t="shared" si="100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100"/>
        <v>0</v>
      </c>
      <c r="F207" s="79">
        <f t="shared" si="100"/>
        <v>0</v>
      </c>
      <c r="G207" s="79">
        <f t="shared" si="100"/>
        <v>0</v>
      </c>
      <c r="H207" s="79">
        <f t="shared" si="100"/>
        <v>0</v>
      </c>
      <c r="I207" s="79">
        <f t="shared" si="100"/>
        <v>0</v>
      </c>
      <c r="J207" s="80">
        <f t="shared" si="100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101">E205-D205</f>
        <v>3000</v>
      </c>
      <c r="F210" s="79">
        <f t="shared" si="101"/>
        <v>0</v>
      </c>
      <c r="G210" s="79">
        <f t="shared" si="101"/>
        <v>0</v>
      </c>
      <c r="H210" s="79">
        <f t="shared" si="101"/>
        <v>0</v>
      </c>
      <c r="I210" s="79">
        <f t="shared" si="101"/>
        <v>0</v>
      </c>
      <c r="J210" s="80">
        <f t="shared" si="10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101"/>
        <v>0</v>
      </c>
      <c r="F211" s="79">
        <f t="shared" si="101"/>
        <v>0</v>
      </c>
      <c r="G211" s="79">
        <f t="shared" si="101"/>
        <v>0</v>
      </c>
      <c r="H211" s="79">
        <f t="shared" si="101"/>
        <v>0</v>
      </c>
      <c r="I211" s="79">
        <f t="shared" si="101"/>
        <v>0</v>
      </c>
      <c r="J211" s="80">
        <f t="shared" si="10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61" zoomScale="70" workbookViewId="0">
      <selection activeCell="E125" sqref="E125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20000</v>
      </c>
      <c r="D8" s="7">
        <v>20000</v>
      </c>
      <c r="E8" s="7">
        <v>20000</v>
      </c>
    </row>
    <row r="9" spans="2:16">
      <c r="B9" s="6" t="s">
        <v>1</v>
      </c>
      <c r="C9" s="7">
        <v>0</v>
      </c>
      <c r="D9" s="7">
        <v>0</v>
      </c>
      <c r="E9" s="7">
        <v>0</v>
      </c>
    </row>
    <row r="10" spans="2:16">
      <c r="B10" s="6" t="s">
        <v>2</v>
      </c>
      <c r="C10" s="7">
        <v>0</v>
      </c>
      <c r="D10" s="7">
        <v>0</v>
      </c>
      <c r="E10" s="7">
        <v>0</v>
      </c>
      <c r="G10" s="8"/>
      <c r="O10" s="6"/>
      <c r="P10" s="91"/>
    </row>
    <row r="11" spans="2:16">
      <c r="B11" s="6" t="s">
        <v>3</v>
      </c>
      <c r="C11" s="7">
        <v>0</v>
      </c>
      <c r="D11" s="7">
        <v>0</v>
      </c>
      <c r="E11" s="7">
        <v>0</v>
      </c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20000</v>
      </c>
      <c r="D14" s="9">
        <f>SUM(D8:D13)</f>
        <v>20000</v>
      </c>
      <c r="E14" s="9">
        <f>SUM(E8:E13)</f>
        <v>20000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</v>
      </c>
      <c r="D17" s="11">
        <v>0</v>
      </c>
      <c r="E17" s="11">
        <v>0.4</v>
      </c>
      <c r="F17" s="11">
        <v>0.3</v>
      </c>
      <c r="G17" s="11">
        <v>0.2</v>
      </c>
      <c r="H17" s="11">
        <v>0.1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8000</v>
      </c>
      <c r="F22" s="8">
        <f>$C8*F$17</f>
        <v>6000</v>
      </c>
      <c r="G22" s="8">
        <f t="shared" si="1"/>
        <v>4000</v>
      </c>
      <c r="H22" s="8">
        <f t="shared" si="1"/>
        <v>2000</v>
      </c>
      <c r="I22" s="8">
        <f t="shared" si="1"/>
        <v>0</v>
      </c>
      <c r="J22" s="8">
        <f t="shared" si="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8000</v>
      </c>
      <c r="F28" s="44">
        <f t="shared" si="3"/>
        <v>6000</v>
      </c>
      <c r="G28" s="44">
        <f t="shared" si="3"/>
        <v>4000</v>
      </c>
      <c r="H28" s="44">
        <f t="shared" si="3"/>
        <v>2000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8000</v>
      </c>
      <c r="G31" s="8">
        <f t="shared" si="5"/>
        <v>6000</v>
      </c>
      <c r="H31" s="8">
        <f t="shared" si="5"/>
        <v>4000</v>
      </c>
      <c r="I31" s="8">
        <f t="shared" si="5"/>
        <v>2000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8000</v>
      </c>
      <c r="G37" s="44">
        <f t="shared" si="6"/>
        <v>6000</v>
      </c>
      <c r="H37" s="44">
        <f t="shared" si="6"/>
        <v>4000</v>
      </c>
      <c r="I37" s="44">
        <f t="shared" si="6"/>
        <v>2000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8000</v>
      </c>
      <c r="H40" s="8">
        <f t="shared" si="8"/>
        <v>6000</v>
      </c>
      <c r="I40" s="8">
        <f t="shared" si="8"/>
        <v>4000</v>
      </c>
      <c r="J40" s="8">
        <f t="shared" si="8"/>
        <v>2000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8000</v>
      </c>
      <c r="H46" s="44">
        <f t="shared" si="9"/>
        <v>6000</v>
      </c>
      <c r="I46" s="44">
        <f t="shared" si="9"/>
        <v>4000</v>
      </c>
      <c r="J46" s="44">
        <f t="shared" si="9"/>
        <v>2000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0</v>
      </c>
      <c r="E48" s="47">
        <f t="shared" si="10"/>
        <v>8000</v>
      </c>
      <c r="F48" s="47">
        <f t="shared" si="10"/>
        <v>14000</v>
      </c>
      <c r="G48" s="47">
        <f t="shared" si="10"/>
        <v>18000</v>
      </c>
      <c r="H48" s="47">
        <f t="shared" si="10"/>
        <v>12000</v>
      </c>
      <c r="I48" s="47">
        <f t="shared" si="10"/>
        <v>6000</v>
      </c>
      <c r="J48" s="48">
        <f t="shared" si="10"/>
        <v>2000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8000</v>
      </c>
      <c r="F49" s="84">
        <f t="shared" si="11"/>
        <v>6000</v>
      </c>
      <c r="G49" s="84">
        <f t="shared" si="11"/>
        <v>4000</v>
      </c>
      <c r="H49" s="84">
        <f t="shared" si="11"/>
        <v>2000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8000</v>
      </c>
      <c r="G50" s="84">
        <f t="shared" si="12"/>
        <v>6000</v>
      </c>
      <c r="H50" s="84">
        <f t="shared" si="12"/>
        <v>4000</v>
      </c>
      <c r="I50" s="84">
        <f t="shared" si="12"/>
        <v>2000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8000</v>
      </c>
      <c r="H51" s="84">
        <f t="shared" si="13"/>
        <v>6000</v>
      </c>
      <c r="I51" s="84">
        <f t="shared" si="13"/>
        <v>4000</v>
      </c>
      <c r="J51" s="84">
        <f t="shared" si="13"/>
        <v>2000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50000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0</v>
      </c>
      <c r="E67" s="7">
        <v>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0</v>
      </c>
      <c r="E68" s="23">
        <v>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0</v>
      </c>
      <c r="D69" s="7">
        <v>0</v>
      </c>
      <c r="E69" s="7">
        <v>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20000</v>
      </c>
      <c r="D81" s="28">
        <f>D134</f>
        <v>20000</v>
      </c>
      <c r="E81" s="28">
        <f>E134</f>
        <v>10000</v>
      </c>
      <c r="F81" s="29"/>
      <c r="G81" s="29"/>
      <c r="H81" s="29"/>
      <c r="I81" s="29"/>
      <c r="J81" s="29"/>
      <c r="K81" s="25">
        <f>SUM(C81:J81)</f>
        <v>50000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8000</v>
      </c>
      <c r="F82" s="86">
        <f t="shared" si="15"/>
        <v>14000</v>
      </c>
      <c r="G82" s="86">
        <f t="shared" si="15"/>
        <v>18000</v>
      </c>
      <c r="H82" s="86">
        <f t="shared" si="15"/>
        <v>8000</v>
      </c>
      <c r="I82" s="86">
        <f t="shared" si="15"/>
        <v>2000</v>
      </c>
      <c r="J82" s="86">
        <f t="shared" si="15"/>
        <v>0</v>
      </c>
      <c r="K82" s="86">
        <f>SUM(C82:J82)</f>
        <v>50000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8000</v>
      </c>
      <c r="F83" s="28">
        <f t="shared" si="16"/>
        <v>6000</v>
      </c>
      <c r="G83" s="28">
        <f t="shared" si="16"/>
        <v>4000</v>
      </c>
      <c r="H83" s="28">
        <f t="shared" si="16"/>
        <v>2000</v>
      </c>
      <c r="I83" s="28">
        <f t="shared" si="16"/>
        <v>0</v>
      </c>
      <c r="J83" s="28">
        <f t="shared" si="16"/>
        <v>0</v>
      </c>
      <c r="K83" s="25">
        <f>SUM(C83:J83)</f>
        <v>20000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8000</v>
      </c>
      <c r="G84" s="28">
        <f t="shared" si="16"/>
        <v>6000</v>
      </c>
      <c r="H84" s="28">
        <f t="shared" si="16"/>
        <v>4000</v>
      </c>
      <c r="I84" s="28">
        <f t="shared" si="16"/>
        <v>2000</v>
      </c>
      <c r="J84" s="28">
        <f t="shared" si="16"/>
        <v>0</v>
      </c>
      <c r="K84" s="25">
        <f>SUM(C84:J84)</f>
        <v>20000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8000</v>
      </c>
      <c r="H85" s="28">
        <f t="shared" si="16"/>
        <v>2000</v>
      </c>
      <c r="I85" s="28">
        <f t="shared" si="16"/>
        <v>0</v>
      </c>
      <c r="J85" s="28">
        <f t="shared" si="16"/>
        <v>0</v>
      </c>
      <c r="K85" s="25">
        <f>SUM(C85:J85)</f>
        <v>10000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0</v>
      </c>
      <c r="D87" s="28">
        <f>D14-D81</f>
        <v>0</v>
      </c>
      <c r="E87" s="28">
        <f>E14-E81</f>
        <v>10000</v>
      </c>
      <c r="F87" s="29"/>
      <c r="G87" s="29"/>
      <c r="H87" s="29"/>
      <c r="I87" s="29"/>
      <c r="J87" s="29"/>
      <c r="K87" s="25">
        <f>SUM(C87:J87)</f>
        <v>10000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0</v>
      </c>
      <c r="E88" s="86">
        <f t="shared" si="17"/>
        <v>0</v>
      </c>
      <c r="F88" s="86">
        <f t="shared" si="17"/>
        <v>0</v>
      </c>
      <c r="G88" s="86">
        <f t="shared" si="17"/>
        <v>0</v>
      </c>
      <c r="H88" s="86">
        <f t="shared" si="17"/>
        <v>4000</v>
      </c>
      <c r="I88" s="86">
        <f t="shared" si="17"/>
        <v>4000</v>
      </c>
      <c r="J88" s="86">
        <f t="shared" si="17"/>
        <v>2000</v>
      </c>
      <c r="K88" s="86">
        <f>SUM(C88:J88)</f>
        <v>10000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0</v>
      </c>
      <c r="F89" s="28">
        <f t="shared" si="18"/>
        <v>0</v>
      </c>
      <c r="G89" s="28">
        <f t="shared" si="18"/>
        <v>0</v>
      </c>
      <c r="H89" s="28">
        <f t="shared" si="18"/>
        <v>0</v>
      </c>
      <c r="I89" s="28">
        <f t="shared" si="18"/>
        <v>0</v>
      </c>
      <c r="J89" s="28">
        <f t="shared" si="18"/>
        <v>0</v>
      </c>
      <c r="K89" s="25">
        <f>SUM(C89:J89)</f>
        <v>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4000</v>
      </c>
      <c r="I91" s="107">
        <f t="shared" si="18"/>
        <v>4000</v>
      </c>
      <c r="J91" s="107">
        <f t="shared" si="18"/>
        <v>2000</v>
      </c>
      <c r="K91" s="25">
        <f>SUM(C91:J91)</f>
        <v>10000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0</v>
      </c>
      <c r="E94" s="98">
        <f t="shared" ca="1" si="19"/>
        <v>0</v>
      </c>
      <c r="F94" s="98">
        <f t="shared" ca="1" si="19"/>
        <v>0</v>
      </c>
      <c r="G94" s="98">
        <f t="shared" ca="1" si="19"/>
        <v>0</v>
      </c>
      <c r="H94" s="98">
        <f t="shared" ca="1" si="19"/>
        <v>0</v>
      </c>
      <c r="I94" s="98">
        <f t="shared" ca="1" si="19"/>
        <v>0</v>
      </c>
      <c r="J94" s="98">
        <f t="shared" ca="1" si="19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0">M168+M182</f>
        <v>0</v>
      </c>
      <c r="D95" s="98">
        <f t="shared" ca="1" si="20"/>
        <v>0</v>
      </c>
      <c r="E95" s="98">
        <f t="shared" ca="1" si="20"/>
        <v>0</v>
      </c>
      <c r="F95" s="98">
        <f t="shared" ca="1" si="20"/>
        <v>0</v>
      </c>
      <c r="G95" s="98">
        <f t="shared" ca="1" si="20"/>
        <v>0</v>
      </c>
      <c r="H95" s="98">
        <f t="shared" ca="1" si="20"/>
        <v>0</v>
      </c>
      <c r="I95" s="98">
        <f t="shared" ca="1" si="20"/>
        <v>0</v>
      </c>
      <c r="J95" s="98">
        <f t="shared" ca="1" si="20"/>
        <v>0</v>
      </c>
      <c r="K95" s="25">
        <f ca="1"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 ca="1">W168+W182</f>
        <v>0</v>
      </c>
      <c r="D96" s="98">
        <f t="shared" ref="D96:J96" ca="1" si="21">X168+X182</f>
        <v>0</v>
      </c>
      <c r="E96" s="98">
        <f t="shared" ca="1" si="21"/>
        <v>0</v>
      </c>
      <c r="F96" s="98">
        <f t="shared" ca="1" si="21"/>
        <v>0</v>
      </c>
      <c r="G96" s="98">
        <f t="shared" ca="1" si="21"/>
        <v>0</v>
      </c>
      <c r="H96" s="98">
        <f t="shared" ca="1" si="21"/>
        <v>0</v>
      </c>
      <c r="I96" s="98">
        <f t="shared" ca="1" si="21"/>
        <v>0</v>
      </c>
      <c r="J96" s="98">
        <f t="shared" ca="1" si="21"/>
        <v>0</v>
      </c>
      <c r="K96" s="25">
        <f ca="1"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50000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99999999999999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99999999999999</v>
      </c>
      <c r="D106" s="14">
        <f>IF(D69=0,99999999999999,D69)</f>
        <v>99999999999999</v>
      </c>
      <c r="E106" s="14">
        <f>IF(E69=0,99999999999999,E69)</f>
        <v>99999999999999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2">MIN(MAX(C8-C$68,0),C$105)</f>
        <v>20000</v>
      </c>
      <c r="D114" s="8">
        <f t="shared" si="22"/>
        <v>20000</v>
      </c>
      <c r="E114" s="8">
        <f t="shared" si="22"/>
        <v>20000</v>
      </c>
      <c r="F114" s="12"/>
      <c r="H114" s="6" t="s">
        <v>0</v>
      </c>
      <c r="I114" s="8">
        <f t="shared" ref="I114:K119" si="23">MIN(MAX(C8-I$68,0),I$105)</f>
        <v>20000</v>
      </c>
      <c r="J114" s="8">
        <f t="shared" si="23"/>
        <v>20000</v>
      </c>
      <c r="K114" s="8">
        <f t="shared" si="23"/>
        <v>20000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2"/>
        <v>0</v>
      </c>
      <c r="D115" s="8">
        <f t="shared" si="22"/>
        <v>0</v>
      </c>
      <c r="E115" s="8">
        <f t="shared" si="22"/>
        <v>0</v>
      </c>
      <c r="F115" s="12"/>
      <c r="H115" s="6" t="s">
        <v>1</v>
      </c>
      <c r="I115" s="8">
        <f t="shared" si="23"/>
        <v>0</v>
      </c>
      <c r="J115" s="8">
        <f t="shared" si="23"/>
        <v>0</v>
      </c>
      <c r="K115" s="8">
        <f t="shared" si="2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2"/>
        <v>0</v>
      </c>
      <c r="D116" s="8">
        <f t="shared" si="22"/>
        <v>0</v>
      </c>
      <c r="E116" s="8">
        <f t="shared" si="22"/>
        <v>0</v>
      </c>
      <c r="F116" s="12"/>
      <c r="H116" s="6" t="s">
        <v>2</v>
      </c>
      <c r="I116" s="8">
        <f t="shared" si="23"/>
        <v>0</v>
      </c>
      <c r="J116" s="8">
        <f t="shared" si="23"/>
        <v>0</v>
      </c>
      <c r="K116" s="8">
        <f t="shared" si="2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2"/>
        <v>0</v>
      </c>
      <c r="D117" s="8">
        <f t="shared" si="22"/>
        <v>0</v>
      </c>
      <c r="E117" s="8">
        <f t="shared" si="22"/>
        <v>0</v>
      </c>
      <c r="F117" s="12"/>
      <c r="H117" s="6" t="s">
        <v>3</v>
      </c>
      <c r="I117" s="8">
        <f t="shared" si="23"/>
        <v>0</v>
      </c>
      <c r="J117" s="8">
        <f t="shared" si="23"/>
        <v>0</v>
      </c>
      <c r="K117" s="8">
        <f t="shared" si="2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2"/>
        <v>0</v>
      </c>
      <c r="D118" s="8">
        <f t="shared" si="22"/>
        <v>0</v>
      </c>
      <c r="E118" s="8">
        <f t="shared" si="22"/>
        <v>0</v>
      </c>
      <c r="F118" s="12"/>
      <c r="H118" s="6" t="s">
        <v>4</v>
      </c>
      <c r="I118" s="8">
        <f t="shared" si="23"/>
        <v>0</v>
      </c>
      <c r="J118" s="8">
        <f t="shared" si="23"/>
        <v>0</v>
      </c>
      <c r="K118" s="8">
        <f t="shared" si="2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2"/>
        <v>0</v>
      </c>
      <c r="D119" s="8">
        <f t="shared" si="22"/>
        <v>0</v>
      </c>
      <c r="E119" s="8">
        <f t="shared" si="22"/>
        <v>0</v>
      </c>
      <c r="F119" s="12"/>
      <c r="H119" s="6" t="s">
        <v>5</v>
      </c>
      <c r="I119" s="8">
        <f t="shared" si="23"/>
        <v>0</v>
      </c>
      <c r="J119" s="8">
        <f t="shared" si="23"/>
        <v>0</v>
      </c>
      <c r="K119" s="8">
        <f t="shared" si="2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20000</v>
      </c>
      <c r="D120" s="12">
        <f>SUM(D114:D119)</f>
        <v>20000</v>
      </c>
      <c r="E120" s="12">
        <f>SUM(E114:E119)</f>
        <v>20000</v>
      </c>
      <c r="F120" s="12"/>
      <c r="H120" s="6" t="s">
        <v>55</v>
      </c>
      <c r="I120" s="12">
        <f>SUM(I114:I119)</f>
        <v>20000</v>
      </c>
      <c r="J120" s="12">
        <f>SUM(J114:J119)</f>
        <v>20000</v>
      </c>
      <c r="K120" s="12">
        <f>SUM(K114:K119)</f>
        <v>20000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20000</v>
      </c>
      <c r="D121" s="12">
        <f>MIN(MAX(D120-D$70,0),D$106)</f>
        <v>20000</v>
      </c>
      <c r="E121" s="12">
        <f>MIN(MAX(E120-E$70,0),E$106)</f>
        <v>20000</v>
      </c>
      <c r="F121" s="12"/>
      <c r="H121" s="6" t="s">
        <v>24</v>
      </c>
      <c r="I121" s="12">
        <f>MIN(MAX(I120-I$70,0),I$106)</f>
        <v>20000</v>
      </c>
      <c r="J121" s="12">
        <f>MIN(MAX(J120-J$70,0),J$106)</f>
        <v>20000</v>
      </c>
      <c r="K121" s="12">
        <f>MIN(MAX(K120-K$70,0),K$106)</f>
        <v>20000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20000</v>
      </c>
      <c r="D122" s="12">
        <f>D121*D$66*D$77</f>
        <v>20000</v>
      </c>
      <c r="E122" s="12">
        <f>E121*E$66*E$77</f>
        <v>20000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20000</v>
      </c>
      <c r="D123" s="12">
        <f>C123+D122</f>
        <v>40000</v>
      </c>
      <c r="E123" s="12">
        <f>D123+E122</f>
        <v>60000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20000</v>
      </c>
      <c r="D131" s="12">
        <f>D123+J123</f>
        <v>40000</v>
      </c>
      <c r="E131" s="12">
        <f>E123+K123</f>
        <v>60000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20000</v>
      </c>
      <c r="D133" s="12">
        <f>MIN(MAX(D131-$C$59,0),$C$104)</f>
        <v>40000</v>
      </c>
      <c r="E133" s="12">
        <f>MIN(MAX(E131-$C$59,0),$C$104)</f>
        <v>50000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20000</v>
      </c>
      <c r="D134" s="70">
        <f>D133-C133</f>
        <v>20000</v>
      </c>
      <c r="E134" s="70">
        <f>E133-D133</f>
        <v>10000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4">C147+1</f>
        <v>2</v>
      </c>
      <c r="E147" s="2">
        <f t="shared" si="24"/>
        <v>3</v>
      </c>
      <c r="F147" s="2">
        <f t="shared" si="24"/>
        <v>4</v>
      </c>
      <c r="G147" s="2">
        <f t="shared" si="24"/>
        <v>5</v>
      </c>
      <c r="H147" s="2">
        <f t="shared" si="24"/>
        <v>6</v>
      </c>
      <c r="I147" s="2">
        <f t="shared" si="24"/>
        <v>7</v>
      </c>
      <c r="J147" s="2">
        <f t="shared" si="24"/>
        <v>8</v>
      </c>
      <c r="L147" s="4" t="s">
        <v>33</v>
      </c>
      <c r="M147" s="2">
        <v>1</v>
      </c>
      <c r="N147" s="2">
        <f t="shared" ref="N147:T147" si="25">M147+1</f>
        <v>2</v>
      </c>
      <c r="O147" s="2">
        <f t="shared" si="25"/>
        <v>3</v>
      </c>
      <c r="P147" s="2">
        <f t="shared" si="25"/>
        <v>4</v>
      </c>
      <c r="Q147" s="2">
        <f t="shared" si="25"/>
        <v>5</v>
      </c>
      <c r="R147" s="2">
        <f t="shared" si="25"/>
        <v>6</v>
      </c>
      <c r="S147" s="2">
        <f t="shared" si="25"/>
        <v>7</v>
      </c>
      <c r="T147" s="2">
        <f t="shared" si="25"/>
        <v>8</v>
      </c>
      <c r="V147" s="4" t="s">
        <v>33</v>
      </c>
      <c r="W147" s="2">
        <v>1</v>
      </c>
      <c r="X147" s="2">
        <f t="shared" ref="X147:AD147" si="26">W147+1</f>
        <v>2</v>
      </c>
      <c r="Y147" s="2">
        <f t="shared" si="26"/>
        <v>3</v>
      </c>
      <c r="Z147" s="2">
        <f t="shared" si="26"/>
        <v>4</v>
      </c>
      <c r="AA147" s="2">
        <f t="shared" si="26"/>
        <v>5</v>
      </c>
      <c r="AB147" s="2">
        <f t="shared" si="26"/>
        <v>6</v>
      </c>
      <c r="AC147" s="2">
        <f t="shared" si="26"/>
        <v>7</v>
      </c>
      <c r="AD147" s="2">
        <f t="shared" si="26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8000</v>
      </c>
      <c r="F148" s="8">
        <f>SUM($C22:F22)</f>
        <v>14000</v>
      </c>
      <c r="G148" s="8">
        <f>SUM($C22:G22)</f>
        <v>18000</v>
      </c>
      <c r="H148" s="8">
        <f>SUM($C22:H22)</f>
        <v>20000</v>
      </c>
      <c r="I148" s="8">
        <f>SUM($C22:I22)</f>
        <v>20000</v>
      </c>
      <c r="J148" s="8">
        <f>SUM($C22:J22)</f>
        <v>20000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8000</v>
      </c>
      <c r="Q148" s="8">
        <f>SUM($C31:G31)</f>
        <v>14000</v>
      </c>
      <c r="R148" s="8">
        <f>SUM($C31:H31)</f>
        <v>18000</v>
      </c>
      <c r="S148" s="8">
        <f>SUM($C31:I31)</f>
        <v>20000</v>
      </c>
      <c r="T148" s="8">
        <f>SUM($C31:J31)</f>
        <v>20000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8000</v>
      </c>
      <c r="AB148" s="8">
        <f>SUM($C40:H40)</f>
        <v>14000</v>
      </c>
      <c r="AC148" s="8">
        <f>SUM($C40:I40)</f>
        <v>18000</v>
      </c>
      <c r="AD148" s="8">
        <f>SUM($C40:J40)</f>
        <v>20000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7">SUM(C148:C153)</f>
        <v>0</v>
      </c>
      <c r="D154" s="44">
        <f t="shared" si="27"/>
        <v>0</v>
      </c>
      <c r="E154" s="44">
        <f t="shared" si="27"/>
        <v>8000</v>
      </c>
      <c r="F154" s="44">
        <f t="shared" si="27"/>
        <v>14000</v>
      </c>
      <c r="G154" s="44">
        <f t="shared" si="27"/>
        <v>18000</v>
      </c>
      <c r="H154" s="44">
        <f t="shared" si="27"/>
        <v>20000</v>
      </c>
      <c r="I154" s="44">
        <f t="shared" si="27"/>
        <v>20000</v>
      </c>
      <c r="J154" s="44">
        <f t="shared" si="27"/>
        <v>20000</v>
      </c>
      <c r="L154" s="6"/>
      <c r="M154" s="44"/>
      <c r="N154" s="44">
        <f t="shared" ref="N154:T154" si="28">SUM(N148:N153)</f>
        <v>0</v>
      </c>
      <c r="O154" s="44">
        <f t="shared" si="28"/>
        <v>0</v>
      </c>
      <c r="P154" s="44">
        <f t="shared" si="28"/>
        <v>8000</v>
      </c>
      <c r="Q154" s="44">
        <f t="shared" si="28"/>
        <v>14000</v>
      </c>
      <c r="R154" s="44">
        <f t="shared" si="28"/>
        <v>18000</v>
      </c>
      <c r="S154" s="44">
        <f t="shared" si="28"/>
        <v>20000</v>
      </c>
      <c r="T154" s="44">
        <f t="shared" si="28"/>
        <v>20000</v>
      </c>
      <c r="V154" s="6"/>
      <c r="W154" s="8"/>
      <c r="X154" s="8"/>
      <c r="Y154" s="44">
        <f t="shared" ref="Y154:AD154" si="29">SUM(Y148:Y153)</f>
        <v>0</v>
      </c>
      <c r="Z154" s="44">
        <f t="shared" si="29"/>
        <v>0</v>
      </c>
      <c r="AA154" s="44">
        <f t="shared" si="29"/>
        <v>8000</v>
      </c>
      <c r="AB154" s="44">
        <f t="shared" si="29"/>
        <v>14000</v>
      </c>
      <c r="AC154" s="44">
        <f t="shared" si="29"/>
        <v>18000</v>
      </c>
      <c r="AD154" s="44">
        <f t="shared" si="29"/>
        <v>20000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0">C156+1</f>
        <v>2</v>
      </c>
      <c r="E156" s="2">
        <f t="shared" si="30"/>
        <v>3</v>
      </c>
      <c r="F156" s="2">
        <f t="shared" si="30"/>
        <v>4</v>
      </c>
      <c r="G156" s="2">
        <f t="shared" si="30"/>
        <v>5</v>
      </c>
      <c r="H156" s="2">
        <f t="shared" si="30"/>
        <v>6</v>
      </c>
      <c r="I156" s="2">
        <f t="shared" si="30"/>
        <v>7</v>
      </c>
      <c r="J156" s="2">
        <f t="shared" si="30"/>
        <v>8</v>
      </c>
      <c r="L156" s="4" t="str">
        <f>B156</f>
        <v>Ceded - Layer 1</v>
      </c>
      <c r="M156" s="2">
        <v>1</v>
      </c>
      <c r="N156" s="2">
        <f t="shared" ref="N156:T156" si="31">M156+1</f>
        <v>2</v>
      </c>
      <c r="O156" s="2">
        <f t="shared" si="31"/>
        <v>3</v>
      </c>
      <c r="P156" s="2">
        <f t="shared" si="31"/>
        <v>4</v>
      </c>
      <c r="Q156" s="2">
        <f t="shared" si="31"/>
        <v>5</v>
      </c>
      <c r="R156" s="2">
        <f t="shared" si="31"/>
        <v>6</v>
      </c>
      <c r="S156" s="2">
        <f t="shared" si="31"/>
        <v>7</v>
      </c>
      <c r="T156" s="2">
        <f t="shared" si="31"/>
        <v>8</v>
      </c>
      <c r="V156" s="4" t="str">
        <f>B156</f>
        <v>Ceded - Layer 1</v>
      </c>
      <c r="W156" s="2">
        <v>1</v>
      </c>
      <c r="X156" s="2">
        <f t="shared" ref="X156:AD156" si="32">W156+1</f>
        <v>2</v>
      </c>
      <c r="Y156" s="2">
        <f t="shared" si="32"/>
        <v>3</v>
      </c>
      <c r="Z156" s="2">
        <f t="shared" si="32"/>
        <v>4</v>
      </c>
      <c r="AA156" s="2">
        <f t="shared" si="32"/>
        <v>5</v>
      </c>
      <c r="AB156" s="2">
        <f t="shared" si="32"/>
        <v>6</v>
      </c>
      <c r="AC156" s="2">
        <f t="shared" si="32"/>
        <v>7</v>
      </c>
      <c r="AD156" s="2">
        <f t="shared" si="32"/>
        <v>8</v>
      </c>
    </row>
    <row r="157" spans="2:30">
      <c r="B157" s="6" t="s">
        <v>0</v>
      </c>
      <c r="C157" s="8">
        <f t="shared" ref="C157:J162" si="33">MIN(MAX(C148-$C$68,0),$C$105)</f>
        <v>0</v>
      </c>
      <c r="D157" s="8">
        <f t="shared" si="33"/>
        <v>0</v>
      </c>
      <c r="E157" s="8">
        <f t="shared" si="33"/>
        <v>8000</v>
      </c>
      <c r="F157" s="8">
        <f t="shared" si="33"/>
        <v>14000</v>
      </c>
      <c r="G157" s="8">
        <f t="shared" si="33"/>
        <v>18000</v>
      </c>
      <c r="H157" s="8">
        <f t="shared" si="33"/>
        <v>20000</v>
      </c>
      <c r="I157" s="8">
        <f t="shared" si="33"/>
        <v>20000</v>
      </c>
      <c r="J157" s="8">
        <f t="shared" si="33"/>
        <v>20000</v>
      </c>
      <c r="L157" s="6" t="s">
        <v>0</v>
      </c>
      <c r="M157" s="8"/>
      <c r="N157" s="8">
        <f t="shared" ref="N157:T162" si="34">MIN(MAX(N148-$D$68,0),$D$105)</f>
        <v>0</v>
      </c>
      <c r="O157" s="8">
        <f t="shared" si="34"/>
        <v>0</v>
      </c>
      <c r="P157" s="8">
        <f t="shared" si="34"/>
        <v>8000</v>
      </c>
      <c r="Q157" s="8">
        <f t="shared" si="34"/>
        <v>14000</v>
      </c>
      <c r="R157" s="8">
        <f t="shared" si="34"/>
        <v>18000</v>
      </c>
      <c r="S157" s="8">
        <f t="shared" si="34"/>
        <v>20000</v>
      </c>
      <c r="T157" s="8">
        <f t="shared" si="34"/>
        <v>20000</v>
      </c>
      <c r="V157" s="6" t="s">
        <v>0</v>
      </c>
      <c r="W157" s="8"/>
      <c r="X157" s="8"/>
      <c r="Y157" s="8">
        <f t="shared" ref="Y157:AD162" si="35">MIN(MAX(Y148-$E$68,0),$E$105)</f>
        <v>0</v>
      </c>
      <c r="Z157" s="8">
        <f t="shared" si="35"/>
        <v>0</v>
      </c>
      <c r="AA157" s="8">
        <f t="shared" si="35"/>
        <v>8000</v>
      </c>
      <c r="AB157" s="8">
        <f t="shared" si="35"/>
        <v>14000</v>
      </c>
      <c r="AC157" s="8">
        <f t="shared" si="35"/>
        <v>18000</v>
      </c>
      <c r="AD157" s="8">
        <f t="shared" si="35"/>
        <v>20000</v>
      </c>
    </row>
    <row r="158" spans="2:30">
      <c r="B158" s="6" t="s">
        <v>1</v>
      </c>
      <c r="C158" s="8">
        <f t="shared" si="33"/>
        <v>0</v>
      </c>
      <c r="D158" s="8">
        <f t="shared" si="33"/>
        <v>0</v>
      </c>
      <c r="E158" s="8">
        <f t="shared" si="33"/>
        <v>0</v>
      </c>
      <c r="F158" s="8">
        <f t="shared" si="33"/>
        <v>0</v>
      </c>
      <c r="G158" s="8">
        <f t="shared" si="33"/>
        <v>0</v>
      </c>
      <c r="H158" s="8">
        <f t="shared" si="33"/>
        <v>0</v>
      </c>
      <c r="I158" s="8">
        <f t="shared" si="33"/>
        <v>0</v>
      </c>
      <c r="J158" s="8">
        <f t="shared" si="33"/>
        <v>0</v>
      </c>
      <c r="L158" s="6" t="s">
        <v>1</v>
      </c>
      <c r="M158" s="8"/>
      <c r="N158" s="8">
        <f t="shared" si="34"/>
        <v>0</v>
      </c>
      <c r="O158" s="8">
        <f t="shared" si="34"/>
        <v>0</v>
      </c>
      <c r="P158" s="8">
        <f t="shared" si="34"/>
        <v>0</v>
      </c>
      <c r="Q158" s="8">
        <f t="shared" si="34"/>
        <v>0</v>
      </c>
      <c r="R158" s="8">
        <f t="shared" si="34"/>
        <v>0</v>
      </c>
      <c r="S158" s="8">
        <f t="shared" si="34"/>
        <v>0</v>
      </c>
      <c r="T158" s="8">
        <f t="shared" si="34"/>
        <v>0</v>
      </c>
      <c r="V158" s="6" t="s">
        <v>1</v>
      </c>
      <c r="W158" s="8"/>
      <c r="X158" s="8"/>
      <c r="Y158" s="8">
        <f t="shared" si="35"/>
        <v>0</v>
      </c>
      <c r="Z158" s="8">
        <f t="shared" si="35"/>
        <v>0</v>
      </c>
      <c r="AA158" s="8">
        <f t="shared" si="35"/>
        <v>0</v>
      </c>
      <c r="AB158" s="8">
        <f t="shared" si="35"/>
        <v>0</v>
      </c>
      <c r="AC158" s="8">
        <f t="shared" si="35"/>
        <v>0</v>
      </c>
      <c r="AD158" s="8">
        <f t="shared" si="35"/>
        <v>0</v>
      </c>
    </row>
    <row r="159" spans="2:30">
      <c r="B159" s="6" t="s">
        <v>2</v>
      </c>
      <c r="C159" s="8">
        <f t="shared" si="33"/>
        <v>0</v>
      </c>
      <c r="D159" s="8">
        <f t="shared" si="33"/>
        <v>0</v>
      </c>
      <c r="E159" s="8">
        <f t="shared" si="33"/>
        <v>0</v>
      </c>
      <c r="F159" s="8">
        <f t="shared" si="33"/>
        <v>0</v>
      </c>
      <c r="G159" s="8">
        <f t="shared" si="33"/>
        <v>0</v>
      </c>
      <c r="H159" s="8">
        <f t="shared" si="33"/>
        <v>0</v>
      </c>
      <c r="I159" s="8">
        <f t="shared" si="33"/>
        <v>0</v>
      </c>
      <c r="J159" s="8">
        <f t="shared" si="33"/>
        <v>0</v>
      </c>
      <c r="L159" s="6" t="s">
        <v>2</v>
      </c>
      <c r="M159" s="8"/>
      <c r="N159" s="8">
        <f t="shared" si="34"/>
        <v>0</v>
      </c>
      <c r="O159" s="8">
        <f t="shared" si="34"/>
        <v>0</v>
      </c>
      <c r="P159" s="8">
        <f t="shared" si="34"/>
        <v>0</v>
      </c>
      <c r="Q159" s="8">
        <f t="shared" si="34"/>
        <v>0</v>
      </c>
      <c r="R159" s="8">
        <f t="shared" si="34"/>
        <v>0</v>
      </c>
      <c r="S159" s="8">
        <f t="shared" si="34"/>
        <v>0</v>
      </c>
      <c r="T159" s="8">
        <f t="shared" si="34"/>
        <v>0</v>
      </c>
      <c r="V159" s="6" t="s">
        <v>2</v>
      </c>
      <c r="W159" s="8"/>
      <c r="X159" s="8"/>
      <c r="Y159" s="8">
        <f t="shared" si="35"/>
        <v>0</v>
      </c>
      <c r="Z159" s="8">
        <f t="shared" si="35"/>
        <v>0</v>
      </c>
      <c r="AA159" s="8">
        <f t="shared" si="35"/>
        <v>0</v>
      </c>
      <c r="AB159" s="8">
        <f t="shared" si="35"/>
        <v>0</v>
      </c>
      <c r="AC159" s="8">
        <f t="shared" si="35"/>
        <v>0</v>
      </c>
      <c r="AD159" s="8">
        <f t="shared" si="35"/>
        <v>0</v>
      </c>
    </row>
    <row r="160" spans="2:30">
      <c r="B160" s="6" t="s">
        <v>3</v>
      </c>
      <c r="C160" s="8">
        <f t="shared" si="33"/>
        <v>0</v>
      </c>
      <c r="D160" s="8">
        <f t="shared" si="33"/>
        <v>0</v>
      </c>
      <c r="E160" s="8">
        <f t="shared" si="33"/>
        <v>0</v>
      </c>
      <c r="F160" s="8">
        <f t="shared" si="33"/>
        <v>0</v>
      </c>
      <c r="G160" s="8">
        <f t="shared" si="33"/>
        <v>0</v>
      </c>
      <c r="H160" s="8">
        <f t="shared" si="33"/>
        <v>0</v>
      </c>
      <c r="I160" s="8">
        <f t="shared" si="33"/>
        <v>0</v>
      </c>
      <c r="J160" s="8">
        <f t="shared" si="33"/>
        <v>0</v>
      </c>
      <c r="L160" s="6" t="s">
        <v>3</v>
      </c>
      <c r="M160" s="8"/>
      <c r="N160" s="8">
        <f t="shared" si="34"/>
        <v>0</v>
      </c>
      <c r="O160" s="8">
        <f t="shared" si="34"/>
        <v>0</v>
      </c>
      <c r="P160" s="8">
        <f t="shared" si="34"/>
        <v>0</v>
      </c>
      <c r="Q160" s="8">
        <f t="shared" si="34"/>
        <v>0</v>
      </c>
      <c r="R160" s="8">
        <f t="shared" si="34"/>
        <v>0</v>
      </c>
      <c r="S160" s="8">
        <f t="shared" si="34"/>
        <v>0</v>
      </c>
      <c r="T160" s="8">
        <f t="shared" si="34"/>
        <v>0</v>
      </c>
      <c r="V160" s="6" t="s">
        <v>3</v>
      </c>
      <c r="W160" s="8"/>
      <c r="X160" s="8"/>
      <c r="Y160" s="8">
        <f t="shared" si="35"/>
        <v>0</v>
      </c>
      <c r="Z160" s="8">
        <f t="shared" si="35"/>
        <v>0</v>
      </c>
      <c r="AA160" s="8">
        <f t="shared" si="35"/>
        <v>0</v>
      </c>
      <c r="AB160" s="8">
        <f t="shared" si="35"/>
        <v>0</v>
      </c>
      <c r="AC160" s="8">
        <f t="shared" si="35"/>
        <v>0</v>
      </c>
      <c r="AD160" s="8">
        <f t="shared" si="35"/>
        <v>0</v>
      </c>
    </row>
    <row r="161" spans="2:31">
      <c r="B161" s="6" t="s">
        <v>4</v>
      </c>
      <c r="C161" s="8">
        <f t="shared" si="33"/>
        <v>0</v>
      </c>
      <c r="D161" s="8">
        <f t="shared" si="33"/>
        <v>0</v>
      </c>
      <c r="E161" s="8">
        <f t="shared" si="33"/>
        <v>0</v>
      </c>
      <c r="F161" s="8">
        <f t="shared" si="33"/>
        <v>0</v>
      </c>
      <c r="G161" s="8">
        <f t="shared" si="33"/>
        <v>0</v>
      </c>
      <c r="H161" s="8">
        <f t="shared" si="33"/>
        <v>0</v>
      </c>
      <c r="I161" s="8">
        <f t="shared" si="33"/>
        <v>0</v>
      </c>
      <c r="J161" s="8">
        <f t="shared" si="33"/>
        <v>0</v>
      </c>
      <c r="L161" s="6" t="s">
        <v>4</v>
      </c>
      <c r="M161" s="8"/>
      <c r="N161" s="8">
        <f t="shared" si="34"/>
        <v>0</v>
      </c>
      <c r="O161" s="8">
        <f t="shared" si="34"/>
        <v>0</v>
      </c>
      <c r="P161" s="8">
        <f t="shared" si="34"/>
        <v>0</v>
      </c>
      <c r="Q161" s="8">
        <f t="shared" si="34"/>
        <v>0</v>
      </c>
      <c r="R161" s="8">
        <f t="shared" si="34"/>
        <v>0</v>
      </c>
      <c r="S161" s="8">
        <f t="shared" si="34"/>
        <v>0</v>
      </c>
      <c r="T161" s="8">
        <f t="shared" si="34"/>
        <v>0</v>
      </c>
      <c r="V161" s="6" t="s">
        <v>4</v>
      </c>
      <c r="W161" s="8"/>
      <c r="X161" s="8"/>
      <c r="Y161" s="8">
        <f t="shared" si="35"/>
        <v>0</v>
      </c>
      <c r="Z161" s="8">
        <f t="shared" si="35"/>
        <v>0</v>
      </c>
      <c r="AA161" s="8">
        <f t="shared" si="35"/>
        <v>0</v>
      </c>
      <c r="AB161" s="8">
        <f t="shared" si="35"/>
        <v>0</v>
      </c>
      <c r="AC161" s="8">
        <f t="shared" si="35"/>
        <v>0</v>
      </c>
      <c r="AD161" s="8">
        <f t="shared" si="35"/>
        <v>0</v>
      </c>
    </row>
    <row r="162" spans="2:31">
      <c r="B162" s="6" t="s">
        <v>5</v>
      </c>
      <c r="C162" s="8">
        <f t="shared" si="33"/>
        <v>0</v>
      </c>
      <c r="D162" s="8">
        <f t="shared" si="33"/>
        <v>0</v>
      </c>
      <c r="E162" s="8">
        <f t="shared" si="33"/>
        <v>0</v>
      </c>
      <c r="F162" s="8">
        <f t="shared" si="33"/>
        <v>0</v>
      </c>
      <c r="G162" s="8">
        <f t="shared" si="33"/>
        <v>0</v>
      </c>
      <c r="H162" s="8">
        <f t="shared" si="33"/>
        <v>0</v>
      </c>
      <c r="I162" s="8">
        <f t="shared" si="33"/>
        <v>0</v>
      </c>
      <c r="J162" s="8">
        <f t="shared" si="33"/>
        <v>0</v>
      </c>
      <c r="L162" s="6" t="s">
        <v>5</v>
      </c>
      <c r="M162" s="8"/>
      <c r="N162" s="8">
        <f t="shared" si="34"/>
        <v>0</v>
      </c>
      <c r="O162" s="8">
        <f t="shared" si="34"/>
        <v>0</v>
      </c>
      <c r="P162" s="8">
        <f t="shared" si="34"/>
        <v>0</v>
      </c>
      <c r="Q162" s="8">
        <f t="shared" si="34"/>
        <v>0</v>
      </c>
      <c r="R162" s="8">
        <f t="shared" si="34"/>
        <v>0</v>
      </c>
      <c r="S162" s="8">
        <f t="shared" si="34"/>
        <v>0</v>
      </c>
      <c r="T162" s="8">
        <f t="shared" si="34"/>
        <v>0</v>
      </c>
      <c r="V162" s="6" t="s">
        <v>5</v>
      </c>
      <c r="W162" s="8"/>
      <c r="X162" s="8"/>
      <c r="Y162" s="8">
        <f t="shared" si="35"/>
        <v>0</v>
      </c>
      <c r="Z162" s="8">
        <f t="shared" si="35"/>
        <v>0</v>
      </c>
      <c r="AA162" s="8">
        <f t="shared" si="35"/>
        <v>0</v>
      </c>
      <c r="AB162" s="8">
        <f t="shared" si="35"/>
        <v>0</v>
      </c>
      <c r="AC162" s="8">
        <f t="shared" si="35"/>
        <v>0</v>
      </c>
      <c r="AD162" s="8">
        <f t="shared" si="35"/>
        <v>0</v>
      </c>
    </row>
    <row r="163" spans="2:31">
      <c r="B163" s="6" t="s">
        <v>35</v>
      </c>
      <c r="C163" s="8">
        <f t="shared" ref="C163:J163" si="36">SUM(C157:C162)</f>
        <v>0</v>
      </c>
      <c r="D163" s="8">
        <f t="shared" si="36"/>
        <v>0</v>
      </c>
      <c r="E163" s="8">
        <f t="shared" si="36"/>
        <v>8000</v>
      </c>
      <c r="F163" s="8">
        <f t="shared" si="36"/>
        <v>14000</v>
      </c>
      <c r="G163" s="8">
        <f t="shared" si="36"/>
        <v>18000</v>
      </c>
      <c r="H163" s="8">
        <f t="shared" si="36"/>
        <v>20000</v>
      </c>
      <c r="I163" s="8">
        <f t="shared" si="36"/>
        <v>20000</v>
      </c>
      <c r="J163" s="8">
        <f t="shared" si="36"/>
        <v>20000</v>
      </c>
      <c r="L163" s="6" t="s">
        <v>35</v>
      </c>
      <c r="M163" s="8"/>
      <c r="N163" s="8">
        <f t="shared" ref="N163:T163" si="37">SUM(N157:N162)</f>
        <v>0</v>
      </c>
      <c r="O163" s="8">
        <f t="shared" si="37"/>
        <v>0</v>
      </c>
      <c r="P163" s="8">
        <f t="shared" si="37"/>
        <v>8000</v>
      </c>
      <c r="Q163" s="8">
        <f t="shared" si="37"/>
        <v>14000</v>
      </c>
      <c r="R163" s="8">
        <f t="shared" si="37"/>
        <v>18000</v>
      </c>
      <c r="S163" s="8">
        <f t="shared" si="37"/>
        <v>20000</v>
      </c>
      <c r="T163" s="8">
        <f t="shared" si="37"/>
        <v>20000</v>
      </c>
      <c r="V163" s="6" t="s">
        <v>35</v>
      </c>
      <c r="W163" s="8"/>
      <c r="X163" s="8"/>
      <c r="Y163" s="8">
        <f t="shared" ref="Y163:AD163" si="38">SUM(Y157:Y162)</f>
        <v>0</v>
      </c>
      <c r="Z163" s="8">
        <f t="shared" si="38"/>
        <v>0</v>
      </c>
      <c r="AA163" s="8">
        <f t="shared" si="38"/>
        <v>8000</v>
      </c>
      <c r="AB163" s="8">
        <f t="shared" si="38"/>
        <v>14000</v>
      </c>
      <c r="AC163" s="8">
        <f t="shared" si="38"/>
        <v>18000</v>
      </c>
      <c r="AD163" s="8">
        <f t="shared" si="38"/>
        <v>20000</v>
      </c>
    </row>
    <row r="164" spans="2:31">
      <c r="B164" s="6" t="s">
        <v>36</v>
      </c>
      <c r="C164" s="8">
        <f t="shared" ref="C164:J164" si="39">MIN(MAX(C163-$C$70,0),$C$106)</f>
        <v>0</v>
      </c>
      <c r="D164" s="8">
        <f t="shared" si="39"/>
        <v>0</v>
      </c>
      <c r="E164" s="8">
        <f t="shared" si="39"/>
        <v>8000</v>
      </c>
      <c r="F164" s="8">
        <f t="shared" si="39"/>
        <v>14000</v>
      </c>
      <c r="G164" s="8">
        <f t="shared" si="39"/>
        <v>18000</v>
      </c>
      <c r="H164" s="8">
        <f t="shared" si="39"/>
        <v>20000</v>
      </c>
      <c r="I164" s="8">
        <f t="shared" si="39"/>
        <v>20000</v>
      </c>
      <c r="J164" s="8">
        <f t="shared" si="39"/>
        <v>20000</v>
      </c>
      <c r="L164" s="6" t="s">
        <v>36</v>
      </c>
      <c r="M164" s="8"/>
      <c r="N164" s="8">
        <f t="shared" ref="N164:T164" si="40">MIN(MAX(N163-$D$70,0),$D$106)</f>
        <v>0</v>
      </c>
      <c r="O164" s="8">
        <f t="shared" si="40"/>
        <v>0</v>
      </c>
      <c r="P164" s="8">
        <f t="shared" si="40"/>
        <v>8000</v>
      </c>
      <c r="Q164" s="8">
        <f t="shared" si="40"/>
        <v>14000</v>
      </c>
      <c r="R164" s="8">
        <f t="shared" si="40"/>
        <v>18000</v>
      </c>
      <c r="S164" s="8">
        <f t="shared" si="40"/>
        <v>20000</v>
      </c>
      <c r="T164" s="8">
        <f t="shared" si="40"/>
        <v>20000</v>
      </c>
      <c r="V164" s="6" t="s">
        <v>36</v>
      </c>
      <c r="W164" s="8"/>
      <c r="X164" s="8"/>
      <c r="Y164" s="8">
        <f t="shared" ref="Y164:AD164" si="41">MIN(MAX(Y163-$E$70,0),$E$106)</f>
        <v>0</v>
      </c>
      <c r="Z164" s="8">
        <f t="shared" si="41"/>
        <v>0</v>
      </c>
      <c r="AA164" s="8">
        <f t="shared" si="41"/>
        <v>8000</v>
      </c>
      <c r="AB164" s="8">
        <f t="shared" si="41"/>
        <v>14000</v>
      </c>
      <c r="AC164" s="8">
        <f t="shared" si="41"/>
        <v>18000</v>
      </c>
      <c r="AD164" s="8">
        <f t="shared" si="41"/>
        <v>20000</v>
      </c>
    </row>
    <row r="165" spans="2:31">
      <c r="B165" s="6" t="s">
        <v>60</v>
      </c>
      <c r="C165" s="8">
        <f t="shared" ref="C165:J165" si="42">C164*$C$66*$C$77</f>
        <v>0</v>
      </c>
      <c r="D165" s="8">
        <f t="shared" si="42"/>
        <v>0</v>
      </c>
      <c r="E165" s="8">
        <f t="shared" si="42"/>
        <v>8000</v>
      </c>
      <c r="F165" s="8">
        <f t="shared" si="42"/>
        <v>14000</v>
      </c>
      <c r="G165" s="8">
        <f t="shared" si="42"/>
        <v>18000</v>
      </c>
      <c r="H165" s="8">
        <f t="shared" si="42"/>
        <v>20000</v>
      </c>
      <c r="I165" s="8">
        <f t="shared" si="42"/>
        <v>20000</v>
      </c>
      <c r="J165" s="8">
        <f t="shared" si="42"/>
        <v>20000</v>
      </c>
      <c r="L165" s="6" t="s">
        <v>60</v>
      </c>
      <c r="M165" s="8"/>
      <c r="N165" s="8">
        <f t="shared" ref="N165:T165" si="43">N164*$D$66*$D$77</f>
        <v>0</v>
      </c>
      <c r="O165" s="8">
        <f t="shared" si="43"/>
        <v>0</v>
      </c>
      <c r="P165" s="8">
        <f t="shared" si="43"/>
        <v>8000</v>
      </c>
      <c r="Q165" s="8">
        <f t="shared" si="43"/>
        <v>14000</v>
      </c>
      <c r="R165" s="8">
        <f t="shared" si="43"/>
        <v>18000</v>
      </c>
      <c r="S165" s="8">
        <f t="shared" si="43"/>
        <v>20000</v>
      </c>
      <c r="T165" s="8">
        <f t="shared" si="43"/>
        <v>20000</v>
      </c>
      <c r="U165" s="8"/>
      <c r="V165" s="6" t="s">
        <v>60</v>
      </c>
      <c r="W165" s="8"/>
      <c r="X165" s="8"/>
      <c r="Y165" s="8">
        <f t="shared" ref="Y165:AD165" si="44">Y164*$E$66*$E$77</f>
        <v>0</v>
      </c>
      <c r="Z165" s="8">
        <f t="shared" si="44"/>
        <v>0</v>
      </c>
      <c r="AA165" s="8">
        <f t="shared" si="44"/>
        <v>8000</v>
      </c>
      <c r="AB165" s="8">
        <f t="shared" si="44"/>
        <v>14000</v>
      </c>
      <c r="AC165" s="8">
        <f t="shared" si="44"/>
        <v>18000</v>
      </c>
      <c r="AD165" s="8">
        <f t="shared" si="44"/>
        <v>20000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5">IF($C$122=0,0,$C$129*D165/$C$122)</f>
        <v>0</v>
      </c>
      <c r="E166" s="99">
        <f t="shared" ca="1" si="45"/>
        <v>0</v>
      </c>
      <c r="F166" s="99">
        <f t="shared" ca="1" si="45"/>
        <v>0</v>
      </c>
      <c r="G166" s="99">
        <f t="shared" ca="1" si="45"/>
        <v>0</v>
      </c>
      <c r="H166" s="99">
        <f t="shared" ca="1" si="45"/>
        <v>0</v>
      </c>
      <c r="I166" s="99">
        <f t="shared" ca="1" si="45"/>
        <v>0</v>
      </c>
      <c r="J166" s="99">
        <f t="shared" ca="1" si="45"/>
        <v>0</v>
      </c>
      <c r="L166" s="96" t="s">
        <v>92</v>
      </c>
      <c r="M166" s="99">
        <f ca="1">IF($D$122=0,0,$D$129*M165/$D$122)</f>
        <v>0</v>
      </c>
      <c r="N166" s="99">
        <f t="shared" ref="N166:T166" ca="1" si="46">IF($D$122=0,0,$D$129*N165/$D$122)</f>
        <v>0</v>
      </c>
      <c r="O166" s="99">
        <f t="shared" ca="1" si="46"/>
        <v>0</v>
      </c>
      <c r="P166" s="99">
        <f t="shared" ca="1" si="46"/>
        <v>0</v>
      </c>
      <c r="Q166" s="99">
        <f t="shared" ca="1" si="46"/>
        <v>0</v>
      </c>
      <c r="R166" s="99">
        <f t="shared" ca="1" si="46"/>
        <v>0</v>
      </c>
      <c r="S166" s="99">
        <f t="shared" ca="1" si="46"/>
        <v>0</v>
      </c>
      <c r="T166" s="99">
        <f t="shared" ca="1" si="46"/>
        <v>0</v>
      </c>
      <c r="U166" s="8"/>
      <c r="V166" s="96" t="s">
        <v>92</v>
      </c>
      <c r="W166" s="99">
        <f ca="1">IF($E$122=0,0,$E$129*W165/$E$122)</f>
        <v>0</v>
      </c>
      <c r="X166" s="99">
        <f t="shared" ref="X166:AD166" ca="1" si="47">IF($E$122=0,0,$E$129*X165/$E$122)</f>
        <v>0</v>
      </c>
      <c r="Y166" s="99">
        <f t="shared" ca="1" si="47"/>
        <v>0</v>
      </c>
      <c r="Z166" s="99">
        <f t="shared" ca="1" si="47"/>
        <v>0</v>
      </c>
      <c r="AA166" s="99">
        <f t="shared" ca="1" si="47"/>
        <v>0</v>
      </c>
      <c r="AB166" s="99">
        <f t="shared" ca="1" si="47"/>
        <v>0</v>
      </c>
      <c r="AC166" s="99">
        <f t="shared" ca="1" si="47"/>
        <v>0</v>
      </c>
      <c r="AD166" s="99">
        <f t="shared" ca="1" si="4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8">(D$156=$C$113)*$C$128*($C$72="NCB")</f>
        <v>0</v>
      </c>
      <c r="E167" s="99">
        <f t="shared" si="48"/>
        <v>0</v>
      </c>
      <c r="F167" s="99">
        <f t="shared" si="48"/>
        <v>0</v>
      </c>
      <c r="G167" s="99">
        <f t="shared" si="48"/>
        <v>0</v>
      </c>
      <c r="H167" s="99">
        <f t="shared" si="48"/>
        <v>0</v>
      </c>
      <c r="I167" s="99">
        <f t="shared" si="48"/>
        <v>0</v>
      </c>
      <c r="J167" s="99">
        <f t="shared" si="48"/>
        <v>0</v>
      </c>
      <c r="L167" s="96" t="s">
        <v>90</v>
      </c>
      <c r="M167" s="99">
        <f>(M$156=$D$113)*$D$128*($D$72="NCB")</f>
        <v>0</v>
      </c>
      <c r="N167" s="99">
        <f t="shared" ref="N167:T167" si="49">(N$156=$D$113)*$D$128*($D$72="NCB")</f>
        <v>0</v>
      </c>
      <c r="O167" s="99">
        <f t="shared" si="49"/>
        <v>0</v>
      </c>
      <c r="P167" s="99">
        <f t="shared" si="49"/>
        <v>0</v>
      </c>
      <c r="Q167" s="99">
        <f t="shared" si="49"/>
        <v>0</v>
      </c>
      <c r="R167" s="99">
        <f t="shared" si="49"/>
        <v>0</v>
      </c>
      <c r="S167" s="99">
        <f t="shared" si="49"/>
        <v>0</v>
      </c>
      <c r="T167" s="99">
        <f t="shared" si="4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0">(X$156=$E$113)*$E$128*($E$72="NCB")</f>
        <v>0</v>
      </c>
      <c r="Y167" s="99">
        <f t="shared" si="50"/>
        <v>0</v>
      </c>
      <c r="Z167" s="99">
        <f t="shared" si="50"/>
        <v>0</v>
      </c>
      <c r="AA167" s="99">
        <f t="shared" si="50"/>
        <v>0</v>
      </c>
      <c r="AB167" s="99">
        <f t="shared" si="50"/>
        <v>0</v>
      </c>
      <c r="AC167" s="99">
        <f t="shared" si="50"/>
        <v>0</v>
      </c>
      <c r="AD167" s="99">
        <f t="shared" si="50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1">E166-D166+E167</f>
        <v>0</v>
      </c>
      <c r="F168" s="99">
        <f t="shared" ca="1" si="51"/>
        <v>0</v>
      </c>
      <c r="G168" s="99">
        <f t="shared" ca="1" si="51"/>
        <v>0</v>
      </c>
      <c r="H168" s="99">
        <f t="shared" ca="1" si="51"/>
        <v>0</v>
      </c>
      <c r="I168" s="99">
        <f t="shared" ca="1" si="51"/>
        <v>0</v>
      </c>
      <c r="J168" s="99">
        <f t="shared" ca="1" si="51"/>
        <v>0</v>
      </c>
      <c r="L168" s="96" t="s">
        <v>93</v>
      </c>
      <c r="M168" s="99">
        <f ca="1">M166+M167</f>
        <v>0</v>
      </c>
      <c r="N168" s="99">
        <f ca="1">N166-M166+N167</f>
        <v>0</v>
      </c>
      <c r="O168" s="99">
        <f t="shared" ref="O168:T168" ca="1" si="52">O166-N166+O167</f>
        <v>0</v>
      </c>
      <c r="P168" s="99">
        <f t="shared" ca="1" si="52"/>
        <v>0</v>
      </c>
      <c r="Q168" s="99">
        <f t="shared" ca="1" si="52"/>
        <v>0</v>
      </c>
      <c r="R168" s="99">
        <f t="shared" ca="1" si="52"/>
        <v>0</v>
      </c>
      <c r="S168" s="99">
        <f t="shared" ca="1" si="52"/>
        <v>0</v>
      </c>
      <c r="T168" s="99">
        <f t="shared" ca="1" si="52"/>
        <v>0</v>
      </c>
      <c r="U168" s="8"/>
      <c r="V168" s="96" t="s">
        <v>93</v>
      </c>
      <c r="W168" s="99">
        <f ca="1">W166+W167</f>
        <v>0</v>
      </c>
      <c r="X168" s="99">
        <f ca="1">X166-W166+X167</f>
        <v>0</v>
      </c>
      <c r="Y168" s="99">
        <f t="shared" ref="Y168:AD168" ca="1" si="53">Y166-X166+Y167</f>
        <v>0</v>
      </c>
      <c r="Z168" s="99">
        <f t="shared" ca="1" si="53"/>
        <v>0</v>
      </c>
      <c r="AA168" s="99">
        <f t="shared" ca="1" si="53"/>
        <v>0</v>
      </c>
      <c r="AB168" s="99">
        <f t="shared" ca="1" si="53"/>
        <v>0</v>
      </c>
      <c r="AC168" s="99">
        <f t="shared" ca="1" si="53"/>
        <v>0</v>
      </c>
      <c r="AD168" s="99">
        <f t="shared" ca="1" si="5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4">C170+1</f>
        <v>2</v>
      </c>
      <c r="E170" s="2">
        <f t="shared" si="54"/>
        <v>3</v>
      </c>
      <c r="F170" s="2">
        <f t="shared" si="54"/>
        <v>4</v>
      </c>
      <c r="G170" s="2">
        <f t="shared" si="54"/>
        <v>5</v>
      </c>
      <c r="H170" s="2">
        <f t="shared" si="54"/>
        <v>6</v>
      </c>
      <c r="I170" s="2">
        <f t="shared" si="54"/>
        <v>7</v>
      </c>
      <c r="J170" s="2">
        <f t="shared" si="54"/>
        <v>8</v>
      </c>
      <c r="L170" s="4" t="str">
        <f>B170</f>
        <v>Ceded - Layer 2</v>
      </c>
      <c r="M170" s="2">
        <v>1</v>
      </c>
      <c r="N170" s="2">
        <f t="shared" ref="N170:T170" si="55">M170+1</f>
        <v>2</v>
      </c>
      <c r="O170" s="2">
        <f t="shared" si="55"/>
        <v>3</v>
      </c>
      <c r="P170" s="2">
        <f t="shared" si="55"/>
        <v>4</v>
      </c>
      <c r="Q170" s="2">
        <f t="shared" si="55"/>
        <v>5</v>
      </c>
      <c r="R170" s="2">
        <f t="shared" si="55"/>
        <v>6</v>
      </c>
      <c r="S170" s="2">
        <f t="shared" si="55"/>
        <v>7</v>
      </c>
      <c r="T170" s="2">
        <f t="shared" si="55"/>
        <v>8</v>
      </c>
      <c r="V170" s="4" t="str">
        <f>B170</f>
        <v>Ceded - Layer 2</v>
      </c>
      <c r="W170" s="2">
        <v>1</v>
      </c>
      <c r="X170" s="2">
        <f t="shared" ref="X170:AD170" si="56">W170+1</f>
        <v>2</v>
      </c>
      <c r="Y170" s="2">
        <f t="shared" si="56"/>
        <v>3</v>
      </c>
      <c r="Z170" s="2">
        <f t="shared" si="56"/>
        <v>4</v>
      </c>
      <c r="AA170" s="2">
        <f t="shared" si="56"/>
        <v>5</v>
      </c>
      <c r="AB170" s="2">
        <f t="shared" si="56"/>
        <v>6</v>
      </c>
      <c r="AC170" s="2">
        <f t="shared" si="56"/>
        <v>7</v>
      </c>
      <c r="AD170" s="2">
        <f t="shared" si="56"/>
        <v>8</v>
      </c>
    </row>
    <row r="171" spans="2:31">
      <c r="B171" s="6" t="s">
        <v>0</v>
      </c>
      <c r="C171" s="8">
        <f t="shared" ref="C171:J176" si="57">MIN(MAX(C148-$I$68,0),$I$105)</f>
        <v>0</v>
      </c>
      <c r="D171" s="8">
        <f t="shared" si="57"/>
        <v>0</v>
      </c>
      <c r="E171" s="8">
        <f t="shared" si="57"/>
        <v>8000</v>
      </c>
      <c r="F171" s="8">
        <f t="shared" si="57"/>
        <v>14000</v>
      </c>
      <c r="G171" s="8">
        <f t="shared" si="57"/>
        <v>18000</v>
      </c>
      <c r="H171" s="8">
        <f t="shared" si="57"/>
        <v>20000</v>
      </c>
      <c r="I171" s="8">
        <f t="shared" si="57"/>
        <v>20000</v>
      </c>
      <c r="J171" s="8">
        <f t="shared" si="57"/>
        <v>20000</v>
      </c>
      <c r="L171" s="6" t="s">
        <v>0</v>
      </c>
      <c r="M171" s="8"/>
      <c r="N171" s="8">
        <f t="shared" ref="N171:T176" si="58">MIN(MAX(N148-$J$68,0),$J$105)</f>
        <v>0</v>
      </c>
      <c r="O171" s="8">
        <f t="shared" si="58"/>
        <v>0</v>
      </c>
      <c r="P171" s="8">
        <f t="shared" si="58"/>
        <v>8000</v>
      </c>
      <c r="Q171" s="8">
        <f t="shared" si="58"/>
        <v>14000</v>
      </c>
      <c r="R171" s="8">
        <f t="shared" si="58"/>
        <v>18000</v>
      </c>
      <c r="S171" s="8">
        <f t="shared" si="58"/>
        <v>20000</v>
      </c>
      <c r="T171" s="8">
        <f t="shared" si="58"/>
        <v>20000</v>
      </c>
      <c r="V171" s="6" t="s">
        <v>0</v>
      </c>
      <c r="W171" s="8"/>
      <c r="X171" s="8"/>
      <c r="Y171" s="8">
        <f t="shared" ref="Y171:AD176" si="59">MIN(MAX(Y148-$K$68,0),$K$105)</f>
        <v>0</v>
      </c>
      <c r="Z171" s="8">
        <f t="shared" si="59"/>
        <v>0</v>
      </c>
      <c r="AA171" s="8">
        <f t="shared" si="59"/>
        <v>8000</v>
      </c>
      <c r="AB171" s="8">
        <f t="shared" si="59"/>
        <v>14000</v>
      </c>
      <c r="AC171" s="8">
        <f t="shared" si="59"/>
        <v>18000</v>
      </c>
      <c r="AD171" s="8">
        <f t="shared" si="59"/>
        <v>20000</v>
      </c>
    </row>
    <row r="172" spans="2:31">
      <c r="B172" s="6" t="s">
        <v>1</v>
      </c>
      <c r="C172" s="8">
        <f t="shared" si="57"/>
        <v>0</v>
      </c>
      <c r="D172" s="8">
        <f t="shared" si="57"/>
        <v>0</v>
      </c>
      <c r="E172" s="8">
        <f t="shared" si="57"/>
        <v>0</v>
      </c>
      <c r="F172" s="8">
        <f t="shared" si="57"/>
        <v>0</v>
      </c>
      <c r="G172" s="8">
        <f t="shared" si="57"/>
        <v>0</v>
      </c>
      <c r="H172" s="8">
        <f t="shared" si="57"/>
        <v>0</v>
      </c>
      <c r="I172" s="8">
        <f t="shared" si="57"/>
        <v>0</v>
      </c>
      <c r="J172" s="8">
        <f t="shared" si="57"/>
        <v>0</v>
      </c>
      <c r="L172" s="6" t="s">
        <v>1</v>
      </c>
      <c r="M172" s="8"/>
      <c r="N172" s="8">
        <f t="shared" si="58"/>
        <v>0</v>
      </c>
      <c r="O172" s="8">
        <f t="shared" si="58"/>
        <v>0</v>
      </c>
      <c r="P172" s="8">
        <f t="shared" si="58"/>
        <v>0</v>
      </c>
      <c r="Q172" s="8">
        <f t="shared" si="58"/>
        <v>0</v>
      </c>
      <c r="R172" s="8">
        <f t="shared" si="58"/>
        <v>0</v>
      </c>
      <c r="S172" s="8">
        <f t="shared" si="58"/>
        <v>0</v>
      </c>
      <c r="T172" s="8">
        <f t="shared" si="58"/>
        <v>0</v>
      </c>
      <c r="V172" s="6" t="s">
        <v>1</v>
      </c>
      <c r="W172" s="8"/>
      <c r="X172" s="8"/>
      <c r="Y172" s="8">
        <f t="shared" si="59"/>
        <v>0</v>
      </c>
      <c r="Z172" s="8">
        <f t="shared" si="59"/>
        <v>0</v>
      </c>
      <c r="AA172" s="8">
        <f t="shared" si="59"/>
        <v>0</v>
      </c>
      <c r="AB172" s="8">
        <f t="shared" si="59"/>
        <v>0</v>
      </c>
      <c r="AC172" s="8">
        <f t="shared" si="59"/>
        <v>0</v>
      </c>
      <c r="AD172" s="8">
        <f t="shared" si="59"/>
        <v>0</v>
      </c>
    </row>
    <row r="173" spans="2:31">
      <c r="B173" s="6" t="s">
        <v>2</v>
      </c>
      <c r="C173" s="8">
        <f t="shared" si="57"/>
        <v>0</v>
      </c>
      <c r="D173" s="8">
        <f t="shared" si="57"/>
        <v>0</v>
      </c>
      <c r="E173" s="8">
        <f t="shared" si="57"/>
        <v>0</v>
      </c>
      <c r="F173" s="8">
        <f t="shared" si="57"/>
        <v>0</v>
      </c>
      <c r="G173" s="8">
        <f t="shared" si="57"/>
        <v>0</v>
      </c>
      <c r="H173" s="8">
        <f t="shared" si="57"/>
        <v>0</v>
      </c>
      <c r="I173" s="8">
        <f t="shared" si="57"/>
        <v>0</v>
      </c>
      <c r="J173" s="8">
        <f t="shared" si="57"/>
        <v>0</v>
      </c>
      <c r="L173" s="6" t="s">
        <v>2</v>
      </c>
      <c r="M173" s="8"/>
      <c r="N173" s="8">
        <f t="shared" si="58"/>
        <v>0</v>
      </c>
      <c r="O173" s="8">
        <f t="shared" si="58"/>
        <v>0</v>
      </c>
      <c r="P173" s="8">
        <f t="shared" si="58"/>
        <v>0</v>
      </c>
      <c r="Q173" s="8">
        <f t="shared" si="58"/>
        <v>0</v>
      </c>
      <c r="R173" s="8">
        <f t="shared" si="58"/>
        <v>0</v>
      </c>
      <c r="S173" s="8">
        <f t="shared" si="58"/>
        <v>0</v>
      </c>
      <c r="T173" s="8">
        <f t="shared" si="58"/>
        <v>0</v>
      </c>
      <c r="V173" s="6" t="s">
        <v>2</v>
      </c>
      <c r="W173" s="8"/>
      <c r="X173" s="8"/>
      <c r="Y173" s="8">
        <f t="shared" si="59"/>
        <v>0</v>
      </c>
      <c r="Z173" s="8">
        <f t="shared" si="59"/>
        <v>0</v>
      </c>
      <c r="AA173" s="8">
        <f t="shared" si="59"/>
        <v>0</v>
      </c>
      <c r="AB173" s="8">
        <f t="shared" si="59"/>
        <v>0</v>
      </c>
      <c r="AC173" s="8">
        <f t="shared" si="59"/>
        <v>0</v>
      </c>
      <c r="AD173" s="8">
        <f t="shared" si="59"/>
        <v>0</v>
      </c>
    </row>
    <row r="174" spans="2:31">
      <c r="B174" s="6" t="s">
        <v>3</v>
      </c>
      <c r="C174" s="8">
        <f t="shared" si="57"/>
        <v>0</v>
      </c>
      <c r="D174" s="8">
        <f t="shared" si="57"/>
        <v>0</v>
      </c>
      <c r="E174" s="8">
        <f t="shared" si="57"/>
        <v>0</v>
      </c>
      <c r="F174" s="8">
        <f t="shared" si="57"/>
        <v>0</v>
      </c>
      <c r="G174" s="8">
        <f t="shared" si="57"/>
        <v>0</v>
      </c>
      <c r="H174" s="8">
        <f t="shared" si="57"/>
        <v>0</v>
      </c>
      <c r="I174" s="8">
        <f t="shared" si="57"/>
        <v>0</v>
      </c>
      <c r="J174" s="8">
        <f t="shared" si="57"/>
        <v>0</v>
      </c>
      <c r="L174" s="6" t="s">
        <v>3</v>
      </c>
      <c r="M174" s="8"/>
      <c r="N174" s="8">
        <f t="shared" si="58"/>
        <v>0</v>
      </c>
      <c r="O174" s="8">
        <f t="shared" si="58"/>
        <v>0</v>
      </c>
      <c r="P174" s="8">
        <f t="shared" si="58"/>
        <v>0</v>
      </c>
      <c r="Q174" s="8">
        <f t="shared" si="58"/>
        <v>0</v>
      </c>
      <c r="R174" s="8">
        <f t="shared" si="58"/>
        <v>0</v>
      </c>
      <c r="S174" s="8">
        <f t="shared" si="58"/>
        <v>0</v>
      </c>
      <c r="T174" s="8">
        <f t="shared" si="58"/>
        <v>0</v>
      </c>
      <c r="V174" s="6" t="s">
        <v>3</v>
      </c>
      <c r="W174" s="8"/>
      <c r="X174" s="8"/>
      <c r="Y174" s="8">
        <f t="shared" si="59"/>
        <v>0</v>
      </c>
      <c r="Z174" s="8">
        <f t="shared" si="59"/>
        <v>0</v>
      </c>
      <c r="AA174" s="8">
        <f t="shared" si="59"/>
        <v>0</v>
      </c>
      <c r="AB174" s="8">
        <f t="shared" si="59"/>
        <v>0</v>
      </c>
      <c r="AC174" s="8">
        <f t="shared" si="59"/>
        <v>0</v>
      </c>
      <c r="AD174" s="8">
        <f t="shared" si="59"/>
        <v>0</v>
      </c>
    </row>
    <row r="175" spans="2:31">
      <c r="B175" s="6" t="s">
        <v>4</v>
      </c>
      <c r="C175" s="8">
        <f t="shared" si="57"/>
        <v>0</v>
      </c>
      <c r="D175" s="8">
        <f t="shared" si="57"/>
        <v>0</v>
      </c>
      <c r="E175" s="8">
        <f t="shared" si="57"/>
        <v>0</v>
      </c>
      <c r="F175" s="8">
        <f t="shared" si="57"/>
        <v>0</v>
      </c>
      <c r="G175" s="8">
        <f t="shared" si="57"/>
        <v>0</v>
      </c>
      <c r="H175" s="8">
        <f t="shared" si="57"/>
        <v>0</v>
      </c>
      <c r="I175" s="8">
        <f t="shared" si="57"/>
        <v>0</v>
      </c>
      <c r="J175" s="8">
        <f t="shared" si="57"/>
        <v>0</v>
      </c>
      <c r="L175" s="6" t="s">
        <v>4</v>
      </c>
      <c r="M175" s="8"/>
      <c r="N175" s="8">
        <f t="shared" si="58"/>
        <v>0</v>
      </c>
      <c r="O175" s="8">
        <f t="shared" si="58"/>
        <v>0</v>
      </c>
      <c r="P175" s="8">
        <f t="shared" si="58"/>
        <v>0</v>
      </c>
      <c r="Q175" s="8">
        <f t="shared" si="58"/>
        <v>0</v>
      </c>
      <c r="R175" s="8">
        <f t="shared" si="58"/>
        <v>0</v>
      </c>
      <c r="S175" s="8">
        <f t="shared" si="58"/>
        <v>0</v>
      </c>
      <c r="T175" s="8">
        <f t="shared" si="58"/>
        <v>0</v>
      </c>
      <c r="V175" s="6" t="s">
        <v>4</v>
      </c>
      <c r="W175" s="8"/>
      <c r="X175" s="8"/>
      <c r="Y175" s="8">
        <f t="shared" si="59"/>
        <v>0</v>
      </c>
      <c r="Z175" s="8">
        <f t="shared" si="59"/>
        <v>0</v>
      </c>
      <c r="AA175" s="8">
        <f t="shared" si="59"/>
        <v>0</v>
      </c>
      <c r="AB175" s="8">
        <f t="shared" si="59"/>
        <v>0</v>
      </c>
      <c r="AC175" s="8">
        <f t="shared" si="59"/>
        <v>0</v>
      </c>
      <c r="AD175" s="8">
        <f t="shared" si="59"/>
        <v>0</v>
      </c>
    </row>
    <row r="176" spans="2:31">
      <c r="B176" s="6" t="s">
        <v>5</v>
      </c>
      <c r="C176" s="8">
        <f t="shared" si="57"/>
        <v>0</v>
      </c>
      <c r="D176" s="8">
        <f t="shared" si="57"/>
        <v>0</v>
      </c>
      <c r="E176" s="8">
        <f t="shared" si="57"/>
        <v>0</v>
      </c>
      <c r="F176" s="8">
        <f t="shared" si="57"/>
        <v>0</v>
      </c>
      <c r="G176" s="8">
        <f t="shared" si="57"/>
        <v>0</v>
      </c>
      <c r="H176" s="8">
        <f t="shared" si="57"/>
        <v>0</v>
      </c>
      <c r="I176" s="8">
        <f t="shared" si="57"/>
        <v>0</v>
      </c>
      <c r="J176" s="8">
        <f t="shared" si="57"/>
        <v>0</v>
      </c>
      <c r="L176" s="6" t="s">
        <v>5</v>
      </c>
      <c r="M176" s="8"/>
      <c r="N176" s="8">
        <f t="shared" si="58"/>
        <v>0</v>
      </c>
      <c r="O176" s="8">
        <f t="shared" si="58"/>
        <v>0</v>
      </c>
      <c r="P176" s="8">
        <f t="shared" si="58"/>
        <v>0</v>
      </c>
      <c r="Q176" s="8">
        <f t="shared" si="58"/>
        <v>0</v>
      </c>
      <c r="R176" s="8">
        <f t="shared" si="58"/>
        <v>0</v>
      </c>
      <c r="S176" s="8">
        <f t="shared" si="58"/>
        <v>0</v>
      </c>
      <c r="T176" s="8">
        <f t="shared" si="58"/>
        <v>0</v>
      </c>
      <c r="V176" s="6" t="s">
        <v>5</v>
      </c>
      <c r="W176" s="8"/>
      <c r="X176" s="8"/>
      <c r="Y176" s="8">
        <f t="shared" si="59"/>
        <v>0</v>
      </c>
      <c r="Z176" s="8">
        <f t="shared" si="59"/>
        <v>0</v>
      </c>
      <c r="AA176" s="8">
        <f t="shared" si="59"/>
        <v>0</v>
      </c>
      <c r="AB176" s="8">
        <f t="shared" si="59"/>
        <v>0</v>
      </c>
      <c r="AC176" s="8">
        <f t="shared" si="59"/>
        <v>0</v>
      </c>
      <c r="AD176" s="8">
        <f t="shared" si="59"/>
        <v>0</v>
      </c>
    </row>
    <row r="177" spans="2:31">
      <c r="B177" s="6" t="s">
        <v>35</v>
      </c>
      <c r="C177" s="8">
        <f t="shared" ref="C177:J177" si="60">SUM(C171:C176)</f>
        <v>0</v>
      </c>
      <c r="D177" s="8">
        <f t="shared" si="60"/>
        <v>0</v>
      </c>
      <c r="E177" s="8">
        <f t="shared" si="60"/>
        <v>8000</v>
      </c>
      <c r="F177" s="8">
        <f t="shared" si="60"/>
        <v>14000</v>
      </c>
      <c r="G177" s="8">
        <f t="shared" si="60"/>
        <v>18000</v>
      </c>
      <c r="H177" s="8">
        <f>SUM(H171:H176)</f>
        <v>20000</v>
      </c>
      <c r="I177" s="8">
        <f t="shared" si="60"/>
        <v>20000</v>
      </c>
      <c r="J177" s="8">
        <f t="shared" si="60"/>
        <v>20000</v>
      </c>
      <c r="L177" s="6" t="s">
        <v>35</v>
      </c>
      <c r="M177" s="8"/>
      <c r="N177" s="8">
        <f t="shared" ref="N177:T177" si="61">SUM(N171:N176)</f>
        <v>0</v>
      </c>
      <c r="O177" s="8">
        <f t="shared" si="61"/>
        <v>0</v>
      </c>
      <c r="P177" s="8">
        <f t="shared" si="61"/>
        <v>8000</v>
      </c>
      <c r="Q177" s="8">
        <f t="shared" si="61"/>
        <v>14000</v>
      </c>
      <c r="R177" s="8">
        <f t="shared" si="61"/>
        <v>18000</v>
      </c>
      <c r="S177" s="8">
        <f t="shared" si="61"/>
        <v>20000</v>
      </c>
      <c r="T177" s="8">
        <f t="shared" si="61"/>
        <v>20000</v>
      </c>
      <c r="V177" s="6" t="s">
        <v>35</v>
      </c>
      <c r="W177" s="8"/>
      <c r="X177" s="8"/>
      <c r="Y177" s="8">
        <f t="shared" ref="Y177:AD177" si="62">SUM(Y171:Y176)</f>
        <v>0</v>
      </c>
      <c r="Z177" s="8">
        <f t="shared" si="62"/>
        <v>0</v>
      </c>
      <c r="AA177" s="8">
        <f t="shared" si="62"/>
        <v>8000</v>
      </c>
      <c r="AB177" s="8">
        <f t="shared" si="62"/>
        <v>14000</v>
      </c>
      <c r="AC177" s="8">
        <f t="shared" si="62"/>
        <v>18000</v>
      </c>
      <c r="AD177" s="8">
        <f t="shared" si="62"/>
        <v>20000</v>
      </c>
    </row>
    <row r="178" spans="2:31">
      <c r="B178" s="6" t="s">
        <v>36</v>
      </c>
      <c r="C178" s="8">
        <f t="shared" ref="C178:J178" si="63">MIN(MAX(C177-$I$70,0),$I$106)</f>
        <v>0</v>
      </c>
      <c r="D178" s="8">
        <f t="shared" si="63"/>
        <v>0</v>
      </c>
      <c r="E178" s="8">
        <f t="shared" si="63"/>
        <v>8000</v>
      </c>
      <c r="F178" s="8">
        <f t="shared" si="63"/>
        <v>14000</v>
      </c>
      <c r="G178" s="8">
        <f t="shared" si="63"/>
        <v>18000</v>
      </c>
      <c r="H178" s="8">
        <f t="shared" si="63"/>
        <v>20000</v>
      </c>
      <c r="I178" s="8">
        <f t="shared" si="63"/>
        <v>20000</v>
      </c>
      <c r="J178" s="8">
        <f t="shared" si="63"/>
        <v>20000</v>
      </c>
      <c r="L178" s="6" t="s">
        <v>36</v>
      </c>
      <c r="M178" s="8"/>
      <c r="N178" s="8">
        <f t="shared" ref="N178:T178" si="64">MIN(MAX(N177-$J$70,0),$J$106)</f>
        <v>0</v>
      </c>
      <c r="O178" s="8">
        <f t="shared" si="64"/>
        <v>0</v>
      </c>
      <c r="P178" s="8">
        <f t="shared" si="64"/>
        <v>8000</v>
      </c>
      <c r="Q178" s="8">
        <f t="shared" si="64"/>
        <v>14000</v>
      </c>
      <c r="R178" s="8">
        <f t="shared" si="64"/>
        <v>18000</v>
      </c>
      <c r="S178" s="8">
        <f t="shared" si="64"/>
        <v>20000</v>
      </c>
      <c r="T178" s="8">
        <f t="shared" si="64"/>
        <v>20000</v>
      </c>
      <c r="V178" s="6" t="s">
        <v>36</v>
      </c>
      <c r="W178" s="8"/>
      <c r="X178" s="8"/>
      <c r="Y178" s="8">
        <f t="shared" ref="Y178:AD178" si="65">MIN(MAX(Y177-$J$70,0),$K$106)</f>
        <v>0</v>
      </c>
      <c r="Z178" s="8">
        <f t="shared" si="65"/>
        <v>0</v>
      </c>
      <c r="AA178" s="8">
        <f t="shared" si="65"/>
        <v>8000</v>
      </c>
      <c r="AB178" s="8">
        <f t="shared" si="65"/>
        <v>14000</v>
      </c>
      <c r="AC178" s="8">
        <f t="shared" si="65"/>
        <v>18000</v>
      </c>
      <c r="AD178" s="8">
        <f t="shared" si="65"/>
        <v>20000</v>
      </c>
    </row>
    <row r="179" spans="2:31">
      <c r="B179" s="6" t="s">
        <v>60</v>
      </c>
      <c r="C179" s="8">
        <f>C178*$I$66*$C$77</f>
        <v>0</v>
      </c>
      <c r="D179" s="8">
        <f t="shared" ref="D179:J179" si="66">D178*$I$66*$C$77</f>
        <v>0</v>
      </c>
      <c r="E179" s="8">
        <f t="shared" si="66"/>
        <v>0</v>
      </c>
      <c r="F179" s="8">
        <f t="shared" si="66"/>
        <v>0</v>
      </c>
      <c r="G179" s="8">
        <f t="shared" si="66"/>
        <v>0</v>
      </c>
      <c r="H179" s="8">
        <f t="shared" si="66"/>
        <v>0</v>
      </c>
      <c r="I179" s="8">
        <f t="shared" si="66"/>
        <v>0</v>
      </c>
      <c r="J179" s="8">
        <f t="shared" si="66"/>
        <v>0</v>
      </c>
      <c r="L179" s="6" t="s">
        <v>60</v>
      </c>
      <c r="M179" s="8"/>
      <c r="N179" s="8">
        <f t="shared" ref="N179:T179" si="67">N178*$J$66*$C$77</f>
        <v>0</v>
      </c>
      <c r="O179" s="8">
        <f t="shared" si="67"/>
        <v>0</v>
      </c>
      <c r="P179" s="8">
        <f t="shared" si="67"/>
        <v>0</v>
      </c>
      <c r="Q179" s="8">
        <f t="shared" si="67"/>
        <v>0</v>
      </c>
      <c r="R179" s="8">
        <f t="shared" si="67"/>
        <v>0</v>
      </c>
      <c r="S179" s="8">
        <f t="shared" si="67"/>
        <v>0</v>
      </c>
      <c r="T179" s="8">
        <f t="shared" si="67"/>
        <v>0</v>
      </c>
      <c r="U179" s="8"/>
      <c r="V179" s="6" t="s">
        <v>60</v>
      </c>
      <c r="W179" s="8"/>
      <c r="X179" s="8"/>
      <c r="Y179" s="8">
        <f t="shared" ref="Y179:AD179" si="68">Y178*$K$66*$C$77</f>
        <v>0</v>
      </c>
      <c r="Z179" s="8">
        <f t="shared" si="68"/>
        <v>0</v>
      </c>
      <c r="AA179" s="8">
        <f t="shared" si="68"/>
        <v>0</v>
      </c>
      <c r="AB179" s="8">
        <f t="shared" si="68"/>
        <v>0</v>
      </c>
      <c r="AC179" s="8">
        <f t="shared" si="68"/>
        <v>0</v>
      </c>
      <c r="AD179" s="8">
        <f t="shared" si="68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69">IF($I$122=0,0,$I$129*D179/$I$122)</f>
        <v>0</v>
      </c>
      <c r="E180" s="99">
        <f t="shared" si="69"/>
        <v>0</v>
      </c>
      <c r="F180" s="99">
        <f t="shared" si="69"/>
        <v>0</v>
      </c>
      <c r="G180" s="99">
        <f t="shared" si="69"/>
        <v>0</v>
      </c>
      <c r="H180" s="99">
        <f t="shared" si="69"/>
        <v>0</v>
      </c>
      <c r="I180" s="99">
        <f t="shared" si="69"/>
        <v>0</v>
      </c>
      <c r="J180" s="99">
        <f t="shared" si="69"/>
        <v>0</v>
      </c>
      <c r="L180" s="96" t="s">
        <v>92</v>
      </c>
      <c r="M180" s="99">
        <f>IF($J$122=0,0,$J$129*M179/$J$122)</f>
        <v>0</v>
      </c>
      <c r="N180" s="99">
        <f t="shared" ref="N180:T180" si="70">IF($J$122=0,0,$J$129*N179/$J$122)</f>
        <v>0</v>
      </c>
      <c r="O180" s="99">
        <f t="shared" si="70"/>
        <v>0</v>
      </c>
      <c r="P180" s="99">
        <f t="shared" si="70"/>
        <v>0</v>
      </c>
      <c r="Q180" s="99">
        <f t="shared" si="70"/>
        <v>0</v>
      </c>
      <c r="R180" s="99">
        <f t="shared" si="70"/>
        <v>0</v>
      </c>
      <c r="S180" s="99">
        <f t="shared" si="70"/>
        <v>0</v>
      </c>
      <c r="T180" s="99">
        <f t="shared" si="7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1">IF($K$122=0,0,$K$129*X179/$K$122)</f>
        <v>0</v>
      </c>
      <c r="Y180" s="99">
        <f t="shared" si="71"/>
        <v>0</v>
      </c>
      <c r="Z180" s="99">
        <f t="shared" si="71"/>
        <v>0</v>
      </c>
      <c r="AA180" s="99">
        <f t="shared" si="71"/>
        <v>0</v>
      </c>
      <c r="AB180" s="99">
        <f t="shared" si="71"/>
        <v>0</v>
      </c>
      <c r="AC180" s="99">
        <f t="shared" si="71"/>
        <v>0</v>
      </c>
      <c r="AD180" s="99">
        <f t="shared" si="7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2">(D$170=$I$113)*$I$128*($I$72="NCB")</f>
        <v>0</v>
      </c>
      <c r="E181" s="99">
        <f t="shared" si="72"/>
        <v>0</v>
      </c>
      <c r="F181" s="99">
        <f t="shared" si="72"/>
        <v>0</v>
      </c>
      <c r="G181" s="99">
        <f t="shared" si="72"/>
        <v>0</v>
      </c>
      <c r="H181" s="99">
        <f t="shared" si="72"/>
        <v>0</v>
      </c>
      <c r="I181" s="99">
        <f t="shared" si="72"/>
        <v>0</v>
      </c>
      <c r="J181" s="99">
        <f t="shared" si="72"/>
        <v>0</v>
      </c>
      <c r="L181" s="96" t="s">
        <v>90</v>
      </c>
      <c r="M181" s="99">
        <f>(M$170=$J$113)*$J$128*($J$72="NCB")</f>
        <v>0</v>
      </c>
      <c r="N181" s="99">
        <f t="shared" ref="N181:T181" si="73">(N$170=$J$113)*$J$128*($J$72="NCB")</f>
        <v>0</v>
      </c>
      <c r="O181" s="99">
        <f t="shared" si="73"/>
        <v>0</v>
      </c>
      <c r="P181" s="99">
        <f t="shared" si="73"/>
        <v>0</v>
      </c>
      <c r="Q181" s="99">
        <f t="shared" si="73"/>
        <v>0</v>
      </c>
      <c r="R181" s="99">
        <f t="shared" si="73"/>
        <v>0</v>
      </c>
      <c r="S181" s="99">
        <f t="shared" si="73"/>
        <v>0</v>
      </c>
      <c r="T181" s="99">
        <f t="shared" si="7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4">(X$170=$K$113)*$K$128*($K$72="NCB")</f>
        <v>0</v>
      </c>
      <c r="Y181" s="99">
        <f t="shared" si="74"/>
        <v>0</v>
      </c>
      <c r="Z181" s="99">
        <f t="shared" si="74"/>
        <v>0</v>
      </c>
      <c r="AA181" s="99">
        <f t="shared" si="74"/>
        <v>0</v>
      </c>
      <c r="AB181" s="99">
        <f t="shared" si="74"/>
        <v>0</v>
      </c>
      <c r="AC181" s="99">
        <f t="shared" si="74"/>
        <v>0</v>
      </c>
      <c r="AD181" s="99">
        <f t="shared" si="74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75">E180-D180+E181</f>
        <v>0</v>
      </c>
      <c r="F182" s="99">
        <f t="shared" si="75"/>
        <v>0</v>
      </c>
      <c r="G182" s="99">
        <f t="shared" si="75"/>
        <v>0</v>
      </c>
      <c r="H182" s="99">
        <f t="shared" si="75"/>
        <v>0</v>
      </c>
      <c r="I182" s="99">
        <f t="shared" si="75"/>
        <v>0</v>
      </c>
      <c r="J182" s="99">
        <f t="shared" si="75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6">O180-N180+O181</f>
        <v>0</v>
      </c>
      <c r="P182" s="99">
        <f t="shared" si="76"/>
        <v>0</v>
      </c>
      <c r="Q182" s="99">
        <f t="shared" si="76"/>
        <v>0</v>
      </c>
      <c r="R182" s="99">
        <f t="shared" si="76"/>
        <v>0</v>
      </c>
      <c r="S182" s="99">
        <f t="shared" si="76"/>
        <v>0</v>
      </c>
      <c r="T182" s="99">
        <f t="shared" si="76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7">Y180-X180+Y181</f>
        <v>0</v>
      </c>
      <c r="Z182" s="99">
        <f t="shared" si="77"/>
        <v>0</v>
      </c>
      <c r="AA182" s="99">
        <f t="shared" si="77"/>
        <v>0</v>
      </c>
      <c r="AB182" s="99">
        <f t="shared" si="77"/>
        <v>0</v>
      </c>
      <c r="AC182" s="99">
        <f t="shared" si="77"/>
        <v>0</v>
      </c>
      <c r="AD182" s="99">
        <f t="shared" si="7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8">C165+C179</f>
        <v>0</v>
      </c>
      <c r="D185" s="8">
        <f t="shared" si="78"/>
        <v>0</v>
      </c>
      <c r="E185" s="8">
        <f t="shared" si="78"/>
        <v>8000</v>
      </c>
      <c r="F185" s="8">
        <f t="shared" si="78"/>
        <v>14000</v>
      </c>
      <c r="G185" s="8">
        <f t="shared" si="78"/>
        <v>18000</v>
      </c>
      <c r="H185" s="8">
        <f t="shared" si="78"/>
        <v>20000</v>
      </c>
      <c r="I185" s="8">
        <f t="shared" si="78"/>
        <v>20000</v>
      </c>
      <c r="J185" s="8">
        <f t="shared" si="78"/>
        <v>20000</v>
      </c>
      <c r="L185" s="6" t="s">
        <v>38</v>
      </c>
      <c r="M185" s="8">
        <f t="shared" ref="M185:T185" si="79">M165+M179</f>
        <v>0</v>
      </c>
      <c r="N185" s="8">
        <f t="shared" si="79"/>
        <v>0</v>
      </c>
      <c r="O185" s="8">
        <f t="shared" si="79"/>
        <v>0</v>
      </c>
      <c r="P185" s="8">
        <f t="shared" si="79"/>
        <v>8000</v>
      </c>
      <c r="Q185" s="8">
        <f t="shared" si="79"/>
        <v>14000</v>
      </c>
      <c r="R185" s="8">
        <f t="shared" si="79"/>
        <v>18000</v>
      </c>
      <c r="S185" s="8">
        <f t="shared" si="79"/>
        <v>20000</v>
      </c>
      <c r="T185" s="8">
        <f t="shared" si="79"/>
        <v>20000</v>
      </c>
      <c r="U185" s="8"/>
      <c r="V185" s="6" t="s">
        <v>38</v>
      </c>
      <c r="W185" s="8">
        <f t="shared" ref="W185:AD185" si="80">W165+W179</f>
        <v>0</v>
      </c>
      <c r="X185" s="8">
        <f t="shared" si="80"/>
        <v>0</v>
      </c>
      <c r="Y185" s="8">
        <f t="shared" si="80"/>
        <v>0</v>
      </c>
      <c r="Z185" s="8">
        <f t="shared" si="80"/>
        <v>0</v>
      </c>
      <c r="AA185" s="8">
        <f t="shared" si="80"/>
        <v>8000</v>
      </c>
      <c r="AB185" s="8">
        <f t="shared" si="80"/>
        <v>14000</v>
      </c>
      <c r="AC185" s="8">
        <f t="shared" si="80"/>
        <v>18000</v>
      </c>
      <c r="AD185" s="8">
        <f t="shared" si="80"/>
        <v>20000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1">C189+1</f>
        <v>2</v>
      </c>
      <c r="E189" s="2">
        <f t="shared" si="81"/>
        <v>3</v>
      </c>
      <c r="F189" s="2">
        <f t="shared" si="81"/>
        <v>4</v>
      </c>
      <c r="G189" s="2">
        <f t="shared" si="81"/>
        <v>5</v>
      </c>
      <c r="H189" s="2">
        <f t="shared" si="81"/>
        <v>6</v>
      </c>
      <c r="I189" s="2">
        <f t="shared" si="81"/>
        <v>7</v>
      </c>
      <c r="J189" s="2">
        <f t="shared" si="81"/>
        <v>8</v>
      </c>
    </row>
    <row r="190" spans="2:31">
      <c r="B190" s="6" t="s">
        <v>40</v>
      </c>
      <c r="C190" s="12">
        <f t="shared" ref="C190:J190" si="82">C154+M154+W154</f>
        <v>0</v>
      </c>
      <c r="D190" s="12">
        <f t="shared" si="82"/>
        <v>0</v>
      </c>
      <c r="E190" s="12">
        <f t="shared" si="82"/>
        <v>8000</v>
      </c>
      <c r="F190" s="12">
        <f t="shared" si="82"/>
        <v>22000</v>
      </c>
      <c r="G190" s="12">
        <f t="shared" si="82"/>
        <v>40000</v>
      </c>
      <c r="H190" s="12">
        <f t="shared" si="82"/>
        <v>52000</v>
      </c>
      <c r="I190" s="12">
        <f t="shared" si="82"/>
        <v>58000</v>
      </c>
      <c r="J190" s="12">
        <f t="shared" si="82"/>
        <v>60000</v>
      </c>
    </row>
    <row r="191" spans="2:31">
      <c r="B191" s="6" t="s">
        <v>41</v>
      </c>
      <c r="C191" s="12">
        <f>C190</f>
        <v>0</v>
      </c>
      <c r="D191" s="12">
        <f t="shared" ref="D191:J191" si="83">D190-C190</f>
        <v>0</v>
      </c>
      <c r="E191" s="12">
        <f t="shared" si="83"/>
        <v>8000</v>
      </c>
      <c r="F191" s="12">
        <f t="shared" si="83"/>
        <v>14000</v>
      </c>
      <c r="G191" s="12">
        <f t="shared" si="83"/>
        <v>18000</v>
      </c>
      <c r="H191" s="12">
        <f t="shared" si="83"/>
        <v>12000</v>
      </c>
      <c r="I191" s="12">
        <f t="shared" si="83"/>
        <v>6000</v>
      </c>
      <c r="J191" s="12">
        <f t="shared" si="83"/>
        <v>2000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4">C185</f>
        <v>0</v>
      </c>
      <c r="D194" s="8">
        <f t="shared" si="84"/>
        <v>0</v>
      </c>
      <c r="E194" s="8">
        <f t="shared" si="84"/>
        <v>8000</v>
      </c>
      <c r="F194" s="8">
        <f t="shared" si="84"/>
        <v>14000</v>
      </c>
      <c r="G194" s="8">
        <f t="shared" si="84"/>
        <v>18000</v>
      </c>
      <c r="H194" s="8">
        <f t="shared" si="84"/>
        <v>20000</v>
      </c>
      <c r="I194" s="8">
        <f t="shared" si="84"/>
        <v>20000</v>
      </c>
      <c r="J194" s="8">
        <f t="shared" si="84"/>
        <v>20000</v>
      </c>
    </row>
    <row r="195" spans="1:10">
      <c r="B195" s="6" t="s">
        <v>31</v>
      </c>
      <c r="C195" s="8"/>
      <c r="D195" s="8">
        <f t="shared" ref="D195:J195" si="85">N185</f>
        <v>0</v>
      </c>
      <c r="E195" s="8">
        <f t="shared" si="85"/>
        <v>0</v>
      </c>
      <c r="F195" s="8">
        <f t="shared" si="85"/>
        <v>8000</v>
      </c>
      <c r="G195" s="8">
        <f t="shared" si="85"/>
        <v>14000</v>
      </c>
      <c r="H195" s="8">
        <f t="shared" si="85"/>
        <v>18000</v>
      </c>
      <c r="I195" s="8">
        <f t="shared" si="85"/>
        <v>20000</v>
      </c>
      <c r="J195" s="8">
        <f t="shared" si="85"/>
        <v>20000</v>
      </c>
    </row>
    <row r="196" spans="1:10">
      <c r="B196" s="6" t="s">
        <v>32</v>
      </c>
      <c r="C196" s="8"/>
      <c r="D196" s="8"/>
      <c r="E196" s="8">
        <f t="shared" ref="E196:J196" si="86">Y185</f>
        <v>0</v>
      </c>
      <c r="F196" s="8">
        <f t="shared" si="86"/>
        <v>0</v>
      </c>
      <c r="G196" s="8">
        <f t="shared" si="86"/>
        <v>8000</v>
      </c>
      <c r="H196" s="8">
        <f t="shared" si="86"/>
        <v>14000</v>
      </c>
      <c r="I196" s="8">
        <f t="shared" si="86"/>
        <v>18000</v>
      </c>
      <c r="J196" s="8">
        <f t="shared" si="86"/>
        <v>20000</v>
      </c>
    </row>
    <row r="197" spans="1:10">
      <c r="B197" s="6" t="s">
        <v>42</v>
      </c>
      <c r="C197" s="8">
        <f t="shared" ref="C197:J197" si="87">SUM(C194:C196)</f>
        <v>0</v>
      </c>
      <c r="D197" s="8">
        <f t="shared" si="87"/>
        <v>0</v>
      </c>
      <c r="E197" s="8">
        <f t="shared" si="87"/>
        <v>8000</v>
      </c>
      <c r="F197" s="8">
        <f t="shared" si="87"/>
        <v>22000</v>
      </c>
      <c r="G197" s="8">
        <f t="shared" si="87"/>
        <v>40000</v>
      </c>
      <c r="H197" s="8">
        <f t="shared" si="87"/>
        <v>52000</v>
      </c>
      <c r="I197" s="8">
        <f t="shared" si="87"/>
        <v>58000</v>
      </c>
      <c r="J197" s="8">
        <f t="shared" si="87"/>
        <v>60000</v>
      </c>
    </row>
    <row r="198" spans="1:10">
      <c r="B198" s="6" t="s">
        <v>43</v>
      </c>
      <c r="C198" s="8">
        <f t="shared" ref="C198:J198" si="88">MIN(MAX(C197-$C$59,0),$C$104)</f>
        <v>0</v>
      </c>
      <c r="D198" s="8">
        <f t="shared" si="88"/>
        <v>0</v>
      </c>
      <c r="E198" s="8">
        <f t="shared" si="88"/>
        <v>8000</v>
      </c>
      <c r="F198" s="8">
        <f t="shared" si="88"/>
        <v>22000</v>
      </c>
      <c r="G198" s="8">
        <f t="shared" si="88"/>
        <v>40000</v>
      </c>
      <c r="H198" s="8">
        <f t="shared" si="88"/>
        <v>50000</v>
      </c>
      <c r="I198" s="8">
        <f t="shared" si="88"/>
        <v>50000</v>
      </c>
      <c r="J198" s="8">
        <f t="shared" si="88"/>
        <v>50000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89">E198-D198</f>
        <v>8000</v>
      </c>
      <c r="F199" s="69">
        <f t="shared" si="89"/>
        <v>14000</v>
      </c>
      <c r="G199" s="69">
        <f t="shared" si="89"/>
        <v>18000</v>
      </c>
      <c r="H199" s="69">
        <f>H198-G198</f>
        <v>10000</v>
      </c>
      <c r="I199" s="69">
        <f t="shared" si="89"/>
        <v>0</v>
      </c>
      <c r="J199" s="69">
        <f t="shared" si="8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20000</v>
      </c>
      <c r="B205" s="55" t="s">
        <v>30</v>
      </c>
      <c r="C205" s="79">
        <f>MIN($A205,C194)</f>
        <v>0</v>
      </c>
      <c r="D205" s="79">
        <f t="shared" ref="D205:J207" si="90">MIN($A205,D194)</f>
        <v>0</v>
      </c>
      <c r="E205" s="79">
        <f t="shared" si="90"/>
        <v>8000</v>
      </c>
      <c r="F205" s="79">
        <f t="shared" si="90"/>
        <v>14000</v>
      </c>
      <c r="G205" s="79">
        <f t="shared" si="90"/>
        <v>18000</v>
      </c>
      <c r="H205" s="79">
        <f t="shared" si="90"/>
        <v>20000</v>
      </c>
      <c r="I205" s="79">
        <f t="shared" si="90"/>
        <v>20000</v>
      </c>
      <c r="J205" s="80">
        <f t="shared" si="90"/>
        <v>20000</v>
      </c>
    </row>
    <row r="206" spans="1:10">
      <c r="A206" s="88">
        <f>$D$134</f>
        <v>20000</v>
      </c>
      <c r="B206" s="55" t="s">
        <v>31</v>
      </c>
      <c r="C206" s="79"/>
      <c r="D206" s="79">
        <f>MIN($A206,D195)</f>
        <v>0</v>
      </c>
      <c r="E206" s="79">
        <f t="shared" si="90"/>
        <v>0</v>
      </c>
      <c r="F206" s="79">
        <f t="shared" si="90"/>
        <v>8000</v>
      </c>
      <c r="G206" s="79">
        <f t="shared" si="90"/>
        <v>14000</v>
      </c>
      <c r="H206" s="79">
        <f t="shared" si="90"/>
        <v>18000</v>
      </c>
      <c r="I206" s="79">
        <f t="shared" si="90"/>
        <v>20000</v>
      </c>
      <c r="J206" s="80">
        <f t="shared" si="90"/>
        <v>20000</v>
      </c>
    </row>
    <row r="207" spans="1:10" ht="13.5" thickBot="1">
      <c r="A207" s="89">
        <f>$E$134</f>
        <v>10000</v>
      </c>
      <c r="B207" s="55" t="s">
        <v>32</v>
      </c>
      <c r="C207" s="79"/>
      <c r="D207" s="79"/>
      <c r="E207" s="79">
        <f t="shared" si="90"/>
        <v>0</v>
      </c>
      <c r="F207" s="79">
        <f t="shared" si="90"/>
        <v>0</v>
      </c>
      <c r="G207" s="79">
        <f t="shared" si="90"/>
        <v>8000</v>
      </c>
      <c r="H207" s="79">
        <f t="shared" si="90"/>
        <v>10000</v>
      </c>
      <c r="I207" s="79">
        <f t="shared" si="90"/>
        <v>10000</v>
      </c>
      <c r="J207" s="80">
        <f t="shared" si="90"/>
        <v>10000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1">E205-D205</f>
        <v>8000</v>
      </c>
      <c r="F210" s="79">
        <f t="shared" si="91"/>
        <v>6000</v>
      </c>
      <c r="G210" s="79">
        <f t="shared" si="91"/>
        <v>4000</v>
      </c>
      <c r="H210" s="79">
        <f t="shared" si="91"/>
        <v>2000</v>
      </c>
      <c r="I210" s="79">
        <f t="shared" si="91"/>
        <v>0</v>
      </c>
      <c r="J210" s="80">
        <f t="shared" si="9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1"/>
        <v>0</v>
      </c>
      <c r="F211" s="79">
        <f t="shared" si="91"/>
        <v>8000</v>
      </c>
      <c r="G211" s="79">
        <f t="shared" si="91"/>
        <v>6000</v>
      </c>
      <c r="H211" s="79">
        <f t="shared" si="91"/>
        <v>4000</v>
      </c>
      <c r="I211" s="79">
        <f t="shared" si="91"/>
        <v>2000</v>
      </c>
      <c r="J211" s="80">
        <f t="shared" si="9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8000</v>
      </c>
      <c r="H212" s="82">
        <f>H207-G207</f>
        <v>2000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4" zoomScale="70" workbookViewId="0">
      <selection activeCell="B97" sqref="B97:J9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20000</v>
      </c>
      <c r="D8" s="7">
        <v>16500</v>
      </c>
      <c r="E8" s="7">
        <v>0</v>
      </c>
    </row>
    <row r="9" spans="2:16">
      <c r="B9" s="6" t="s">
        <v>1</v>
      </c>
      <c r="C9" s="7">
        <v>0</v>
      </c>
      <c r="D9" s="7">
        <v>0</v>
      </c>
      <c r="E9" s="7">
        <v>0</v>
      </c>
    </row>
    <row r="10" spans="2:16">
      <c r="B10" s="6" t="s">
        <v>2</v>
      </c>
      <c r="C10" s="7">
        <v>0</v>
      </c>
      <c r="D10" s="7">
        <v>0</v>
      </c>
      <c r="E10" s="7">
        <v>0</v>
      </c>
      <c r="G10" s="8"/>
      <c r="O10" s="6"/>
      <c r="P10" s="91"/>
    </row>
    <row r="11" spans="2:16">
      <c r="B11" s="6" t="s">
        <v>3</v>
      </c>
      <c r="C11" s="7">
        <v>0</v>
      </c>
      <c r="D11" s="7">
        <v>0</v>
      </c>
      <c r="E11" s="7">
        <v>0</v>
      </c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20000</v>
      </c>
      <c r="D14" s="9">
        <f>SUM(D8:D13)</f>
        <v>16500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</v>
      </c>
      <c r="D17" s="11">
        <v>0</v>
      </c>
      <c r="E17" s="11">
        <v>0.4</v>
      </c>
      <c r="F17" s="11">
        <v>0.3</v>
      </c>
      <c r="G17" s="11">
        <v>0.2</v>
      </c>
      <c r="H17" s="11">
        <v>0.1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idden="1" outlineLevel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idden="1" outlineLevel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idden="1" outlineLevel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8000</v>
      </c>
      <c r="F22" s="8">
        <f>$C8*F$17</f>
        <v>6000</v>
      </c>
      <c r="G22" s="8">
        <f t="shared" si="1"/>
        <v>4000</v>
      </c>
      <c r="H22" s="8">
        <f t="shared" si="1"/>
        <v>2000</v>
      </c>
      <c r="I22" s="8">
        <f t="shared" si="1"/>
        <v>0</v>
      </c>
      <c r="J22" s="8">
        <f t="shared" si="1"/>
        <v>0</v>
      </c>
      <c r="L22" s="8">
        <f>8000*0.6</f>
        <v>4800</v>
      </c>
      <c r="M22">
        <f>6000*0.6</f>
        <v>3600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idden="1" outlineLevel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idden="1" outlineLevel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idden="1" outlineLevel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idden="1" outlineLevel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idden="1" outlineLevel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idden="1" outlineLevel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8000</v>
      </c>
      <c r="F28" s="44">
        <f t="shared" si="3"/>
        <v>6000</v>
      </c>
      <c r="G28" s="44">
        <f t="shared" si="3"/>
        <v>4000</v>
      </c>
      <c r="H28" s="44">
        <f t="shared" si="3"/>
        <v>2000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" hidden="1" outlineLevel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idden="1" outlineLevel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idden="1" outlineLevel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6600</v>
      </c>
      <c r="G31" s="8">
        <f t="shared" si="5"/>
        <v>4950</v>
      </c>
      <c r="H31" s="8">
        <f t="shared" si="5"/>
        <v>3300</v>
      </c>
      <c r="I31" s="8">
        <f t="shared" si="5"/>
        <v>1650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idden="1" outlineLevel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idden="1" outlineLevel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idden="1" outlineLevel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idden="1" outlineLevel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idden="1" outlineLevel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idden="1" outlineLevel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6600</v>
      </c>
      <c r="G37" s="44">
        <f t="shared" si="6"/>
        <v>4950</v>
      </c>
      <c r="H37" s="44">
        <f t="shared" si="6"/>
        <v>3300</v>
      </c>
      <c r="I37" s="44">
        <f t="shared" si="6"/>
        <v>1650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" hidden="1" outlineLevel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idden="1" outlineLevel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idden="1" outlineLevel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0</v>
      </c>
      <c r="H40" s="8">
        <f t="shared" si="8"/>
        <v>0</v>
      </c>
      <c r="I40" s="8">
        <f t="shared" si="8"/>
        <v>0</v>
      </c>
      <c r="J40" s="8">
        <f t="shared" si="8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idden="1" outlineLevel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idden="1" outlineLevel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idden="1" outlineLevel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idden="1" outlineLevel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idden="1" outlineLevel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idden="1" outlineLevel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0</v>
      </c>
      <c r="E48" s="47">
        <f t="shared" si="10"/>
        <v>8000</v>
      </c>
      <c r="F48" s="47">
        <f t="shared" si="10"/>
        <v>12600</v>
      </c>
      <c r="G48" s="47">
        <f t="shared" si="10"/>
        <v>8950</v>
      </c>
      <c r="H48" s="47">
        <f t="shared" si="10"/>
        <v>5300</v>
      </c>
      <c r="I48" s="47">
        <f t="shared" si="10"/>
        <v>1650</v>
      </c>
      <c r="J48" s="48">
        <f t="shared" si="10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8000</v>
      </c>
      <c r="F49" s="84">
        <f t="shared" si="11"/>
        <v>6000</v>
      </c>
      <c r="G49" s="84">
        <f t="shared" si="11"/>
        <v>4000</v>
      </c>
      <c r="H49" s="84">
        <f t="shared" si="11"/>
        <v>2000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6600</v>
      </c>
      <c r="G50" s="84">
        <f t="shared" si="12"/>
        <v>4950</v>
      </c>
      <c r="H50" s="84">
        <f t="shared" si="12"/>
        <v>3300</v>
      </c>
      <c r="I50" s="84">
        <f t="shared" si="12"/>
        <v>1650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0</v>
      </c>
      <c r="H51" s="84">
        <f t="shared" si="13"/>
        <v>0</v>
      </c>
      <c r="I51" s="84">
        <f t="shared" si="13"/>
        <v>0</v>
      </c>
      <c r="J51" s="84">
        <f t="shared" si="1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50000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P59">
        <v>9200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P60">
        <f>0.6</f>
        <v>0.6</v>
      </c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P61">
        <f>P60*P59</f>
        <v>5520</v>
      </c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0.6</v>
      </c>
      <c r="D66" s="53">
        <v>0.75</v>
      </c>
      <c r="E66" s="53">
        <f>D66</f>
        <v>0.75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10000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10000</v>
      </c>
      <c r="E68" s="23">
        <v>20000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0</v>
      </c>
      <c r="D69" s="7">
        <v>20000</v>
      </c>
      <c r="E69" s="7">
        <v>20000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0.2</v>
      </c>
      <c r="D71" s="103">
        <v>0.8</v>
      </c>
      <c r="E71" s="103">
        <v>-0.1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89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12000</v>
      </c>
      <c r="D81" s="28">
        <f>D134</f>
        <v>4875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16875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4800</v>
      </c>
      <c r="F82" s="86">
        <f t="shared" si="15"/>
        <v>3600</v>
      </c>
      <c r="G82" s="86">
        <f t="shared" si="15"/>
        <v>3562.5</v>
      </c>
      <c r="H82" s="86">
        <f t="shared" si="15"/>
        <v>3675</v>
      </c>
      <c r="I82" s="86">
        <f t="shared" si="15"/>
        <v>1237.5</v>
      </c>
      <c r="J82" s="86">
        <f t="shared" si="15"/>
        <v>0</v>
      </c>
      <c r="K82" s="86">
        <f>SUM(C82:J82)</f>
        <v>16875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4800</v>
      </c>
      <c r="F83" s="28">
        <f t="shared" si="16"/>
        <v>3600</v>
      </c>
      <c r="G83" s="28">
        <f t="shared" si="16"/>
        <v>2400</v>
      </c>
      <c r="H83" s="28">
        <f t="shared" si="16"/>
        <v>1200</v>
      </c>
      <c r="I83" s="28">
        <f t="shared" si="16"/>
        <v>0</v>
      </c>
      <c r="J83" s="28">
        <f t="shared" si="16"/>
        <v>0</v>
      </c>
      <c r="K83" s="25">
        <f>SUM(C83:J83)</f>
        <v>12000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0</v>
      </c>
      <c r="G84" s="28">
        <f t="shared" si="16"/>
        <v>1162.5</v>
      </c>
      <c r="H84" s="28">
        <f t="shared" si="16"/>
        <v>2475</v>
      </c>
      <c r="I84" s="28">
        <f t="shared" si="16"/>
        <v>1237.5</v>
      </c>
      <c r="J84" s="28">
        <f t="shared" si="16"/>
        <v>0</v>
      </c>
      <c r="K84" s="25">
        <f>SUM(C84:J84)</f>
        <v>4875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0</v>
      </c>
      <c r="H85" s="28">
        <f t="shared" si="16"/>
        <v>0</v>
      </c>
      <c r="I85" s="28">
        <f t="shared" si="16"/>
        <v>0</v>
      </c>
      <c r="J85" s="28">
        <f t="shared" si="1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8000</v>
      </c>
      <c r="D87" s="28">
        <f>D14-D81</f>
        <v>11625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19625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0</v>
      </c>
      <c r="E88" s="86">
        <f t="shared" si="17"/>
        <v>3200</v>
      </c>
      <c r="F88" s="86">
        <f t="shared" si="17"/>
        <v>9000</v>
      </c>
      <c r="G88" s="86">
        <f t="shared" si="17"/>
        <v>5387.5</v>
      </c>
      <c r="H88" s="86">
        <f t="shared" si="17"/>
        <v>1625</v>
      </c>
      <c r="I88" s="86">
        <f t="shared" si="17"/>
        <v>412.5</v>
      </c>
      <c r="J88" s="86">
        <f t="shared" si="17"/>
        <v>0</v>
      </c>
      <c r="K88" s="86">
        <f>SUM(C88:J88)</f>
        <v>19625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3200</v>
      </c>
      <c r="F89" s="28">
        <f t="shared" si="18"/>
        <v>2400</v>
      </c>
      <c r="G89" s="28">
        <f t="shared" si="18"/>
        <v>1600</v>
      </c>
      <c r="H89" s="28">
        <f t="shared" si="18"/>
        <v>800</v>
      </c>
      <c r="I89" s="28">
        <f t="shared" si="18"/>
        <v>0</v>
      </c>
      <c r="J89" s="28">
        <f t="shared" si="18"/>
        <v>0</v>
      </c>
      <c r="K89" s="25">
        <f>SUM(C89:J89)</f>
        <v>8000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6600</v>
      </c>
      <c r="G90" s="107">
        <f t="shared" si="18"/>
        <v>3787.5</v>
      </c>
      <c r="H90" s="107">
        <f t="shared" si="18"/>
        <v>825</v>
      </c>
      <c r="I90" s="107">
        <f t="shared" si="18"/>
        <v>412.5</v>
      </c>
      <c r="J90" s="107">
        <f t="shared" si="18"/>
        <v>0</v>
      </c>
      <c r="K90" s="25">
        <f>SUM(C90:J90)</f>
        <v>11625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0</v>
      </c>
      <c r="I91" s="107">
        <f t="shared" si="18"/>
        <v>0</v>
      </c>
      <c r="J91" s="107">
        <f t="shared" si="1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2400</v>
      </c>
      <c r="D93" s="100">
        <f ca="1">D136</f>
        <v>780</v>
      </c>
      <c r="E93" s="100">
        <f ca="1">E136</f>
        <v>-150.00000000000003</v>
      </c>
      <c r="F93" s="101"/>
      <c r="G93" s="101"/>
      <c r="H93" s="101"/>
      <c r="I93" s="101"/>
      <c r="J93" s="101"/>
      <c r="K93" s="86">
        <f ca="1">SUM(C93:J93)</f>
        <v>3030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0</v>
      </c>
      <c r="E94" s="98">
        <f t="shared" ca="1" si="19"/>
        <v>960</v>
      </c>
      <c r="F94" s="98">
        <f t="shared" ca="1" si="19"/>
        <v>720</v>
      </c>
      <c r="G94" s="98">
        <f t="shared" ca="1" si="19"/>
        <v>480</v>
      </c>
      <c r="H94" s="98">
        <f t="shared" ca="1" si="19"/>
        <v>240</v>
      </c>
      <c r="I94" s="98">
        <f t="shared" ca="1" si="19"/>
        <v>0</v>
      </c>
      <c r="J94" s="98">
        <f t="shared" ca="1" si="19"/>
        <v>0</v>
      </c>
      <c r="K94" s="25">
        <f ca="1">SUM(C94:J94)</f>
        <v>2400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0">M168+M182</f>
        <v>0</v>
      </c>
      <c r="D95" s="98">
        <f t="shared" ca="1" si="20"/>
        <v>0</v>
      </c>
      <c r="E95" s="98">
        <f t="shared" ca="1" si="20"/>
        <v>0</v>
      </c>
      <c r="F95" s="98">
        <f t="shared" ca="1" si="20"/>
        <v>0</v>
      </c>
      <c r="G95" s="98">
        <f t="shared" ca="1" si="20"/>
        <v>186</v>
      </c>
      <c r="H95" s="98">
        <f t="shared" ca="1" si="20"/>
        <v>396</v>
      </c>
      <c r="I95" s="98">
        <f t="shared" ca="1" si="20"/>
        <v>198</v>
      </c>
      <c r="J95" s="98">
        <f t="shared" ca="1" si="20"/>
        <v>0</v>
      </c>
      <c r="K95" s="25">
        <f ca="1">SUM(C95:J95)</f>
        <v>780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1">X168+X182</f>
        <v>0</v>
      </c>
      <c r="E96" s="98">
        <f t="shared" si="21"/>
        <v>-150.00000000000003</v>
      </c>
      <c r="F96" s="98">
        <f t="shared" si="21"/>
        <v>0</v>
      </c>
      <c r="G96" s="98">
        <f t="shared" si="21"/>
        <v>0</v>
      </c>
      <c r="H96" s="98">
        <f t="shared" si="21"/>
        <v>0</v>
      </c>
      <c r="I96" s="98">
        <f t="shared" si="21"/>
        <v>0</v>
      </c>
      <c r="J96" s="98">
        <f t="shared" si="21"/>
        <v>0</v>
      </c>
      <c r="K96" s="25">
        <f>SUM(C96:J96)</f>
        <v>-150.00000000000003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2">SUM(D94:D96)</f>
        <v>0</v>
      </c>
      <c r="E97" s="108">
        <f t="shared" ca="1" si="22"/>
        <v>810</v>
      </c>
      <c r="F97" s="108">
        <f t="shared" ca="1" si="22"/>
        <v>720</v>
      </c>
      <c r="G97" s="108">
        <f t="shared" ca="1" si="22"/>
        <v>666</v>
      </c>
      <c r="H97" s="108">
        <f t="shared" ca="1" si="22"/>
        <v>636</v>
      </c>
      <c r="I97" s="108">
        <f t="shared" ca="1" si="22"/>
        <v>198</v>
      </c>
      <c r="J97" s="108">
        <f t="shared" ca="1" si="22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50000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10000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99999999999999</v>
      </c>
      <c r="D106" s="14">
        <f>IF(D69=0,99999999999999,D69)</f>
        <v>20000</v>
      </c>
      <c r="E106" s="14">
        <f>IF(E69=0,99999999999999,E69)</f>
        <v>20000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3">MIN(MAX(C8-C$68,0),C$105)</f>
        <v>20000</v>
      </c>
      <c r="D114" s="8">
        <f t="shared" si="23"/>
        <v>6500</v>
      </c>
      <c r="E114" s="8">
        <f t="shared" si="23"/>
        <v>0</v>
      </c>
      <c r="F114" s="12"/>
      <c r="H114" s="6" t="s">
        <v>0</v>
      </c>
      <c r="I114" s="8">
        <f t="shared" ref="I114:K119" si="24">MIN(MAX(C8-I$68,0),I$105)</f>
        <v>20000</v>
      </c>
      <c r="J114" s="8">
        <f t="shared" si="24"/>
        <v>16500</v>
      </c>
      <c r="K114" s="8">
        <f t="shared" si="24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3"/>
        <v>0</v>
      </c>
      <c r="D115" s="8">
        <f t="shared" si="23"/>
        <v>0</v>
      </c>
      <c r="E115" s="8">
        <f t="shared" si="23"/>
        <v>0</v>
      </c>
      <c r="F115" s="12"/>
      <c r="H115" s="6" t="s">
        <v>1</v>
      </c>
      <c r="I115" s="8">
        <f t="shared" si="24"/>
        <v>0</v>
      </c>
      <c r="J115" s="8">
        <f t="shared" si="24"/>
        <v>0</v>
      </c>
      <c r="K115" s="8">
        <f t="shared" si="24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3"/>
        <v>0</v>
      </c>
      <c r="D116" s="8">
        <f t="shared" si="23"/>
        <v>0</v>
      </c>
      <c r="E116" s="8">
        <f t="shared" si="23"/>
        <v>0</v>
      </c>
      <c r="F116" s="12"/>
      <c r="H116" s="6" t="s">
        <v>2</v>
      </c>
      <c r="I116" s="8">
        <f t="shared" si="24"/>
        <v>0</v>
      </c>
      <c r="J116" s="8">
        <f t="shared" si="24"/>
        <v>0</v>
      </c>
      <c r="K116" s="8">
        <f t="shared" si="24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3"/>
        <v>0</v>
      </c>
      <c r="D117" s="8">
        <f t="shared" si="23"/>
        <v>0</v>
      </c>
      <c r="E117" s="8">
        <f t="shared" si="23"/>
        <v>0</v>
      </c>
      <c r="F117" s="12"/>
      <c r="H117" s="6" t="s">
        <v>3</v>
      </c>
      <c r="I117" s="8">
        <f t="shared" si="24"/>
        <v>0</v>
      </c>
      <c r="J117" s="8">
        <f t="shared" si="24"/>
        <v>0</v>
      </c>
      <c r="K117" s="8">
        <f t="shared" si="24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3"/>
        <v>0</v>
      </c>
      <c r="D118" s="8">
        <f t="shared" si="23"/>
        <v>0</v>
      </c>
      <c r="E118" s="8">
        <f t="shared" si="23"/>
        <v>0</v>
      </c>
      <c r="F118" s="12"/>
      <c r="H118" s="6" t="s">
        <v>4</v>
      </c>
      <c r="I118" s="8">
        <f t="shared" si="24"/>
        <v>0</v>
      </c>
      <c r="J118" s="8">
        <f t="shared" si="24"/>
        <v>0</v>
      </c>
      <c r="K118" s="8">
        <f t="shared" si="24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3"/>
        <v>0</v>
      </c>
      <c r="D119" s="8">
        <f t="shared" si="23"/>
        <v>0</v>
      </c>
      <c r="E119" s="8">
        <f t="shared" si="23"/>
        <v>0</v>
      </c>
      <c r="F119" s="12"/>
      <c r="H119" s="6" t="s">
        <v>5</v>
      </c>
      <c r="I119" s="8">
        <f t="shared" si="24"/>
        <v>0</v>
      </c>
      <c r="J119" s="8">
        <f t="shared" si="24"/>
        <v>0</v>
      </c>
      <c r="K119" s="8">
        <f t="shared" si="24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20000</v>
      </c>
      <c r="D120" s="12">
        <f>SUM(D114:D119)</f>
        <v>6500</v>
      </c>
      <c r="E120" s="12">
        <f>SUM(E114:E119)</f>
        <v>0</v>
      </c>
      <c r="F120" s="12"/>
      <c r="H120" s="6" t="s">
        <v>55</v>
      </c>
      <c r="I120" s="12">
        <f>SUM(I114:I119)</f>
        <v>20000</v>
      </c>
      <c r="J120" s="12">
        <f>SUM(J114:J119)</f>
        <v>16500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20000</v>
      </c>
      <c r="D121" s="12">
        <f>MIN(MAX(D120-D$70,0),D$106)</f>
        <v>6500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20000</v>
      </c>
      <c r="J121" s="12">
        <f>MIN(MAX(J120-J$70,0),J$106)</f>
        <v>16500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12000</v>
      </c>
      <c r="D122" s="12">
        <f>D121*D$66*D$77</f>
        <v>4875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12000</v>
      </c>
      <c r="D123" s="12">
        <f>C123+D122</f>
        <v>16875</v>
      </c>
      <c r="E123" s="12">
        <f>D123+E122</f>
        <v>16875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2400</v>
      </c>
      <c r="D126" s="106">
        <f>D$122*D$71</f>
        <v>3900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780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-150.00000000000003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2400</v>
      </c>
      <c r="D129" s="98">
        <f ca="1">OFFSET(D$126,MATCH(D$72,$B$126:$B$128,0)-1,0)</f>
        <v>780</v>
      </c>
      <c r="E129" s="98">
        <f ca="1">OFFSET(E$126,MATCH(E$72,$B$126:$B$128,0)-1,0)</f>
        <v>-150.00000000000003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12000</v>
      </c>
      <c r="D131" s="12">
        <f>D123+J123</f>
        <v>16875</v>
      </c>
      <c r="E131" s="12">
        <f>E123+K123</f>
        <v>16875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12000</v>
      </c>
      <c r="D133" s="12">
        <f>MIN(MAX(D131-$C$59,0),$C$104)</f>
        <v>16875</v>
      </c>
      <c r="E133" s="12">
        <f>MIN(MAX(E131-$C$59,0),$C$104)</f>
        <v>16875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12000</v>
      </c>
      <c r="D134" s="70">
        <f>D133-C133</f>
        <v>4875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2400</v>
      </c>
      <c r="D136" s="98">
        <f ca="1">D129+J129</f>
        <v>780</v>
      </c>
      <c r="E136" s="98">
        <f ca="1">E129+K129</f>
        <v>-150.00000000000003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5">C147+1</f>
        <v>2</v>
      </c>
      <c r="E147" s="2">
        <f t="shared" si="25"/>
        <v>3</v>
      </c>
      <c r="F147" s="2">
        <f t="shared" si="25"/>
        <v>4</v>
      </c>
      <c r="G147" s="2">
        <f t="shared" si="25"/>
        <v>5</v>
      </c>
      <c r="H147" s="2">
        <f t="shared" si="25"/>
        <v>6</v>
      </c>
      <c r="I147" s="2">
        <f t="shared" si="25"/>
        <v>7</v>
      </c>
      <c r="J147" s="2">
        <f t="shared" si="25"/>
        <v>8</v>
      </c>
      <c r="L147" s="4" t="s">
        <v>33</v>
      </c>
      <c r="M147" s="2">
        <v>1</v>
      </c>
      <c r="N147" s="2">
        <f t="shared" ref="N147:T147" si="26">M147+1</f>
        <v>2</v>
      </c>
      <c r="O147" s="2">
        <f t="shared" si="26"/>
        <v>3</v>
      </c>
      <c r="P147" s="2">
        <f t="shared" si="26"/>
        <v>4</v>
      </c>
      <c r="Q147" s="2">
        <f t="shared" si="26"/>
        <v>5</v>
      </c>
      <c r="R147" s="2">
        <f t="shared" si="26"/>
        <v>6</v>
      </c>
      <c r="S147" s="2">
        <f t="shared" si="26"/>
        <v>7</v>
      </c>
      <c r="T147" s="2">
        <f t="shared" si="26"/>
        <v>8</v>
      </c>
      <c r="V147" s="4" t="s">
        <v>33</v>
      </c>
      <c r="W147" s="2">
        <v>1</v>
      </c>
      <c r="X147" s="2">
        <f t="shared" ref="X147:AD147" si="27">W147+1</f>
        <v>2</v>
      </c>
      <c r="Y147" s="2">
        <f t="shared" si="27"/>
        <v>3</v>
      </c>
      <c r="Z147" s="2">
        <f t="shared" si="27"/>
        <v>4</v>
      </c>
      <c r="AA147" s="2">
        <f t="shared" si="27"/>
        <v>5</v>
      </c>
      <c r="AB147" s="2">
        <f t="shared" si="27"/>
        <v>6</v>
      </c>
      <c r="AC147" s="2">
        <f t="shared" si="27"/>
        <v>7</v>
      </c>
      <c r="AD147" s="2">
        <f t="shared" si="27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8000</v>
      </c>
      <c r="F148" s="8">
        <f>SUM($C22:F22)</f>
        <v>14000</v>
      </c>
      <c r="G148" s="8">
        <f>SUM($C22:G22)</f>
        <v>18000</v>
      </c>
      <c r="H148" s="8">
        <f>SUM($C22:H22)</f>
        <v>20000</v>
      </c>
      <c r="I148" s="8">
        <f>SUM($C22:I22)</f>
        <v>20000</v>
      </c>
      <c r="J148" s="8">
        <f>SUM($C22:J22)</f>
        <v>20000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6600</v>
      </c>
      <c r="Q148" s="8">
        <f>SUM($C31:G31)</f>
        <v>11550</v>
      </c>
      <c r="R148" s="8">
        <f>SUM($C31:H31)</f>
        <v>14850</v>
      </c>
      <c r="S148" s="8">
        <f>SUM($C31:I31)</f>
        <v>16500</v>
      </c>
      <c r="T148" s="8">
        <f>SUM($C31:J31)</f>
        <v>16500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8">SUM(C148:C153)</f>
        <v>0</v>
      </c>
      <c r="D154" s="44">
        <f t="shared" si="28"/>
        <v>0</v>
      </c>
      <c r="E154" s="44">
        <f t="shared" si="28"/>
        <v>8000</v>
      </c>
      <c r="F154" s="44">
        <f t="shared" si="28"/>
        <v>14000</v>
      </c>
      <c r="G154" s="44">
        <f t="shared" si="28"/>
        <v>18000</v>
      </c>
      <c r="H154" s="44">
        <f t="shared" si="28"/>
        <v>20000</v>
      </c>
      <c r="I154" s="44">
        <f t="shared" si="28"/>
        <v>20000</v>
      </c>
      <c r="J154" s="44">
        <f t="shared" si="28"/>
        <v>20000</v>
      </c>
      <c r="L154" s="6"/>
      <c r="M154" s="44"/>
      <c r="N154" s="44">
        <f t="shared" ref="N154:T154" si="29">SUM(N148:N153)</f>
        <v>0</v>
      </c>
      <c r="O154" s="44">
        <f t="shared" si="29"/>
        <v>0</v>
      </c>
      <c r="P154" s="44">
        <f t="shared" si="29"/>
        <v>6600</v>
      </c>
      <c r="Q154" s="44">
        <f t="shared" si="29"/>
        <v>11550</v>
      </c>
      <c r="R154" s="44">
        <f t="shared" si="29"/>
        <v>14850</v>
      </c>
      <c r="S154" s="44">
        <f t="shared" si="29"/>
        <v>16500</v>
      </c>
      <c r="T154" s="44">
        <f t="shared" si="29"/>
        <v>16500</v>
      </c>
      <c r="V154" s="6"/>
      <c r="W154" s="8"/>
      <c r="X154" s="8"/>
      <c r="Y154" s="44">
        <f t="shared" ref="Y154:AD154" si="30">SUM(Y148:Y153)</f>
        <v>0</v>
      </c>
      <c r="Z154" s="44">
        <f t="shared" si="30"/>
        <v>0</v>
      </c>
      <c r="AA154" s="44">
        <f t="shared" si="30"/>
        <v>0</v>
      </c>
      <c r="AB154" s="44">
        <f t="shared" si="30"/>
        <v>0</v>
      </c>
      <c r="AC154" s="44">
        <f t="shared" si="30"/>
        <v>0</v>
      </c>
      <c r="AD154" s="44">
        <f t="shared" si="30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1">C156+1</f>
        <v>2</v>
      </c>
      <c r="E156" s="2">
        <f t="shared" si="31"/>
        <v>3</v>
      </c>
      <c r="F156" s="2">
        <f t="shared" si="31"/>
        <v>4</v>
      </c>
      <c r="G156" s="2">
        <f t="shared" si="31"/>
        <v>5</v>
      </c>
      <c r="H156" s="2">
        <f t="shared" si="31"/>
        <v>6</v>
      </c>
      <c r="I156" s="2">
        <f t="shared" si="31"/>
        <v>7</v>
      </c>
      <c r="J156" s="2">
        <f t="shared" si="31"/>
        <v>8</v>
      </c>
      <c r="L156" s="4" t="str">
        <f>B156</f>
        <v>Ceded - Layer 1</v>
      </c>
      <c r="M156" s="2">
        <v>1</v>
      </c>
      <c r="N156" s="2">
        <f t="shared" ref="N156:T156" si="32">M156+1</f>
        <v>2</v>
      </c>
      <c r="O156" s="2">
        <f t="shared" si="32"/>
        <v>3</v>
      </c>
      <c r="P156" s="2">
        <f t="shared" si="32"/>
        <v>4</v>
      </c>
      <c r="Q156" s="2">
        <f t="shared" si="32"/>
        <v>5</v>
      </c>
      <c r="R156" s="2">
        <f t="shared" si="32"/>
        <v>6</v>
      </c>
      <c r="S156" s="2">
        <f t="shared" si="32"/>
        <v>7</v>
      </c>
      <c r="T156" s="2">
        <f t="shared" si="32"/>
        <v>8</v>
      </c>
      <c r="V156" s="4" t="str">
        <f>B156</f>
        <v>Ceded - Layer 1</v>
      </c>
      <c r="W156" s="2">
        <v>1</v>
      </c>
      <c r="X156" s="2">
        <f t="shared" ref="X156:AD156" si="33">W156+1</f>
        <v>2</v>
      </c>
      <c r="Y156" s="2">
        <f t="shared" si="33"/>
        <v>3</v>
      </c>
      <c r="Z156" s="2">
        <f t="shared" si="33"/>
        <v>4</v>
      </c>
      <c r="AA156" s="2">
        <f t="shared" si="33"/>
        <v>5</v>
      </c>
      <c r="AB156" s="2">
        <f t="shared" si="33"/>
        <v>6</v>
      </c>
      <c r="AC156" s="2">
        <f t="shared" si="33"/>
        <v>7</v>
      </c>
      <c r="AD156" s="2">
        <f t="shared" si="33"/>
        <v>8</v>
      </c>
    </row>
    <row r="157" spans="2:30">
      <c r="B157" s="6" t="s">
        <v>0</v>
      </c>
      <c r="C157" s="8">
        <f t="shared" ref="C157:J162" si="34">MIN(MAX(C148-$C$68,0),$C$105)</f>
        <v>0</v>
      </c>
      <c r="D157" s="8">
        <f t="shared" si="34"/>
        <v>0</v>
      </c>
      <c r="E157" s="8">
        <f t="shared" si="34"/>
        <v>8000</v>
      </c>
      <c r="F157" s="8">
        <f t="shared" si="34"/>
        <v>14000</v>
      </c>
      <c r="G157" s="8">
        <f t="shared" si="34"/>
        <v>18000</v>
      </c>
      <c r="H157" s="8">
        <f t="shared" si="34"/>
        <v>20000</v>
      </c>
      <c r="I157" s="8">
        <f t="shared" si="34"/>
        <v>20000</v>
      </c>
      <c r="J157" s="8">
        <f t="shared" si="34"/>
        <v>20000</v>
      </c>
      <c r="L157" s="6" t="s">
        <v>0</v>
      </c>
      <c r="M157" s="8"/>
      <c r="N157" s="8">
        <f t="shared" ref="N157:T162" si="35">MIN(MAX(N148-$D$68,0),$D$105)</f>
        <v>0</v>
      </c>
      <c r="O157" s="8">
        <f t="shared" si="35"/>
        <v>0</v>
      </c>
      <c r="P157" s="8">
        <f t="shared" si="35"/>
        <v>0</v>
      </c>
      <c r="Q157" s="8">
        <f t="shared" si="35"/>
        <v>1550</v>
      </c>
      <c r="R157" s="8">
        <f t="shared" si="35"/>
        <v>4850</v>
      </c>
      <c r="S157" s="8">
        <f t="shared" si="35"/>
        <v>6500</v>
      </c>
      <c r="T157" s="8">
        <f t="shared" si="35"/>
        <v>6500</v>
      </c>
      <c r="V157" s="6" t="s">
        <v>0</v>
      </c>
      <c r="W157" s="8"/>
      <c r="X157" s="8"/>
      <c r="Y157" s="8">
        <f t="shared" ref="Y157:AD162" si="36">MIN(MAX(Y148-$E$68,0),$E$105)</f>
        <v>0</v>
      </c>
      <c r="Z157" s="8">
        <f t="shared" si="36"/>
        <v>0</v>
      </c>
      <c r="AA157" s="8">
        <f t="shared" si="36"/>
        <v>0</v>
      </c>
      <c r="AB157" s="8">
        <f t="shared" si="36"/>
        <v>0</v>
      </c>
      <c r="AC157" s="8">
        <f t="shared" si="36"/>
        <v>0</v>
      </c>
      <c r="AD157" s="8">
        <f t="shared" si="36"/>
        <v>0</v>
      </c>
    </row>
    <row r="158" spans="2:30">
      <c r="B158" s="6" t="s">
        <v>1</v>
      </c>
      <c r="C158" s="8">
        <f t="shared" si="34"/>
        <v>0</v>
      </c>
      <c r="D158" s="8">
        <f t="shared" si="34"/>
        <v>0</v>
      </c>
      <c r="E158" s="8">
        <f t="shared" si="34"/>
        <v>0</v>
      </c>
      <c r="F158" s="8">
        <f t="shared" si="34"/>
        <v>0</v>
      </c>
      <c r="G158" s="8">
        <f t="shared" si="34"/>
        <v>0</v>
      </c>
      <c r="H158" s="8">
        <f t="shared" si="34"/>
        <v>0</v>
      </c>
      <c r="I158" s="8">
        <f t="shared" si="34"/>
        <v>0</v>
      </c>
      <c r="J158" s="8">
        <f t="shared" si="34"/>
        <v>0</v>
      </c>
      <c r="L158" s="6" t="s">
        <v>1</v>
      </c>
      <c r="M158" s="8"/>
      <c r="N158" s="8">
        <f t="shared" si="35"/>
        <v>0</v>
      </c>
      <c r="O158" s="8">
        <f t="shared" si="35"/>
        <v>0</v>
      </c>
      <c r="P158" s="8">
        <f t="shared" si="35"/>
        <v>0</v>
      </c>
      <c r="Q158" s="8">
        <f t="shared" si="35"/>
        <v>0</v>
      </c>
      <c r="R158" s="8">
        <f t="shared" si="35"/>
        <v>0</v>
      </c>
      <c r="S158" s="8">
        <f t="shared" si="35"/>
        <v>0</v>
      </c>
      <c r="T158" s="8">
        <f t="shared" si="35"/>
        <v>0</v>
      </c>
      <c r="V158" s="6" t="s">
        <v>1</v>
      </c>
      <c r="W158" s="8"/>
      <c r="X158" s="8"/>
      <c r="Y158" s="8">
        <f t="shared" si="36"/>
        <v>0</v>
      </c>
      <c r="Z158" s="8">
        <f t="shared" si="36"/>
        <v>0</v>
      </c>
      <c r="AA158" s="8">
        <f t="shared" si="36"/>
        <v>0</v>
      </c>
      <c r="AB158" s="8">
        <f t="shared" si="36"/>
        <v>0</v>
      </c>
      <c r="AC158" s="8">
        <f t="shared" si="36"/>
        <v>0</v>
      </c>
      <c r="AD158" s="8">
        <f t="shared" si="36"/>
        <v>0</v>
      </c>
    </row>
    <row r="159" spans="2:30">
      <c r="B159" s="6" t="s">
        <v>2</v>
      </c>
      <c r="C159" s="8">
        <f t="shared" si="34"/>
        <v>0</v>
      </c>
      <c r="D159" s="8">
        <f t="shared" si="34"/>
        <v>0</v>
      </c>
      <c r="E159" s="8">
        <f t="shared" si="34"/>
        <v>0</v>
      </c>
      <c r="F159" s="8">
        <f t="shared" si="34"/>
        <v>0</v>
      </c>
      <c r="G159" s="8">
        <f t="shared" si="34"/>
        <v>0</v>
      </c>
      <c r="H159" s="8">
        <f t="shared" si="34"/>
        <v>0</v>
      </c>
      <c r="I159" s="8">
        <f t="shared" si="34"/>
        <v>0</v>
      </c>
      <c r="J159" s="8">
        <f t="shared" si="34"/>
        <v>0</v>
      </c>
      <c r="L159" s="6" t="s">
        <v>2</v>
      </c>
      <c r="M159" s="8"/>
      <c r="N159" s="8">
        <f t="shared" si="35"/>
        <v>0</v>
      </c>
      <c r="O159" s="8">
        <f t="shared" si="35"/>
        <v>0</v>
      </c>
      <c r="P159" s="8">
        <f t="shared" si="35"/>
        <v>0</v>
      </c>
      <c r="Q159" s="8">
        <f t="shared" si="35"/>
        <v>0</v>
      </c>
      <c r="R159" s="8">
        <f t="shared" si="35"/>
        <v>0</v>
      </c>
      <c r="S159" s="8">
        <f t="shared" si="35"/>
        <v>0</v>
      </c>
      <c r="T159" s="8">
        <f t="shared" si="35"/>
        <v>0</v>
      </c>
      <c r="V159" s="6" t="s">
        <v>2</v>
      </c>
      <c r="W159" s="8"/>
      <c r="X159" s="8"/>
      <c r="Y159" s="8">
        <f t="shared" si="36"/>
        <v>0</v>
      </c>
      <c r="Z159" s="8">
        <f t="shared" si="36"/>
        <v>0</v>
      </c>
      <c r="AA159" s="8">
        <f t="shared" si="36"/>
        <v>0</v>
      </c>
      <c r="AB159" s="8">
        <f t="shared" si="36"/>
        <v>0</v>
      </c>
      <c r="AC159" s="8">
        <f t="shared" si="36"/>
        <v>0</v>
      </c>
      <c r="AD159" s="8">
        <f t="shared" si="36"/>
        <v>0</v>
      </c>
    </row>
    <row r="160" spans="2:30">
      <c r="B160" s="6" t="s">
        <v>3</v>
      </c>
      <c r="C160" s="8">
        <f t="shared" si="34"/>
        <v>0</v>
      </c>
      <c r="D160" s="8">
        <f t="shared" si="34"/>
        <v>0</v>
      </c>
      <c r="E160" s="8">
        <f t="shared" si="34"/>
        <v>0</v>
      </c>
      <c r="F160" s="8">
        <f t="shared" si="34"/>
        <v>0</v>
      </c>
      <c r="G160" s="8">
        <f t="shared" si="34"/>
        <v>0</v>
      </c>
      <c r="H160" s="8">
        <f t="shared" si="34"/>
        <v>0</v>
      </c>
      <c r="I160" s="8">
        <f t="shared" si="34"/>
        <v>0</v>
      </c>
      <c r="J160" s="8">
        <f t="shared" si="34"/>
        <v>0</v>
      </c>
      <c r="L160" s="6" t="s">
        <v>3</v>
      </c>
      <c r="M160" s="8"/>
      <c r="N160" s="8">
        <f t="shared" si="35"/>
        <v>0</v>
      </c>
      <c r="O160" s="8">
        <f t="shared" si="35"/>
        <v>0</v>
      </c>
      <c r="P160" s="8">
        <f t="shared" si="35"/>
        <v>0</v>
      </c>
      <c r="Q160" s="8">
        <f t="shared" si="35"/>
        <v>0</v>
      </c>
      <c r="R160" s="8">
        <f t="shared" si="35"/>
        <v>0</v>
      </c>
      <c r="S160" s="8">
        <f t="shared" si="35"/>
        <v>0</v>
      </c>
      <c r="T160" s="8">
        <f t="shared" si="35"/>
        <v>0</v>
      </c>
      <c r="V160" s="6" t="s">
        <v>3</v>
      </c>
      <c r="W160" s="8"/>
      <c r="X160" s="8"/>
      <c r="Y160" s="8">
        <f t="shared" si="36"/>
        <v>0</v>
      </c>
      <c r="Z160" s="8">
        <f t="shared" si="36"/>
        <v>0</v>
      </c>
      <c r="AA160" s="8">
        <f t="shared" si="36"/>
        <v>0</v>
      </c>
      <c r="AB160" s="8">
        <f t="shared" si="36"/>
        <v>0</v>
      </c>
      <c r="AC160" s="8">
        <f t="shared" si="36"/>
        <v>0</v>
      </c>
      <c r="AD160" s="8">
        <f t="shared" si="36"/>
        <v>0</v>
      </c>
    </row>
    <row r="161" spans="2:31">
      <c r="B161" s="6" t="s">
        <v>4</v>
      </c>
      <c r="C161" s="8">
        <f t="shared" si="34"/>
        <v>0</v>
      </c>
      <c r="D161" s="8">
        <f t="shared" si="34"/>
        <v>0</v>
      </c>
      <c r="E161" s="8">
        <f t="shared" si="34"/>
        <v>0</v>
      </c>
      <c r="F161" s="8">
        <f t="shared" si="34"/>
        <v>0</v>
      </c>
      <c r="G161" s="8">
        <f t="shared" si="34"/>
        <v>0</v>
      </c>
      <c r="H161" s="8">
        <f t="shared" si="34"/>
        <v>0</v>
      </c>
      <c r="I161" s="8">
        <f t="shared" si="34"/>
        <v>0</v>
      </c>
      <c r="J161" s="8">
        <f t="shared" si="34"/>
        <v>0</v>
      </c>
      <c r="L161" s="6" t="s">
        <v>4</v>
      </c>
      <c r="M161" s="8"/>
      <c r="N161" s="8">
        <f t="shared" si="35"/>
        <v>0</v>
      </c>
      <c r="O161" s="8">
        <f t="shared" si="35"/>
        <v>0</v>
      </c>
      <c r="P161" s="8">
        <f t="shared" si="35"/>
        <v>0</v>
      </c>
      <c r="Q161" s="8">
        <f t="shared" si="35"/>
        <v>0</v>
      </c>
      <c r="R161" s="8">
        <f t="shared" si="35"/>
        <v>0</v>
      </c>
      <c r="S161" s="8">
        <f t="shared" si="35"/>
        <v>0</v>
      </c>
      <c r="T161" s="8">
        <f t="shared" si="35"/>
        <v>0</v>
      </c>
      <c r="V161" s="6" t="s">
        <v>4</v>
      </c>
      <c r="W161" s="8"/>
      <c r="X161" s="8"/>
      <c r="Y161" s="8">
        <f t="shared" si="36"/>
        <v>0</v>
      </c>
      <c r="Z161" s="8">
        <f t="shared" si="36"/>
        <v>0</v>
      </c>
      <c r="AA161" s="8">
        <f t="shared" si="36"/>
        <v>0</v>
      </c>
      <c r="AB161" s="8">
        <f t="shared" si="36"/>
        <v>0</v>
      </c>
      <c r="AC161" s="8">
        <f t="shared" si="36"/>
        <v>0</v>
      </c>
      <c r="AD161" s="8">
        <f t="shared" si="36"/>
        <v>0</v>
      </c>
    </row>
    <row r="162" spans="2:31">
      <c r="B162" s="6" t="s">
        <v>5</v>
      </c>
      <c r="C162" s="8">
        <f t="shared" si="34"/>
        <v>0</v>
      </c>
      <c r="D162" s="8">
        <f t="shared" si="34"/>
        <v>0</v>
      </c>
      <c r="E162" s="8">
        <f t="shared" si="34"/>
        <v>0</v>
      </c>
      <c r="F162" s="8">
        <f t="shared" si="34"/>
        <v>0</v>
      </c>
      <c r="G162" s="8">
        <f t="shared" si="34"/>
        <v>0</v>
      </c>
      <c r="H162" s="8">
        <f t="shared" si="34"/>
        <v>0</v>
      </c>
      <c r="I162" s="8">
        <f t="shared" si="34"/>
        <v>0</v>
      </c>
      <c r="J162" s="8">
        <f t="shared" si="34"/>
        <v>0</v>
      </c>
      <c r="L162" s="6" t="s">
        <v>5</v>
      </c>
      <c r="M162" s="8"/>
      <c r="N162" s="8">
        <f t="shared" si="35"/>
        <v>0</v>
      </c>
      <c r="O162" s="8">
        <f t="shared" si="35"/>
        <v>0</v>
      </c>
      <c r="P162" s="8">
        <f t="shared" si="35"/>
        <v>0</v>
      </c>
      <c r="Q162" s="8">
        <f t="shared" si="35"/>
        <v>0</v>
      </c>
      <c r="R162" s="8">
        <f t="shared" si="35"/>
        <v>0</v>
      </c>
      <c r="S162" s="8">
        <f t="shared" si="35"/>
        <v>0</v>
      </c>
      <c r="T162" s="8">
        <f t="shared" si="35"/>
        <v>0</v>
      </c>
      <c r="V162" s="6" t="s">
        <v>5</v>
      </c>
      <c r="W162" s="8"/>
      <c r="X162" s="8"/>
      <c r="Y162" s="8">
        <f t="shared" si="36"/>
        <v>0</v>
      </c>
      <c r="Z162" s="8">
        <f t="shared" si="36"/>
        <v>0</v>
      </c>
      <c r="AA162" s="8">
        <f t="shared" si="36"/>
        <v>0</v>
      </c>
      <c r="AB162" s="8">
        <f t="shared" si="36"/>
        <v>0</v>
      </c>
      <c r="AC162" s="8">
        <f t="shared" si="36"/>
        <v>0</v>
      </c>
      <c r="AD162" s="8">
        <f t="shared" si="36"/>
        <v>0</v>
      </c>
    </row>
    <row r="163" spans="2:31">
      <c r="B163" s="6" t="s">
        <v>35</v>
      </c>
      <c r="C163" s="8">
        <f t="shared" ref="C163:J163" si="37">SUM(C157:C162)</f>
        <v>0</v>
      </c>
      <c r="D163" s="8">
        <f t="shared" si="37"/>
        <v>0</v>
      </c>
      <c r="E163" s="8">
        <f t="shared" si="37"/>
        <v>8000</v>
      </c>
      <c r="F163" s="8">
        <f t="shared" si="37"/>
        <v>14000</v>
      </c>
      <c r="G163" s="8">
        <f t="shared" si="37"/>
        <v>18000</v>
      </c>
      <c r="H163" s="8">
        <f t="shared" si="37"/>
        <v>20000</v>
      </c>
      <c r="I163" s="8">
        <f t="shared" si="37"/>
        <v>20000</v>
      </c>
      <c r="J163" s="8">
        <f t="shared" si="37"/>
        <v>20000</v>
      </c>
      <c r="L163" s="6" t="s">
        <v>35</v>
      </c>
      <c r="M163" s="8"/>
      <c r="N163" s="8">
        <f t="shared" ref="N163:T163" si="38">SUM(N157:N162)</f>
        <v>0</v>
      </c>
      <c r="O163" s="8">
        <f t="shared" si="38"/>
        <v>0</v>
      </c>
      <c r="P163" s="8">
        <f t="shared" si="38"/>
        <v>0</v>
      </c>
      <c r="Q163" s="8">
        <f t="shared" si="38"/>
        <v>1550</v>
      </c>
      <c r="R163" s="8">
        <f t="shared" si="38"/>
        <v>4850</v>
      </c>
      <c r="S163" s="8">
        <f t="shared" si="38"/>
        <v>6500</v>
      </c>
      <c r="T163" s="8">
        <f t="shared" si="38"/>
        <v>6500</v>
      </c>
      <c r="V163" s="6" t="s">
        <v>35</v>
      </c>
      <c r="W163" s="8"/>
      <c r="X163" s="8"/>
      <c r="Y163" s="8">
        <f t="shared" ref="Y163:AD163" si="39">SUM(Y157:Y162)</f>
        <v>0</v>
      </c>
      <c r="Z163" s="8">
        <f t="shared" si="39"/>
        <v>0</v>
      </c>
      <c r="AA163" s="8">
        <f t="shared" si="39"/>
        <v>0</v>
      </c>
      <c r="AB163" s="8">
        <f t="shared" si="39"/>
        <v>0</v>
      </c>
      <c r="AC163" s="8">
        <f t="shared" si="39"/>
        <v>0</v>
      </c>
      <c r="AD163" s="8">
        <f t="shared" si="39"/>
        <v>0</v>
      </c>
    </row>
    <row r="164" spans="2:31">
      <c r="B164" s="6" t="s">
        <v>36</v>
      </c>
      <c r="C164" s="8">
        <f t="shared" ref="C164:J164" si="40">MIN(MAX(C163-$C$70,0),$C$106)</f>
        <v>0</v>
      </c>
      <c r="D164" s="8">
        <f t="shared" si="40"/>
        <v>0</v>
      </c>
      <c r="E164" s="8">
        <f t="shared" si="40"/>
        <v>8000</v>
      </c>
      <c r="F164" s="8">
        <f t="shared" si="40"/>
        <v>14000</v>
      </c>
      <c r="G164" s="8">
        <f t="shared" si="40"/>
        <v>18000</v>
      </c>
      <c r="H164" s="8">
        <f t="shared" si="40"/>
        <v>20000</v>
      </c>
      <c r="I164" s="8">
        <f t="shared" si="40"/>
        <v>20000</v>
      </c>
      <c r="J164" s="8">
        <f t="shared" si="40"/>
        <v>20000</v>
      </c>
      <c r="L164" s="6" t="s">
        <v>36</v>
      </c>
      <c r="M164" s="8"/>
      <c r="N164" s="8">
        <f t="shared" ref="N164:T164" si="41">MIN(MAX(N163-$D$70,0),$D$106)</f>
        <v>0</v>
      </c>
      <c r="O164" s="8">
        <f t="shared" si="41"/>
        <v>0</v>
      </c>
      <c r="P164" s="8">
        <f t="shared" si="41"/>
        <v>0</v>
      </c>
      <c r="Q164" s="8">
        <f t="shared" si="41"/>
        <v>1550</v>
      </c>
      <c r="R164" s="8">
        <f t="shared" si="41"/>
        <v>4850</v>
      </c>
      <c r="S164" s="8">
        <f t="shared" si="41"/>
        <v>6500</v>
      </c>
      <c r="T164" s="8">
        <f t="shared" si="41"/>
        <v>6500</v>
      </c>
      <c r="V164" s="6" t="s">
        <v>36</v>
      </c>
      <c r="W164" s="8"/>
      <c r="X164" s="8"/>
      <c r="Y164" s="8">
        <f t="shared" ref="Y164:AD164" si="42">MIN(MAX(Y163-$E$70,0),$E$106)</f>
        <v>0</v>
      </c>
      <c r="Z164" s="8">
        <f t="shared" si="42"/>
        <v>0</v>
      </c>
      <c r="AA164" s="8">
        <f t="shared" si="42"/>
        <v>0</v>
      </c>
      <c r="AB164" s="8">
        <f t="shared" si="42"/>
        <v>0</v>
      </c>
      <c r="AC164" s="8">
        <f t="shared" si="42"/>
        <v>0</v>
      </c>
      <c r="AD164" s="8">
        <f t="shared" si="42"/>
        <v>0</v>
      </c>
    </row>
    <row r="165" spans="2:31">
      <c r="B165" s="6" t="s">
        <v>60</v>
      </c>
      <c r="C165" s="8">
        <f t="shared" ref="C165:J165" si="43">C164*$C$66*$C$77</f>
        <v>0</v>
      </c>
      <c r="D165" s="8">
        <f t="shared" si="43"/>
        <v>0</v>
      </c>
      <c r="E165" s="8">
        <f t="shared" si="43"/>
        <v>4800</v>
      </c>
      <c r="F165" s="8">
        <f t="shared" si="43"/>
        <v>8400</v>
      </c>
      <c r="G165" s="8">
        <f t="shared" si="43"/>
        <v>10800</v>
      </c>
      <c r="H165" s="8">
        <f t="shared" si="43"/>
        <v>12000</v>
      </c>
      <c r="I165" s="8">
        <f t="shared" si="43"/>
        <v>12000</v>
      </c>
      <c r="J165" s="8">
        <f t="shared" si="43"/>
        <v>12000</v>
      </c>
      <c r="L165" s="6" t="s">
        <v>60</v>
      </c>
      <c r="M165" s="8"/>
      <c r="N165" s="8">
        <f t="shared" ref="N165:T165" si="44">N164*$D$66*$D$77</f>
        <v>0</v>
      </c>
      <c r="O165" s="8">
        <f t="shared" si="44"/>
        <v>0</v>
      </c>
      <c r="P165" s="8">
        <f t="shared" si="44"/>
        <v>0</v>
      </c>
      <c r="Q165" s="8">
        <f t="shared" si="44"/>
        <v>1162.5</v>
      </c>
      <c r="R165" s="8">
        <f t="shared" si="44"/>
        <v>3637.5</v>
      </c>
      <c r="S165" s="8">
        <f t="shared" si="44"/>
        <v>4875</v>
      </c>
      <c r="T165" s="8">
        <f t="shared" si="44"/>
        <v>4875</v>
      </c>
      <c r="U165" s="8"/>
      <c r="V165" s="6" t="s">
        <v>60</v>
      </c>
      <c r="W165" s="8"/>
      <c r="X165" s="8"/>
      <c r="Y165" s="8">
        <f t="shared" ref="Y165:AD165" si="45">Y164*$E$66*$E$77</f>
        <v>0</v>
      </c>
      <c r="Z165" s="8">
        <f t="shared" si="45"/>
        <v>0</v>
      </c>
      <c r="AA165" s="8">
        <f t="shared" si="45"/>
        <v>0</v>
      </c>
      <c r="AB165" s="8">
        <f t="shared" si="45"/>
        <v>0</v>
      </c>
      <c r="AC165" s="8">
        <f t="shared" si="45"/>
        <v>0</v>
      </c>
      <c r="AD165" s="8">
        <f t="shared" si="45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6">IF($C$122=0,0,$C$129*D165/$C$122)</f>
        <v>0</v>
      </c>
      <c r="E166" s="99">
        <f t="shared" ca="1" si="46"/>
        <v>960</v>
      </c>
      <c r="F166" s="99">
        <f t="shared" ca="1" si="46"/>
        <v>1680</v>
      </c>
      <c r="G166" s="99">
        <f t="shared" ca="1" si="46"/>
        <v>2160</v>
      </c>
      <c r="H166" s="99">
        <f t="shared" ca="1" si="46"/>
        <v>2400</v>
      </c>
      <c r="I166" s="99">
        <f t="shared" ca="1" si="46"/>
        <v>2400</v>
      </c>
      <c r="J166" s="99">
        <f t="shared" ca="1" si="46"/>
        <v>2400</v>
      </c>
      <c r="L166" s="96" t="s">
        <v>92</v>
      </c>
      <c r="M166" s="99">
        <f ca="1">IF($D$122=0,0,$D$129*M165/$D$122)</f>
        <v>0</v>
      </c>
      <c r="N166" s="99">
        <f t="shared" ref="N166:T166" ca="1" si="47">IF($D$122=0,0,$D$129*N165/$D$122)</f>
        <v>0</v>
      </c>
      <c r="O166" s="99">
        <f t="shared" ca="1" si="47"/>
        <v>0</v>
      </c>
      <c r="P166" s="99">
        <f t="shared" ca="1" si="47"/>
        <v>0</v>
      </c>
      <c r="Q166" s="99">
        <f t="shared" ca="1" si="47"/>
        <v>186</v>
      </c>
      <c r="R166" s="99">
        <f t="shared" ca="1" si="47"/>
        <v>582</v>
      </c>
      <c r="S166" s="99">
        <f t="shared" ca="1" si="47"/>
        <v>780</v>
      </c>
      <c r="T166" s="99">
        <f t="shared" ca="1" si="47"/>
        <v>780</v>
      </c>
      <c r="U166" s="8"/>
      <c r="V166" s="96" t="s">
        <v>92</v>
      </c>
      <c r="W166" s="99">
        <f>IF($E$122=0,0,$E$129*W165/$E$122)</f>
        <v>0</v>
      </c>
      <c r="X166" s="99">
        <f t="shared" ref="X166:AD166" si="48">IF($E$122=0,0,$E$129*X165/$E$122)</f>
        <v>0</v>
      </c>
      <c r="Y166" s="99">
        <f t="shared" si="48"/>
        <v>0</v>
      </c>
      <c r="Z166" s="99">
        <f t="shared" si="48"/>
        <v>0</v>
      </c>
      <c r="AA166" s="99">
        <f t="shared" si="48"/>
        <v>0</v>
      </c>
      <c r="AB166" s="99">
        <f t="shared" si="48"/>
        <v>0</v>
      </c>
      <c r="AC166" s="99">
        <f t="shared" si="48"/>
        <v>0</v>
      </c>
      <c r="AD166" s="99">
        <f t="shared" si="48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9">(D$156=$C$113)*$C$128*($C$72="NCB")</f>
        <v>0</v>
      </c>
      <c r="E167" s="99">
        <f t="shared" si="49"/>
        <v>0</v>
      </c>
      <c r="F167" s="99">
        <f t="shared" si="49"/>
        <v>0</v>
      </c>
      <c r="G167" s="99">
        <f t="shared" si="49"/>
        <v>0</v>
      </c>
      <c r="H167" s="99">
        <f t="shared" si="49"/>
        <v>0</v>
      </c>
      <c r="I167" s="99">
        <f t="shared" si="49"/>
        <v>0</v>
      </c>
      <c r="J167" s="99">
        <f t="shared" si="49"/>
        <v>0</v>
      </c>
      <c r="L167" s="96" t="s">
        <v>90</v>
      </c>
      <c r="M167" s="99">
        <f>(M$156=$D$113)*$D$128*($D$72="NCB")</f>
        <v>0</v>
      </c>
      <c r="N167" s="99">
        <f t="shared" ref="N167:T167" si="50">(N$156=$D$113)*$D$128*($D$72="NCB")</f>
        <v>0</v>
      </c>
      <c r="O167" s="99">
        <f t="shared" si="50"/>
        <v>0</v>
      </c>
      <c r="P167" s="99">
        <f t="shared" si="50"/>
        <v>0</v>
      </c>
      <c r="Q167" s="99">
        <f t="shared" si="50"/>
        <v>0</v>
      </c>
      <c r="R167" s="99">
        <f t="shared" si="50"/>
        <v>0</v>
      </c>
      <c r="S167" s="99">
        <f t="shared" si="50"/>
        <v>0</v>
      </c>
      <c r="T167" s="99">
        <f t="shared" si="50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1">(X$156=$E$113)*$E$128*($E$72="NCB")</f>
        <v>0</v>
      </c>
      <c r="Y167" s="99">
        <f t="shared" si="51"/>
        <v>-150.00000000000003</v>
      </c>
      <c r="Z167" s="99">
        <f t="shared" si="51"/>
        <v>0</v>
      </c>
      <c r="AA167" s="99">
        <f t="shared" si="51"/>
        <v>0</v>
      </c>
      <c r="AB167" s="99">
        <f t="shared" si="51"/>
        <v>0</v>
      </c>
      <c r="AC167" s="99">
        <f t="shared" si="51"/>
        <v>0</v>
      </c>
      <c r="AD167" s="99">
        <f t="shared" si="51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2">E166-D166+E167</f>
        <v>960</v>
      </c>
      <c r="F168" s="99">
        <f t="shared" ca="1" si="52"/>
        <v>720</v>
      </c>
      <c r="G168" s="99">
        <f t="shared" ca="1" si="52"/>
        <v>480</v>
      </c>
      <c r="H168" s="99">
        <f t="shared" ca="1" si="52"/>
        <v>240</v>
      </c>
      <c r="I168" s="99">
        <f t="shared" ca="1" si="52"/>
        <v>0</v>
      </c>
      <c r="J168" s="99">
        <f t="shared" ca="1" si="52"/>
        <v>0</v>
      </c>
      <c r="L168" s="96" t="s">
        <v>93</v>
      </c>
      <c r="M168" s="99">
        <f ca="1">M166+M167</f>
        <v>0</v>
      </c>
      <c r="N168" s="99">
        <f t="shared" ref="N168:T168" ca="1" si="53">N166-M166+N167</f>
        <v>0</v>
      </c>
      <c r="O168" s="99">
        <f t="shared" ca="1" si="53"/>
        <v>0</v>
      </c>
      <c r="P168" s="99">
        <f t="shared" ca="1" si="53"/>
        <v>0</v>
      </c>
      <c r="Q168" s="99">
        <f t="shared" ca="1" si="53"/>
        <v>186</v>
      </c>
      <c r="R168" s="99">
        <f t="shared" ca="1" si="53"/>
        <v>396</v>
      </c>
      <c r="S168" s="99">
        <f t="shared" ca="1" si="53"/>
        <v>198</v>
      </c>
      <c r="T168" s="99">
        <f t="shared" ca="1" si="53"/>
        <v>0</v>
      </c>
      <c r="U168" s="8"/>
      <c r="V168" s="96" t="s">
        <v>93</v>
      </c>
      <c r="W168" s="99">
        <f>W166+W167</f>
        <v>0</v>
      </c>
      <c r="X168" s="99">
        <f t="shared" ref="X168:AD168" si="54">X166-W166+X167</f>
        <v>0</v>
      </c>
      <c r="Y168" s="99">
        <f t="shared" si="54"/>
        <v>-150.00000000000003</v>
      </c>
      <c r="Z168" s="99">
        <f t="shared" si="54"/>
        <v>0</v>
      </c>
      <c r="AA168" s="99">
        <f t="shared" si="54"/>
        <v>0</v>
      </c>
      <c r="AB168" s="99">
        <f t="shared" si="54"/>
        <v>0</v>
      </c>
      <c r="AC168" s="99">
        <f t="shared" si="54"/>
        <v>0</v>
      </c>
      <c r="AD168" s="99">
        <f t="shared" si="54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5">C170+1</f>
        <v>2</v>
      </c>
      <c r="E170" s="2">
        <f t="shared" si="55"/>
        <v>3</v>
      </c>
      <c r="F170" s="2">
        <f t="shared" si="55"/>
        <v>4</v>
      </c>
      <c r="G170" s="2">
        <f t="shared" si="55"/>
        <v>5</v>
      </c>
      <c r="H170" s="2">
        <f t="shared" si="55"/>
        <v>6</v>
      </c>
      <c r="I170" s="2">
        <f t="shared" si="55"/>
        <v>7</v>
      </c>
      <c r="J170" s="2">
        <f t="shared" si="55"/>
        <v>8</v>
      </c>
      <c r="L170" s="4" t="str">
        <f>B170</f>
        <v>Ceded - Layer 2</v>
      </c>
      <c r="M170" s="2">
        <v>1</v>
      </c>
      <c r="N170" s="2">
        <f t="shared" ref="N170:T170" si="56">M170+1</f>
        <v>2</v>
      </c>
      <c r="O170" s="2">
        <f t="shared" si="56"/>
        <v>3</v>
      </c>
      <c r="P170" s="2">
        <f t="shared" si="56"/>
        <v>4</v>
      </c>
      <c r="Q170" s="2">
        <f t="shared" si="56"/>
        <v>5</v>
      </c>
      <c r="R170" s="2">
        <f t="shared" si="56"/>
        <v>6</v>
      </c>
      <c r="S170" s="2">
        <f t="shared" si="56"/>
        <v>7</v>
      </c>
      <c r="T170" s="2">
        <f t="shared" si="56"/>
        <v>8</v>
      </c>
      <c r="V170" s="4" t="str">
        <f>B170</f>
        <v>Ceded - Layer 2</v>
      </c>
      <c r="W170" s="2">
        <v>1</v>
      </c>
      <c r="X170" s="2">
        <f t="shared" ref="X170:AD170" si="57">W170+1</f>
        <v>2</v>
      </c>
      <c r="Y170" s="2">
        <f t="shared" si="57"/>
        <v>3</v>
      </c>
      <c r="Z170" s="2">
        <f t="shared" si="57"/>
        <v>4</v>
      </c>
      <c r="AA170" s="2">
        <f t="shared" si="57"/>
        <v>5</v>
      </c>
      <c r="AB170" s="2">
        <f t="shared" si="57"/>
        <v>6</v>
      </c>
      <c r="AC170" s="2">
        <f t="shared" si="57"/>
        <v>7</v>
      </c>
      <c r="AD170" s="2">
        <f t="shared" si="57"/>
        <v>8</v>
      </c>
    </row>
    <row r="171" spans="2:31">
      <c r="B171" s="6" t="s">
        <v>0</v>
      </c>
      <c r="C171" s="8">
        <f t="shared" ref="C171:J176" si="58">MIN(MAX(C148-$I$68,0),$I$105)</f>
        <v>0</v>
      </c>
      <c r="D171" s="8">
        <f t="shared" si="58"/>
        <v>0</v>
      </c>
      <c r="E171" s="8">
        <f t="shared" si="58"/>
        <v>8000</v>
      </c>
      <c r="F171" s="8">
        <f t="shared" si="58"/>
        <v>14000</v>
      </c>
      <c r="G171" s="8">
        <f t="shared" si="58"/>
        <v>18000</v>
      </c>
      <c r="H171" s="8">
        <f t="shared" si="58"/>
        <v>20000</v>
      </c>
      <c r="I171" s="8">
        <f t="shared" si="58"/>
        <v>20000</v>
      </c>
      <c r="J171" s="8">
        <f t="shared" si="58"/>
        <v>20000</v>
      </c>
      <c r="L171" s="6" t="s">
        <v>0</v>
      </c>
      <c r="M171" s="8"/>
      <c r="N171" s="8">
        <f t="shared" ref="N171:T176" si="59">MIN(MAX(N148-$J$68,0),$J$105)</f>
        <v>0</v>
      </c>
      <c r="O171" s="8">
        <f t="shared" si="59"/>
        <v>0</v>
      </c>
      <c r="P171" s="8">
        <f t="shared" si="59"/>
        <v>6600</v>
      </c>
      <c r="Q171" s="8">
        <f t="shared" si="59"/>
        <v>11550</v>
      </c>
      <c r="R171" s="8">
        <f t="shared" si="59"/>
        <v>14850</v>
      </c>
      <c r="S171" s="8">
        <f t="shared" si="59"/>
        <v>16500</v>
      </c>
      <c r="T171" s="8">
        <f t="shared" si="59"/>
        <v>16500</v>
      </c>
      <c r="V171" s="6" t="s">
        <v>0</v>
      </c>
      <c r="W171" s="8"/>
      <c r="X171" s="8"/>
      <c r="Y171" s="8">
        <f t="shared" ref="Y171:AD176" si="60">MIN(MAX(Y148-$K$68,0),$K$105)</f>
        <v>0</v>
      </c>
      <c r="Z171" s="8">
        <f t="shared" si="60"/>
        <v>0</v>
      </c>
      <c r="AA171" s="8">
        <f t="shared" si="60"/>
        <v>0</v>
      </c>
      <c r="AB171" s="8">
        <f t="shared" si="60"/>
        <v>0</v>
      </c>
      <c r="AC171" s="8">
        <f t="shared" si="60"/>
        <v>0</v>
      </c>
      <c r="AD171" s="8">
        <f t="shared" si="60"/>
        <v>0</v>
      </c>
    </row>
    <row r="172" spans="2:31">
      <c r="B172" s="6" t="s">
        <v>1</v>
      </c>
      <c r="C172" s="8">
        <f t="shared" si="58"/>
        <v>0</v>
      </c>
      <c r="D172" s="8">
        <f t="shared" si="58"/>
        <v>0</v>
      </c>
      <c r="E172" s="8">
        <f t="shared" si="58"/>
        <v>0</v>
      </c>
      <c r="F172" s="8">
        <f t="shared" si="58"/>
        <v>0</v>
      </c>
      <c r="G172" s="8">
        <f t="shared" si="58"/>
        <v>0</v>
      </c>
      <c r="H172" s="8">
        <f t="shared" si="58"/>
        <v>0</v>
      </c>
      <c r="I172" s="8">
        <f t="shared" si="58"/>
        <v>0</v>
      </c>
      <c r="J172" s="8">
        <f t="shared" si="58"/>
        <v>0</v>
      </c>
      <c r="L172" s="6" t="s">
        <v>1</v>
      </c>
      <c r="M172" s="8"/>
      <c r="N172" s="8">
        <f t="shared" si="59"/>
        <v>0</v>
      </c>
      <c r="O172" s="8">
        <f t="shared" si="59"/>
        <v>0</v>
      </c>
      <c r="P172" s="8">
        <f t="shared" si="59"/>
        <v>0</v>
      </c>
      <c r="Q172" s="8">
        <f t="shared" si="59"/>
        <v>0</v>
      </c>
      <c r="R172" s="8">
        <f t="shared" si="59"/>
        <v>0</v>
      </c>
      <c r="S172" s="8">
        <f t="shared" si="59"/>
        <v>0</v>
      </c>
      <c r="T172" s="8">
        <f t="shared" si="59"/>
        <v>0</v>
      </c>
      <c r="V172" s="6" t="s">
        <v>1</v>
      </c>
      <c r="W172" s="8"/>
      <c r="X172" s="8"/>
      <c r="Y172" s="8">
        <f t="shared" si="60"/>
        <v>0</v>
      </c>
      <c r="Z172" s="8">
        <f t="shared" si="60"/>
        <v>0</v>
      </c>
      <c r="AA172" s="8">
        <f t="shared" si="60"/>
        <v>0</v>
      </c>
      <c r="AB172" s="8">
        <f t="shared" si="60"/>
        <v>0</v>
      </c>
      <c r="AC172" s="8">
        <f t="shared" si="60"/>
        <v>0</v>
      </c>
      <c r="AD172" s="8">
        <f t="shared" si="60"/>
        <v>0</v>
      </c>
    </row>
    <row r="173" spans="2:31">
      <c r="B173" s="6" t="s">
        <v>2</v>
      </c>
      <c r="C173" s="8">
        <f t="shared" si="58"/>
        <v>0</v>
      </c>
      <c r="D173" s="8">
        <f t="shared" si="58"/>
        <v>0</v>
      </c>
      <c r="E173" s="8">
        <f t="shared" si="58"/>
        <v>0</v>
      </c>
      <c r="F173" s="8">
        <f t="shared" si="58"/>
        <v>0</v>
      </c>
      <c r="G173" s="8">
        <f t="shared" si="58"/>
        <v>0</v>
      </c>
      <c r="H173" s="8">
        <f t="shared" si="58"/>
        <v>0</v>
      </c>
      <c r="I173" s="8">
        <f t="shared" si="58"/>
        <v>0</v>
      </c>
      <c r="J173" s="8">
        <f t="shared" si="58"/>
        <v>0</v>
      </c>
      <c r="L173" s="6" t="s">
        <v>2</v>
      </c>
      <c r="M173" s="8"/>
      <c r="N173" s="8">
        <f t="shared" si="59"/>
        <v>0</v>
      </c>
      <c r="O173" s="8">
        <f t="shared" si="59"/>
        <v>0</v>
      </c>
      <c r="P173" s="8">
        <f t="shared" si="59"/>
        <v>0</v>
      </c>
      <c r="Q173" s="8">
        <f t="shared" si="59"/>
        <v>0</v>
      </c>
      <c r="R173" s="8">
        <f t="shared" si="59"/>
        <v>0</v>
      </c>
      <c r="S173" s="8">
        <f t="shared" si="59"/>
        <v>0</v>
      </c>
      <c r="T173" s="8">
        <f t="shared" si="59"/>
        <v>0</v>
      </c>
      <c r="V173" s="6" t="s">
        <v>2</v>
      </c>
      <c r="W173" s="8"/>
      <c r="X173" s="8"/>
      <c r="Y173" s="8">
        <f t="shared" si="60"/>
        <v>0</v>
      </c>
      <c r="Z173" s="8">
        <f t="shared" si="60"/>
        <v>0</v>
      </c>
      <c r="AA173" s="8">
        <f t="shared" si="60"/>
        <v>0</v>
      </c>
      <c r="AB173" s="8">
        <f t="shared" si="60"/>
        <v>0</v>
      </c>
      <c r="AC173" s="8">
        <f t="shared" si="60"/>
        <v>0</v>
      </c>
      <c r="AD173" s="8">
        <f t="shared" si="60"/>
        <v>0</v>
      </c>
    </row>
    <row r="174" spans="2:31">
      <c r="B174" s="6" t="s">
        <v>3</v>
      </c>
      <c r="C174" s="8">
        <f t="shared" si="58"/>
        <v>0</v>
      </c>
      <c r="D174" s="8">
        <f t="shared" si="58"/>
        <v>0</v>
      </c>
      <c r="E174" s="8">
        <f t="shared" si="58"/>
        <v>0</v>
      </c>
      <c r="F174" s="8">
        <f t="shared" si="58"/>
        <v>0</v>
      </c>
      <c r="G174" s="8">
        <f t="shared" si="58"/>
        <v>0</v>
      </c>
      <c r="H174" s="8">
        <f t="shared" si="58"/>
        <v>0</v>
      </c>
      <c r="I174" s="8">
        <f t="shared" si="58"/>
        <v>0</v>
      </c>
      <c r="J174" s="8">
        <f t="shared" si="58"/>
        <v>0</v>
      </c>
      <c r="L174" s="6" t="s">
        <v>3</v>
      </c>
      <c r="M174" s="8"/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0</v>
      </c>
      <c r="V174" s="6" t="s">
        <v>3</v>
      </c>
      <c r="W174" s="8"/>
      <c r="X174" s="8"/>
      <c r="Y174" s="8">
        <f t="shared" si="60"/>
        <v>0</v>
      </c>
      <c r="Z174" s="8">
        <f t="shared" si="60"/>
        <v>0</v>
      </c>
      <c r="AA174" s="8">
        <f t="shared" si="60"/>
        <v>0</v>
      </c>
      <c r="AB174" s="8">
        <f t="shared" si="60"/>
        <v>0</v>
      </c>
      <c r="AC174" s="8">
        <f t="shared" si="60"/>
        <v>0</v>
      </c>
      <c r="AD174" s="8">
        <f t="shared" si="60"/>
        <v>0</v>
      </c>
    </row>
    <row r="175" spans="2:31">
      <c r="B175" s="6" t="s">
        <v>4</v>
      </c>
      <c r="C175" s="8">
        <f t="shared" si="58"/>
        <v>0</v>
      </c>
      <c r="D175" s="8">
        <f t="shared" si="58"/>
        <v>0</v>
      </c>
      <c r="E175" s="8">
        <f t="shared" si="58"/>
        <v>0</v>
      </c>
      <c r="F175" s="8">
        <f t="shared" si="58"/>
        <v>0</v>
      </c>
      <c r="G175" s="8">
        <f t="shared" si="58"/>
        <v>0</v>
      </c>
      <c r="H175" s="8">
        <f t="shared" si="58"/>
        <v>0</v>
      </c>
      <c r="I175" s="8">
        <f t="shared" si="58"/>
        <v>0</v>
      </c>
      <c r="J175" s="8">
        <f t="shared" si="58"/>
        <v>0</v>
      </c>
      <c r="L175" s="6" t="s">
        <v>4</v>
      </c>
      <c r="M175" s="8"/>
      <c r="N175" s="8">
        <f t="shared" si="59"/>
        <v>0</v>
      </c>
      <c r="O175" s="8">
        <f t="shared" si="59"/>
        <v>0</v>
      </c>
      <c r="P175" s="8">
        <f t="shared" si="59"/>
        <v>0</v>
      </c>
      <c r="Q175" s="8">
        <f t="shared" si="59"/>
        <v>0</v>
      </c>
      <c r="R175" s="8">
        <f t="shared" si="59"/>
        <v>0</v>
      </c>
      <c r="S175" s="8">
        <f t="shared" si="59"/>
        <v>0</v>
      </c>
      <c r="T175" s="8">
        <f t="shared" si="59"/>
        <v>0</v>
      </c>
      <c r="V175" s="6" t="s">
        <v>4</v>
      </c>
      <c r="W175" s="8"/>
      <c r="X175" s="8"/>
      <c r="Y175" s="8">
        <f t="shared" si="60"/>
        <v>0</v>
      </c>
      <c r="Z175" s="8">
        <f t="shared" si="60"/>
        <v>0</v>
      </c>
      <c r="AA175" s="8">
        <f t="shared" si="60"/>
        <v>0</v>
      </c>
      <c r="AB175" s="8">
        <f t="shared" si="60"/>
        <v>0</v>
      </c>
      <c r="AC175" s="8">
        <f t="shared" si="60"/>
        <v>0</v>
      </c>
      <c r="AD175" s="8">
        <f t="shared" si="60"/>
        <v>0</v>
      </c>
    </row>
    <row r="176" spans="2:31">
      <c r="B176" s="6" t="s">
        <v>5</v>
      </c>
      <c r="C176" s="8">
        <f t="shared" si="58"/>
        <v>0</v>
      </c>
      <c r="D176" s="8">
        <f t="shared" si="58"/>
        <v>0</v>
      </c>
      <c r="E176" s="8">
        <f t="shared" si="58"/>
        <v>0</v>
      </c>
      <c r="F176" s="8">
        <f t="shared" si="58"/>
        <v>0</v>
      </c>
      <c r="G176" s="8">
        <f t="shared" si="58"/>
        <v>0</v>
      </c>
      <c r="H176" s="8">
        <f t="shared" si="58"/>
        <v>0</v>
      </c>
      <c r="I176" s="8">
        <f t="shared" si="58"/>
        <v>0</v>
      </c>
      <c r="J176" s="8">
        <f t="shared" si="58"/>
        <v>0</v>
      </c>
      <c r="L176" s="6" t="s">
        <v>5</v>
      </c>
      <c r="M176" s="8"/>
      <c r="N176" s="8">
        <f t="shared" si="59"/>
        <v>0</v>
      </c>
      <c r="O176" s="8">
        <f t="shared" si="59"/>
        <v>0</v>
      </c>
      <c r="P176" s="8">
        <f t="shared" si="59"/>
        <v>0</v>
      </c>
      <c r="Q176" s="8">
        <f t="shared" si="59"/>
        <v>0</v>
      </c>
      <c r="R176" s="8">
        <f t="shared" si="59"/>
        <v>0</v>
      </c>
      <c r="S176" s="8">
        <f t="shared" si="59"/>
        <v>0</v>
      </c>
      <c r="T176" s="8">
        <f t="shared" si="59"/>
        <v>0</v>
      </c>
      <c r="V176" s="6" t="s">
        <v>5</v>
      </c>
      <c r="W176" s="8"/>
      <c r="X176" s="8"/>
      <c r="Y176" s="8">
        <f t="shared" si="60"/>
        <v>0</v>
      </c>
      <c r="Z176" s="8">
        <f t="shared" si="60"/>
        <v>0</v>
      </c>
      <c r="AA176" s="8">
        <f t="shared" si="60"/>
        <v>0</v>
      </c>
      <c r="AB176" s="8">
        <f t="shared" si="60"/>
        <v>0</v>
      </c>
      <c r="AC176" s="8">
        <f t="shared" si="60"/>
        <v>0</v>
      </c>
      <c r="AD176" s="8">
        <f t="shared" si="60"/>
        <v>0</v>
      </c>
    </row>
    <row r="177" spans="2:31">
      <c r="B177" s="6" t="s">
        <v>35</v>
      </c>
      <c r="C177" s="8">
        <f t="shared" ref="C177:J177" si="61">SUM(C171:C176)</f>
        <v>0</v>
      </c>
      <c r="D177" s="8">
        <f t="shared" si="61"/>
        <v>0</v>
      </c>
      <c r="E177" s="8">
        <f t="shared" si="61"/>
        <v>8000</v>
      </c>
      <c r="F177" s="8">
        <f t="shared" si="61"/>
        <v>14000</v>
      </c>
      <c r="G177" s="8">
        <f t="shared" si="61"/>
        <v>18000</v>
      </c>
      <c r="H177" s="8">
        <f>SUM(H171:H176)</f>
        <v>20000</v>
      </c>
      <c r="I177" s="8">
        <f t="shared" si="61"/>
        <v>20000</v>
      </c>
      <c r="J177" s="8">
        <f t="shared" si="61"/>
        <v>20000</v>
      </c>
      <c r="L177" s="6" t="s">
        <v>35</v>
      </c>
      <c r="M177" s="8"/>
      <c r="N177" s="8">
        <f t="shared" ref="N177:T177" si="62">SUM(N171:N176)</f>
        <v>0</v>
      </c>
      <c r="O177" s="8">
        <f t="shared" si="62"/>
        <v>0</v>
      </c>
      <c r="P177" s="8">
        <f t="shared" si="62"/>
        <v>6600</v>
      </c>
      <c r="Q177" s="8">
        <f t="shared" si="62"/>
        <v>11550</v>
      </c>
      <c r="R177" s="8">
        <f t="shared" si="62"/>
        <v>14850</v>
      </c>
      <c r="S177" s="8">
        <f t="shared" si="62"/>
        <v>16500</v>
      </c>
      <c r="T177" s="8">
        <f t="shared" si="62"/>
        <v>16500</v>
      </c>
      <c r="V177" s="6" t="s">
        <v>35</v>
      </c>
      <c r="W177" s="8"/>
      <c r="X177" s="8"/>
      <c r="Y177" s="8">
        <f t="shared" ref="Y177:AD177" si="63">SUM(Y171:Y176)</f>
        <v>0</v>
      </c>
      <c r="Z177" s="8">
        <f t="shared" si="63"/>
        <v>0</v>
      </c>
      <c r="AA177" s="8">
        <f t="shared" si="63"/>
        <v>0</v>
      </c>
      <c r="AB177" s="8">
        <f t="shared" si="63"/>
        <v>0</v>
      </c>
      <c r="AC177" s="8">
        <f t="shared" si="63"/>
        <v>0</v>
      </c>
      <c r="AD177" s="8">
        <f t="shared" si="63"/>
        <v>0</v>
      </c>
    </row>
    <row r="178" spans="2:31">
      <c r="B178" s="6" t="s">
        <v>36</v>
      </c>
      <c r="C178" s="8">
        <f t="shared" ref="C178:J178" si="64">MIN(MAX(C177-$I$70,0),$I$106)</f>
        <v>0</v>
      </c>
      <c r="D178" s="8">
        <f t="shared" si="64"/>
        <v>0</v>
      </c>
      <c r="E178" s="8">
        <f t="shared" si="64"/>
        <v>8000</v>
      </c>
      <c r="F178" s="8">
        <f t="shared" si="64"/>
        <v>14000</v>
      </c>
      <c r="G178" s="8">
        <f t="shared" si="64"/>
        <v>18000</v>
      </c>
      <c r="H178" s="8">
        <f t="shared" si="64"/>
        <v>20000</v>
      </c>
      <c r="I178" s="8">
        <f t="shared" si="64"/>
        <v>20000</v>
      </c>
      <c r="J178" s="8">
        <f t="shared" si="64"/>
        <v>20000</v>
      </c>
      <c r="L178" s="6" t="s">
        <v>36</v>
      </c>
      <c r="M178" s="8"/>
      <c r="N178" s="8">
        <f t="shared" ref="N178:T178" si="65">MIN(MAX(N177-$J$70,0),$J$106)</f>
        <v>0</v>
      </c>
      <c r="O178" s="8">
        <f t="shared" si="65"/>
        <v>0</v>
      </c>
      <c r="P178" s="8">
        <f t="shared" si="65"/>
        <v>6600</v>
      </c>
      <c r="Q178" s="8">
        <f t="shared" si="65"/>
        <v>11550</v>
      </c>
      <c r="R178" s="8">
        <f t="shared" si="65"/>
        <v>14850</v>
      </c>
      <c r="S178" s="8">
        <f t="shared" si="65"/>
        <v>16500</v>
      </c>
      <c r="T178" s="8">
        <f t="shared" si="65"/>
        <v>16500</v>
      </c>
      <c r="V178" s="6" t="s">
        <v>36</v>
      </c>
      <c r="W178" s="8"/>
      <c r="X178" s="8"/>
      <c r="Y178" s="8">
        <f t="shared" ref="Y178:AD178" si="66">MIN(MAX(Y177-$J$70,0),$K$106)</f>
        <v>0</v>
      </c>
      <c r="Z178" s="8">
        <f t="shared" si="66"/>
        <v>0</v>
      </c>
      <c r="AA178" s="8">
        <f t="shared" si="66"/>
        <v>0</v>
      </c>
      <c r="AB178" s="8">
        <f t="shared" si="66"/>
        <v>0</v>
      </c>
      <c r="AC178" s="8">
        <f t="shared" si="66"/>
        <v>0</v>
      </c>
      <c r="AD178" s="8">
        <f t="shared" si="66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67">D178*$I$66*$C$77</f>
        <v>0</v>
      </c>
      <c r="E179" s="8">
        <f t="shared" si="67"/>
        <v>0</v>
      </c>
      <c r="F179" s="8">
        <f t="shared" si="67"/>
        <v>0</v>
      </c>
      <c r="G179" s="8">
        <f t="shared" si="67"/>
        <v>0</v>
      </c>
      <c r="H179" s="8">
        <f t="shared" si="67"/>
        <v>0</v>
      </c>
      <c r="I179" s="8">
        <f t="shared" si="67"/>
        <v>0</v>
      </c>
      <c r="J179" s="8">
        <f t="shared" si="67"/>
        <v>0</v>
      </c>
      <c r="L179" s="6" t="s">
        <v>60</v>
      </c>
      <c r="M179" s="8"/>
      <c r="N179" s="8">
        <f t="shared" ref="N179:T179" si="68">N178*$J$66*$C$77</f>
        <v>0</v>
      </c>
      <c r="O179" s="8">
        <f t="shared" si="68"/>
        <v>0</v>
      </c>
      <c r="P179" s="8">
        <f t="shared" si="68"/>
        <v>0</v>
      </c>
      <c r="Q179" s="8">
        <f t="shared" si="68"/>
        <v>0</v>
      </c>
      <c r="R179" s="8">
        <f t="shared" si="68"/>
        <v>0</v>
      </c>
      <c r="S179" s="8">
        <f t="shared" si="68"/>
        <v>0</v>
      </c>
      <c r="T179" s="8">
        <f t="shared" si="68"/>
        <v>0</v>
      </c>
      <c r="U179" s="8"/>
      <c r="V179" s="6" t="s">
        <v>60</v>
      </c>
      <c r="W179" s="8"/>
      <c r="X179" s="8"/>
      <c r="Y179" s="8">
        <f t="shared" ref="Y179:AD179" si="69">Y178*$K$66*$C$77</f>
        <v>0</v>
      </c>
      <c r="Z179" s="8">
        <f t="shared" si="69"/>
        <v>0</v>
      </c>
      <c r="AA179" s="8">
        <f t="shared" si="69"/>
        <v>0</v>
      </c>
      <c r="AB179" s="8">
        <f t="shared" si="69"/>
        <v>0</v>
      </c>
      <c r="AC179" s="8">
        <f t="shared" si="69"/>
        <v>0</v>
      </c>
      <c r="AD179" s="8">
        <f t="shared" si="69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0">IF($I$122=0,0,$I$129*D179/$I$122)</f>
        <v>0</v>
      </c>
      <c r="E180" s="99">
        <f t="shared" si="70"/>
        <v>0</v>
      </c>
      <c r="F180" s="99">
        <f t="shared" si="70"/>
        <v>0</v>
      </c>
      <c r="G180" s="99">
        <f t="shared" si="70"/>
        <v>0</v>
      </c>
      <c r="H180" s="99">
        <f t="shared" si="70"/>
        <v>0</v>
      </c>
      <c r="I180" s="99">
        <f t="shared" si="70"/>
        <v>0</v>
      </c>
      <c r="J180" s="99">
        <f t="shared" si="70"/>
        <v>0</v>
      </c>
      <c r="L180" s="96" t="s">
        <v>92</v>
      </c>
      <c r="M180" s="99">
        <f>IF($J$122=0,0,$J$129*M179/$J$122)</f>
        <v>0</v>
      </c>
      <c r="N180" s="99">
        <f t="shared" ref="N180:T180" si="71">IF($J$122=0,0,$J$129*N179/$J$122)</f>
        <v>0</v>
      </c>
      <c r="O180" s="99">
        <f t="shared" si="71"/>
        <v>0</v>
      </c>
      <c r="P180" s="99">
        <f t="shared" si="71"/>
        <v>0</v>
      </c>
      <c r="Q180" s="99">
        <f t="shared" si="71"/>
        <v>0</v>
      </c>
      <c r="R180" s="99">
        <f t="shared" si="71"/>
        <v>0</v>
      </c>
      <c r="S180" s="99">
        <f t="shared" si="71"/>
        <v>0</v>
      </c>
      <c r="T180" s="99">
        <f t="shared" si="71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2">IF($K$122=0,0,$K$129*X179/$K$122)</f>
        <v>0</v>
      </c>
      <c r="Y180" s="99">
        <f t="shared" si="72"/>
        <v>0</v>
      </c>
      <c r="Z180" s="99">
        <f t="shared" si="72"/>
        <v>0</v>
      </c>
      <c r="AA180" s="99">
        <f t="shared" si="72"/>
        <v>0</v>
      </c>
      <c r="AB180" s="99">
        <f t="shared" si="72"/>
        <v>0</v>
      </c>
      <c r="AC180" s="99">
        <f t="shared" si="72"/>
        <v>0</v>
      </c>
      <c r="AD180" s="99">
        <f t="shared" si="72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3">(D$170=$I$113)*$I$128*($I$72="NCB")</f>
        <v>0</v>
      </c>
      <c r="E181" s="99">
        <f t="shared" si="73"/>
        <v>0</v>
      </c>
      <c r="F181" s="99">
        <f t="shared" si="73"/>
        <v>0</v>
      </c>
      <c r="G181" s="99">
        <f t="shared" si="73"/>
        <v>0</v>
      </c>
      <c r="H181" s="99">
        <f t="shared" si="73"/>
        <v>0</v>
      </c>
      <c r="I181" s="99">
        <f t="shared" si="73"/>
        <v>0</v>
      </c>
      <c r="J181" s="99">
        <f t="shared" si="73"/>
        <v>0</v>
      </c>
      <c r="L181" s="96" t="s">
        <v>90</v>
      </c>
      <c r="M181" s="99">
        <f>(M$170=$J$113)*$J$128*($J$72="NCB")</f>
        <v>0</v>
      </c>
      <c r="N181" s="99">
        <f t="shared" ref="N181:T181" si="74">(N$170=$J$113)*$J$128*($J$72="NCB")</f>
        <v>0</v>
      </c>
      <c r="O181" s="99">
        <f t="shared" si="74"/>
        <v>0</v>
      </c>
      <c r="P181" s="99">
        <f t="shared" si="74"/>
        <v>0</v>
      </c>
      <c r="Q181" s="99">
        <f t="shared" si="74"/>
        <v>0</v>
      </c>
      <c r="R181" s="99">
        <f t="shared" si="74"/>
        <v>0</v>
      </c>
      <c r="S181" s="99">
        <f t="shared" si="74"/>
        <v>0</v>
      </c>
      <c r="T181" s="99">
        <f t="shared" si="74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5">(X$170=$K$113)*$K$128*($K$72="NCB")</f>
        <v>0</v>
      </c>
      <c r="Y181" s="99">
        <f t="shared" si="75"/>
        <v>0</v>
      </c>
      <c r="Z181" s="99">
        <f t="shared" si="75"/>
        <v>0</v>
      </c>
      <c r="AA181" s="99">
        <f t="shared" si="75"/>
        <v>0</v>
      </c>
      <c r="AB181" s="99">
        <f t="shared" si="75"/>
        <v>0</v>
      </c>
      <c r="AC181" s="99">
        <f t="shared" si="75"/>
        <v>0</v>
      </c>
      <c r="AD181" s="99">
        <f t="shared" si="75"/>
        <v>0</v>
      </c>
      <c r="AE181" s="8"/>
    </row>
    <row r="182" spans="2:31">
      <c r="B182" s="96" t="s">
        <v>93</v>
      </c>
      <c r="C182" s="99">
        <f>C180+C181</f>
        <v>0</v>
      </c>
      <c r="D182" s="99">
        <f t="shared" ref="D182:J182" si="76">D180-C180+D181</f>
        <v>0</v>
      </c>
      <c r="E182" s="99">
        <f t="shared" si="76"/>
        <v>0</v>
      </c>
      <c r="F182" s="99">
        <f t="shared" si="76"/>
        <v>0</v>
      </c>
      <c r="G182" s="99">
        <f t="shared" si="76"/>
        <v>0</v>
      </c>
      <c r="H182" s="99">
        <f t="shared" si="76"/>
        <v>0</v>
      </c>
      <c r="I182" s="99">
        <f t="shared" si="76"/>
        <v>0</v>
      </c>
      <c r="J182" s="99">
        <f t="shared" si="76"/>
        <v>0</v>
      </c>
      <c r="L182" s="96" t="s">
        <v>93</v>
      </c>
      <c r="M182" s="99">
        <f>M180+M181</f>
        <v>0</v>
      </c>
      <c r="N182" s="99">
        <f t="shared" ref="N182:T182" si="77">N180-M180+N181</f>
        <v>0</v>
      </c>
      <c r="O182" s="99">
        <f t="shared" si="77"/>
        <v>0</v>
      </c>
      <c r="P182" s="99">
        <f t="shared" si="77"/>
        <v>0</v>
      </c>
      <c r="Q182" s="99">
        <f t="shared" si="77"/>
        <v>0</v>
      </c>
      <c r="R182" s="99">
        <f t="shared" si="77"/>
        <v>0</v>
      </c>
      <c r="S182" s="99">
        <f t="shared" si="77"/>
        <v>0</v>
      </c>
      <c r="T182" s="99">
        <f t="shared" si="77"/>
        <v>0</v>
      </c>
      <c r="U182" s="8"/>
      <c r="V182" s="96" t="s">
        <v>93</v>
      </c>
      <c r="W182" s="99">
        <f>W180+W181</f>
        <v>0</v>
      </c>
      <c r="X182" s="99">
        <f t="shared" ref="X182:AD182" si="78">X180-W180+X181</f>
        <v>0</v>
      </c>
      <c r="Y182" s="99">
        <f t="shared" si="78"/>
        <v>0</v>
      </c>
      <c r="Z182" s="99">
        <f t="shared" si="78"/>
        <v>0</v>
      </c>
      <c r="AA182" s="99">
        <f t="shared" si="78"/>
        <v>0</v>
      </c>
      <c r="AB182" s="99">
        <f t="shared" si="78"/>
        <v>0</v>
      </c>
      <c r="AC182" s="99">
        <f t="shared" si="78"/>
        <v>0</v>
      </c>
      <c r="AD182" s="99">
        <f t="shared" si="78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9">C165+C179</f>
        <v>0</v>
      </c>
      <c r="D185" s="8">
        <f t="shared" si="79"/>
        <v>0</v>
      </c>
      <c r="E185" s="8">
        <f t="shared" si="79"/>
        <v>4800</v>
      </c>
      <c r="F185" s="8">
        <f t="shared" si="79"/>
        <v>8400</v>
      </c>
      <c r="G185" s="8">
        <f t="shared" si="79"/>
        <v>10800</v>
      </c>
      <c r="H185" s="8">
        <f t="shared" si="79"/>
        <v>12000</v>
      </c>
      <c r="I185" s="8">
        <f t="shared" si="79"/>
        <v>12000</v>
      </c>
      <c r="J185" s="8">
        <f t="shared" si="79"/>
        <v>12000</v>
      </c>
      <c r="L185" s="6" t="s">
        <v>38</v>
      </c>
      <c r="M185" s="8">
        <f t="shared" ref="M185:T185" si="80">M165+M179</f>
        <v>0</v>
      </c>
      <c r="N185" s="8">
        <f t="shared" si="80"/>
        <v>0</v>
      </c>
      <c r="O185" s="8">
        <f t="shared" si="80"/>
        <v>0</v>
      </c>
      <c r="P185" s="8">
        <f t="shared" si="80"/>
        <v>0</v>
      </c>
      <c r="Q185" s="8">
        <f t="shared" si="80"/>
        <v>1162.5</v>
      </c>
      <c r="R185" s="8">
        <f t="shared" si="80"/>
        <v>3637.5</v>
      </c>
      <c r="S185" s="8">
        <f t="shared" si="80"/>
        <v>4875</v>
      </c>
      <c r="T185" s="8">
        <f t="shared" si="80"/>
        <v>4875</v>
      </c>
      <c r="U185" s="8"/>
      <c r="V185" s="6" t="s">
        <v>38</v>
      </c>
      <c r="W185" s="8">
        <f t="shared" ref="W185:AD185" si="81">W165+W179</f>
        <v>0</v>
      </c>
      <c r="X185" s="8">
        <f t="shared" si="81"/>
        <v>0</v>
      </c>
      <c r="Y185" s="8">
        <f t="shared" si="81"/>
        <v>0</v>
      </c>
      <c r="Z185" s="8">
        <f t="shared" si="81"/>
        <v>0</v>
      </c>
      <c r="AA185" s="8">
        <f t="shared" si="81"/>
        <v>0</v>
      </c>
      <c r="AB185" s="8">
        <f t="shared" si="81"/>
        <v>0</v>
      </c>
      <c r="AC185" s="8">
        <f t="shared" si="81"/>
        <v>0</v>
      </c>
      <c r="AD185" s="8">
        <f t="shared" si="81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2">C189+1</f>
        <v>2</v>
      </c>
      <c r="E189" s="2">
        <f t="shared" si="82"/>
        <v>3</v>
      </c>
      <c r="F189" s="2">
        <f t="shared" si="82"/>
        <v>4</v>
      </c>
      <c r="G189" s="2">
        <f t="shared" si="82"/>
        <v>5</v>
      </c>
      <c r="H189" s="2">
        <f t="shared" si="82"/>
        <v>6</v>
      </c>
      <c r="I189" s="2">
        <f t="shared" si="82"/>
        <v>7</v>
      </c>
      <c r="J189" s="2">
        <f t="shared" si="82"/>
        <v>8</v>
      </c>
    </row>
    <row r="190" spans="2:31">
      <c r="B190" s="6" t="s">
        <v>40</v>
      </c>
      <c r="C190" s="12">
        <f t="shared" ref="C190:J190" si="83">C154+M154+W154</f>
        <v>0</v>
      </c>
      <c r="D190" s="12">
        <f t="shared" si="83"/>
        <v>0</v>
      </c>
      <c r="E190" s="12">
        <f t="shared" si="83"/>
        <v>8000</v>
      </c>
      <c r="F190" s="12">
        <f t="shared" si="83"/>
        <v>20600</v>
      </c>
      <c r="G190" s="12">
        <f t="shared" si="83"/>
        <v>29550</v>
      </c>
      <c r="H190" s="12">
        <f t="shared" si="83"/>
        <v>34850</v>
      </c>
      <c r="I190" s="12">
        <f t="shared" si="83"/>
        <v>36500</v>
      </c>
      <c r="J190" s="12">
        <f t="shared" si="83"/>
        <v>36500</v>
      </c>
    </row>
    <row r="191" spans="2:31">
      <c r="B191" s="6" t="s">
        <v>41</v>
      </c>
      <c r="C191" s="12">
        <f>C190</f>
        <v>0</v>
      </c>
      <c r="D191" s="12">
        <f t="shared" ref="D191:J191" si="84">D190-C190</f>
        <v>0</v>
      </c>
      <c r="E191" s="12">
        <f t="shared" si="84"/>
        <v>8000</v>
      </c>
      <c r="F191" s="12">
        <f t="shared" si="84"/>
        <v>12600</v>
      </c>
      <c r="G191" s="12">
        <f t="shared" si="84"/>
        <v>8950</v>
      </c>
      <c r="H191" s="12">
        <f t="shared" si="84"/>
        <v>5300</v>
      </c>
      <c r="I191" s="12">
        <f t="shared" si="84"/>
        <v>1650</v>
      </c>
      <c r="J191" s="12">
        <f t="shared" si="84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5">C185</f>
        <v>0</v>
      </c>
      <c r="D194" s="8">
        <f t="shared" si="85"/>
        <v>0</v>
      </c>
      <c r="E194" s="8">
        <f t="shared" si="85"/>
        <v>4800</v>
      </c>
      <c r="F194" s="8">
        <f t="shared" si="85"/>
        <v>8400</v>
      </c>
      <c r="G194" s="8">
        <f t="shared" si="85"/>
        <v>10800</v>
      </c>
      <c r="H194" s="8">
        <f t="shared" si="85"/>
        <v>12000</v>
      </c>
      <c r="I194" s="8">
        <f t="shared" si="85"/>
        <v>12000</v>
      </c>
      <c r="J194" s="8">
        <f t="shared" si="85"/>
        <v>12000</v>
      </c>
    </row>
    <row r="195" spans="1:10">
      <c r="B195" s="6" t="s">
        <v>31</v>
      </c>
      <c r="C195" s="8"/>
      <c r="D195" s="8">
        <f t="shared" ref="D195:J195" si="86">N185</f>
        <v>0</v>
      </c>
      <c r="E195" s="8">
        <f t="shared" si="86"/>
        <v>0</v>
      </c>
      <c r="F195" s="8">
        <f t="shared" si="86"/>
        <v>0</v>
      </c>
      <c r="G195" s="8">
        <f t="shared" si="86"/>
        <v>1162.5</v>
      </c>
      <c r="H195" s="8">
        <f t="shared" si="86"/>
        <v>3637.5</v>
      </c>
      <c r="I195" s="8">
        <f t="shared" si="86"/>
        <v>4875</v>
      </c>
      <c r="J195" s="8">
        <f t="shared" si="86"/>
        <v>4875</v>
      </c>
    </row>
    <row r="196" spans="1:10">
      <c r="B196" s="6" t="s">
        <v>32</v>
      </c>
      <c r="C196" s="8"/>
      <c r="D196" s="8"/>
      <c r="E196" s="8">
        <f t="shared" ref="E196:J196" si="87">Y185</f>
        <v>0</v>
      </c>
      <c r="F196" s="8">
        <f t="shared" si="87"/>
        <v>0</v>
      </c>
      <c r="G196" s="8">
        <f t="shared" si="87"/>
        <v>0</v>
      </c>
      <c r="H196" s="8">
        <f t="shared" si="87"/>
        <v>0</v>
      </c>
      <c r="I196" s="8">
        <f t="shared" si="87"/>
        <v>0</v>
      </c>
      <c r="J196" s="8">
        <f t="shared" si="87"/>
        <v>0</v>
      </c>
    </row>
    <row r="197" spans="1:10">
      <c r="B197" s="6" t="s">
        <v>42</v>
      </c>
      <c r="C197" s="8">
        <f t="shared" ref="C197:J197" si="88">SUM(C194:C196)</f>
        <v>0</v>
      </c>
      <c r="D197" s="8">
        <f t="shared" si="88"/>
        <v>0</v>
      </c>
      <c r="E197" s="8">
        <f t="shared" si="88"/>
        <v>4800</v>
      </c>
      <c r="F197" s="8">
        <f t="shared" si="88"/>
        <v>8400</v>
      </c>
      <c r="G197" s="8">
        <f t="shared" si="88"/>
        <v>11962.5</v>
      </c>
      <c r="H197" s="8">
        <f t="shared" si="88"/>
        <v>15637.5</v>
      </c>
      <c r="I197" s="8">
        <f t="shared" si="88"/>
        <v>16875</v>
      </c>
      <c r="J197" s="8">
        <f t="shared" si="88"/>
        <v>16875</v>
      </c>
    </row>
    <row r="198" spans="1:10">
      <c r="B198" s="6" t="s">
        <v>43</v>
      </c>
      <c r="C198" s="8">
        <f t="shared" ref="C198:J198" si="89">MIN(MAX(C197-$C$59,0),$C$104)</f>
        <v>0</v>
      </c>
      <c r="D198" s="8">
        <f t="shared" si="89"/>
        <v>0</v>
      </c>
      <c r="E198" s="8">
        <f t="shared" si="89"/>
        <v>4800</v>
      </c>
      <c r="F198" s="8">
        <f t="shared" si="89"/>
        <v>8400</v>
      </c>
      <c r="G198" s="8">
        <f t="shared" si="89"/>
        <v>11962.5</v>
      </c>
      <c r="H198" s="8">
        <f t="shared" si="89"/>
        <v>15637.5</v>
      </c>
      <c r="I198" s="8">
        <f t="shared" si="89"/>
        <v>16875</v>
      </c>
      <c r="J198" s="8">
        <f t="shared" si="89"/>
        <v>16875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0">E198-D198</f>
        <v>4800</v>
      </c>
      <c r="F199" s="69">
        <f t="shared" si="90"/>
        <v>3600</v>
      </c>
      <c r="G199" s="69">
        <f t="shared" si="90"/>
        <v>3562.5</v>
      </c>
      <c r="H199" s="69">
        <f>H198-G198</f>
        <v>3675</v>
      </c>
      <c r="I199" s="69">
        <f t="shared" si="90"/>
        <v>1237.5</v>
      </c>
      <c r="J199" s="69">
        <f t="shared" si="90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12000</v>
      </c>
      <c r="B205" s="55" t="s">
        <v>30</v>
      </c>
      <c r="C205" s="79">
        <f>MIN($A205,C194)</f>
        <v>0</v>
      </c>
      <c r="D205" s="79">
        <f t="shared" ref="D205:J207" si="91">MIN($A205,D194)</f>
        <v>0</v>
      </c>
      <c r="E205" s="79">
        <f t="shared" si="91"/>
        <v>4800</v>
      </c>
      <c r="F205" s="79">
        <f t="shared" si="91"/>
        <v>8400</v>
      </c>
      <c r="G205" s="79">
        <f t="shared" si="91"/>
        <v>10800</v>
      </c>
      <c r="H205" s="79">
        <f t="shared" si="91"/>
        <v>12000</v>
      </c>
      <c r="I205" s="79">
        <f t="shared" si="91"/>
        <v>12000</v>
      </c>
      <c r="J205" s="80">
        <f t="shared" si="91"/>
        <v>12000</v>
      </c>
    </row>
    <row r="206" spans="1:10">
      <c r="A206" s="88">
        <f>$D$134</f>
        <v>4875</v>
      </c>
      <c r="B206" s="55" t="s">
        <v>31</v>
      </c>
      <c r="C206" s="79"/>
      <c r="D206" s="79">
        <f>MIN($A206,D195)</f>
        <v>0</v>
      </c>
      <c r="E206" s="79">
        <f t="shared" si="91"/>
        <v>0</v>
      </c>
      <c r="F206" s="79">
        <f t="shared" si="91"/>
        <v>0</v>
      </c>
      <c r="G206" s="79">
        <f t="shared" si="91"/>
        <v>1162.5</v>
      </c>
      <c r="H206" s="79">
        <f t="shared" si="91"/>
        <v>3637.5</v>
      </c>
      <c r="I206" s="79">
        <f t="shared" si="91"/>
        <v>4875</v>
      </c>
      <c r="J206" s="80">
        <f t="shared" si="91"/>
        <v>4875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91"/>
        <v>0</v>
      </c>
      <c r="F207" s="79">
        <f t="shared" si="91"/>
        <v>0</v>
      </c>
      <c r="G207" s="79">
        <f t="shared" si="91"/>
        <v>0</v>
      </c>
      <c r="H207" s="79">
        <f t="shared" si="91"/>
        <v>0</v>
      </c>
      <c r="I207" s="79">
        <f t="shared" si="91"/>
        <v>0</v>
      </c>
      <c r="J207" s="80">
        <f t="shared" si="91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2">E205-D205</f>
        <v>4800</v>
      </c>
      <c r="F210" s="79">
        <f t="shared" si="92"/>
        <v>3600</v>
      </c>
      <c r="G210" s="79">
        <f t="shared" si="92"/>
        <v>2400</v>
      </c>
      <c r="H210" s="79">
        <f t="shared" si="92"/>
        <v>1200</v>
      </c>
      <c r="I210" s="79">
        <f t="shared" si="92"/>
        <v>0</v>
      </c>
      <c r="J210" s="80">
        <f t="shared" si="92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2"/>
        <v>0</v>
      </c>
      <c r="F211" s="79">
        <f t="shared" si="92"/>
        <v>0</v>
      </c>
      <c r="G211" s="79">
        <f t="shared" si="92"/>
        <v>1162.5</v>
      </c>
      <c r="H211" s="79">
        <f t="shared" si="92"/>
        <v>2475</v>
      </c>
      <c r="I211" s="79">
        <f t="shared" si="92"/>
        <v>1237.5</v>
      </c>
      <c r="J211" s="80">
        <f t="shared" si="92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disablePrompts="1" count="3">
    <dataValidation type="list" allowBlank="1" showInputMessage="1" showErrorMessage="1" sqref="C63">
      <formula1>"1,2"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72:E72 I72:K72">
      <formula1>"Prem,Loss,NCB"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50" zoomScale="70" workbookViewId="0">
      <selection activeCell="B97" sqref="B97:J9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70000</v>
      </c>
      <c r="D8" s="7">
        <v>0</v>
      </c>
      <c r="E8" s="7">
        <v>0</v>
      </c>
    </row>
    <row r="9" spans="2:16">
      <c r="B9" s="6" t="s">
        <v>1</v>
      </c>
      <c r="C9" s="7">
        <v>0</v>
      </c>
      <c r="D9" s="7">
        <v>0</v>
      </c>
      <c r="E9" s="7">
        <v>0</v>
      </c>
    </row>
    <row r="10" spans="2:16">
      <c r="B10" s="6" t="s">
        <v>2</v>
      </c>
      <c r="C10" s="7">
        <v>0</v>
      </c>
      <c r="D10" s="7">
        <v>0</v>
      </c>
      <c r="E10" s="7">
        <v>0</v>
      </c>
      <c r="G10" s="8"/>
      <c r="O10" s="6"/>
      <c r="P10" s="91"/>
    </row>
    <row r="11" spans="2:16">
      <c r="B11" s="6" t="s">
        <v>3</v>
      </c>
      <c r="C11" s="7">
        <v>0</v>
      </c>
      <c r="D11" s="7">
        <v>0</v>
      </c>
      <c r="E11" s="7">
        <v>0</v>
      </c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70000</v>
      </c>
      <c r="D14" s="9">
        <f>SUM(D8:D13)</f>
        <v>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</v>
      </c>
      <c r="D17" s="11">
        <v>0</v>
      </c>
      <c r="E17" s="11">
        <v>0.4</v>
      </c>
      <c r="F17" s="11">
        <v>0.3</v>
      </c>
      <c r="G17" s="11">
        <v>0.2</v>
      </c>
      <c r="H17" s="11">
        <v>0.1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28000</v>
      </c>
      <c r="F22" s="8">
        <f>$C8*F$17</f>
        <v>21000</v>
      </c>
      <c r="G22" s="8">
        <f t="shared" si="1"/>
        <v>14000</v>
      </c>
      <c r="H22" s="8">
        <f t="shared" si="1"/>
        <v>7000</v>
      </c>
      <c r="I22" s="8">
        <f t="shared" si="1"/>
        <v>0</v>
      </c>
      <c r="J22" s="8">
        <f t="shared" si="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28000</v>
      </c>
      <c r="F28" s="44">
        <f t="shared" si="3"/>
        <v>21000</v>
      </c>
      <c r="G28" s="44">
        <f t="shared" si="3"/>
        <v>14000</v>
      </c>
      <c r="H28" s="44">
        <f t="shared" si="3"/>
        <v>7000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0</v>
      </c>
      <c r="G31" s="8">
        <f t="shared" si="5"/>
        <v>0</v>
      </c>
      <c r="H31" s="8">
        <f t="shared" si="5"/>
        <v>0</v>
      </c>
      <c r="I31" s="8">
        <f t="shared" si="5"/>
        <v>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0</v>
      </c>
      <c r="G37" s="44">
        <f t="shared" si="6"/>
        <v>0</v>
      </c>
      <c r="H37" s="44">
        <f t="shared" si="6"/>
        <v>0</v>
      </c>
      <c r="I37" s="44">
        <f t="shared" si="6"/>
        <v>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0</v>
      </c>
      <c r="H40" s="8">
        <f t="shared" si="8"/>
        <v>0</v>
      </c>
      <c r="I40" s="8">
        <f t="shared" si="8"/>
        <v>0</v>
      </c>
      <c r="J40" s="8">
        <f t="shared" si="8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0</v>
      </c>
      <c r="E48" s="47">
        <f t="shared" si="10"/>
        <v>28000</v>
      </c>
      <c r="F48" s="47">
        <f t="shared" si="10"/>
        <v>21000</v>
      </c>
      <c r="G48" s="47">
        <f t="shared" si="10"/>
        <v>14000</v>
      </c>
      <c r="H48" s="47">
        <f t="shared" si="10"/>
        <v>7000</v>
      </c>
      <c r="I48" s="47">
        <f t="shared" si="10"/>
        <v>0</v>
      </c>
      <c r="J48" s="48">
        <f t="shared" si="10"/>
        <v>0</v>
      </c>
      <c r="M48">
        <f>0.4*70000</f>
        <v>28000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28000</v>
      </c>
      <c r="F49" s="84">
        <f t="shared" si="11"/>
        <v>21000</v>
      </c>
      <c r="G49" s="84">
        <f t="shared" si="11"/>
        <v>14000</v>
      </c>
      <c r="H49" s="84">
        <f t="shared" si="11"/>
        <v>7000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0</v>
      </c>
      <c r="G50" s="84">
        <f t="shared" si="12"/>
        <v>0</v>
      </c>
      <c r="H50" s="84">
        <f t="shared" si="12"/>
        <v>0</v>
      </c>
      <c r="I50" s="84">
        <f t="shared" si="12"/>
        <v>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0</v>
      </c>
      <c r="H51" s="84">
        <f t="shared" si="13"/>
        <v>0</v>
      </c>
      <c r="I51" s="84">
        <f t="shared" si="13"/>
        <v>0</v>
      </c>
      <c r="J51" s="84">
        <f t="shared" si="1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100000000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v>1</v>
      </c>
      <c r="E66" s="53">
        <f>D66</f>
        <v>1</v>
      </c>
      <c r="G66" s="51"/>
      <c r="H66" s="52" t="s">
        <v>49</v>
      </c>
      <c r="I66" s="53">
        <v>1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0</v>
      </c>
      <c r="E67" s="7">
        <v>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0</v>
      </c>
      <c r="E68" s="23">
        <v>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0</v>
      </c>
      <c r="E69" s="7">
        <v>0</v>
      </c>
      <c r="H69" s="13" t="s">
        <v>15</v>
      </c>
      <c r="I69" s="7">
        <v>40000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20000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0.8</v>
      </c>
      <c r="D71" s="103">
        <v>0.4</v>
      </c>
      <c r="E71" s="103">
        <v>0.2</v>
      </c>
      <c r="H71" s="13" t="s">
        <v>85</v>
      </c>
      <c r="I71" s="103">
        <v>0.25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89</v>
      </c>
      <c r="D72" s="105" t="s">
        <v>89</v>
      </c>
      <c r="E72" s="105" t="s">
        <v>89</v>
      </c>
      <c r="H72" s="13" t="s">
        <v>86</v>
      </c>
      <c r="I72" s="105" t="s">
        <v>89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60000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60000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28000</v>
      </c>
      <c r="F82" s="86">
        <f t="shared" si="15"/>
        <v>21000</v>
      </c>
      <c r="G82" s="86">
        <f t="shared" si="15"/>
        <v>11000</v>
      </c>
      <c r="H82" s="86">
        <f t="shared" si="15"/>
        <v>0</v>
      </c>
      <c r="I82" s="86">
        <f t="shared" si="15"/>
        <v>0</v>
      </c>
      <c r="J82" s="86">
        <f t="shared" si="15"/>
        <v>0</v>
      </c>
      <c r="K82" s="86">
        <f>SUM(C82:J82)</f>
        <v>60000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28000</v>
      </c>
      <c r="F83" s="28">
        <f t="shared" si="16"/>
        <v>21000</v>
      </c>
      <c r="G83" s="28">
        <f t="shared" si="16"/>
        <v>11000</v>
      </c>
      <c r="H83" s="28">
        <f t="shared" si="16"/>
        <v>0</v>
      </c>
      <c r="I83" s="28">
        <f t="shared" si="16"/>
        <v>0</v>
      </c>
      <c r="J83" s="28">
        <f t="shared" si="16"/>
        <v>0</v>
      </c>
      <c r="K83" s="25">
        <f>SUM(C83:J83)</f>
        <v>60000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0</v>
      </c>
      <c r="G84" s="28">
        <f t="shared" si="16"/>
        <v>0</v>
      </c>
      <c r="H84" s="28">
        <f t="shared" si="16"/>
        <v>0</v>
      </c>
      <c r="I84" s="28">
        <f t="shared" si="16"/>
        <v>0</v>
      </c>
      <c r="J84" s="28">
        <f t="shared" si="1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0</v>
      </c>
      <c r="H85" s="28">
        <f t="shared" si="16"/>
        <v>0</v>
      </c>
      <c r="I85" s="28">
        <f t="shared" si="16"/>
        <v>0</v>
      </c>
      <c r="J85" s="28">
        <f t="shared" si="1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10000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10000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0</v>
      </c>
      <c r="E88" s="86">
        <f t="shared" si="17"/>
        <v>0</v>
      </c>
      <c r="F88" s="86">
        <f t="shared" si="17"/>
        <v>0</v>
      </c>
      <c r="G88" s="86">
        <f t="shared" si="17"/>
        <v>3000</v>
      </c>
      <c r="H88" s="86">
        <f t="shared" si="17"/>
        <v>7000</v>
      </c>
      <c r="I88" s="86">
        <f t="shared" si="17"/>
        <v>0</v>
      </c>
      <c r="J88" s="86">
        <f t="shared" si="17"/>
        <v>0</v>
      </c>
      <c r="K88" s="86">
        <f>SUM(C88:J88)</f>
        <v>10000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0</v>
      </c>
      <c r="F89" s="28">
        <f t="shared" si="18"/>
        <v>0</v>
      </c>
      <c r="G89" s="28">
        <f t="shared" si="18"/>
        <v>3000</v>
      </c>
      <c r="H89" s="28">
        <f t="shared" si="18"/>
        <v>7000</v>
      </c>
      <c r="I89" s="28">
        <f t="shared" si="18"/>
        <v>0</v>
      </c>
      <c r="J89" s="28">
        <f t="shared" si="18"/>
        <v>0</v>
      </c>
      <c r="K89" s="25">
        <f>SUM(C89:J89)</f>
        <v>10000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0</v>
      </c>
      <c r="I91" s="107">
        <f t="shared" si="18"/>
        <v>0</v>
      </c>
      <c r="J91" s="107">
        <f t="shared" si="1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26000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26000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0</v>
      </c>
      <c r="E94" s="98">
        <f t="shared" ca="1" si="19"/>
        <v>18000</v>
      </c>
      <c r="F94" s="98">
        <f t="shared" ca="1" si="19"/>
        <v>5250</v>
      </c>
      <c r="G94" s="98">
        <f t="shared" ca="1" si="19"/>
        <v>2750</v>
      </c>
      <c r="H94" s="98">
        <f t="shared" ca="1" si="19"/>
        <v>0</v>
      </c>
      <c r="I94" s="98">
        <f t="shared" ca="1" si="19"/>
        <v>0</v>
      </c>
      <c r="J94" s="98">
        <f t="shared" ca="1" si="19"/>
        <v>0</v>
      </c>
      <c r="K94" s="25">
        <f ca="1">SUM(C94:J94)</f>
        <v>26000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20">M168+M182</f>
        <v>0</v>
      </c>
      <c r="D95" s="98">
        <f t="shared" si="20"/>
        <v>0</v>
      </c>
      <c r="E95" s="98">
        <f t="shared" si="20"/>
        <v>0</v>
      </c>
      <c r="F95" s="98">
        <f t="shared" si="20"/>
        <v>0</v>
      </c>
      <c r="G95" s="98">
        <f t="shared" si="20"/>
        <v>0</v>
      </c>
      <c r="H95" s="98">
        <f t="shared" si="20"/>
        <v>0</v>
      </c>
      <c r="I95" s="98">
        <f t="shared" si="20"/>
        <v>0</v>
      </c>
      <c r="J95" s="98">
        <f t="shared" si="2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1">X168+X182</f>
        <v>0</v>
      </c>
      <c r="E96" s="98">
        <f t="shared" si="21"/>
        <v>0</v>
      </c>
      <c r="F96" s="98">
        <f t="shared" si="21"/>
        <v>0</v>
      </c>
      <c r="G96" s="98">
        <f t="shared" si="21"/>
        <v>0</v>
      </c>
      <c r="H96" s="98">
        <f t="shared" si="21"/>
        <v>0</v>
      </c>
      <c r="I96" s="98">
        <f t="shared" si="21"/>
        <v>0</v>
      </c>
      <c r="J96" s="98">
        <f t="shared" si="2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2">SUM(D94:D96)</f>
        <v>0</v>
      </c>
      <c r="E97" s="108">
        <f t="shared" ca="1" si="22"/>
        <v>18000</v>
      </c>
      <c r="F97" s="108">
        <f t="shared" ca="1" si="22"/>
        <v>5250</v>
      </c>
      <c r="G97" s="108">
        <f t="shared" ca="1" si="22"/>
        <v>2750</v>
      </c>
      <c r="H97" s="108">
        <f t="shared" ca="1" si="22"/>
        <v>0</v>
      </c>
      <c r="I97" s="108">
        <f t="shared" ca="1" si="22"/>
        <v>0</v>
      </c>
      <c r="J97" s="108">
        <f t="shared" ca="1" si="22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100000000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99999999999999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99999999999999</v>
      </c>
      <c r="E106" s="14">
        <f>IF(E69=0,99999999999999,E69)</f>
        <v>99999999999999</v>
      </c>
      <c r="F106" s="19"/>
      <c r="G106" s="19"/>
      <c r="H106" s="16" t="s">
        <v>15</v>
      </c>
      <c r="I106" s="14">
        <f>IF(I69=0,99999999999999,I69)</f>
        <v>40000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3">MIN(MAX(C8-C$68,0),C$105)</f>
        <v>70000</v>
      </c>
      <c r="D114" s="8">
        <f t="shared" si="23"/>
        <v>0</v>
      </c>
      <c r="E114" s="8">
        <f t="shared" si="23"/>
        <v>0</v>
      </c>
      <c r="F114" s="12"/>
      <c r="H114" s="6" t="s">
        <v>0</v>
      </c>
      <c r="I114" s="8">
        <f t="shared" ref="I114:K119" si="24">MIN(MAX(C8-I$68,0),I$105)</f>
        <v>70000</v>
      </c>
      <c r="J114" s="8">
        <f t="shared" si="24"/>
        <v>0</v>
      </c>
      <c r="K114" s="8">
        <f t="shared" si="24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3"/>
        <v>0</v>
      </c>
      <c r="D115" s="8">
        <f t="shared" si="23"/>
        <v>0</v>
      </c>
      <c r="E115" s="8">
        <f t="shared" si="23"/>
        <v>0</v>
      </c>
      <c r="F115" s="12"/>
      <c r="H115" s="6" t="s">
        <v>1</v>
      </c>
      <c r="I115" s="8">
        <f t="shared" si="24"/>
        <v>0</v>
      </c>
      <c r="J115" s="8">
        <f t="shared" si="24"/>
        <v>0</v>
      </c>
      <c r="K115" s="8">
        <f t="shared" si="24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3"/>
        <v>0</v>
      </c>
      <c r="D116" s="8">
        <f t="shared" si="23"/>
        <v>0</v>
      </c>
      <c r="E116" s="8">
        <f t="shared" si="23"/>
        <v>0</v>
      </c>
      <c r="F116" s="12"/>
      <c r="H116" s="6" t="s">
        <v>2</v>
      </c>
      <c r="I116" s="8">
        <f t="shared" si="24"/>
        <v>0</v>
      </c>
      <c r="J116" s="8">
        <f t="shared" si="24"/>
        <v>0</v>
      </c>
      <c r="K116" s="8">
        <f t="shared" si="24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3"/>
        <v>0</v>
      </c>
      <c r="D117" s="8">
        <f t="shared" si="23"/>
        <v>0</v>
      </c>
      <c r="E117" s="8">
        <f t="shared" si="23"/>
        <v>0</v>
      </c>
      <c r="F117" s="12"/>
      <c r="H117" s="6" t="s">
        <v>3</v>
      </c>
      <c r="I117" s="8">
        <f t="shared" si="24"/>
        <v>0</v>
      </c>
      <c r="J117" s="8">
        <f t="shared" si="24"/>
        <v>0</v>
      </c>
      <c r="K117" s="8">
        <f t="shared" si="24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3"/>
        <v>0</v>
      </c>
      <c r="D118" s="8">
        <f t="shared" si="23"/>
        <v>0</v>
      </c>
      <c r="E118" s="8">
        <f t="shared" si="23"/>
        <v>0</v>
      </c>
      <c r="F118" s="12"/>
      <c r="H118" s="6" t="s">
        <v>4</v>
      </c>
      <c r="I118" s="8">
        <f t="shared" si="24"/>
        <v>0</v>
      </c>
      <c r="J118" s="8">
        <f t="shared" si="24"/>
        <v>0</v>
      </c>
      <c r="K118" s="8">
        <f t="shared" si="24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3"/>
        <v>0</v>
      </c>
      <c r="D119" s="8">
        <f t="shared" si="23"/>
        <v>0</v>
      </c>
      <c r="E119" s="8">
        <f t="shared" si="23"/>
        <v>0</v>
      </c>
      <c r="F119" s="12"/>
      <c r="H119" s="6" t="s">
        <v>5</v>
      </c>
      <c r="I119" s="8">
        <f t="shared" si="24"/>
        <v>0</v>
      </c>
      <c r="J119" s="8">
        <f t="shared" si="24"/>
        <v>0</v>
      </c>
      <c r="K119" s="8">
        <f t="shared" si="24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70000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70000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20000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40000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20000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40000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20000</v>
      </c>
      <c r="D123" s="12">
        <f>C123+D122</f>
        <v>20000</v>
      </c>
      <c r="E123" s="12">
        <f>D123+E122</f>
        <v>20000</v>
      </c>
      <c r="F123" s="12"/>
      <c r="H123" s="6" t="s">
        <v>25</v>
      </c>
      <c r="I123" s="12">
        <f>I122</f>
        <v>40000</v>
      </c>
      <c r="J123" s="12">
        <f>I123+J122</f>
        <v>40000</v>
      </c>
      <c r="K123" s="12">
        <f>J123+K122</f>
        <v>40000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16000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10000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800</v>
      </c>
      <c r="E128" s="106">
        <f>IF(E$122=0,E$66*E$71*E$4,0)</f>
        <v>400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16000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10000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60000</v>
      </c>
      <c r="D131" s="12">
        <f>D123+J123</f>
        <v>60000</v>
      </c>
      <c r="E131" s="12">
        <f>E123+K123</f>
        <v>60000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60000</v>
      </c>
      <c r="D133" s="12">
        <f>MIN(MAX(D131-$C$59,0),$C$104)</f>
        <v>60000</v>
      </c>
      <c r="E133" s="12">
        <f>MIN(MAX(E131-$C$59,0),$C$104)</f>
        <v>60000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60000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26000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5">C147+1</f>
        <v>2</v>
      </c>
      <c r="E147" s="2">
        <f t="shared" si="25"/>
        <v>3</v>
      </c>
      <c r="F147" s="2">
        <f t="shared" si="25"/>
        <v>4</v>
      </c>
      <c r="G147" s="2">
        <f t="shared" si="25"/>
        <v>5</v>
      </c>
      <c r="H147" s="2">
        <f t="shared" si="25"/>
        <v>6</v>
      </c>
      <c r="I147" s="2">
        <f t="shared" si="25"/>
        <v>7</v>
      </c>
      <c r="J147" s="2">
        <f t="shared" si="25"/>
        <v>8</v>
      </c>
      <c r="L147" s="4" t="s">
        <v>33</v>
      </c>
      <c r="M147" s="2">
        <v>1</v>
      </c>
      <c r="N147" s="2">
        <f t="shared" ref="N147:T147" si="26">M147+1</f>
        <v>2</v>
      </c>
      <c r="O147" s="2">
        <f t="shared" si="26"/>
        <v>3</v>
      </c>
      <c r="P147" s="2">
        <f t="shared" si="26"/>
        <v>4</v>
      </c>
      <c r="Q147" s="2">
        <f t="shared" si="26"/>
        <v>5</v>
      </c>
      <c r="R147" s="2">
        <f t="shared" si="26"/>
        <v>6</v>
      </c>
      <c r="S147" s="2">
        <f t="shared" si="26"/>
        <v>7</v>
      </c>
      <c r="T147" s="2">
        <f t="shared" si="26"/>
        <v>8</v>
      </c>
      <c r="V147" s="4" t="s">
        <v>33</v>
      </c>
      <c r="W147" s="2">
        <v>1</v>
      </c>
      <c r="X147" s="2">
        <f t="shared" ref="X147:AD147" si="27">W147+1</f>
        <v>2</v>
      </c>
      <c r="Y147" s="2">
        <f t="shared" si="27"/>
        <v>3</v>
      </c>
      <c r="Z147" s="2">
        <f t="shared" si="27"/>
        <v>4</v>
      </c>
      <c r="AA147" s="2">
        <f t="shared" si="27"/>
        <v>5</v>
      </c>
      <c r="AB147" s="2">
        <f t="shared" si="27"/>
        <v>6</v>
      </c>
      <c r="AC147" s="2">
        <f t="shared" si="27"/>
        <v>7</v>
      </c>
      <c r="AD147" s="2">
        <f t="shared" si="27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28000</v>
      </c>
      <c r="F148" s="8">
        <f>SUM($C22:F22)</f>
        <v>49000</v>
      </c>
      <c r="G148" s="8">
        <f>SUM($C22:G22)</f>
        <v>63000</v>
      </c>
      <c r="H148" s="8">
        <f>SUM($C22:H22)</f>
        <v>70000</v>
      </c>
      <c r="I148" s="8">
        <f>SUM($C22:I22)</f>
        <v>70000</v>
      </c>
      <c r="J148" s="8">
        <f>SUM($C22:J22)</f>
        <v>70000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8">SUM(C148:C153)</f>
        <v>0</v>
      </c>
      <c r="D154" s="44">
        <f t="shared" si="28"/>
        <v>0</v>
      </c>
      <c r="E154" s="44">
        <f t="shared" si="28"/>
        <v>28000</v>
      </c>
      <c r="F154" s="44">
        <f t="shared" si="28"/>
        <v>49000</v>
      </c>
      <c r="G154" s="44">
        <f t="shared" si="28"/>
        <v>63000</v>
      </c>
      <c r="H154" s="44">
        <f t="shared" si="28"/>
        <v>70000</v>
      </c>
      <c r="I154" s="44">
        <f t="shared" si="28"/>
        <v>70000</v>
      </c>
      <c r="J154" s="44">
        <f t="shared" si="28"/>
        <v>70000</v>
      </c>
      <c r="L154" s="6"/>
      <c r="M154" s="44"/>
      <c r="N154" s="44">
        <f t="shared" ref="N154:T154" si="29">SUM(N148:N153)</f>
        <v>0</v>
      </c>
      <c r="O154" s="44">
        <f t="shared" si="29"/>
        <v>0</v>
      </c>
      <c r="P154" s="44">
        <f t="shared" si="29"/>
        <v>0</v>
      </c>
      <c r="Q154" s="44">
        <f t="shared" si="29"/>
        <v>0</v>
      </c>
      <c r="R154" s="44">
        <f t="shared" si="29"/>
        <v>0</v>
      </c>
      <c r="S154" s="44">
        <f t="shared" si="29"/>
        <v>0</v>
      </c>
      <c r="T154" s="44">
        <f t="shared" si="29"/>
        <v>0</v>
      </c>
      <c r="V154" s="6"/>
      <c r="W154" s="8"/>
      <c r="X154" s="8"/>
      <c r="Y154" s="44">
        <f t="shared" ref="Y154:AD154" si="30">SUM(Y148:Y153)</f>
        <v>0</v>
      </c>
      <c r="Z154" s="44">
        <f t="shared" si="30"/>
        <v>0</v>
      </c>
      <c r="AA154" s="44">
        <f t="shared" si="30"/>
        <v>0</v>
      </c>
      <c r="AB154" s="44">
        <f t="shared" si="30"/>
        <v>0</v>
      </c>
      <c r="AC154" s="44">
        <f t="shared" si="30"/>
        <v>0</v>
      </c>
      <c r="AD154" s="44">
        <f t="shared" si="30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1">C156+1</f>
        <v>2</v>
      </c>
      <c r="E156" s="2">
        <f t="shared" si="31"/>
        <v>3</v>
      </c>
      <c r="F156" s="2">
        <f t="shared" si="31"/>
        <v>4</v>
      </c>
      <c r="G156" s="2">
        <f t="shared" si="31"/>
        <v>5</v>
      </c>
      <c r="H156" s="2">
        <f t="shared" si="31"/>
        <v>6</v>
      </c>
      <c r="I156" s="2">
        <f t="shared" si="31"/>
        <v>7</v>
      </c>
      <c r="J156" s="2">
        <f t="shared" si="31"/>
        <v>8</v>
      </c>
      <c r="L156" s="4" t="str">
        <f>B156</f>
        <v>Ceded - Layer 1</v>
      </c>
      <c r="M156" s="2">
        <v>1</v>
      </c>
      <c r="N156" s="2">
        <f t="shared" ref="N156:T156" si="32">M156+1</f>
        <v>2</v>
      </c>
      <c r="O156" s="2">
        <f t="shared" si="32"/>
        <v>3</v>
      </c>
      <c r="P156" s="2">
        <f t="shared" si="32"/>
        <v>4</v>
      </c>
      <c r="Q156" s="2">
        <f t="shared" si="32"/>
        <v>5</v>
      </c>
      <c r="R156" s="2">
        <f t="shared" si="32"/>
        <v>6</v>
      </c>
      <c r="S156" s="2">
        <f t="shared" si="32"/>
        <v>7</v>
      </c>
      <c r="T156" s="2">
        <f t="shared" si="32"/>
        <v>8</v>
      </c>
      <c r="V156" s="4" t="str">
        <f>B156</f>
        <v>Ceded - Layer 1</v>
      </c>
      <c r="W156" s="2">
        <v>1</v>
      </c>
      <c r="X156" s="2">
        <f t="shared" ref="X156:AD156" si="33">W156+1</f>
        <v>2</v>
      </c>
      <c r="Y156" s="2">
        <f t="shared" si="33"/>
        <v>3</v>
      </c>
      <c r="Z156" s="2">
        <f t="shared" si="33"/>
        <v>4</v>
      </c>
      <c r="AA156" s="2">
        <f t="shared" si="33"/>
        <v>5</v>
      </c>
      <c r="AB156" s="2">
        <f t="shared" si="33"/>
        <v>6</v>
      </c>
      <c r="AC156" s="2">
        <f t="shared" si="33"/>
        <v>7</v>
      </c>
      <c r="AD156" s="2">
        <f t="shared" si="33"/>
        <v>8</v>
      </c>
    </row>
    <row r="157" spans="2:30">
      <c r="B157" s="6" t="s">
        <v>0</v>
      </c>
      <c r="C157" s="8">
        <f t="shared" ref="C157:J162" si="34">MIN(MAX(C148-$C$68,0),$C$105)</f>
        <v>0</v>
      </c>
      <c r="D157" s="8">
        <f t="shared" si="34"/>
        <v>0</v>
      </c>
      <c r="E157" s="8">
        <f t="shared" si="34"/>
        <v>28000</v>
      </c>
      <c r="F157" s="8">
        <f t="shared" si="34"/>
        <v>49000</v>
      </c>
      <c r="G157" s="8">
        <f t="shared" si="34"/>
        <v>63000</v>
      </c>
      <c r="H157" s="8">
        <f t="shared" si="34"/>
        <v>70000</v>
      </c>
      <c r="I157" s="8">
        <f t="shared" si="34"/>
        <v>70000</v>
      </c>
      <c r="J157" s="8">
        <f t="shared" si="34"/>
        <v>70000</v>
      </c>
      <c r="L157" s="6" t="s">
        <v>0</v>
      </c>
      <c r="M157" s="8"/>
      <c r="N157" s="8">
        <f t="shared" ref="N157:T162" si="35">MIN(MAX(N148-$D$68,0),$D$105)</f>
        <v>0</v>
      </c>
      <c r="O157" s="8">
        <f t="shared" si="35"/>
        <v>0</v>
      </c>
      <c r="P157" s="8">
        <f t="shared" si="35"/>
        <v>0</v>
      </c>
      <c r="Q157" s="8">
        <f t="shared" si="35"/>
        <v>0</v>
      </c>
      <c r="R157" s="8">
        <f t="shared" si="35"/>
        <v>0</v>
      </c>
      <c r="S157" s="8">
        <f t="shared" si="35"/>
        <v>0</v>
      </c>
      <c r="T157" s="8">
        <f t="shared" si="35"/>
        <v>0</v>
      </c>
      <c r="V157" s="6" t="s">
        <v>0</v>
      </c>
      <c r="W157" s="8"/>
      <c r="X157" s="8"/>
      <c r="Y157" s="8">
        <f t="shared" ref="Y157:AD162" si="36">MIN(MAX(Y148-$E$68,0),$E$105)</f>
        <v>0</v>
      </c>
      <c r="Z157" s="8">
        <f t="shared" si="36"/>
        <v>0</v>
      </c>
      <c r="AA157" s="8">
        <f t="shared" si="36"/>
        <v>0</v>
      </c>
      <c r="AB157" s="8">
        <f t="shared" si="36"/>
        <v>0</v>
      </c>
      <c r="AC157" s="8">
        <f t="shared" si="36"/>
        <v>0</v>
      </c>
      <c r="AD157" s="8">
        <f t="shared" si="36"/>
        <v>0</v>
      </c>
    </row>
    <row r="158" spans="2:30">
      <c r="B158" s="6" t="s">
        <v>1</v>
      </c>
      <c r="C158" s="8">
        <f t="shared" si="34"/>
        <v>0</v>
      </c>
      <c r="D158" s="8">
        <f t="shared" si="34"/>
        <v>0</v>
      </c>
      <c r="E158" s="8">
        <f t="shared" si="34"/>
        <v>0</v>
      </c>
      <c r="F158" s="8">
        <f t="shared" si="34"/>
        <v>0</v>
      </c>
      <c r="G158" s="8">
        <f t="shared" si="34"/>
        <v>0</v>
      </c>
      <c r="H158" s="8">
        <f t="shared" si="34"/>
        <v>0</v>
      </c>
      <c r="I158" s="8">
        <f t="shared" si="34"/>
        <v>0</v>
      </c>
      <c r="J158" s="8">
        <f t="shared" si="34"/>
        <v>0</v>
      </c>
      <c r="L158" s="6" t="s">
        <v>1</v>
      </c>
      <c r="M158" s="8"/>
      <c r="N158" s="8">
        <f t="shared" si="35"/>
        <v>0</v>
      </c>
      <c r="O158" s="8">
        <f t="shared" si="35"/>
        <v>0</v>
      </c>
      <c r="P158" s="8">
        <f t="shared" si="35"/>
        <v>0</v>
      </c>
      <c r="Q158" s="8">
        <f t="shared" si="35"/>
        <v>0</v>
      </c>
      <c r="R158" s="8">
        <f t="shared" si="35"/>
        <v>0</v>
      </c>
      <c r="S158" s="8">
        <f t="shared" si="35"/>
        <v>0</v>
      </c>
      <c r="T158" s="8">
        <f t="shared" si="35"/>
        <v>0</v>
      </c>
      <c r="V158" s="6" t="s">
        <v>1</v>
      </c>
      <c r="W158" s="8"/>
      <c r="X158" s="8"/>
      <c r="Y158" s="8">
        <f t="shared" si="36"/>
        <v>0</v>
      </c>
      <c r="Z158" s="8">
        <f t="shared" si="36"/>
        <v>0</v>
      </c>
      <c r="AA158" s="8">
        <f t="shared" si="36"/>
        <v>0</v>
      </c>
      <c r="AB158" s="8">
        <f t="shared" si="36"/>
        <v>0</v>
      </c>
      <c r="AC158" s="8">
        <f t="shared" si="36"/>
        <v>0</v>
      </c>
      <c r="AD158" s="8">
        <f t="shared" si="36"/>
        <v>0</v>
      </c>
    </row>
    <row r="159" spans="2:30">
      <c r="B159" s="6" t="s">
        <v>2</v>
      </c>
      <c r="C159" s="8">
        <f t="shared" si="34"/>
        <v>0</v>
      </c>
      <c r="D159" s="8">
        <f t="shared" si="34"/>
        <v>0</v>
      </c>
      <c r="E159" s="8">
        <f t="shared" si="34"/>
        <v>0</v>
      </c>
      <c r="F159" s="8">
        <f t="shared" si="34"/>
        <v>0</v>
      </c>
      <c r="G159" s="8">
        <f t="shared" si="34"/>
        <v>0</v>
      </c>
      <c r="H159" s="8">
        <f t="shared" si="34"/>
        <v>0</v>
      </c>
      <c r="I159" s="8">
        <f t="shared" si="34"/>
        <v>0</v>
      </c>
      <c r="J159" s="8">
        <f t="shared" si="34"/>
        <v>0</v>
      </c>
      <c r="L159" s="6" t="s">
        <v>2</v>
      </c>
      <c r="M159" s="8"/>
      <c r="N159" s="8">
        <f t="shared" si="35"/>
        <v>0</v>
      </c>
      <c r="O159" s="8">
        <f t="shared" si="35"/>
        <v>0</v>
      </c>
      <c r="P159" s="8">
        <f t="shared" si="35"/>
        <v>0</v>
      </c>
      <c r="Q159" s="8">
        <f t="shared" si="35"/>
        <v>0</v>
      </c>
      <c r="R159" s="8">
        <f t="shared" si="35"/>
        <v>0</v>
      </c>
      <c r="S159" s="8">
        <f t="shared" si="35"/>
        <v>0</v>
      </c>
      <c r="T159" s="8">
        <f t="shared" si="35"/>
        <v>0</v>
      </c>
      <c r="V159" s="6" t="s">
        <v>2</v>
      </c>
      <c r="W159" s="8"/>
      <c r="X159" s="8"/>
      <c r="Y159" s="8">
        <f t="shared" si="36"/>
        <v>0</v>
      </c>
      <c r="Z159" s="8">
        <f t="shared" si="36"/>
        <v>0</v>
      </c>
      <c r="AA159" s="8">
        <f t="shared" si="36"/>
        <v>0</v>
      </c>
      <c r="AB159" s="8">
        <f t="shared" si="36"/>
        <v>0</v>
      </c>
      <c r="AC159" s="8">
        <f t="shared" si="36"/>
        <v>0</v>
      </c>
      <c r="AD159" s="8">
        <f t="shared" si="36"/>
        <v>0</v>
      </c>
    </row>
    <row r="160" spans="2:30">
      <c r="B160" s="6" t="s">
        <v>3</v>
      </c>
      <c r="C160" s="8">
        <f t="shared" si="34"/>
        <v>0</v>
      </c>
      <c r="D160" s="8">
        <f t="shared" si="34"/>
        <v>0</v>
      </c>
      <c r="E160" s="8">
        <f t="shared" si="34"/>
        <v>0</v>
      </c>
      <c r="F160" s="8">
        <f t="shared" si="34"/>
        <v>0</v>
      </c>
      <c r="G160" s="8">
        <f t="shared" si="34"/>
        <v>0</v>
      </c>
      <c r="H160" s="8">
        <f t="shared" si="34"/>
        <v>0</v>
      </c>
      <c r="I160" s="8">
        <f t="shared" si="34"/>
        <v>0</v>
      </c>
      <c r="J160" s="8">
        <f t="shared" si="34"/>
        <v>0</v>
      </c>
      <c r="L160" s="6" t="s">
        <v>3</v>
      </c>
      <c r="M160" s="8"/>
      <c r="N160" s="8">
        <f t="shared" si="35"/>
        <v>0</v>
      </c>
      <c r="O160" s="8">
        <f t="shared" si="35"/>
        <v>0</v>
      </c>
      <c r="P160" s="8">
        <f t="shared" si="35"/>
        <v>0</v>
      </c>
      <c r="Q160" s="8">
        <f t="shared" si="35"/>
        <v>0</v>
      </c>
      <c r="R160" s="8">
        <f t="shared" si="35"/>
        <v>0</v>
      </c>
      <c r="S160" s="8">
        <f t="shared" si="35"/>
        <v>0</v>
      </c>
      <c r="T160" s="8">
        <f t="shared" si="35"/>
        <v>0</v>
      </c>
      <c r="V160" s="6" t="s">
        <v>3</v>
      </c>
      <c r="W160" s="8"/>
      <c r="X160" s="8"/>
      <c r="Y160" s="8">
        <f t="shared" si="36"/>
        <v>0</v>
      </c>
      <c r="Z160" s="8">
        <f t="shared" si="36"/>
        <v>0</v>
      </c>
      <c r="AA160" s="8">
        <f t="shared" si="36"/>
        <v>0</v>
      </c>
      <c r="AB160" s="8">
        <f t="shared" si="36"/>
        <v>0</v>
      </c>
      <c r="AC160" s="8">
        <f t="shared" si="36"/>
        <v>0</v>
      </c>
      <c r="AD160" s="8">
        <f t="shared" si="36"/>
        <v>0</v>
      </c>
    </row>
    <row r="161" spans="2:31">
      <c r="B161" s="6" t="s">
        <v>4</v>
      </c>
      <c r="C161" s="8">
        <f t="shared" si="34"/>
        <v>0</v>
      </c>
      <c r="D161" s="8">
        <f t="shared" si="34"/>
        <v>0</v>
      </c>
      <c r="E161" s="8">
        <f t="shared" si="34"/>
        <v>0</v>
      </c>
      <c r="F161" s="8">
        <f t="shared" si="34"/>
        <v>0</v>
      </c>
      <c r="G161" s="8">
        <f t="shared" si="34"/>
        <v>0</v>
      </c>
      <c r="H161" s="8">
        <f t="shared" si="34"/>
        <v>0</v>
      </c>
      <c r="I161" s="8">
        <f t="shared" si="34"/>
        <v>0</v>
      </c>
      <c r="J161" s="8">
        <f t="shared" si="34"/>
        <v>0</v>
      </c>
      <c r="L161" s="6" t="s">
        <v>4</v>
      </c>
      <c r="M161" s="8"/>
      <c r="N161" s="8">
        <f t="shared" si="35"/>
        <v>0</v>
      </c>
      <c r="O161" s="8">
        <f t="shared" si="35"/>
        <v>0</v>
      </c>
      <c r="P161" s="8">
        <f t="shared" si="35"/>
        <v>0</v>
      </c>
      <c r="Q161" s="8">
        <f t="shared" si="35"/>
        <v>0</v>
      </c>
      <c r="R161" s="8">
        <f t="shared" si="35"/>
        <v>0</v>
      </c>
      <c r="S161" s="8">
        <f t="shared" si="35"/>
        <v>0</v>
      </c>
      <c r="T161" s="8">
        <f t="shared" si="35"/>
        <v>0</v>
      </c>
      <c r="V161" s="6" t="s">
        <v>4</v>
      </c>
      <c r="W161" s="8"/>
      <c r="X161" s="8"/>
      <c r="Y161" s="8">
        <f t="shared" si="36"/>
        <v>0</v>
      </c>
      <c r="Z161" s="8">
        <f t="shared" si="36"/>
        <v>0</v>
      </c>
      <c r="AA161" s="8">
        <f t="shared" si="36"/>
        <v>0</v>
      </c>
      <c r="AB161" s="8">
        <f t="shared" si="36"/>
        <v>0</v>
      </c>
      <c r="AC161" s="8">
        <f t="shared" si="36"/>
        <v>0</v>
      </c>
      <c r="AD161" s="8">
        <f t="shared" si="36"/>
        <v>0</v>
      </c>
    </row>
    <row r="162" spans="2:31">
      <c r="B162" s="6" t="s">
        <v>5</v>
      </c>
      <c r="C162" s="8">
        <f t="shared" si="34"/>
        <v>0</v>
      </c>
      <c r="D162" s="8">
        <f t="shared" si="34"/>
        <v>0</v>
      </c>
      <c r="E162" s="8">
        <f t="shared" si="34"/>
        <v>0</v>
      </c>
      <c r="F162" s="8">
        <f t="shared" si="34"/>
        <v>0</v>
      </c>
      <c r="G162" s="8">
        <f t="shared" si="34"/>
        <v>0</v>
      </c>
      <c r="H162" s="8">
        <f t="shared" si="34"/>
        <v>0</v>
      </c>
      <c r="I162" s="8">
        <f t="shared" si="34"/>
        <v>0</v>
      </c>
      <c r="J162" s="8">
        <f t="shared" si="34"/>
        <v>0</v>
      </c>
      <c r="L162" s="6" t="s">
        <v>5</v>
      </c>
      <c r="M162" s="8"/>
      <c r="N162" s="8">
        <f t="shared" si="35"/>
        <v>0</v>
      </c>
      <c r="O162" s="8">
        <f t="shared" si="35"/>
        <v>0</v>
      </c>
      <c r="P162" s="8">
        <f t="shared" si="35"/>
        <v>0</v>
      </c>
      <c r="Q162" s="8">
        <f t="shared" si="35"/>
        <v>0</v>
      </c>
      <c r="R162" s="8">
        <f t="shared" si="35"/>
        <v>0</v>
      </c>
      <c r="S162" s="8">
        <f t="shared" si="35"/>
        <v>0</v>
      </c>
      <c r="T162" s="8">
        <f t="shared" si="35"/>
        <v>0</v>
      </c>
      <c r="V162" s="6" t="s">
        <v>5</v>
      </c>
      <c r="W162" s="8"/>
      <c r="X162" s="8"/>
      <c r="Y162" s="8">
        <f t="shared" si="36"/>
        <v>0</v>
      </c>
      <c r="Z162" s="8">
        <f t="shared" si="36"/>
        <v>0</v>
      </c>
      <c r="AA162" s="8">
        <f t="shared" si="36"/>
        <v>0</v>
      </c>
      <c r="AB162" s="8">
        <f t="shared" si="36"/>
        <v>0</v>
      </c>
      <c r="AC162" s="8">
        <f t="shared" si="36"/>
        <v>0</v>
      </c>
      <c r="AD162" s="8">
        <f t="shared" si="36"/>
        <v>0</v>
      </c>
    </row>
    <row r="163" spans="2:31">
      <c r="B163" s="6" t="s">
        <v>35</v>
      </c>
      <c r="C163" s="8">
        <f t="shared" ref="C163:J163" si="37">SUM(C157:C162)</f>
        <v>0</v>
      </c>
      <c r="D163" s="8">
        <f t="shared" si="37"/>
        <v>0</v>
      </c>
      <c r="E163" s="8">
        <f t="shared" si="37"/>
        <v>28000</v>
      </c>
      <c r="F163" s="8">
        <f t="shared" si="37"/>
        <v>49000</v>
      </c>
      <c r="G163" s="8">
        <f t="shared" si="37"/>
        <v>63000</v>
      </c>
      <c r="H163" s="8">
        <f t="shared" si="37"/>
        <v>70000</v>
      </c>
      <c r="I163" s="8">
        <f t="shared" si="37"/>
        <v>70000</v>
      </c>
      <c r="J163" s="8">
        <f t="shared" si="37"/>
        <v>70000</v>
      </c>
      <c r="L163" s="6" t="s">
        <v>35</v>
      </c>
      <c r="M163" s="8"/>
      <c r="N163" s="8">
        <f t="shared" ref="N163:T163" si="38">SUM(N157:N162)</f>
        <v>0</v>
      </c>
      <c r="O163" s="8">
        <f t="shared" si="38"/>
        <v>0</v>
      </c>
      <c r="P163" s="8">
        <f t="shared" si="38"/>
        <v>0</v>
      </c>
      <c r="Q163" s="8">
        <f t="shared" si="38"/>
        <v>0</v>
      </c>
      <c r="R163" s="8">
        <f t="shared" si="38"/>
        <v>0</v>
      </c>
      <c r="S163" s="8">
        <f t="shared" si="38"/>
        <v>0</v>
      </c>
      <c r="T163" s="8">
        <f t="shared" si="38"/>
        <v>0</v>
      </c>
      <c r="V163" s="6" t="s">
        <v>35</v>
      </c>
      <c r="W163" s="8"/>
      <c r="X163" s="8"/>
      <c r="Y163" s="8">
        <f t="shared" ref="Y163:AD163" si="39">SUM(Y157:Y162)</f>
        <v>0</v>
      </c>
      <c r="Z163" s="8">
        <f t="shared" si="39"/>
        <v>0</v>
      </c>
      <c r="AA163" s="8">
        <f t="shared" si="39"/>
        <v>0</v>
      </c>
      <c r="AB163" s="8">
        <f t="shared" si="39"/>
        <v>0</v>
      </c>
      <c r="AC163" s="8">
        <f t="shared" si="39"/>
        <v>0</v>
      </c>
      <c r="AD163" s="8">
        <f t="shared" si="39"/>
        <v>0</v>
      </c>
    </row>
    <row r="164" spans="2:31">
      <c r="B164" s="6" t="s">
        <v>36</v>
      </c>
      <c r="C164" s="8">
        <f t="shared" ref="C164:J164" si="40">MIN(MAX(C163-$C$70,0),$C$106)</f>
        <v>0</v>
      </c>
      <c r="D164" s="8">
        <f t="shared" si="40"/>
        <v>0</v>
      </c>
      <c r="E164" s="8">
        <f t="shared" si="40"/>
        <v>20000</v>
      </c>
      <c r="F164" s="8">
        <f t="shared" si="40"/>
        <v>20000</v>
      </c>
      <c r="G164" s="8">
        <f t="shared" si="40"/>
        <v>20000</v>
      </c>
      <c r="H164" s="8">
        <f t="shared" si="40"/>
        <v>20000</v>
      </c>
      <c r="I164" s="8">
        <f t="shared" si="40"/>
        <v>20000</v>
      </c>
      <c r="J164" s="8">
        <f t="shared" si="40"/>
        <v>20000</v>
      </c>
      <c r="L164" s="6" t="s">
        <v>36</v>
      </c>
      <c r="M164" s="8"/>
      <c r="N164" s="8">
        <f t="shared" ref="N164:T164" si="41">MIN(MAX(N163-$D$70,0),$D$106)</f>
        <v>0</v>
      </c>
      <c r="O164" s="8">
        <f t="shared" si="41"/>
        <v>0</v>
      </c>
      <c r="P164" s="8">
        <f t="shared" si="41"/>
        <v>0</v>
      </c>
      <c r="Q164" s="8">
        <f t="shared" si="41"/>
        <v>0</v>
      </c>
      <c r="R164" s="8">
        <f t="shared" si="41"/>
        <v>0</v>
      </c>
      <c r="S164" s="8">
        <f t="shared" si="41"/>
        <v>0</v>
      </c>
      <c r="T164" s="8">
        <f t="shared" si="41"/>
        <v>0</v>
      </c>
      <c r="V164" s="6" t="s">
        <v>36</v>
      </c>
      <c r="W164" s="8"/>
      <c r="X164" s="8"/>
      <c r="Y164" s="8">
        <f t="shared" ref="Y164:AD164" si="42">MIN(MAX(Y163-$E$70,0),$E$106)</f>
        <v>0</v>
      </c>
      <c r="Z164" s="8">
        <f t="shared" si="42"/>
        <v>0</v>
      </c>
      <c r="AA164" s="8">
        <f t="shared" si="42"/>
        <v>0</v>
      </c>
      <c r="AB164" s="8">
        <f t="shared" si="42"/>
        <v>0</v>
      </c>
      <c r="AC164" s="8">
        <f t="shared" si="42"/>
        <v>0</v>
      </c>
      <c r="AD164" s="8">
        <f t="shared" si="42"/>
        <v>0</v>
      </c>
    </row>
    <row r="165" spans="2:31">
      <c r="B165" s="6" t="s">
        <v>60</v>
      </c>
      <c r="C165" s="8">
        <f t="shared" ref="C165:J165" si="43">C164*$C$66*$C$77</f>
        <v>0</v>
      </c>
      <c r="D165" s="8">
        <f t="shared" si="43"/>
        <v>0</v>
      </c>
      <c r="E165" s="8">
        <f t="shared" si="43"/>
        <v>20000</v>
      </c>
      <c r="F165" s="8">
        <f t="shared" si="43"/>
        <v>20000</v>
      </c>
      <c r="G165" s="8">
        <f t="shared" si="43"/>
        <v>20000</v>
      </c>
      <c r="H165" s="8">
        <f t="shared" si="43"/>
        <v>20000</v>
      </c>
      <c r="I165" s="8">
        <f t="shared" si="43"/>
        <v>20000</v>
      </c>
      <c r="J165" s="8">
        <f t="shared" si="43"/>
        <v>20000</v>
      </c>
      <c r="L165" s="6" t="s">
        <v>60</v>
      </c>
      <c r="M165" s="8"/>
      <c r="N165" s="8">
        <f t="shared" ref="N165:T165" si="44">N164*$D$66*$D$77</f>
        <v>0</v>
      </c>
      <c r="O165" s="8">
        <f t="shared" si="44"/>
        <v>0</v>
      </c>
      <c r="P165" s="8">
        <f t="shared" si="44"/>
        <v>0</v>
      </c>
      <c r="Q165" s="8">
        <f t="shared" si="44"/>
        <v>0</v>
      </c>
      <c r="R165" s="8">
        <f t="shared" si="44"/>
        <v>0</v>
      </c>
      <c r="S165" s="8">
        <f t="shared" si="44"/>
        <v>0</v>
      </c>
      <c r="T165" s="8">
        <f t="shared" si="44"/>
        <v>0</v>
      </c>
      <c r="U165" s="8"/>
      <c r="V165" s="6" t="s">
        <v>60</v>
      </c>
      <c r="W165" s="8"/>
      <c r="X165" s="8"/>
      <c r="Y165" s="8">
        <f t="shared" ref="Y165:AD165" si="45">Y164*$E$66*$E$77</f>
        <v>0</v>
      </c>
      <c r="Z165" s="8">
        <f t="shared" si="45"/>
        <v>0</v>
      </c>
      <c r="AA165" s="8">
        <f t="shared" si="45"/>
        <v>0</v>
      </c>
      <c r="AB165" s="8">
        <f t="shared" si="45"/>
        <v>0</v>
      </c>
      <c r="AC165" s="8">
        <f t="shared" si="45"/>
        <v>0</v>
      </c>
      <c r="AD165" s="8">
        <f t="shared" si="45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6">IF($C$122=0,0,$C$129*D165/$C$122)</f>
        <v>0</v>
      </c>
      <c r="E166" s="99">
        <f t="shared" ca="1" si="46"/>
        <v>16000</v>
      </c>
      <c r="F166" s="99">
        <f t="shared" ca="1" si="46"/>
        <v>16000</v>
      </c>
      <c r="G166" s="99">
        <f t="shared" ca="1" si="46"/>
        <v>16000</v>
      </c>
      <c r="H166" s="99">
        <f t="shared" ca="1" si="46"/>
        <v>16000</v>
      </c>
      <c r="I166" s="99">
        <f t="shared" ca="1" si="46"/>
        <v>16000</v>
      </c>
      <c r="J166" s="99">
        <f t="shared" ca="1" si="46"/>
        <v>16000</v>
      </c>
      <c r="L166" s="96" t="s">
        <v>92</v>
      </c>
      <c r="M166" s="99">
        <f>IF($D$122=0,0,$D$129*M165/$D$122)</f>
        <v>0</v>
      </c>
      <c r="N166" s="99">
        <f t="shared" ref="N166:T166" si="47">IF($D$122=0,0,$D$129*N165/$D$122)</f>
        <v>0</v>
      </c>
      <c r="O166" s="99">
        <f t="shared" si="47"/>
        <v>0</v>
      </c>
      <c r="P166" s="99">
        <f t="shared" si="47"/>
        <v>0</v>
      </c>
      <c r="Q166" s="99">
        <f t="shared" si="47"/>
        <v>0</v>
      </c>
      <c r="R166" s="99">
        <f t="shared" si="47"/>
        <v>0</v>
      </c>
      <c r="S166" s="99">
        <f t="shared" si="47"/>
        <v>0</v>
      </c>
      <c r="T166" s="99">
        <f t="shared" si="47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48">IF($E$122=0,0,$E$129*X165/$E$122)</f>
        <v>0</v>
      </c>
      <c r="Y166" s="99">
        <f t="shared" si="48"/>
        <v>0</v>
      </c>
      <c r="Z166" s="99">
        <f t="shared" si="48"/>
        <v>0</v>
      </c>
      <c r="AA166" s="99">
        <f t="shared" si="48"/>
        <v>0</v>
      </c>
      <c r="AB166" s="99">
        <f t="shared" si="48"/>
        <v>0</v>
      </c>
      <c r="AC166" s="99">
        <f t="shared" si="48"/>
        <v>0</v>
      </c>
      <c r="AD166" s="99">
        <f t="shared" si="48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9">(D$156=$C$113)*$C$128*($C$72="NCB")</f>
        <v>0</v>
      </c>
      <c r="E167" s="99">
        <f t="shared" si="49"/>
        <v>0</v>
      </c>
      <c r="F167" s="99">
        <f t="shared" si="49"/>
        <v>0</v>
      </c>
      <c r="G167" s="99">
        <f t="shared" si="49"/>
        <v>0</v>
      </c>
      <c r="H167" s="99">
        <f t="shared" si="49"/>
        <v>0</v>
      </c>
      <c r="I167" s="99">
        <f t="shared" si="49"/>
        <v>0</v>
      </c>
      <c r="J167" s="99">
        <f t="shared" si="49"/>
        <v>0</v>
      </c>
      <c r="L167" s="96" t="s">
        <v>90</v>
      </c>
      <c r="M167" s="99">
        <f>(M$156=$D$113)*$D$128*($D$72="NCB")</f>
        <v>0</v>
      </c>
      <c r="N167" s="99">
        <f t="shared" ref="N167:T167" si="50">(N$156=$D$113)*$D$128*($D$72="NCB")</f>
        <v>0</v>
      </c>
      <c r="O167" s="99">
        <f t="shared" si="50"/>
        <v>0</v>
      </c>
      <c r="P167" s="99">
        <f t="shared" si="50"/>
        <v>0</v>
      </c>
      <c r="Q167" s="99">
        <f t="shared" si="50"/>
        <v>0</v>
      </c>
      <c r="R167" s="99">
        <f t="shared" si="50"/>
        <v>0</v>
      </c>
      <c r="S167" s="99">
        <f t="shared" si="50"/>
        <v>0</v>
      </c>
      <c r="T167" s="99">
        <f t="shared" si="50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1">(X$156=$E$113)*$E$128*($E$72="NCB")</f>
        <v>0</v>
      </c>
      <c r="Y167" s="99">
        <f>(Y$156=$E$113)*$E$128*($E$72="NCB")</f>
        <v>0</v>
      </c>
      <c r="Z167" s="99">
        <f t="shared" si="51"/>
        <v>0</v>
      </c>
      <c r="AA167" s="99">
        <f t="shared" si="51"/>
        <v>0</v>
      </c>
      <c r="AB167" s="99">
        <f t="shared" si="51"/>
        <v>0</v>
      </c>
      <c r="AC167" s="99">
        <f t="shared" si="51"/>
        <v>0</v>
      </c>
      <c r="AD167" s="99">
        <f t="shared" si="51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2">E166-D166+E167</f>
        <v>16000</v>
      </c>
      <c r="F168" s="99">
        <f t="shared" ca="1" si="52"/>
        <v>0</v>
      </c>
      <c r="G168" s="99">
        <f t="shared" ca="1" si="52"/>
        <v>0</v>
      </c>
      <c r="H168" s="99">
        <f t="shared" ca="1" si="52"/>
        <v>0</v>
      </c>
      <c r="I168" s="99">
        <f t="shared" ca="1" si="52"/>
        <v>0</v>
      </c>
      <c r="J168" s="99">
        <f t="shared" ca="1" si="52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53">O166-N166+O167</f>
        <v>0</v>
      </c>
      <c r="P168" s="99">
        <f t="shared" si="53"/>
        <v>0</v>
      </c>
      <c r="Q168" s="99">
        <f t="shared" si="53"/>
        <v>0</v>
      </c>
      <c r="R168" s="99">
        <f t="shared" si="53"/>
        <v>0</v>
      </c>
      <c r="S168" s="99">
        <f t="shared" si="53"/>
        <v>0</v>
      </c>
      <c r="T168" s="99">
        <f t="shared" si="53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54">Y166-X166+Y167</f>
        <v>0</v>
      </c>
      <c r="Z168" s="99">
        <f t="shared" si="54"/>
        <v>0</v>
      </c>
      <c r="AA168" s="99">
        <f t="shared" si="54"/>
        <v>0</v>
      </c>
      <c r="AB168" s="99">
        <f t="shared" si="54"/>
        <v>0</v>
      </c>
      <c r="AC168" s="99">
        <f t="shared" si="54"/>
        <v>0</v>
      </c>
      <c r="AD168" s="99">
        <f t="shared" si="54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5">C170+1</f>
        <v>2</v>
      </c>
      <c r="E170" s="2">
        <f t="shared" si="55"/>
        <v>3</v>
      </c>
      <c r="F170" s="2">
        <f t="shared" si="55"/>
        <v>4</v>
      </c>
      <c r="G170" s="2">
        <f t="shared" si="55"/>
        <v>5</v>
      </c>
      <c r="H170" s="2">
        <f t="shared" si="55"/>
        <v>6</v>
      </c>
      <c r="I170" s="2">
        <f t="shared" si="55"/>
        <v>7</v>
      </c>
      <c r="J170" s="2">
        <f t="shared" si="55"/>
        <v>8</v>
      </c>
      <c r="L170" s="4" t="str">
        <f>B170</f>
        <v>Ceded - Layer 2</v>
      </c>
      <c r="M170" s="2">
        <v>1</v>
      </c>
      <c r="N170" s="2">
        <f t="shared" ref="N170:T170" si="56">M170+1</f>
        <v>2</v>
      </c>
      <c r="O170" s="2">
        <f t="shared" si="56"/>
        <v>3</v>
      </c>
      <c r="P170" s="2">
        <f t="shared" si="56"/>
        <v>4</v>
      </c>
      <c r="Q170" s="2">
        <f t="shared" si="56"/>
        <v>5</v>
      </c>
      <c r="R170" s="2">
        <f t="shared" si="56"/>
        <v>6</v>
      </c>
      <c r="S170" s="2">
        <f t="shared" si="56"/>
        <v>7</v>
      </c>
      <c r="T170" s="2">
        <f t="shared" si="56"/>
        <v>8</v>
      </c>
      <c r="V170" s="4" t="str">
        <f>B170</f>
        <v>Ceded - Layer 2</v>
      </c>
      <c r="W170" s="2">
        <v>1</v>
      </c>
      <c r="X170" s="2">
        <f t="shared" ref="X170:AD170" si="57">W170+1</f>
        <v>2</v>
      </c>
      <c r="Y170" s="2">
        <f t="shared" si="57"/>
        <v>3</v>
      </c>
      <c r="Z170" s="2">
        <f t="shared" si="57"/>
        <v>4</v>
      </c>
      <c r="AA170" s="2">
        <f t="shared" si="57"/>
        <v>5</v>
      </c>
      <c r="AB170" s="2">
        <f t="shared" si="57"/>
        <v>6</v>
      </c>
      <c r="AC170" s="2">
        <f t="shared" si="57"/>
        <v>7</v>
      </c>
      <c r="AD170" s="2">
        <f t="shared" si="57"/>
        <v>8</v>
      </c>
    </row>
    <row r="171" spans="2:31">
      <c r="B171" s="6" t="s">
        <v>0</v>
      </c>
      <c r="C171" s="8">
        <f t="shared" ref="C171:J176" si="58">MIN(MAX(C148-$I$68,0),$I$105)</f>
        <v>0</v>
      </c>
      <c r="D171" s="8">
        <f t="shared" si="58"/>
        <v>0</v>
      </c>
      <c r="E171" s="8">
        <f t="shared" si="58"/>
        <v>28000</v>
      </c>
      <c r="F171" s="8">
        <f t="shared" si="58"/>
        <v>49000</v>
      </c>
      <c r="G171" s="8">
        <f t="shared" si="58"/>
        <v>63000</v>
      </c>
      <c r="H171" s="8">
        <f t="shared" si="58"/>
        <v>70000</v>
      </c>
      <c r="I171" s="8">
        <f t="shared" si="58"/>
        <v>70000</v>
      </c>
      <c r="J171" s="8">
        <f t="shared" si="58"/>
        <v>70000</v>
      </c>
      <c r="L171" s="6" t="s">
        <v>0</v>
      </c>
      <c r="M171" s="8"/>
      <c r="N171" s="8">
        <f t="shared" ref="N171:T176" si="59">MIN(MAX(N148-$J$68,0),$J$105)</f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0</v>
      </c>
      <c r="V171" s="6" t="s">
        <v>0</v>
      </c>
      <c r="W171" s="8"/>
      <c r="X171" s="8"/>
      <c r="Y171" s="8">
        <f t="shared" ref="Y171:AD176" si="60">MIN(MAX(Y148-$K$68,0),$K$105)</f>
        <v>0</v>
      </c>
      <c r="Z171" s="8">
        <f t="shared" si="60"/>
        <v>0</v>
      </c>
      <c r="AA171" s="8">
        <f t="shared" si="60"/>
        <v>0</v>
      </c>
      <c r="AB171" s="8">
        <f t="shared" si="60"/>
        <v>0</v>
      </c>
      <c r="AC171" s="8">
        <f t="shared" si="60"/>
        <v>0</v>
      </c>
      <c r="AD171" s="8">
        <f t="shared" si="60"/>
        <v>0</v>
      </c>
    </row>
    <row r="172" spans="2:31">
      <c r="B172" s="6" t="s">
        <v>1</v>
      </c>
      <c r="C172" s="8">
        <f t="shared" si="58"/>
        <v>0</v>
      </c>
      <c r="D172" s="8">
        <f t="shared" si="58"/>
        <v>0</v>
      </c>
      <c r="E172" s="8">
        <f t="shared" si="58"/>
        <v>0</v>
      </c>
      <c r="F172" s="8">
        <f t="shared" si="58"/>
        <v>0</v>
      </c>
      <c r="G172" s="8">
        <f t="shared" si="58"/>
        <v>0</v>
      </c>
      <c r="H172" s="8">
        <f t="shared" si="58"/>
        <v>0</v>
      </c>
      <c r="I172" s="8">
        <f t="shared" si="58"/>
        <v>0</v>
      </c>
      <c r="J172" s="8">
        <f t="shared" si="58"/>
        <v>0</v>
      </c>
      <c r="L172" s="6" t="s">
        <v>1</v>
      </c>
      <c r="M172" s="8"/>
      <c r="N172" s="8">
        <f t="shared" si="59"/>
        <v>0</v>
      </c>
      <c r="O172" s="8">
        <f t="shared" si="59"/>
        <v>0</v>
      </c>
      <c r="P172" s="8">
        <f t="shared" si="59"/>
        <v>0</v>
      </c>
      <c r="Q172" s="8">
        <f t="shared" si="59"/>
        <v>0</v>
      </c>
      <c r="R172" s="8">
        <f t="shared" si="59"/>
        <v>0</v>
      </c>
      <c r="S172" s="8">
        <f t="shared" si="59"/>
        <v>0</v>
      </c>
      <c r="T172" s="8">
        <f t="shared" si="59"/>
        <v>0</v>
      </c>
      <c r="V172" s="6" t="s">
        <v>1</v>
      </c>
      <c r="W172" s="8"/>
      <c r="X172" s="8"/>
      <c r="Y172" s="8">
        <f t="shared" si="60"/>
        <v>0</v>
      </c>
      <c r="Z172" s="8">
        <f t="shared" si="60"/>
        <v>0</v>
      </c>
      <c r="AA172" s="8">
        <f t="shared" si="60"/>
        <v>0</v>
      </c>
      <c r="AB172" s="8">
        <f t="shared" si="60"/>
        <v>0</v>
      </c>
      <c r="AC172" s="8">
        <f t="shared" si="60"/>
        <v>0</v>
      </c>
      <c r="AD172" s="8">
        <f t="shared" si="60"/>
        <v>0</v>
      </c>
    </row>
    <row r="173" spans="2:31">
      <c r="B173" s="6" t="s">
        <v>2</v>
      </c>
      <c r="C173" s="8">
        <f t="shared" si="58"/>
        <v>0</v>
      </c>
      <c r="D173" s="8">
        <f t="shared" si="58"/>
        <v>0</v>
      </c>
      <c r="E173" s="8">
        <f t="shared" si="58"/>
        <v>0</v>
      </c>
      <c r="F173" s="8">
        <f t="shared" si="58"/>
        <v>0</v>
      </c>
      <c r="G173" s="8">
        <f t="shared" si="58"/>
        <v>0</v>
      </c>
      <c r="H173" s="8">
        <f t="shared" si="58"/>
        <v>0</v>
      </c>
      <c r="I173" s="8">
        <f t="shared" si="58"/>
        <v>0</v>
      </c>
      <c r="J173" s="8">
        <f t="shared" si="58"/>
        <v>0</v>
      </c>
      <c r="L173" s="6" t="s">
        <v>2</v>
      </c>
      <c r="M173" s="8"/>
      <c r="N173" s="8">
        <f t="shared" si="59"/>
        <v>0</v>
      </c>
      <c r="O173" s="8">
        <f t="shared" si="59"/>
        <v>0</v>
      </c>
      <c r="P173" s="8">
        <f t="shared" si="59"/>
        <v>0</v>
      </c>
      <c r="Q173" s="8">
        <f t="shared" si="59"/>
        <v>0</v>
      </c>
      <c r="R173" s="8">
        <f t="shared" si="59"/>
        <v>0</v>
      </c>
      <c r="S173" s="8">
        <f t="shared" si="59"/>
        <v>0</v>
      </c>
      <c r="T173" s="8">
        <f t="shared" si="59"/>
        <v>0</v>
      </c>
      <c r="V173" s="6" t="s">
        <v>2</v>
      </c>
      <c r="W173" s="8"/>
      <c r="X173" s="8"/>
      <c r="Y173" s="8">
        <f t="shared" si="60"/>
        <v>0</v>
      </c>
      <c r="Z173" s="8">
        <f t="shared" si="60"/>
        <v>0</v>
      </c>
      <c r="AA173" s="8">
        <f t="shared" si="60"/>
        <v>0</v>
      </c>
      <c r="AB173" s="8">
        <f t="shared" si="60"/>
        <v>0</v>
      </c>
      <c r="AC173" s="8">
        <f t="shared" si="60"/>
        <v>0</v>
      </c>
      <c r="AD173" s="8">
        <f t="shared" si="60"/>
        <v>0</v>
      </c>
    </row>
    <row r="174" spans="2:31">
      <c r="B174" s="6" t="s">
        <v>3</v>
      </c>
      <c r="C174" s="8">
        <f t="shared" si="58"/>
        <v>0</v>
      </c>
      <c r="D174" s="8">
        <f t="shared" si="58"/>
        <v>0</v>
      </c>
      <c r="E174" s="8">
        <f t="shared" si="58"/>
        <v>0</v>
      </c>
      <c r="F174" s="8">
        <f t="shared" si="58"/>
        <v>0</v>
      </c>
      <c r="G174" s="8">
        <f t="shared" si="58"/>
        <v>0</v>
      </c>
      <c r="H174" s="8">
        <f t="shared" si="58"/>
        <v>0</v>
      </c>
      <c r="I174" s="8">
        <f t="shared" si="58"/>
        <v>0</v>
      </c>
      <c r="J174" s="8">
        <f t="shared" si="58"/>
        <v>0</v>
      </c>
      <c r="L174" s="6" t="s">
        <v>3</v>
      </c>
      <c r="M174" s="8"/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0</v>
      </c>
      <c r="V174" s="6" t="s">
        <v>3</v>
      </c>
      <c r="W174" s="8"/>
      <c r="X174" s="8"/>
      <c r="Y174" s="8">
        <f t="shared" si="60"/>
        <v>0</v>
      </c>
      <c r="Z174" s="8">
        <f t="shared" si="60"/>
        <v>0</v>
      </c>
      <c r="AA174" s="8">
        <f t="shared" si="60"/>
        <v>0</v>
      </c>
      <c r="AB174" s="8">
        <f t="shared" si="60"/>
        <v>0</v>
      </c>
      <c r="AC174" s="8">
        <f t="shared" si="60"/>
        <v>0</v>
      </c>
      <c r="AD174" s="8">
        <f t="shared" si="60"/>
        <v>0</v>
      </c>
    </row>
    <row r="175" spans="2:31">
      <c r="B175" s="6" t="s">
        <v>4</v>
      </c>
      <c r="C175" s="8">
        <f t="shared" si="58"/>
        <v>0</v>
      </c>
      <c r="D175" s="8">
        <f t="shared" si="58"/>
        <v>0</v>
      </c>
      <c r="E175" s="8">
        <f t="shared" si="58"/>
        <v>0</v>
      </c>
      <c r="F175" s="8">
        <f t="shared" si="58"/>
        <v>0</v>
      </c>
      <c r="G175" s="8">
        <f t="shared" si="58"/>
        <v>0</v>
      </c>
      <c r="H175" s="8">
        <f t="shared" si="58"/>
        <v>0</v>
      </c>
      <c r="I175" s="8">
        <f t="shared" si="58"/>
        <v>0</v>
      </c>
      <c r="J175" s="8">
        <f t="shared" si="58"/>
        <v>0</v>
      </c>
      <c r="L175" s="6" t="s">
        <v>4</v>
      </c>
      <c r="M175" s="8"/>
      <c r="N175" s="8">
        <f t="shared" si="59"/>
        <v>0</v>
      </c>
      <c r="O175" s="8">
        <f t="shared" si="59"/>
        <v>0</v>
      </c>
      <c r="P175" s="8">
        <f t="shared" si="59"/>
        <v>0</v>
      </c>
      <c r="Q175" s="8">
        <f t="shared" si="59"/>
        <v>0</v>
      </c>
      <c r="R175" s="8">
        <f t="shared" si="59"/>
        <v>0</v>
      </c>
      <c r="S175" s="8">
        <f t="shared" si="59"/>
        <v>0</v>
      </c>
      <c r="T175" s="8">
        <f t="shared" si="59"/>
        <v>0</v>
      </c>
      <c r="V175" s="6" t="s">
        <v>4</v>
      </c>
      <c r="W175" s="8"/>
      <c r="X175" s="8"/>
      <c r="Y175" s="8">
        <f t="shared" si="60"/>
        <v>0</v>
      </c>
      <c r="Z175" s="8">
        <f t="shared" si="60"/>
        <v>0</v>
      </c>
      <c r="AA175" s="8">
        <f t="shared" si="60"/>
        <v>0</v>
      </c>
      <c r="AB175" s="8">
        <f t="shared" si="60"/>
        <v>0</v>
      </c>
      <c r="AC175" s="8">
        <f t="shared" si="60"/>
        <v>0</v>
      </c>
      <c r="AD175" s="8">
        <f t="shared" si="60"/>
        <v>0</v>
      </c>
    </row>
    <row r="176" spans="2:31">
      <c r="B176" s="6" t="s">
        <v>5</v>
      </c>
      <c r="C176" s="8">
        <f t="shared" si="58"/>
        <v>0</v>
      </c>
      <c r="D176" s="8">
        <f t="shared" si="58"/>
        <v>0</v>
      </c>
      <c r="E176" s="8">
        <f t="shared" si="58"/>
        <v>0</v>
      </c>
      <c r="F176" s="8">
        <f t="shared" si="58"/>
        <v>0</v>
      </c>
      <c r="G176" s="8">
        <f t="shared" si="58"/>
        <v>0</v>
      </c>
      <c r="H176" s="8">
        <f t="shared" si="58"/>
        <v>0</v>
      </c>
      <c r="I176" s="8">
        <f t="shared" si="58"/>
        <v>0</v>
      </c>
      <c r="J176" s="8">
        <f t="shared" si="58"/>
        <v>0</v>
      </c>
      <c r="L176" s="6" t="s">
        <v>5</v>
      </c>
      <c r="M176" s="8"/>
      <c r="N176" s="8">
        <f t="shared" si="59"/>
        <v>0</v>
      </c>
      <c r="O176" s="8">
        <f t="shared" si="59"/>
        <v>0</v>
      </c>
      <c r="P176" s="8">
        <f t="shared" si="59"/>
        <v>0</v>
      </c>
      <c r="Q176" s="8">
        <f t="shared" si="59"/>
        <v>0</v>
      </c>
      <c r="R176" s="8">
        <f t="shared" si="59"/>
        <v>0</v>
      </c>
      <c r="S176" s="8">
        <f t="shared" si="59"/>
        <v>0</v>
      </c>
      <c r="T176" s="8">
        <f t="shared" si="59"/>
        <v>0</v>
      </c>
      <c r="V176" s="6" t="s">
        <v>5</v>
      </c>
      <c r="W176" s="8"/>
      <c r="X176" s="8"/>
      <c r="Y176" s="8">
        <f t="shared" si="60"/>
        <v>0</v>
      </c>
      <c r="Z176" s="8">
        <f t="shared" si="60"/>
        <v>0</v>
      </c>
      <c r="AA176" s="8">
        <f t="shared" si="60"/>
        <v>0</v>
      </c>
      <c r="AB176" s="8">
        <f t="shared" si="60"/>
        <v>0</v>
      </c>
      <c r="AC176" s="8">
        <f t="shared" si="60"/>
        <v>0</v>
      </c>
      <c r="AD176" s="8">
        <f t="shared" si="60"/>
        <v>0</v>
      </c>
    </row>
    <row r="177" spans="2:31">
      <c r="B177" s="6" t="s">
        <v>35</v>
      </c>
      <c r="C177" s="8">
        <f t="shared" ref="C177:J177" si="61">SUM(C171:C176)</f>
        <v>0</v>
      </c>
      <c r="D177" s="8">
        <f t="shared" si="61"/>
        <v>0</v>
      </c>
      <c r="E177" s="8">
        <f t="shared" si="61"/>
        <v>28000</v>
      </c>
      <c r="F177" s="8">
        <f t="shared" si="61"/>
        <v>49000</v>
      </c>
      <c r="G177" s="8">
        <f t="shared" si="61"/>
        <v>63000</v>
      </c>
      <c r="H177" s="8">
        <f>SUM(H171:H176)</f>
        <v>70000</v>
      </c>
      <c r="I177" s="8">
        <f t="shared" si="61"/>
        <v>70000</v>
      </c>
      <c r="J177" s="8">
        <f t="shared" si="61"/>
        <v>70000</v>
      </c>
      <c r="L177" s="6" t="s">
        <v>35</v>
      </c>
      <c r="M177" s="8"/>
      <c r="N177" s="8">
        <f t="shared" ref="N177:T177" si="62">SUM(N171:N176)</f>
        <v>0</v>
      </c>
      <c r="O177" s="8">
        <f t="shared" si="62"/>
        <v>0</v>
      </c>
      <c r="P177" s="8">
        <f t="shared" si="62"/>
        <v>0</v>
      </c>
      <c r="Q177" s="8">
        <f t="shared" si="62"/>
        <v>0</v>
      </c>
      <c r="R177" s="8">
        <f t="shared" si="62"/>
        <v>0</v>
      </c>
      <c r="S177" s="8">
        <f t="shared" si="62"/>
        <v>0</v>
      </c>
      <c r="T177" s="8">
        <f t="shared" si="62"/>
        <v>0</v>
      </c>
      <c r="V177" s="6" t="s">
        <v>35</v>
      </c>
      <c r="W177" s="8"/>
      <c r="X177" s="8"/>
      <c r="Y177" s="8">
        <f t="shared" ref="Y177:AD177" si="63">SUM(Y171:Y176)</f>
        <v>0</v>
      </c>
      <c r="Z177" s="8">
        <f t="shared" si="63"/>
        <v>0</v>
      </c>
      <c r="AA177" s="8">
        <f t="shared" si="63"/>
        <v>0</v>
      </c>
      <c r="AB177" s="8">
        <f t="shared" si="63"/>
        <v>0</v>
      </c>
      <c r="AC177" s="8">
        <f t="shared" si="63"/>
        <v>0</v>
      </c>
      <c r="AD177" s="8">
        <f t="shared" si="63"/>
        <v>0</v>
      </c>
    </row>
    <row r="178" spans="2:31">
      <c r="B178" s="6" t="s">
        <v>36</v>
      </c>
      <c r="C178" s="8">
        <f t="shared" ref="C178:J178" si="64">MIN(MAX(C177-$I$70,0),$I$106)</f>
        <v>0</v>
      </c>
      <c r="D178" s="8">
        <f t="shared" si="64"/>
        <v>0</v>
      </c>
      <c r="E178" s="8">
        <f t="shared" si="64"/>
        <v>8000</v>
      </c>
      <c r="F178" s="8">
        <f t="shared" si="64"/>
        <v>29000</v>
      </c>
      <c r="G178" s="8">
        <f t="shared" si="64"/>
        <v>40000</v>
      </c>
      <c r="H178" s="8">
        <f t="shared" si="64"/>
        <v>40000</v>
      </c>
      <c r="I178" s="8">
        <f t="shared" si="64"/>
        <v>40000</v>
      </c>
      <c r="J178" s="8">
        <f t="shared" si="64"/>
        <v>40000</v>
      </c>
      <c r="L178" s="6" t="s">
        <v>36</v>
      </c>
      <c r="M178" s="8"/>
      <c r="N178" s="8">
        <f t="shared" ref="N178:T178" si="65">MIN(MAX(N177-$J$70,0),$J$106)</f>
        <v>0</v>
      </c>
      <c r="O178" s="8">
        <f t="shared" si="65"/>
        <v>0</v>
      </c>
      <c r="P178" s="8">
        <f t="shared" si="65"/>
        <v>0</v>
      </c>
      <c r="Q178" s="8">
        <f t="shared" si="65"/>
        <v>0</v>
      </c>
      <c r="R178" s="8">
        <f t="shared" si="65"/>
        <v>0</v>
      </c>
      <c r="S178" s="8">
        <f t="shared" si="65"/>
        <v>0</v>
      </c>
      <c r="T178" s="8">
        <f t="shared" si="65"/>
        <v>0</v>
      </c>
      <c r="V178" s="6" t="s">
        <v>36</v>
      </c>
      <c r="W178" s="8"/>
      <c r="X178" s="8"/>
      <c r="Y178" s="8">
        <f t="shared" ref="Y178:AD178" si="66">MIN(MAX(Y177-$J$70,0),$K$106)</f>
        <v>0</v>
      </c>
      <c r="Z178" s="8">
        <f t="shared" si="66"/>
        <v>0</v>
      </c>
      <c r="AA178" s="8">
        <f t="shared" si="66"/>
        <v>0</v>
      </c>
      <c r="AB178" s="8">
        <f t="shared" si="66"/>
        <v>0</v>
      </c>
      <c r="AC178" s="8">
        <f t="shared" si="66"/>
        <v>0</v>
      </c>
      <c r="AD178" s="8">
        <f t="shared" si="66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67">D178*$I$66*$C$77</f>
        <v>0</v>
      </c>
      <c r="E179" s="8">
        <f t="shared" si="67"/>
        <v>8000</v>
      </c>
      <c r="F179" s="8">
        <f t="shared" si="67"/>
        <v>29000</v>
      </c>
      <c r="G179" s="8">
        <f t="shared" si="67"/>
        <v>40000</v>
      </c>
      <c r="H179" s="8">
        <f t="shared" si="67"/>
        <v>40000</v>
      </c>
      <c r="I179" s="8">
        <f t="shared" si="67"/>
        <v>40000</v>
      </c>
      <c r="J179" s="8">
        <f t="shared" si="67"/>
        <v>40000</v>
      </c>
      <c r="L179" s="6" t="s">
        <v>60</v>
      </c>
      <c r="M179" s="8"/>
      <c r="N179" s="8">
        <f t="shared" ref="N179:T179" si="68">N178*$J$66*$C$77</f>
        <v>0</v>
      </c>
      <c r="O179" s="8">
        <f t="shared" si="68"/>
        <v>0</v>
      </c>
      <c r="P179" s="8">
        <f t="shared" si="68"/>
        <v>0</v>
      </c>
      <c r="Q179" s="8">
        <f t="shared" si="68"/>
        <v>0</v>
      </c>
      <c r="R179" s="8">
        <f t="shared" si="68"/>
        <v>0</v>
      </c>
      <c r="S179" s="8">
        <f t="shared" si="68"/>
        <v>0</v>
      </c>
      <c r="T179" s="8">
        <f t="shared" si="68"/>
        <v>0</v>
      </c>
      <c r="U179" s="8"/>
      <c r="V179" s="6" t="s">
        <v>60</v>
      </c>
      <c r="W179" s="8"/>
      <c r="X179" s="8"/>
      <c r="Y179" s="8">
        <f t="shared" ref="Y179:AD179" si="69">Y178*$K$66*$C$77</f>
        <v>0</v>
      </c>
      <c r="Z179" s="8">
        <f t="shared" si="69"/>
        <v>0</v>
      </c>
      <c r="AA179" s="8">
        <f t="shared" si="69"/>
        <v>0</v>
      </c>
      <c r="AB179" s="8">
        <f t="shared" si="69"/>
        <v>0</v>
      </c>
      <c r="AC179" s="8">
        <f t="shared" si="69"/>
        <v>0</v>
      </c>
      <c r="AD179" s="8">
        <f t="shared" si="69"/>
        <v>0</v>
      </c>
      <c r="AE179" s="8"/>
    </row>
    <row r="180" spans="2:31">
      <c r="B180" s="96" t="s">
        <v>92</v>
      </c>
      <c r="C180" s="99">
        <f ca="1">IF($I$122=0,0,$I$129*C179/$I$122)</f>
        <v>0</v>
      </c>
      <c r="D180" s="99">
        <f t="shared" ref="D180:J180" ca="1" si="70">IF($I$122=0,0,$I$129*D179/$I$122)</f>
        <v>0</v>
      </c>
      <c r="E180" s="99">
        <f t="shared" ca="1" si="70"/>
        <v>2000</v>
      </c>
      <c r="F180" s="99">
        <f t="shared" ca="1" si="70"/>
        <v>7250</v>
      </c>
      <c r="G180" s="99">
        <f t="shared" ca="1" si="70"/>
        <v>10000</v>
      </c>
      <c r="H180" s="99">
        <f t="shared" ca="1" si="70"/>
        <v>10000</v>
      </c>
      <c r="I180" s="99">
        <f t="shared" ca="1" si="70"/>
        <v>10000</v>
      </c>
      <c r="J180" s="99">
        <f t="shared" ca="1" si="70"/>
        <v>10000</v>
      </c>
      <c r="L180" s="96" t="s">
        <v>92</v>
      </c>
      <c r="M180" s="99">
        <f>IF($J$122=0,0,$J$129*M179/$J$122)</f>
        <v>0</v>
      </c>
      <c r="N180" s="99">
        <f t="shared" ref="N180:T180" si="71">IF($J$122=0,0,$J$129*N179/$J$122)</f>
        <v>0</v>
      </c>
      <c r="O180" s="99">
        <f t="shared" si="71"/>
        <v>0</v>
      </c>
      <c r="P180" s="99">
        <f t="shared" si="71"/>
        <v>0</v>
      </c>
      <c r="Q180" s="99">
        <f t="shared" si="71"/>
        <v>0</v>
      </c>
      <c r="R180" s="99">
        <f t="shared" si="71"/>
        <v>0</v>
      </c>
      <c r="S180" s="99">
        <f t="shared" si="71"/>
        <v>0</v>
      </c>
      <c r="T180" s="99">
        <f t="shared" si="71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2">IF($K$122=0,0,$K$129*X179/$K$122)</f>
        <v>0</v>
      </c>
      <c r="Y180" s="99">
        <f t="shared" si="72"/>
        <v>0</v>
      </c>
      <c r="Z180" s="99">
        <f t="shared" si="72"/>
        <v>0</v>
      </c>
      <c r="AA180" s="99">
        <f t="shared" si="72"/>
        <v>0</v>
      </c>
      <c r="AB180" s="99">
        <f t="shared" si="72"/>
        <v>0</v>
      </c>
      <c r="AC180" s="99">
        <f t="shared" si="72"/>
        <v>0</v>
      </c>
      <c r="AD180" s="99">
        <f t="shared" si="72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3">(D$170=$I$113)*$I$128*($I$72="NCB")</f>
        <v>0</v>
      </c>
      <c r="E181" s="99">
        <f t="shared" si="73"/>
        <v>0</v>
      </c>
      <c r="F181" s="99">
        <f t="shared" si="73"/>
        <v>0</v>
      </c>
      <c r="G181" s="99">
        <f t="shared" si="73"/>
        <v>0</v>
      </c>
      <c r="H181" s="99">
        <f t="shared" si="73"/>
        <v>0</v>
      </c>
      <c r="I181" s="99">
        <f t="shared" si="73"/>
        <v>0</v>
      </c>
      <c r="J181" s="99">
        <f t="shared" si="73"/>
        <v>0</v>
      </c>
      <c r="L181" s="96" t="s">
        <v>90</v>
      </c>
      <c r="M181" s="99">
        <f>(M$170=$J$113)*$J$128*($J$72="NCB")</f>
        <v>0</v>
      </c>
      <c r="N181" s="99">
        <f t="shared" ref="N181:T181" si="74">(N$170=$J$113)*$J$128*($J$72="NCB")</f>
        <v>0</v>
      </c>
      <c r="O181" s="99">
        <f t="shared" si="74"/>
        <v>0</v>
      </c>
      <c r="P181" s="99">
        <f t="shared" si="74"/>
        <v>0</v>
      </c>
      <c r="Q181" s="99">
        <f t="shared" si="74"/>
        <v>0</v>
      </c>
      <c r="R181" s="99">
        <f t="shared" si="74"/>
        <v>0</v>
      </c>
      <c r="S181" s="99">
        <f t="shared" si="74"/>
        <v>0</v>
      </c>
      <c r="T181" s="99">
        <f t="shared" si="74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5">(X$170=$K$113)*$K$128*($K$72="NCB")</f>
        <v>0</v>
      </c>
      <c r="Y181" s="99">
        <f t="shared" si="75"/>
        <v>0</v>
      </c>
      <c r="Z181" s="99">
        <f t="shared" si="75"/>
        <v>0</v>
      </c>
      <c r="AA181" s="99">
        <f t="shared" si="75"/>
        <v>0</v>
      </c>
      <c r="AB181" s="99">
        <f t="shared" si="75"/>
        <v>0</v>
      </c>
      <c r="AC181" s="99">
        <f t="shared" si="75"/>
        <v>0</v>
      </c>
      <c r="AD181" s="99">
        <f t="shared" si="75"/>
        <v>0</v>
      </c>
      <c r="AE181" s="8"/>
    </row>
    <row r="182" spans="2:31">
      <c r="B182" s="96" t="s">
        <v>93</v>
      </c>
      <c r="C182" s="99">
        <f ca="1">C180+C181</f>
        <v>0</v>
      </c>
      <c r="D182" s="99">
        <f ca="1">D180-C180+D181</f>
        <v>0</v>
      </c>
      <c r="E182" s="99">
        <f t="shared" ref="E182:J182" ca="1" si="76">E180-D180+E181</f>
        <v>2000</v>
      </c>
      <c r="F182" s="99">
        <f t="shared" ca="1" si="76"/>
        <v>5250</v>
      </c>
      <c r="G182" s="99">
        <f t="shared" ca="1" si="76"/>
        <v>2750</v>
      </c>
      <c r="H182" s="99">
        <f t="shared" ca="1" si="76"/>
        <v>0</v>
      </c>
      <c r="I182" s="99">
        <f t="shared" ca="1" si="76"/>
        <v>0</v>
      </c>
      <c r="J182" s="99">
        <f t="shared" ca="1" si="76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7">O180-N180+O181</f>
        <v>0</v>
      </c>
      <c r="P182" s="99">
        <f t="shared" si="77"/>
        <v>0</v>
      </c>
      <c r="Q182" s="99">
        <f t="shared" si="77"/>
        <v>0</v>
      </c>
      <c r="R182" s="99">
        <f t="shared" si="77"/>
        <v>0</v>
      </c>
      <c r="S182" s="99">
        <f t="shared" si="77"/>
        <v>0</v>
      </c>
      <c r="T182" s="99">
        <f t="shared" si="77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8">Y180-X180+Y181</f>
        <v>0</v>
      </c>
      <c r="Z182" s="99">
        <f t="shared" si="78"/>
        <v>0</v>
      </c>
      <c r="AA182" s="99">
        <f t="shared" si="78"/>
        <v>0</v>
      </c>
      <c r="AB182" s="99">
        <f t="shared" si="78"/>
        <v>0</v>
      </c>
      <c r="AC182" s="99">
        <f t="shared" si="78"/>
        <v>0</v>
      </c>
      <c r="AD182" s="99">
        <f t="shared" si="78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9">C165+C179</f>
        <v>0</v>
      </c>
      <c r="D185" s="8">
        <f t="shared" si="79"/>
        <v>0</v>
      </c>
      <c r="E185" s="8">
        <f t="shared" si="79"/>
        <v>28000</v>
      </c>
      <c r="F185" s="8">
        <f t="shared" si="79"/>
        <v>49000</v>
      </c>
      <c r="G185" s="8">
        <f t="shared" si="79"/>
        <v>60000</v>
      </c>
      <c r="H185" s="8">
        <f t="shared" si="79"/>
        <v>60000</v>
      </c>
      <c r="I185" s="8">
        <f t="shared" si="79"/>
        <v>60000</v>
      </c>
      <c r="J185" s="8">
        <f t="shared" si="79"/>
        <v>60000</v>
      </c>
      <c r="L185" s="6" t="s">
        <v>38</v>
      </c>
      <c r="M185" s="8">
        <f t="shared" ref="M185:T185" si="80">M165+M179</f>
        <v>0</v>
      </c>
      <c r="N185" s="8">
        <f t="shared" si="80"/>
        <v>0</v>
      </c>
      <c r="O185" s="8">
        <f t="shared" si="80"/>
        <v>0</v>
      </c>
      <c r="P185" s="8">
        <f t="shared" si="80"/>
        <v>0</v>
      </c>
      <c r="Q185" s="8">
        <f t="shared" si="80"/>
        <v>0</v>
      </c>
      <c r="R185" s="8">
        <f t="shared" si="80"/>
        <v>0</v>
      </c>
      <c r="S185" s="8">
        <f t="shared" si="80"/>
        <v>0</v>
      </c>
      <c r="T185" s="8">
        <f t="shared" si="80"/>
        <v>0</v>
      </c>
      <c r="U185" s="8"/>
      <c r="V185" s="6" t="s">
        <v>38</v>
      </c>
      <c r="W185" s="8">
        <f t="shared" ref="W185:AD185" si="81">W165+W179</f>
        <v>0</v>
      </c>
      <c r="X185" s="8">
        <f t="shared" si="81"/>
        <v>0</v>
      </c>
      <c r="Y185" s="8">
        <f t="shared" si="81"/>
        <v>0</v>
      </c>
      <c r="Z185" s="8">
        <f t="shared" si="81"/>
        <v>0</v>
      </c>
      <c r="AA185" s="8">
        <f t="shared" si="81"/>
        <v>0</v>
      </c>
      <c r="AB185" s="8">
        <f t="shared" si="81"/>
        <v>0</v>
      </c>
      <c r="AC185" s="8">
        <f t="shared" si="81"/>
        <v>0</v>
      </c>
      <c r="AD185" s="8">
        <f t="shared" si="81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2">C189+1</f>
        <v>2</v>
      </c>
      <c r="E189" s="2">
        <f t="shared" si="82"/>
        <v>3</v>
      </c>
      <c r="F189" s="2">
        <f t="shared" si="82"/>
        <v>4</v>
      </c>
      <c r="G189" s="2">
        <f t="shared" si="82"/>
        <v>5</v>
      </c>
      <c r="H189" s="2">
        <f t="shared" si="82"/>
        <v>6</v>
      </c>
      <c r="I189" s="2">
        <f t="shared" si="82"/>
        <v>7</v>
      </c>
      <c r="J189" s="2">
        <f t="shared" si="82"/>
        <v>8</v>
      </c>
    </row>
    <row r="190" spans="2:31">
      <c r="B190" s="6" t="s">
        <v>40</v>
      </c>
      <c r="C190" s="12">
        <f t="shared" ref="C190:J190" si="83">C154+M154+W154</f>
        <v>0</v>
      </c>
      <c r="D190" s="12">
        <f t="shared" si="83"/>
        <v>0</v>
      </c>
      <c r="E190" s="12">
        <f t="shared" si="83"/>
        <v>28000</v>
      </c>
      <c r="F190" s="12">
        <f t="shared" si="83"/>
        <v>49000</v>
      </c>
      <c r="G190" s="12">
        <f t="shared" si="83"/>
        <v>63000</v>
      </c>
      <c r="H190" s="12">
        <f t="shared" si="83"/>
        <v>70000</v>
      </c>
      <c r="I190" s="12">
        <f t="shared" si="83"/>
        <v>70000</v>
      </c>
      <c r="J190" s="12">
        <f t="shared" si="83"/>
        <v>70000</v>
      </c>
    </row>
    <row r="191" spans="2:31">
      <c r="B191" s="6" t="s">
        <v>41</v>
      </c>
      <c r="C191" s="12">
        <f>C190</f>
        <v>0</v>
      </c>
      <c r="D191" s="12">
        <f t="shared" ref="D191:J191" si="84">D190-C190</f>
        <v>0</v>
      </c>
      <c r="E191" s="12">
        <f t="shared" si="84"/>
        <v>28000</v>
      </c>
      <c r="F191" s="12">
        <f t="shared" si="84"/>
        <v>21000</v>
      </c>
      <c r="G191" s="12">
        <f t="shared" si="84"/>
        <v>14000</v>
      </c>
      <c r="H191" s="12">
        <f t="shared" si="84"/>
        <v>7000</v>
      </c>
      <c r="I191" s="12">
        <f t="shared" si="84"/>
        <v>0</v>
      </c>
      <c r="J191" s="12">
        <f t="shared" si="84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5">C185</f>
        <v>0</v>
      </c>
      <c r="D194" s="8">
        <f t="shared" si="85"/>
        <v>0</v>
      </c>
      <c r="E194" s="8">
        <f t="shared" si="85"/>
        <v>28000</v>
      </c>
      <c r="F194" s="8">
        <f t="shared" si="85"/>
        <v>49000</v>
      </c>
      <c r="G194" s="8">
        <f t="shared" si="85"/>
        <v>60000</v>
      </c>
      <c r="H194" s="8">
        <f t="shared" si="85"/>
        <v>60000</v>
      </c>
      <c r="I194" s="8">
        <f t="shared" si="85"/>
        <v>60000</v>
      </c>
      <c r="J194" s="8">
        <f t="shared" si="85"/>
        <v>60000</v>
      </c>
    </row>
    <row r="195" spans="1:10">
      <c r="B195" s="6" t="s">
        <v>31</v>
      </c>
      <c r="C195" s="8"/>
      <c r="D195" s="8">
        <f t="shared" ref="D195:J195" si="86">N185</f>
        <v>0</v>
      </c>
      <c r="E195" s="8">
        <f t="shared" si="86"/>
        <v>0</v>
      </c>
      <c r="F195" s="8">
        <f t="shared" si="86"/>
        <v>0</v>
      </c>
      <c r="G195" s="8">
        <f t="shared" si="86"/>
        <v>0</v>
      </c>
      <c r="H195" s="8">
        <f t="shared" si="86"/>
        <v>0</v>
      </c>
      <c r="I195" s="8">
        <f t="shared" si="86"/>
        <v>0</v>
      </c>
      <c r="J195" s="8">
        <f t="shared" si="86"/>
        <v>0</v>
      </c>
    </row>
    <row r="196" spans="1:10">
      <c r="B196" s="6" t="s">
        <v>32</v>
      </c>
      <c r="C196" s="8"/>
      <c r="D196" s="8"/>
      <c r="E196" s="8">
        <f t="shared" ref="E196:J196" si="87">Y185</f>
        <v>0</v>
      </c>
      <c r="F196" s="8">
        <f t="shared" si="87"/>
        <v>0</v>
      </c>
      <c r="G196" s="8">
        <f t="shared" si="87"/>
        <v>0</v>
      </c>
      <c r="H196" s="8">
        <f t="shared" si="87"/>
        <v>0</v>
      </c>
      <c r="I196" s="8">
        <f t="shared" si="87"/>
        <v>0</v>
      </c>
      <c r="J196" s="8">
        <f t="shared" si="87"/>
        <v>0</v>
      </c>
    </row>
    <row r="197" spans="1:10">
      <c r="B197" s="6" t="s">
        <v>42</v>
      </c>
      <c r="C197" s="8">
        <f t="shared" ref="C197:J197" si="88">SUM(C194:C196)</f>
        <v>0</v>
      </c>
      <c r="D197" s="8">
        <f t="shared" si="88"/>
        <v>0</v>
      </c>
      <c r="E197" s="8">
        <f t="shared" si="88"/>
        <v>28000</v>
      </c>
      <c r="F197" s="8">
        <f t="shared" si="88"/>
        <v>49000</v>
      </c>
      <c r="G197" s="8">
        <f t="shared" si="88"/>
        <v>60000</v>
      </c>
      <c r="H197" s="8">
        <f t="shared" si="88"/>
        <v>60000</v>
      </c>
      <c r="I197" s="8">
        <f t="shared" si="88"/>
        <v>60000</v>
      </c>
      <c r="J197" s="8">
        <f t="shared" si="88"/>
        <v>60000</v>
      </c>
    </row>
    <row r="198" spans="1:10">
      <c r="B198" s="6" t="s">
        <v>43</v>
      </c>
      <c r="C198" s="8">
        <f t="shared" ref="C198:J198" si="89">MIN(MAX(C197-$C$59,0),$C$104)</f>
        <v>0</v>
      </c>
      <c r="D198" s="8">
        <f t="shared" si="89"/>
        <v>0</v>
      </c>
      <c r="E198" s="8">
        <f t="shared" si="89"/>
        <v>28000</v>
      </c>
      <c r="F198" s="8">
        <f t="shared" si="89"/>
        <v>49000</v>
      </c>
      <c r="G198" s="8">
        <f t="shared" si="89"/>
        <v>60000</v>
      </c>
      <c r="H198" s="8">
        <f t="shared" si="89"/>
        <v>60000</v>
      </c>
      <c r="I198" s="8">
        <f t="shared" si="89"/>
        <v>60000</v>
      </c>
      <c r="J198" s="8">
        <f t="shared" si="89"/>
        <v>60000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0">E198-D198</f>
        <v>28000</v>
      </c>
      <c r="F199" s="69">
        <f t="shared" si="90"/>
        <v>21000</v>
      </c>
      <c r="G199" s="69">
        <f t="shared" si="90"/>
        <v>11000</v>
      </c>
      <c r="H199" s="69">
        <f>H198-G198</f>
        <v>0</v>
      </c>
      <c r="I199" s="69">
        <f t="shared" si="90"/>
        <v>0</v>
      </c>
      <c r="J199" s="69">
        <f t="shared" si="90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60000</v>
      </c>
      <c r="B205" s="55" t="s">
        <v>30</v>
      </c>
      <c r="C205" s="79">
        <f>MIN($A205,C194)</f>
        <v>0</v>
      </c>
      <c r="D205" s="79">
        <f t="shared" ref="D205:J207" si="91">MIN($A205,D194)</f>
        <v>0</v>
      </c>
      <c r="E205" s="79">
        <f t="shared" si="91"/>
        <v>28000</v>
      </c>
      <c r="F205" s="79">
        <f t="shared" si="91"/>
        <v>49000</v>
      </c>
      <c r="G205" s="79">
        <f t="shared" si="91"/>
        <v>60000</v>
      </c>
      <c r="H205" s="79">
        <f t="shared" si="91"/>
        <v>60000</v>
      </c>
      <c r="I205" s="79">
        <f t="shared" si="91"/>
        <v>60000</v>
      </c>
      <c r="J205" s="80">
        <f t="shared" si="91"/>
        <v>60000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91"/>
        <v>0</v>
      </c>
      <c r="F206" s="79">
        <f t="shared" si="91"/>
        <v>0</v>
      </c>
      <c r="G206" s="79">
        <f t="shared" si="91"/>
        <v>0</v>
      </c>
      <c r="H206" s="79">
        <f t="shared" si="91"/>
        <v>0</v>
      </c>
      <c r="I206" s="79">
        <f t="shared" si="91"/>
        <v>0</v>
      </c>
      <c r="J206" s="80">
        <f t="shared" si="91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91"/>
        <v>0</v>
      </c>
      <c r="F207" s="79">
        <f t="shared" si="91"/>
        <v>0</v>
      </c>
      <c r="G207" s="79">
        <f t="shared" si="91"/>
        <v>0</v>
      </c>
      <c r="H207" s="79">
        <f t="shared" si="91"/>
        <v>0</v>
      </c>
      <c r="I207" s="79">
        <f t="shared" si="91"/>
        <v>0</v>
      </c>
      <c r="J207" s="80">
        <f t="shared" si="91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2">E205-D205</f>
        <v>28000</v>
      </c>
      <c r="F210" s="79">
        <f t="shared" si="92"/>
        <v>21000</v>
      </c>
      <c r="G210" s="79">
        <f t="shared" si="92"/>
        <v>11000</v>
      </c>
      <c r="H210" s="79">
        <f t="shared" si="92"/>
        <v>0</v>
      </c>
      <c r="I210" s="79">
        <f t="shared" si="92"/>
        <v>0</v>
      </c>
      <c r="J210" s="80">
        <f t="shared" si="92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2"/>
        <v>0</v>
      </c>
      <c r="F211" s="79">
        <f t="shared" si="92"/>
        <v>0</v>
      </c>
      <c r="G211" s="79">
        <f t="shared" si="92"/>
        <v>0</v>
      </c>
      <c r="H211" s="79">
        <f t="shared" si="92"/>
        <v>0</v>
      </c>
      <c r="I211" s="79">
        <f t="shared" si="92"/>
        <v>0</v>
      </c>
      <c r="J211" s="80">
        <f t="shared" si="92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57" zoomScale="70" workbookViewId="0">
      <selection activeCell="B97" sqref="B97:J9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0</v>
      </c>
      <c r="D8" s="7">
        <v>10000</v>
      </c>
      <c r="E8" s="7">
        <v>15000</v>
      </c>
      <c r="L8" s="7">
        <v>6000</v>
      </c>
    </row>
    <row r="9" spans="2:16">
      <c r="B9" s="6" t="s">
        <v>1</v>
      </c>
      <c r="C9" s="7">
        <v>0</v>
      </c>
      <c r="D9" s="7">
        <v>0</v>
      </c>
      <c r="E9" s="7"/>
      <c r="L9" s="7">
        <v>6000</v>
      </c>
    </row>
    <row r="10" spans="2:16">
      <c r="B10" s="6" t="s">
        <v>2</v>
      </c>
      <c r="C10" s="7">
        <v>0</v>
      </c>
      <c r="D10" s="7">
        <v>0</v>
      </c>
      <c r="E10" s="7"/>
      <c r="G10" s="8"/>
      <c r="L10" s="7">
        <v>10000</v>
      </c>
      <c r="O10" s="6"/>
      <c r="P10" s="91"/>
    </row>
    <row r="11" spans="2:16">
      <c r="B11" s="6" t="s">
        <v>3</v>
      </c>
      <c r="C11" s="7">
        <v>0</v>
      </c>
      <c r="D11" s="7">
        <v>0</v>
      </c>
      <c r="E11" s="7"/>
      <c r="G11" s="8"/>
      <c r="L11" s="7">
        <v>25000</v>
      </c>
      <c r="O11" s="6"/>
      <c r="P11" s="91"/>
    </row>
    <row r="12" spans="2:16">
      <c r="B12" s="6" t="s">
        <v>4</v>
      </c>
      <c r="C12" s="7"/>
      <c r="D12" s="7">
        <v>0</v>
      </c>
      <c r="E12" s="7"/>
      <c r="L12" s="7">
        <v>25000</v>
      </c>
      <c r="O12" s="6"/>
    </row>
    <row r="13" spans="2:16">
      <c r="B13" s="6" t="s">
        <v>5</v>
      </c>
      <c r="C13" s="7"/>
      <c r="D13" s="7">
        <v>0</v>
      </c>
      <c r="E13" s="7"/>
      <c r="L13" s="7">
        <v>25000</v>
      </c>
    </row>
    <row r="14" spans="2:16" ht="13.5" thickBot="1">
      <c r="C14" s="9">
        <f>SUM(C8:C13)</f>
        <v>0</v>
      </c>
      <c r="D14" s="9">
        <f>SUM(D8:D13)</f>
        <v>10000</v>
      </c>
      <c r="E14" s="9">
        <f>SUM(E8:E13)</f>
        <v>15000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0</v>
      </c>
      <c r="F22" s="8">
        <f>$C8*F$17</f>
        <v>0</v>
      </c>
      <c r="G22" s="8">
        <f t="shared" si="1"/>
        <v>0</v>
      </c>
      <c r="H22" s="8">
        <f t="shared" si="1"/>
        <v>0</v>
      </c>
      <c r="I22" s="8">
        <f t="shared" si="1"/>
        <v>0</v>
      </c>
      <c r="J22" s="8">
        <f t="shared" si="1"/>
        <v>0</v>
      </c>
      <c r="L22" s="8">
        <f>C22</f>
        <v>0</v>
      </c>
      <c r="M22" s="8"/>
      <c r="N22" s="8"/>
      <c r="O22" s="8"/>
      <c r="P22" s="8"/>
      <c r="Q22" s="8"/>
      <c r="R22" s="8"/>
      <c r="S22" s="8"/>
      <c r="T22" s="8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0</v>
      </c>
      <c r="F28" s="44">
        <f t="shared" si="3"/>
        <v>0</v>
      </c>
      <c r="G28" s="44">
        <f t="shared" si="3"/>
        <v>0</v>
      </c>
      <c r="H28" s="44">
        <f t="shared" si="3"/>
        <v>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1500</v>
      </c>
      <c r="E31" s="8">
        <f t="shared" si="5"/>
        <v>2000</v>
      </c>
      <c r="F31" s="8">
        <f t="shared" si="5"/>
        <v>2500</v>
      </c>
      <c r="G31" s="8">
        <f t="shared" si="5"/>
        <v>2000</v>
      </c>
      <c r="H31" s="8">
        <f t="shared" si="5"/>
        <v>1500</v>
      </c>
      <c r="I31" s="8">
        <f t="shared" si="5"/>
        <v>500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1500</v>
      </c>
      <c r="E37" s="44">
        <f t="shared" si="6"/>
        <v>2000</v>
      </c>
      <c r="F37" s="44">
        <f t="shared" si="6"/>
        <v>2500</v>
      </c>
      <c r="G37" s="44">
        <f t="shared" si="6"/>
        <v>2000</v>
      </c>
      <c r="H37" s="44">
        <f t="shared" si="6"/>
        <v>1500</v>
      </c>
      <c r="I37" s="44">
        <f t="shared" si="6"/>
        <v>500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2250</v>
      </c>
      <c r="F40" s="8">
        <f t="shared" si="8"/>
        <v>3000</v>
      </c>
      <c r="G40" s="8">
        <f t="shared" si="8"/>
        <v>3750</v>
      </c>
      <c r="H40" s="8">
        <f t="shared" si="8"/>
        <v>3000</v>
      </c>
      <c r="I40" s="8">
        <f t="shared" si="8"/>
        <v>2250</v>
      </c>
      <c r="J40" s="8">
        <f t="shared" si="8"/>
        <v>750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2250</v>
      </c>
      <c r="F46" s="44">
        <f t="shared" si="9"/>
        <v>3000</v>
      </c>
      <c r="G46" s="44">
        <f t="shared" si="9"/>
        <v>3750</v>
      </c>
      <c r="H46" s="44">
        <f t="shared" si="9"/>
        <v>3000</v>
      </c>
      <c r="I46" s="44">
        <f t="shared" si="9"/>
        <v>2250</v>
      </c>
      <c r="J46" s="44">
        <f t="shared" si="9"/>
        <v>750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1500</v>
      </c>
      <c r="E48" s="47">
        <f t="shared" si="10"/>
        <v>4250</v>
      </c>
      <c r="F48" s="47">
        <f t="shared" si="10"/>
        <v>5500</v>
      </c>
      <c r="G48" s="47">
        <f t="shared" si="10"/>
        <v>5750</v>
      </c>
      <c r="H48" s="47">
        <f t="shared" si="10"/>
        <v>4500</v>
      </c>
      <c r="I48" s="47">
        <f t="shared" si="10"/>
        <v>2750</v>
      </c>
      <c r="J48" s="48">
        <f t="shared" si="10"/>
        <v>750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0</v>
      </c>
      <c r="F49" s="84">
        <f t="shared" si="11"/>
        <v>0</v>
      </c>
      <c r="G49" s="84">
        <f t="shared" si="11"/>
        <v>0</v>
      </c>
      <c r="H49" s="84">
        <f t="shared" si="11"/>
        <v>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1500</v>
      </c>
      <c r="E50" s="84">
        <f t="shared" ref="E50:J50" si="12">E37</f>
        <v>2000</v>
      </c>
      <c r="F50" s="84">
        <f t="shared" si="12"/>
        <v>2500</v>
      </c>
      <c r="G50" s="84">
        <f t="shared" si="12"/>
        <v>2000</v>
      </c>
      <c r="H50" s="84">
        <f t="shared" si="12"/>
        <v>1500</v>
      </c>
      <c r="I50" s="84">
        <f t="shared" si="12"/>
        <v>500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2250</v>
      </c>
      <c r="F51" s="84">
        <f t="shared" si="13"/>
        <v>3000</v>
      </c>
      <c r="G51" s="84">
        <f t="shared" si="13"/>
        <v>3750</v>
      </c>
      <c r="H51" s="84">
        <f t="shared" si="13"/>
        <v>3000</v>
      </c>
      <c r="I51" s="84">
        <f t="shared" si="13"/>
        <v>2250</v>
      </c>
      <c r="J51" s="84">
        <f t="shared" si="13"/>
        <v>750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10000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0</v>
      </c>
      <c r="D66" s="53">
        <v>1</v>
      </c>
      <c r="E66" s="53"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10000</v>
      </c>
      <c r="E67" s="7">
        <v>10000</v>
      </c>
      <c r="H67" s="13" t="s">
        <v>13</v>
      </c>
      <c r="I67" s="7"/>
      <c r="J67" s="7"/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5000</v>
      </c>
      <c r="E68" s="23">
        <v>5000</v>
      </c>
      <c r="G68" s="21"/>
      <c r="H68" s="22" t="s">
        <v>14</v>
      </c>
      <c r="I68" s="23"/>
      <c r="J68" s="23"/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0</v>
      </c>
      <c r="D69" s="7">
        <v>10000</v>
      </c>
      <c r="E69" s="7">
        <f>D69</f>
        <v>10000</v>
      </c>
      <c r="H69" s="13" t="s">
        <v>15</v>
      </c>
      <c r="I69" s="7"/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0.4</v>
      </c>
      <c r="D71" s="103">
        <v>0.5</v>
      </c>
      <c r="E71" s="103">
        <v>-0.1</v>
      </c>
      <c r="H71" s="13" t="s">
        <v>85</v>
      </c>
      <c r="I71" s="103">
        <v>0.5</v>
      </c>
      <c r="J71" s="103">
        <v>0.5</v>
      </c>
      <c r="K71" s="103">
        <v>0.5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0</v>
      </c>
      <c r="D81" s="28">
        <f>D134</f>
        <v>5000</v>
      </c>
      <c r="E81" s="28">
        <f>E134</f>
        <v>5000</v>
      </c>
      <c r="F81" s="29"/>
      <c r="G81" s="29"/>
      <c r="H81" s="29"/>
      <c r="I81" s="29"/>
      <c r="J81" s="29"/>
      <c r="K81" s="25">
        <f>SUM(C81:J81)</f>
        <v>10000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0</v>
      </c>
      <c r="F82" s="86">
        <f t="shared" si="15"/>
        <v>1250</v>
      </c>
      <c r="G82" s="86">
        <f t="shared" si="15"/>
        <v>5750</v>
      </c>
      <c r="H82" s="86">
        <f t="shared" si="15"/>
        <v>2500</v>
      </c>
      <c r="I82" s="86">
        <f t="shared" si="15"/>
        <v>500</v>
      </c>
      <c r="J82" s="86">
        <f t="shared" si="15"/>
        <v>0</v>
      </c>
      <c r="K82" s="86">
        <f>SUM(C82:J82)</f>
        <v>10000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0</v>
      </c>
      <c r="F83" s="28">
        <f t="shared" si="16"/>
        <v>0</v>
      </c>
      <c r="G83" s="28">
        <f t="shared" si="16"/>
        <v>0</v>
      </c>
      <c r="H83" s="28">
        <f t="shared" si="16"/>
        <v>0</v>
      </c>
      <c r="I83" s="28">
        <f t="shared" si="16"/>
        <v>0</v>
      </c>
      <c r="J83" s="28">
        <f t="shared" si="16"/>
        <v>0</v>
      </c>
      <c r="K83" s="25">
        <f>SUM(C83:J83)</f>
        <v>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1000</v>
      </c>
      <c r="G84" s="28">
        <f t="shared" si="16"/>
        <v>2000</v>
      </c>
      <c r="H84" s="28">
        <f t="shared" si="16"/>
        <v>1500</v>
      </c>
      <c r="I84" s="28">
        <f t="shared" si="16"/>
        <v>500</v>
      </c>
      <c r="J84" s="28">
        <f t="shared" si="16"/>
        <v>0</v>
      </c>
      <c r="K84" s="25">
        <f>SUM(C84:J84)</f>
        <v>5000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250</v>
      </c>
      <c r="G85" s="28">
        <f t="shared" si="16"/>
        <v>3750</v>
      </c>
      <c r="H85" s="28">
        <f t="shared" si="16"/>
        <v>1000</v>
      </c>
      <c r="I85" s="28">
        <f t="shared" si="16"/>
        <v>0</v>
      </c>
      <c r="J85" s="28">
        <f t="shared" si="16"/>
        <v>0</v>
      </c>
      <c r="K85" s="25">
        <f>SUM(C85:J85)</f>
        <v>5000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0</v>
      </c>
      <c r="D87" s="28">
        <f>D14-D81</f>
        <v>5000</v>
      </c>
      <c r="E87" s="28">
        <f>E14-E81</f>
        <v>10000</v>
      </c>
      <c r="F87" s="29"/>
      <c r="G87" s="29"/>
      <c r="H87" s="29"/>
      <c r="I87" s="29"/>
      <c r="J87" s="29"/>
      <c r="K87" s="25">
        <f>SUM(C87:J87)</f>
        <v>15000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1500</v>
      </c>
      <c r="E88" s="86">
        <f t="shared" si="17"/>
        <v>4250</v>
      </c>
      <c r="F88" s="86">
        <f t="shared" si="17"/>
        <v>4250</v>
      </c>
      <c r="G88" s="86">
        <f t="shared" si="17"/>
        <v>0</v>
      </c>
      <c r="H88" s="86">
        <f t="shared" si="17"/>
        <v>2000</v>
      </c>
      <c r="I88" s="86">
        <f t="shared" si="17"/>
        <v>2250</v>
      </c>
      <c r="J88" s="86">
        <f t="shared" si="17"/>
        <v>750</v>
      </c>
      <c r="K88" s="86">
        <f>SUM(C88:J88)</f>
        <v>15000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0</v>
      </c>
      <c r="F89" s="28">
        <f t="shared" si="18"/>
        <v>0</v>
      </c>
      <c r="G89" s="28">
        <f t="shared" si="18"/>
        <v>0</v>
      </c>
      <c r="H89" s="28">
        <f t="shared" si="18"/>
        <v>0</v>
      </c>
      <c r="I89" s="28">
        <f t="shared" si="18"/>
        <v>0</v>
      </c>
      <c r="J89" s="28">
        <f t="shared" si="18"/>
        <v>0</v>
      </c>
      <c r="K89" s="25">
        <f>SUM(C89:J89)</f>
        <v>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1500</v>
      </c>
      <c r="E90" s="107">
        <f t="shared" si="18"/>
        <v>2000</v>
      </c>
      <c r="F90" s="107">
        <f t="shared" si="18"/>
        <v>1500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5000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2250</v>
      </c>
      <c r="F91" s="107">
        <f t="shared" si="18"/>
        <v>2750</v>
      </c>
      <c r="G91" s="107">
        <f t="shared" si="18"/>
        <v>0</v>
      </c>
      <c r="H91" s="107">
        <f t="shared" si="18"/>
        <v>2000</v>
      </c>
      <c r="I91" s="107">
        <f t="shared" si="18"/>
        <v>2250</v>
      </c>
      <c r="J91" s="107">
        <f t="shared" si="18"/>
        <v>750</v>
      </c>
      <c r="K91" s="25">
        <f>SUM(C91:J91)</f>
        <v>10000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500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500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si="19">C168+C182</f>
        <v>0</v>
      </c>
      <c r="D94" s="98">
        <f t="shared" si="19"/>
        <v>0</v>
      </c>
      <c r="E94" s="98">
        <f t="shared" si="19"/>
        <v>0</v>
      </c>
      <c r="F94" s="98">
        <f t="shared" si="19"/>
        <v>0</v>
      </c>
      <c r="G94" s="98">
        <f t="shared" si="19"/>
        <v>0</v>
      </c>
      <c r="H94" s="98">
        <f t="shared" si="19"/>
        <v>0</v>
      </c>
      <c r="I94" s="98">
        <f t="shared" si="19"/>
        <v>0</v>
      </c>
      <c r="J94" s="98">
        <f t="shared" si="19"/>
        <v>0</v>
      </c>
      <c r="K94" s="25">
        <f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0">M168+M182</f>
        <v>0</v>
      </c>
      <c r="D95" s="98">
        <f t="shared" ca="1" si="20"/>
        <v>0</v>
      </c>
      <c r="E95" s="98">
        <f t="shared" ca="1" si="20"/>
        <v>0</v>
      </c>
      <c r="F95" s="98">
        <f t="shared" ca="1" si="20"/>
        <v>100</v>
      </c>
      <c r="G95" s="98">
        <f t="shared" ca="1" si="20"/>
        <v>200</v>
      </c>
      <c r="H95" s="98">
        <f t="shared" ca="1" si="20"/>
        <v>150</v>
      </c>
      <c r="I95" s="98">
        <f t="shared" ca="1" si="20"/>
        <v>50</v>
      </c>
      <c r="J95" s="98">
        <f t="shared" ca="1" si="20"/>
        <v>0</v>
      </c>
      <c r="K95" s="25">
        <f ca="1">SUM(C95:J95)</f>
        <v>500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 ca="1">W168+W182</f>
        <v>0</v>
      </c>
      <c r="D96" s="98">
        <f t="shared" ref="D96:J96" ca="1" si="21">X168+X182</f>
        <v>0</v>
      </c>
      <c r="E96" s="98">
        <f t="shared" ca="1" si="21"/>
        <v>0</v>
      </c>
      <c r="F96" s="98">
        <f t="shared" ca="1" si="21"/>
        <v>0</v>
      </c>
      <c r="G96" s="98">
        <f t="shared" ca="1" si="21"/>
        <v>0</v>
      </c>
      <c r="H96" s="98">
        <f t="shared" ca="1" si="21"/>
        <v>0</v>
      </c>
      <c r="I96" s="98">
        <f t="shared" ca="1" si="21"/>
        <v>0</v>
      </c>
      <c r="J96" s="98">
        <f t="shared" ca="1" si="21"/>
        <v>0</v>
      </c>
      <c r="K96" s="25">
        <f ca="1"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2">SUM(D94:D96)</f>
        <v>0</v>
      </c>
      <c r="E97" s="108">
        <f t="shared" ca="1" si="22"/>
        <v>0</v>
      </c>
      <c r="F97" s="108">
        <f t="shared" ca="1" si="22"/>
        <v>100</v>
      </c>
      <c r="G97" s="108">
        <f t="shared" ca="1" si="22"/>
        <v>200</v>
      </c>
      <c r="H97" s="108">
        <f t="shared" ca="1" si="22"/>
        <v>150</v>
      </c>
      <c r="I97" s="108">
        <f t="shared" ca="1" si="22"/>
        <v>50</v>
      </c>
      <c r="J97" s="108">
        <f t="shared" ca="1" si="22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10000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10000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99999999999999</v>
      </c>
      <c r="D106" s="14">
        <f>IF(D69=0,99999999999999,D69)</f>
        <v>10000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3">MIN(MAX(C8-C$68,0),C$105)</f>
        <v>0</v>
      </c>
      <c r="D114" s="8">
        <f t="shared" si="23"/>
        <v>5000</v>
      </c>
      <c r="E114" s="8">
        <f t="shared" si="23"/>
        <v>10000</v>
      </c>
      <c r="F114" s="12"/>
      <c r="H114" s="6" t="s">
        <v>0</v>
      </c>
      <c r="I114" s="8">
        <f t="shared" ref="I114:K119" si="24">MIN(MAX(C8-I$68,0),I$105)</f>
        <v>0</v>
      </c>
      <c r="J114" s="8">
        <f t="shared" si="24"/>
        <v>10000</v>
      </c>
      <c r="K114" s="8">
        <f t="shared" si="24"/>
        <v>15000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3"/>
        <v>0</v>
      </c>
      <c r="D115" s="8">
        <f t="shared" si="23"/>
        <v>0</v>
      </c>
      <c r="E115" s="8">
        <f t="shared" si="23"/>
        <v>0</v>
      </c>
      <c r="F115" s="12"/>
      <c r="H115" s="6" t="s">
        <v>1</v>
      </c>
      <c r="I115" s="8">
        <f t="shared" si="24"/>
        <v>0</v>
      </c>
      <c r="J115" s="8">
        <f t="shared" si="24"/>
        <v>0</v>
      </c>
      <c r="K115" s="8">
        <f t="shared" si="24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3"/>
        <v>0</v>
      </c>
      <c r="D116" s="8">
        <f t="shared" si="23"/>
        <v>0</v>
      </c>
      <c r="E116" s="8">
        <f t="shared" si="23"/>
        <v>0</v>
      </c>
      <c r="F116" s="12"/>
      <c r="H116" s="6" t="s">
        <v>2</v>
      </c>
      <c r="I116" s="8">
        <f t="shared" si="24"/>
        <v>0</v>
      </c>
      <c r="J116" s="8">
        <f t="shared" si="24"/>
        <v>0</v>
      </c>
      <c r="K116" s="8">
        <f t="shared" si="24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3"/>
        <v>0</v>
      </c>
      <c r="D117" s="8">
        <f t="shared" si="23"/>
        <v>0</v>
      </c>
      <c r="E117" s="8">
        <f t="shared" si="23"/>
        <v>0</v>
      </c>
      <c r="F117" s="12"/>
      <c r="H117" s="6" t="s">
        <v>3</v>
      </c>
      <c r="I117" s="8">
        <f t="shared" si="24"/>
        <v>0</v>
      </c>
      <c r="J117" s="8">
        <f t="shared" si="24"/>
        <v>0</v>
      </c>
      <c r="K117" s="8">
        <f t="shared" si="24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3"/>
        <v>0</v>
      </c>
      <c r="D118" s="8">
        <f t="shared" si="23"/>
        <v>0</v>
      </c>
      <c r="E118" s="8">
        <f t="shared" si="23"/>
        <v>0</v>
      </c>
      <c r="F118" s="12"/>
      <c r="H118" s="6" t="s">
        <v>4</v>
      </c>
      <c r="I118" s="8">
        <f t="shared" si="24"/>
        <v>0</v>
      </c>
      <c r="J118" s="8">
        <f t="shared" si="24"/>
        <v>0</v>
      </c>
      <c r="K118" s="8">
        <f t="shared" si="24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3"/>
        <v>0</v>
      </c>
      <c r="D119" s="8">
        <f t="shared" si="23"/>
        <v>0</v>
      </c>
      <c r="E119" s="8">
        <f t="shared" si="23"/>
        <v>0</v>
      </c>
      <c r="F119" s="12"/>
      <c r="H119" s="6" t="s">
        <v>5</v>
      </c>
      <c r="I119" s="8">
        <f t="shared" si="24"/>
        <v>0</v>
      </c>
      <c r="J119" s="8">
        <f t="shared" si="24"/>
        <v>0</v>
      </c>
      <c r="K119" s="8">
        <f t="shared" si="24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0</v>
      </c>
      <c r="D120" s="12">
        <f>SUM(D114:D119)</f>
        <v>5000</v>
      </c>
      <c r="E120" s="12">
        <f>SUM(E114:E119)</f>
        <v>10000</v>
      </c>
      <c r="F120" s="12"/>
      <c r="H120" s="6" t="s">
        <v>55</v>
      </c>
      <c r="I120" s="12">
        <f>SUM(I114:I119)</f>
        <v>0</v>
      </c>
      <c r="J120" s="12">
        <f>SUM(J114:J119)</f>
        <v>10000</v>
      </c>
      <c r="K120" s="12">
        <f>SUM(K114:K119)</f>
        <v>15000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0</v>
      </c>
      <c r="D121" s="12">
        <f>MIN(MAX(D120-D$70,0),D$106)</f>
        <v>5000</v>
      </c>
      <c r="E121" s="12">
        <f>MIN(MAX(E120-E$70,0),E$106)</f>
        <v>10000</v>
      </c>
      <c r="F121" s="12"/>
      <c r="H121" s="6" t="s">
        <v>24</v>
      </c>
      <c r="I121" s="12">
        <f>MIN(MAX(I120-I$70,0),I$106)</f>
        <v>0</v>
      </c>
      <c r="J121" s="12">
        <f>MIN(MAX(J120-J$70,0),J$106)</f>
        <v>10000</v>
      </c>
      <c r="K121" s="12">
        <f>MIN(MAX(K120-K$70,0),K$106)</f>
        <v>15000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0</v>
      </c>
      <c r="D122" s="12">
        <f>D121*D$66*D$77</f>
        <v>5000</v>
      </c>
      <c r="E122" s="12">
        <f>E121*E$66*E$77</f>
        <v>10000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0</v>
      </c>
      <c r="D123" s="12">
        <f>C123+D122</f>
        <v>5000</v>
      </c>
      <c r="E123" s="12">
        <f>D123+E122</f>
        <v>15000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2500</v>
      </c>
      <c r="E126" s="106">
        <f>E$122*E$71</f>
        <v>-1000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500</v>
      </c>
      <c r="E127" s="106">
        <f>IF(E$67=0,0,E$66*E$4*E$121*E$71/E$67)</f>
        <v>-200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500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0</v>
      </c>
      <c r="D131" s="12">
        <f>D123+J123</f>
        <v>5000</v>
      </c>
      <c r="E131" s="12">
        <f>E123+K123</f>
        <v>15000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0</v>
      </c>
      <c r="D133" s="12">
        <f>MIN(MAX(D131-$C$59,0),$C$104)</f>
        <v>5000</v>
      </c>
      <c r="E133" s="12">
        <f>MIN(MAX(E131-$C$59,0),$C$104)</f>
        <v>10000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0</v>
      </c>
      <c r="D134" s="70">
        <f>D133-C133</f>
        <v>5000</v>
      </c>
      <c r="E134" s="70">
        <f>E133-D133</f>
        <v>5000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500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5">C147+1</f>
        <v>2</v>
      </c>
      <c r="E147" s="2">
        <f t="shared" si="25"/>
        <v>3</v>
      </c>
      <c r="F147" s="2">
        <f t="shared" si="25"/>
        <v>4</v>
      </c>
      <c r="G147" s="2">
        <f t="shared" si="25"/>
        <v>5</v>
      </c>
      <c r="H147" s="2">
        <f t="shared" si="25"/>
        <v>6</v>
      </c>
      <c r="I147" s="2">
        <f t="shared" si="25"/>
        <v>7</v>
      </c>
      <c r="J147" s="2">
        <f t="shared" si="25"/>
        <v>8</v>
      </c>
      <c r="L147" s="4" t="s">
        <v>33</v>
      </c>
      <c r="M147" s="2">
        <v>1</v>
      </c>
      <c r="N147" s="2">
        <f t="shared" ref="N147:T147" si="26">M147+1</f>
        <v>2</v>
      </c>
      <c r="O147" s="2">
        <f t="shared" si="26"/>
        <v>3</v>
      </c>
      <c r="P147" s="2">
        <f t="shared" si="26"/>
        <v>4</v>
      </c>
      <c r="Q147" s="2">
        <f t="shared" si="26"/>
        <v>5</v>
      </c>
      <c r="R147" s="2">
        <f t="shared" si="26"/>
        <v>6</v>
      </c>
      <c r="S147" s="2">
        <f t="shared" si="26"/>
        <v>7</v>
      </c>
      <c r="T147" s="2">
        <f t="shared" si="26"/>
        <v>8</v>
      </c>
      <c r="V147" s="4" t="s">
        <v>33</v>
      </c>
      <c r="W147" s="2">
        <v>1</v>
      </c>
      <c r="X147" s="2">
        <f t="shared" ref="X147:AD147" si="27">W147+1</f>
        <v>2</v>
      </c>
      <c r="Y147" s="2">
        <f t="shared" si="27"/>
        <v>3</v>
      </c>
      <c r="Z147" s="2">
        <f t="shared" si="27"/>
        <v>4</v>
      </c>
      <c r="AA147" s="2">
        <f t="shared" si="27"/>
        <v>5</v>
      </c>
      <c r="AB147" s="2">
        <f t="shared" si="27"/>
        <v>6</v>
      </c>
      <c r="AC147" s="2">
        <f t="shared" si="27"/>
        <v>7</v>
      </c>
      <c r="AD147" s="2">
        <f t="shared" si="27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0</v>
      </c>
      <c r="F148" s="8">
        <f>SUM($C22:F22)</f>
        <v>0</v>
      </c>
      <c r="G148" s="8">
        <f>SUM($C22:G22)</f>
        <v>0</v>
      </c>
      <c r="H148" s="8">
        <f>SUM($C22:H22)</f>
        <v>0</v>
      </c>
      <c r="I148" s="8">
        <f>SUM($C22:I22)</f>
        <v>0</v>
      </c>
      <c r="J148" s="8">
        <f>SUM($C22:J22)</f>
        <v>0</v>
      </c>
      <c r="L148" s="6" t="s">
        <v>0</v>
      </c>
      <c r="M148" s="8">
        <f>SUM($C31:C31)</f>
        <v>0</v>
      </c>
      <c r="N148" s="8">
        <f>SUM($C31:D31)</f>
        <v>1500</v>
      </c>
      <c r="O148" s="8">
        <f>SUM($C31:E31)</f>
        <v>3500</v>
      </c>
      <c r="P148" s="8">
        <f>SUM($C31:F31)</f>
        <v>6000</v>
      </c>
      <c r="Q148" s="8">
        <f>SUM($C31:G31)</f>
        <v>8000</v>
      </c>
      <c r="R148" s="8">
        <f>SUM($C31:H31)</f>
        <v>9500</v>
      </c>
      <c r="S148" s="8">
        <f>SUM($C31:I31)</f>
        <v>10000</v>
      </c>
      <c r="T148" s="8">
        <f>SUM($C31:J31)</f>
        <v>10000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2250</v>
      </c>
      <c r="Z148" s="8">
        <f>SUM($C40:F40)</f>
        <v>5250</v>
      </c>
      <c r="AA148" s="8">
        <f>SUM($C40:G40)</f>
        <v>9000</v>
      </c>
      <c r="AB148" s="8">
        <f>SUM($C40:H40)</f>
        <v>12000</v>
      </c>
      <c r="AC148" s="8">
        <f>SUM($C40:I40)</f>
        <v>14250</v>
      </c>
      <c r="AD148" s="8">
        <f>SUM($C40:J40)</f>
        <v>15000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8">SUM(C148:C153)</f>
        <v>0</v>
      </c>
      <c r="D154" s="44">
        <f t="shared" si="28"/>
        <v>0</v>
      </c>
      <c r="E154" s="44">
        <f t="shared" si="28"/>
        <v>0</v>
      </c>
      <c r="F154" s="44">
        <f t="shared" si="28"/>
        <v>0</v>
      </c>
      <c r="G154" s="44">
        <f t="shared" si="28"/>
        <v>0</v>
      </c>
      <c r="H154" s="44">
        <f t="shared" si="28"/>
        <v>0</v>
      </c>
      <c r="I154" s="44">
        <f t="shared" si="28"/>
        <v>0</v>
      </c>
      <c r="J154" s="44">
        <f t="shared" si="28"/>
        <v>0</v>
      </c>
      <c r="L154" s="6"/>
      <c r="M154" s="44"/>
      <c r="N154" s="44">
        <f t="shared" ref="N154:T154" si="29">SUM(N148:N153)</f>
        <v>1500</v>
      </c>
      <c r="O154" s="44">
        <f t="shared" si="29"/>
        <v>3500</v>
      </c>
      <c r="P154" s="44">
        <f t="shared" si="29"/>
        <v>6000</v>
      </c>
      <c r="Q154" s="44">
        <f t="shared" si="29"/>
        <v>8000</v>
      </c>
      <c r="R154" s="44">
        <f t="shared" si="29"/>
        <v>9500</v>
      </c>
      <c r="S154" s="44">
        <f t="shared" si="29"/>
        <v>10000</v>
      </c>
      <c r="T154" s="44">
        <f t="shared" si="29"/>
        <v>10000</v>
      </c>
      <c r="V154" s="6"/>
      <c r="W154" s="8"/>
      <c r="X154" s="8"/>
      <c r="Y154" s="44">
        <f t="shared" ref="Y154:AD154" si="30">SUM(Y148:Y153)</f>
        <v>2250</v>
      </c>
      <c r="Z154" s="44">
        <f t="shared" si="30"/>
        <v>5250</v>
      </c>
      <c r="AA154" s="44">
        <f t="shared" si="30"/>
        <v>9000</v>
      </c>
      <c r="AB154" s="44">
        <f t="shared" si="30"/>
        <v>12000</v>
      </c>
      <c r="AC154" s="44">
        <f t="shared" si="30"/>
        <v>14250</v>
      </c>
      <c r="AD154" s="44">
        <f t="shared" si="30"/>
        <v>15000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1">C156+1</f>
        <v>2</v>
      </c>
      <c r="E156" s="2">
        <f t="shared" si="31"/>
        <v>3</v>
      </c>
      <c r="F156" s="2">
        <f t="shared" si="31"/>
        <v>4</v>
      </c>
      <c r="G156" s="2">
        <f t="shared" si="31"/>
        <v>5</v>
      </c>
      <c r="H156" s="2">
        <f t="shared" si="31"/>
        <v>6</v>
      </c>
      <c r="I156" s="2">
        <f t="shared" si="31"/>
        <v>7</v>
      </c>
      <c r="J156" s="2">
        <f t="shared" si="31"/>
        <v>8</v>
      </c>
      <c r="L156" s="4" t="str">
        <f>B156</f>
        <v>Ceded - Layer 1</v>
      </c>
      <c r="M156" s="2">
        <v>1</v>
      </c>
      <c r="N156" s="2">
        <f t="shared" ref="N156:T156" si="32">M156+1</f>
        <v>2</v>
      </c>
      <c r="O156" s="2">
        <f t="shared" si="32"/>
        <v>3</v>
      </c>
      <c r="P156" s="2">
        <f t="shared" si="32"/>
        <v>4</v>
      </c>
      <c r="Q156" s="2">
        <f t="shared" si="32"/>
        <v>5</v>
      </c>
      <c r="R156" s="2">
        <f t="shared" si="32"/>
        <v>6</v>
      </c>
      <c r="S156" s="2">
        <f t="shared" si="32"/>
        <v>7</v>
      </c>
      <c r="T156" s="2">
        <f t="shared" si="32"/>
        <v>8</v>
      </c>
      <c r="V156" s="4" t="str">
        <f>B156</f>
        <v>Ceded - Layer 1</v>
      </c>
      <c r="W156" s="2">
        <v>1</v>
      </c>
      <c r="X156" s="2">
        <f t="shared" ref="X156:AD156" si="33">W156+1</f>
        <v>2</v>
      </c>
      <c r="Y156" s="2">
        <f t="shared" si="33"/>
        <v>3</v>
      </c>
      <c r="Z156" s="2">
        <f t="shared" si="33"/>
        <v>4</v>
      </c>
      <c r="AA156" s="2">
        <f t="shared" si="33"/>
        <v>5</v>
      </c>
      <c r="AB156" s="2">
        <f t="shared" si="33"/>
        <v>6</v>
      </c>
      <c r="AC156" s="2">
        <f t="shared" si="33"/>
        <v>7</v>
      </c>
      <c r="AD156" s="2">
        <f t="shared" si="33"/>
        <v>8</v>
      </c>
    </row>
    <row r="157" spans="2:30">
      <c r="B157" s="6" t="s">
        <v>0</v>
      </c>
      <c r="C157" s="8">
        <f t="shared" ref="C157:J162" si="34">MIN(MAX(C148-$C$68,0),$C$105)</f>
        <v>0</v>
      </c>
      <c r="D157" s="8">
        <f t="shared" si="34"/>
        <v>0</v>
      </c>
      <c r="E157" s="8">
        <f t="shared" si="34"/>
        <v>0</v>
      </c>
      <c r="F157" s="8">
        <f t="shared" si="34"/>
        <v>0</v>
      </c>
      <c r="G157" s="8">
        <f t="shared" si="34"/>
        <v>0</v>
      </c>
      <c r="H157" s="8">
        <f t="shared" si="34"/>
        <v>0</v>
      </c>
      <c r="I157" s="8">
        <f t="shared" si="34"/>
        <v>0</v>
      </c>
      <c r="J157" s="8">
        <f t="shared" si="34"/>
        <v>0</v>
      </c>
      <c r="L157" s="6" t="s">
        <v>0</v>
      </c>
      <c r="M157" s="8"/>
      <c r="N157" s="8">
        <f t="shared" ref="N157:T162" si="35">MIN(MAX(N148-$D$68,0),$D$105)</f>
        <v>0</v>
      </c>
      <c r="O157" s="8">
        <f t="shared" si="35"/>
        <v>0</v>
      </c>
      <c r="P157" s="8">
        <f t="shared" si="35"/>
        <v>1000</v>
      </c>
      <c r="Q157" s="8">
        <f t="shared" si="35"/>
        <v>3000</v>
      </c>
      <c r="R157" s="8">
        <f t="shared" si="35"/>
        <v>4500</v>
      </c>
      <c r="S157" s="8">
        <f t="shared" si="35"/>
        <v>5000</v>
      </c>
      <c r="T157" s="8">
        <f t="shared" si="35"/>
        <v>5000</v>
      </c>
      <c r="V157" s="6" t="s">
        <v>0</v>
      </c>
      <c r="W157" s="8"/>
      <c r="X157" s="8"/>
      <c r="Y157" s="8">
        <f t="shared" ref="Y157:AD162" si="36">MIN(MAX(Y148-$E$68,0),$E$105)</f>
        <v>0</v>
      </c>
      <c r="Z157" s="8">
        <f t="shared" si="36"/>
        <v>250</v>
      </c>
      <c r="AA157" s="8">
        <f t="shared" si="36"/>
        <v>4000</v>
      </c>
      <c r="AB157" s="8">
        <f t="shared" si="36"/>
        <v>7000</v>
      </c>
      <c r="AC157" s="8">
        <f t="shared" si="36"/>
        <v>9250</v>
      </c>
      <c r="AD157" s="8">
        <f t="shared" si="36"/>
        <v>10000</v>
      </c>
    </row>
    <row r="158" spans="2:30">
      <c r="B158" s="6" t="s">
        <v>1</v>
      </c>
      <c r="C158" s="8">
        <f t="shared" si="34"/>
        <v>0</v>
      </c>
      <c r="D158" s="8">
        <f t="shared" si="34"/>
        <v>0</v>
      </c>
      <c r="E158" s="8">
        <f t="shared" si="34"/>
        <v>0</v>
      </c>
      <c r="F158" s="8">
        <f t="shared" si="34"/>
        <v>0</v>
      </c>
      <c r="G158" s="8">
        <f t="shared" si="34"/>
        <v>0</v>
      </c>
      <c r="H158" s="8">
        <f t="shared" si="34"/>
        <v>0</v>
      </c>
      <c r="I158" s="8">
        <f t="shared" si="34"/>
        <v>0</v>
      </c>
      <c r="J158" s="8">
        <f t="shared" si="34"/>
        <v>0</v>
      </c>
      <c r="L158" s="6" t="s">
        <v>1</v>
      </c>
      <c r="M158" s="8"/>
      <c r="N158" s="8">
        <f t="shared" si="35"/>
        <v>0</v>
      </c>
      <c r="O158" s="8">
        <f t="shared" si="35"/>
        <v>0</v>
      </c>
      <c r="P158" s="8">
        <f t="shared" si="35"/>
        <v>0</v>
      </c>
      <c r="Q158" s="8">
        <f t="shared" si="35"/>
        <v>0</v>
      </c>
      <c r="R158" s="8">
        <f t="shared" si="35"/>
        <v>0</v>
      </c>
      <c r="S158" s="8">
        <f t="shared" si="35"/>
        <v>0</v>
      </c>
      <c r="T158" s="8">
        <f t="shared" si="35"/>
        <v>0</v>
      </c>
      <c r="V158" s="6" t="s">
        <v>1</v>
      </c>
      <c r="W158" s="8"/>
      <c r="X158" s="8"/>
      <c r="Y158" s="8">
        <f t="shared" si="36"/>
        <v>0</v>
      </c>
      <c r="Z158" s="8">
        <f t="shared" si="36"/>
        <v>0</v>
      </c>
      <c r="AA158" s="8">
        <f t="shared" si="36"/>
        <v>0</v>
      </c>
      <c r="AB158" s="8">
        <f t="shared" si="36"/>
        <v>0</v>
      </c>
      <c r="AC158" s="8">
        <f t="shared" si="36"/>
        <v>0</v>
      </c>
      <c r="AD158" s="8">
        <f t="shared" si="36"/>
        <v>0</v>
      </c>
    </row>
    <row r="159" spans="2:30">
      <c r="B159" s="6" t="s">
        <v>2</v>
      </c>
      <c r="C159" s="8">
        <f t="shared" si="34"/>
        <v>0</v>
      </c>
      <c r="D159" s="8">
        <f t="shared" si="34"/>
        <v>0</v>
      </c>
      <c r="E159" s="8">
        <f t="shared" si="34"/>
        <v>0</v>
      </c>
      <c r="F159" s="8">
        <f t="shared" si="34"/>
        <v>0</v>
      </c>
      <c r="G159" s="8">
        <f t="shared" si="34"/>
        <v>0</v>
      </c>
      <c r="H159" s="8">
        <f t="shared" si="34"/>
        <v>0</v>
      </c>
      <c r="I159" s="8">
        <f t="shared" si="34"/>
        <v>0</v>
      </c>
      <c r="J159" s="8">
        <f t="shared" si="34"/>
        <v>0</v>
      </c>
      <c r="L159" s="6" t="s">
        <v>2</v>
      </c>
      <c r="M159" s="8"/>
      <c r="N159" s="8">
        <f t="shared" si="35"/>
        <v>0</v>
      </c>
      <c r="O159" s="8">
        <f t="shared" si="35"/>
        <v>0</v>
      </c>
      <c r="P159" s="8">
        <f t="shared" si="35"/>
        <v>0</v>
      </c>
      <c r="Q159" s="8">
        <f t="shared" si="35"/>
        <v>0</v>
      </c>
      <c r="R159" s="8">
        <f t="shared" si="35"/>
        <v>0</v>
      </c>
      <c r="S159" s="8">
        <f t="shared" si="35"/>
        <v>0</v>
      </c>
      <c r="T159" s="8">
        <f t="shared" si="35"/>
        <v>0</v>
      </c>
      <c r="V159" s="6" t="s">
        <v>2</v>
      </c>
      <c r="W159" s="8"/>
      <c r="X159" s="8"/>
      <c r="Y159" s="8">
        <f t="shared" si="36"/>
        <v>0</v>
      </c>
      <c r="Z159" s="8">
        <f t="shared" si="36"/>
        <v>0</v>
      </c>
      <c r="AA159" s="8">
        <f t="shared" si="36"/>
        <v>0</v>
      </c>
      <c r="AB159" s="8">
        <f t="shared" si="36"/>
        <v>0</v>
      </c>
      <c r="AC159" s="8">
        <f t="shared" si="36"/>
        <v>0</v>
      </c>
      <c r="AD159" s="8">
        <f t="shared" si="36"/>
        <v>0</v>
      </c>
    </row>
    <row r="160" spans="2:30">
      <c r="B160" s="6" t="s">
        <v>3</v>
      </c>
      <c r="C160" s="8">
        <f t="shared" si="34"/>
        <v>0</v>
      </c>
      <c r="D160" s="8">
        <f t="shared" si="34"/>
        <v>0</v>
      </c>
      <c r="E160" s="8">
        <f t="shared" si="34"/>
        <v>0</v>
      </c>
      <c r="F160" s="8">
        <f t="shared" si="34"/>
        <v>0</v>
      </c>
      <c r="G160" s="8">
        <f t="shared" si="34"/>
        <v>0</v>
      </c>
      <c r="H160" s="8">
        <f t="shared" si="34"/>
        <v>0</v>
      </c>
      <c r="I160" s="8">
        <f t="shared" si="34"/>
        <v>0</v>
      </c>
      <c r="J160" s="8">
        <f t="shared" si="34"/>
        <v>0</v>
      </c>
      <c r="L160" s="6" t="s">
        <v>3</v>
      </c>
      <c r="M160" s="8"/>
      <c r="N160" s="8">
        <f t="shared" si="35"/>
        <v>0</v>
      </c>
      <c r="O160" s="8">
        <f t="shared" si="35"/>
        <v>0</v>
      </c>
      <c r="P160" s="8">
        <f t="shared" si="35"/>
        <v>0</v>
      </c>
      <c r="Q160" s="8">
        <f t="shared" si="35"/>
        <v>0</v>
      </c>
      <c r="R160" s="8">
        <f t="shared" si="35"/>
        <v>0</v>
      </c>
      <c r="S160" s="8">
        <f t="shared" si="35"/>
        <v>0</v>
      </c>
      <c r="T160" s="8">
        <f t="shared" si="35"/>
        <v>0</v>
      </c>
      <c r="V160" s="6" t="s">
        <v>3</v>
      </c>
      <c r="W160" s="8"/>
      <c r="X160" s="8"/>
      <c r="Y160" s="8">
        <f t="shared" si="36"/>
        <v>0</v>
      </c>
      <c r="Z160" s="8">
        <f t="shared" si="36"/>
        <v>0</v>
      </c>
      <c r="AA160" s="8">
        <f t="shared" si="36"/>
        <v>0</v>
      </c>
      <c r="AB160" s="8">
        <f t="shared" si="36"/>
        <v>0</v>
      </c>
      <c r="AC160" s="8">
        <f t="shared" si="36"/>
        <v>0</v>
      </c>
      <c r="AD160" s="8">
        <f t="shared" si="36"/>
        <v>0</v>
      </c>
    </row>
    <row r="161" spans="2:31">
      <c r="B161" s="6" t="s">
        <v>4</v>
      </c>
      <c r="C161" s="8">
        <f t="shared" si="34"/>
        <v>0</v>
      </c>
      <c r="D161" s="8">
        <f t="shared" si="34"/>
        <v>0</v>
      </c>
      <c r="E161" s="8">
        <f t="shared" si="34"/>
        <v>0</v>
      </c>
      <c r="F161" s="8">
        <f t="shared" si="34"/>
        <v>0</v>
      </c>
      <c r="G161" s="8">
        <f t="shared" si="34"/>
        <v>0</v>
      </c>
      <c r="H161" s="8">
        <f t="shared" si="34"/>
        <v>0</v>
      </c>
      <c r="I161" s="8">
        <f t="shared" si="34"/>
        <v>0</v>
      </c>
      <c r="J161" s="8">
        <f t="shared" si="34"/>
        <v>0</v>
      </c>
      <c r="L161" s="6" t="s">
        <v>4</v>
      </c>
      <c r="M161" s="8"/>
      <c r="N161" s="8">
        <f t="shared" si="35"/>
        <v>0</v>
      </c>
      <c r="O161" s="8">
        <f t="shared" si="35"/>
        <v>0</v>
      </c>
      <c r="P161" s="8">
        <f t="shared" si="35"/>
        <v>0</v>
      </c>
      <c r="Q161" s="8">
        <f t="shared" si="35"/>
        <v>0</v>
      </c>
      <c r="R161" s="8">
        <f t="shared" si="35"/>
        <v>0</v>
      </c>
      <c r="S161" s="8">
        <f t="shared" si="35"/>
        <v>0</v>
      </c>
      <c r="T161" s="8">
        <f t="shared" si="35"/>
        <v>0</v>
      </c>
      <c r="V161" s="6" t="s">
        <v>4</v>
      </c>
      <c r="W161" s="8"/>
      <c r="X161" s="8"/>
      <c r="Y161" s="8">
        <f t="shared" si="36"/>
        <v>0</v>
      </c>
      <c r="Z161" s="8">
        <f t="shared" si="36"/>
        <v>0</v>
      </c>
      <c r="AA161" s="8">
        <f t="shared" si="36"/>
        <v>0</v>
      </c>
      <c r="AB161" s="8">
        <f t="shared" si="36"/>
        <v>0</v>
      </c>
      <c r="AC161" s="8">
        <f t="shared" si="36"/>
        <v>0</v>
      </c>
      <c r="AD161" s="8">
        <f t="shared" si="36"/>
        <v>0</v>
      </c>
    </row>
    <row r="162" spans="2:31">
      <c r="B162" s="6" t="s">
        <v>5</v>
      </c>
      <c r="C162" s="8">
        <f t="shared" si="34"/>
        <v>0</v>
      </c>
      <c r="D162" s="8">
        <f t="shared" si="34"/>
        <v>0</v>
      </c>
      <c r="E162" s="8">
        <f t="shared" si="34"/>
        <v>0</v>
      </c>
      <c r="F162" s="8">
        <f t="shared" si="34"/>
        <v>0</v>
      </c>
      <c r="G162" s="8">
        <f t="shared" si="34"/>
        <v>0</v>
      </c>
      <c r="H162" s="8">
        <f t="shared" si="34"/>
        <v>0</v>
      </c>
      <c r="I162" s="8">
        <f t="shared" si="34"/>
        <v>0</v>
      </c>
      <c r="J162" s="8">
        <f t="shared" si="34"/>
        <v>0</v>
      </c>
      <c r="L162" s="6" t="s">
        <v>5</v>
      </c>
      <c r="M162" s="8"/>
      <c r="N162" s="8">
        <f t="shared" si="35"/>
        <v>0</v>
      </c>
      <c r="O162" s="8">
        <f t="shared" si="35"/>
        <v>0</v>
      </c>
      <c r="P162" s="8">
        <f t="shared" si="35"/>
        <v>0</v>
      </c>
      <c r="Q162" s="8">
        <f t="shared" si="35"/>
        <v>0</v>
      </c>
      <c r="R162" s="8">
        <f t="shared" si="35"/>
        <v>0</v>
      </c>
      <c r="S162" s="8">
        <f t="shared" si="35"/>
        <v>0</v>
      </c>
      <c r="T162" s="8">
        <f t="shared" si="35"/>
        <v>0</v>
      </c>
      <c r="V162" s="6" t="s">
        <v>5</v>
      </c>
      <c r="W162" s="8"/>
      <c r="X162" s="8"/>
      <c r="Y162" s="8">
        <f t="shared" si="36"/>
        <v>0</v>
      </c>
      <c r="Z162" s="8">
        <f t="shared" si="36"/>
        <v>0</v>
      </c>
      <c r="AA162" s="8">
        <f t="shared" si="36"/>
        <v>0</v>
      </c>
      <c r="AB162" s="8">
        <f t="shared" si="36"/>
        <v>0</v>
      </c>
      <c r="AC162" s="8">
        <f t="shared" si="36"/>
        <v>0</v>
      </c>
      <c r="AD162" s="8">
        <f t="shared" si="36"/>
        <v>0</v>
      </c>
    </row>
    <row r="163" spans="2:31">
      <c r="B163" s="6" t="s">
        <v>35</v>
      </c>
      <c r="C163" s="8">
        <f t="shared" ref="C163:J163" si="37">SUM(C157:C162)</f>
        <v>0</v>
      </c>
      <c r="D163" s="8">
        <f t="shared" si="37"/>
        <v>0</v>
      </c>
      <c r="E163" s="8">
        <f t="shared" si="37"/>
        <v>0</v>
      </c>
      <c r="F163" s="8">
        <f t="shared" si="37"/>
        <v>0</v>
      </c>
      <c r="G163" s="8">
        <f t="shared" si="37"/>
        <v>0</v>
      </c>
      <c r="H163" s="8">
        <f t="shared" si="37"/>
        <v>0</v>
      </c>
      <c r="I163" s="8">
        <f t="shared" si="37"/>
        <v>0</v>
      </c>
      <c r="J163" s="8">
        <f t="shared" si="37"/>
        <v>0</v>
      </c>
      <c r="L163" s="6" t="s">
        <v>35</v>
      </c>
      <c r="M163" s="8"/>
      <c r="N163" s="8">
        <f t="shared" ref="N163:T163" si="38">SUM(N157:N162)</f>
        <v>0</v>
      </c>
      <c r="O163" s="8">
        <f t="shared" si="38"/>
        <v>0</v>
      </c>
      <c r="P163" s="8">
        <f t="shared" si="38"/>
        <v>1000</v>
      </c>
      <c r="Q163" s="8">
        <f t="shared" si="38"/>
        <v>3000</v>
      </c>
      <c r="R163" s="8">
        <f t="shared" si="38"/>
        <v>4500</v>
      </c>
      <c r="S163" s="8">
        <f t="shared" si="38"/>
        <v>5000</v>
      </c>
      <c r="T163" s="8">
        <f t="shared" si="38"/>
        <v>5000</v>
      </c>
      <c r="V163" s="6" t="s">
        <v>35</v>
      </c>
      <c r="W163" s="8"/>
      <c r="X163" s="8"/>
      <c r="Y163" s="8">
        <f t="shared" ref="Y163:AD163" si="39">SUM(Y157:Y162)</f>
        <v>0</v>
      </c>
      <c r="Z163" s="8">
        <f t="shared" si="39"/>
        <v>250</v>
      </c>
      <c r="AA163" s="8">
        <f t="shared" si="39"/>
        <v>4000</v>
      </c>
      <c r="AB163" s="8">
        <f t="shared" si="39"/>
        <v>7000</v>
      </c>
      <c r="AC163" s="8">
        <f t="shared" si="39"/>
        <v>9250</v>
      </c>
      <c r="AD163" s="8">
        <f t="shared" si="39"/>
        <v>10000</v>
      </c>
    </row>
    <row r="164" spans="2:31">
      <c r="B164" s="6" t="s">
        <v>36</v>
      </c>
      <c r="C164" s="8">
        <f t="shared" ref="C164:J164" si="40">MIN(MAX(C163-$C$70,0),$C$106)</f>
        <v>0</v>
      </c>
      <c r="D164" s="8">
        <f t="shared" si="40"/>
        <v>0</v>
      </c>
      <c r="E164" s="8">
        <f t="shared" si="40"/>
        <v>0</v>
      </c>
      <c r="F164" s="8">
        <f t="shared" si="40"/>
        <v>0</v>
      </c>
      <c r="G164" s="8">
        <f t="shared" si="40"/>
        <v>0</v>
      </c>
      <c r="H164" s="8">
        <f t="shared" si="40"/>
        <v>0</v>
      </c>
      <c r="I164" s="8">
        <f t="shared" si="40"/>
        <v>0</v>
      </c>
      <c r="J164" s="8">
        <f t="shared" si="40"/>
        <v>0</v>
      </c>
      <c r="L164" s="6" t="s">
        <v>36</v>
      </c>
      <c r="M164" s="8"/>
      <c r="N164" s="8">
        <f t="shared" ref="N164:T164" si="41">MIN(MAX(N163-$D$70,0),$D$106)</f>
        <v>0</v>
      </c>
      <c r="O164" s="8">
        <f t="shared" si="41"/>
        <v>0</v>
      </c>
      <c r="P164" s="8">
        <f t="shared" si="41"/>
        <v>1000</v>
      </c>
      <c r="Q164" s="8">
        <f t="shared" si="41"/>
        <v>3000</v>
      </c>
      <c r="R164" s="8">
        <f t="shared" si="41"/>
        <v>4500</v>
      </c>
      <c r="S164" s="8">
        <f t="shared" si="41"/>
        <v>5000</v>
      </c>
      <c r="T164" s="8">
        <f t="shared" si="41"/>
        <v>5000</v>
      </c>
      <c r="V164" s="6" t="s">
        <v>36</v>
      </c>
      <c r="W164" s="8"/>
      <c r="X164" s="8"/>
      <c r="Y164" s="8">
        <f t="shared" ref="Y164:AD164" si="42">MIN(MAX(Y163-$E$70,0),$E$106)</f>
        <v>0</v>
      </c>
      <c r="Z164" s="8">
        <f t="shared" si="42"/>
        <v>250</v>
      </c>
      <c r="AA164" s="8">
        <f t="shared" si="42"/>
        <v>4000</v>
      </c>
      <c r="AB164" s="8">
        <f t="shared" si="42"/>
        <v>7000</v>
      </c>
      <c r="AC164" s="8">
        <f t="shared" si="42"/>
        <v>9250</v>
      </c>
      <c r="AD164" s="8">
        <f t="shared" si="42"/>
        <v>10000</v>
      </c>
    </row>
    <row r="165" spans="2:31">
      <c r="B165" s="6" t="s">
        <v>60</v>
      </c>
      <c r="C165" s="8">
        <f t="shared" ref="C165:J165" si="43">C164*$C$66*$C$77</f>
        <v>0</v>
      </c>
      <c r="D165" s="8">
        <f t="shared" si="43"/>
        <v>0</v>
      </c>
      <c r="E165" s="8">
        <f t="shared" si="43"/>
        <v>0</v>
      </c>
      <c r="F165" s="8">
        <f t="shared" si="43"/>
        <v>0</v>
      </c>
      <c r="G165" s="8">
        <f t="shared" si="43"/>
        <v>0</v>
      </c>
      <c r="H165" s="8">
        <f t="shared" si="43"/>
        <v>0</v>
      </c>
      <c r="I165" s="8">
        <f t="shared" si="43"/>
        <v>0</v>
      </c>
      <c r="J165" s="8">
        <f t="shared" si="43"/>
        <v>0</v>
      </c>
      <c r="L165" s="6" t="s">
        <v>60</v>
      </c>
      <c r="M165" s="8"/>
      <c r="N165" s="8">
        <f t="shared" ref="N165:T165" si="44">N164*$D$66*$D$77</f>
        <v>0</v>
      </c>
      <c r="O165" s="8">
        <f t="shared" si="44"/>
        <v>0</v>
      </c>
      <c r="P165" s="8">
        <f t="shared" si="44"/>
        <v>1000</v>
      </c>
      <c r="Q165" s="8">
        <f t="shared" si="44"/>
        <v>3000</v>
      </c>
      <c r="R165" s="8">
        <f t="shared" si="44"/>
        <v>4500</v>
      </c>
      <c r="S165" s="8">
        <f t="shared" si="44"/>
        <v>5000</v>
      </c>
      <c r="T165" s="8">
        <f t="shared" si="44"/>
        <v>5000</v>
      </c>
      <c r="U165" s="8"/>
      <c r="V165" s="6" t="s">
        <v>60</v>
      </c>
      <c r="W165" s="8"/>
      <c r="X165" s="8"/>
      <c r="Y165" s="8">
        <f t="shared" ref="Y165:AD165" si="45">Y164*$E$66*$E$77</f>
        <v>0</v>
      </c>
      <c r="Z165" s="8">
        <f t="shared" si="45"/>
        <v>250</v>
      </c>
      <c r="AA165" s="8">
        <f t="shared" si="45"/>
        <v>4000</v>
      </c>
      <c r="AB165" s="8">
        <f t="shared" si="45"/>
        <v>7000</v>
      </c>
      <c r="AC165" s="8">
        <f t="shared" si="45"/>
        <v>9250</v>
      </c>
      <c r="AD165" s="8">
        <f t="shared" si="45"/>
        <v>10000</v>
      </c>
      <c r="AE165" s="8"/>
    </row>
    <row r="166" spans="2:31">
      <c r="B166" s="96" t="s">
        <v>92</v>
      </c>
      <c r="C166" s="99">
        <f>IF($C$122=0,0,$C$129*C165/$C$122)</f>
        <v>0</v>
      </c>
      <c r="D166" s="99">
        <f t="shared" ref="D166:J166" si="46">IF($C$122=0,0,$C$129*D165/$C$122)</f>
        <v>0</v>
      </c>
      <c r="E166" s="99">
        <f t="shared" si="46"/>
        <v>0</v>
      </c>
      <c r="F166" s="99">
        <f t="shared" si="46"/>
        <v>0</v>
      </c>
      <c r="G166" s="99">
        <f t="shared" si="46"/>
        <v>0</v>
      </c>
      <c r="H166" s="99">
        <f t="shared" si="46"/>
        <v>0</v>
      </c>
      <c r="I166" s="99">
        <f t="shared" si="46"/>
        <v>0</v>
      </c>
      <c r="J166" s="99">
        <f t="shared" si="46"/>
        <v>0</v>
      </c>
      <c r="L166" s="96" t="s">
        <v>92</v>
      </c>
      <c r="M166" s="99">
        <f ca="1">IF($D$122=0,0,$D$129*M165/$D$122)</f>
        <v>0</v>
      </c>
      <c r="N166" s="99">
        <f t="shared" ref="N166:T166" ca="1" si="47">IF($D$122=0,0,$D$129*N165/$D$122)</f>
        <v>0</v>
      </c>
      <c r="O166" s="99">
        <f t="shared" ca="1" si="47"/>
        <v>0</v>
      </c>
      <c r="P166" s="99">
        <f t="shared" ca="1" si="47"/>
        <v>100</v>
      </c>
      <c r="Q166" s="99">
        <f t="shared" ca="1" si="47"/>
        <v>300</v>
      </c>
      <c r="R166" s="99">
        <f t="shared" ca="1" si="47"/>
        <v>450</v>
      </c>
      <c r="S166" s="99">
        <f t="shared" ca="1" si="47"/>
        <v>500</v>
      </c>
      <c r="T166" s="99">
        <f t="shared" ca="1" si="47"/>
        <v>500</v>
      </c>
      <c r="U166" s="8"/>
      <c r="V166" s="96" t="s">
        <v>92</v>
      </c>
      <c r="W166" s="99">
        <f ca="1">IF($E$122=0,0,$E$129*W165/$E$122)</f>
        <v>0</v>
      </c>
      <c r="X166" s="99">
        <f t="shared" ref="X166:AD166" ca="1" si="48">IF($E$122=0,0,$E$129*X165/$E$122)</f>
        <v>0</v>
      </c>
      <c r="Y166" s="99">
        <f t="shared" ca="1" si="48"/>
        <v>0</v>
      </c>
      <c r="Z166" s="99">
        <f t="shared" ca="1" si="48"/>
        <v>0</v>
      </c>
      <c r="AA166" s="99">
        <f t="shared" ca="1" si="48"/>
        <v>0</v>
      </c>
      <c r="AB166" s="99">
        <f t="shared" ca="1" si="48"/>
        <v>0</v>
      </c>
      <c r="AC166" s="99">
        <f t="shared" ca="1" si="48"/>
        <v>0</v>
      </c>
      <c r="AD166" s="99">
        <f t="shared" ca="1" si="48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9">(D$156=$C$113)*$C$128*($C$72="NCB")</f>
        <v>0</v>
      </c>
      <c r="E167" s="99">
        <f t="shared" si="49"/>
        <v>0</v>
      </c>
      <c r="F167" s="99">
        <f t="shared" si="49"/>
        <v>0</v>
      </c>
      <c r="G167" s="99">
        <f t="shared" si="49"/>
        <v>0</v>
      </c>
      <c r="H167" s="99">
        <f t="shared" si="49"/>
        <v>0</v>
      </c>
      <c r="I167" s="99">
        <f t="shared" si="49"/>
        <v>0</v>
      </c>
      <c r="J167" s="99">
        <f t="shared" si="49"/>
        <v>0</v>
      </c>
      <c r="L167" s="96" t="s">
        <v>90</v>
      </c>
      <c r="M167" s="99">
        <f>(M$156=$D$113)*$D$128*($D$72="NCB")</f>
        <v>0</v>
      </c>
      <c r="N167" s="99">
        <f t="shared" ref="N167:T167" si="50">(N$156=$D$113)*$D$128*($D$72="NCB")</f>
        <v>0</v>
      </c>
      <c r="O167" s="99">
        <f t="shared" si="50"/>
        <v>0</v>
      </c>
      <c r="P167" s="99">
        <f t="shared" si="50"/>
        <v>0</v>
      </c>
      <c r="Q167" s="99">
        <f t="shared" si="50"/>
        <v>0</v>
      </c>
      <c r="R167" s="99">
        <f t="shared" si="50"/>
        <v>0</v>
      </c>
      <c r="S167" s="99">
        <f t="shared" si="50"/>
        <v>0</v>
      </c>
      <c r="T167" s="99">
        <f t="shared" si="50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1">(X$156=$E$113)*$E$128*($E$72="NCB")</f>
        <v>0</v>
      </c>
      <c r="Y167" s="99">
        <f t="shared" si="51"/>
        <v>0</v>
      </c>
      <c r="Z167" s="99">
        <f t="shared" si="51"/>
        <v>0</v>
      </c>
      <c r="AA167" s="99">
        <f t="shared" si="51"/>
        <v>0</v>
      </c>
      <c r="AB167" s="99">
        <f t="shared" si="51"/>
        <v>0</v>
      </c>
      <c r="AC167" s="99">
        <f t="shared" si="51"/>
        <v>0</v>
      </c>
      <c r="AD167" s="99">
        <f t="shared" si="51"/>
        <v>0</v>
      </c>
      <c r="AE167" s="8"/>
    </row>
    <row r="168" spans="2:31">
      <c r="B168" s="96" t="s">
        <v>93</v>
      </c>
      <c r="C168" s="99">
        <f>C166+C167</f>
        <v>0</v>
      </c>
      <c r="D168" s="99">
        <f>D166-C166+D167</f>
        <v>0</v>
      </c>
      <c r="E168" s="99">
        <f t="shared" ref="E168:J168" si="52">E166-D166+E167</f>
        <v>0</v>
      </c>
      <c r="F168" s="99">
        <f t="shared" si="52"/>
        <v>0</v>
      </c>
      <c r="G168" s="99">
        <f t="shared" si="52"/>
        <v>0</v>
      </c>
      <c r="H168" s="99">
        <f t="shared" si="52"/>
        <v>0</v>
      </c>
      <c r="I168" s="99">
        <f t="shared" si="52"/>
        <v>0</v>
      </c>
      <c r="J168" s="99">
        <f t="shared" si="52"/>
        <v>0</v>
      </c>
      <c r="L168" s="96" t="s">
        <v>93</v>
      </c>
      <c r="M168" s="99">
        <f ca="1">M166+M167</f>
        <v>0</v>
      </c>
      <c r="N168" s="99">
        <f ca="1">N166-M166+N167</f>
        <v>0</v>
      </c>
      <c r="O168" s="99">
        <f t="shared" ref="O168:T168" ca="1" si="53">O166-N166+O167</f>
        <v>0</v>
      </c>
      <c r="P168" s="99">
        <f t="shared" ca="1" si="53"/>
        <v>100</v>
      </c>
      <c r="Q168" s="99">
        <f t="shared" ca="1" si="53"/>
        <v>200</v>
      </c>
      <c r="R168" s="99">
        <f t="shared" ca="1" si="53"/>
        <v>150</v>
      </c>
      <c r="S168" s="99">
        <f t="shared" ca="1" si="53"/>
        <v>50</v>
      </c>
      <c r="T168" s="99">
        <f t="shared" ca="1" si="53"/>
        <v>0</v>
      </c>
      <c r="U168" s="8"/>
      <c r="V168" s="96" t="s">
        <v>93</v>
      </c>
      <c r="W168" s="99">
        <f ca="1">W166+W167</f>
        <v>0</v>
      </c>
      <c r="X168" s="99">
        <f ca="1">X166-W166+X167</f>
        <v>0</v>
      </c>
      <c r="Y168" s="99">
        <f t="shared" ref="Y168:AD168" ca="1" si="54">Y166-X166+Y167</f>
        <v>0</v>
      </c>
      <c r="Z168" s="99">
        <f t="shared" ca="1" si="54"/>
        <v>0</v>
      </c>
      <c r="AA168" s="99">
        <f t="shared" ca="1" si="54"/>
        <v>0</v>
      </c>
      <c r="AB168" s="99">
        <f t="shared" ca="1" si="54"/>
        <v>0</v>
      </c>
      <c r="AC168" s="99">
        <f t="shared" ca="1" si="54"/>
        <v>0</v>
      </c>
      <c r="AD168" s="99">
        <f t="shared" ca="1" si="54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5">C170+1</f>
        <v>2</v>
      </c>
      <c r="E170" s="2">
        <f t="shared" si="55"/>
        <v>3</v>
      </c>
      <c r="F170" s="2">
        <f t="shared" si="55"/>
        <v>4</v>
      </c>
      <c r="G170" s="2">
        <f t="shared" si="55"/>
        <v>5</v>
      </c>
      <c r="H170" s="2">
        <f t="shared" si="55"/>
        <v>6</v>
      </c>
      <c r="I170" s="2">
        <f t="shared" si="55"/>
        <v>7</v>
      </c>
      <c r="J170" s="2">
        <f t="shared" si="55"/>
        <v>8</v>
      </c>
      <c r="L170" s="4" t="str">
        <f>B170</f>
        <v>Ceded - Layer 2</v>
      </c>
      <c r="M170" s="2">
        <v>1</v>
      </c>
      <c r="N170" s="2">
        <f t="shared" ref="N170:T170" si="56">M170+1</f>
        <v>2</v>
      </c>
      <c r="O170" s="2">
        <f t="shared" si="56"/>
        <v>3</v>
      </c>
      <c r="P170" s="2">
        <f t="shared" si="56"/>
        <v>4</v>
      </c>
      <c r="Q170" s="2">
        <f t="shared" si="56"/>
        <v>5</v>
      </c>
      <c r="R170" s="2">
        <f t="shared" si="56"/>
        <v>6</v>
      </c>
      <c r="S170" s="2">
        <f t="shared" si="56"/>
        <v>7</v>
      </c>
      <c r="T170" s="2">
        <f t="shared" si="56"/>
        <v>8</v>
      </c>
      <c r="V170" s="4" t="str">
        <f>B170</f>
        <v>Ceded - Layer 2</v>
      </c>
      <c r="W170" s="2">
        <v>1</v>
      </c>
      <c r="X170" s="2">
        <f t="shared" ref="X170:AD170" si="57">W170+1</f>
        <v>2</v>
      </c>
      <c r="Y170" s="2">
        <f t="shared" si="57"/>
        <v>3</v>
      </c>
      <c r="Z170" s="2">
        <f t="shared" si="57"/>
        <v>4</v>
      </c>
      <c r="AA170" s="2">
        <f t="shared" si="57"/>
        <v>5</v>
      </c>
      <c r="AB170" s="2">
        <f t="shared" si="57"/>
        <v>6</v>
      </c>
      <c r="AC170" s="2">
        <f t="shared" si="57"/>
        <v>7</v>
      </c>
      <c r="AD170" s="2">
        <f t="shared" si="57"/>
        <v>8</v>
      </c>
    </row>
    <row r="171" spans="2:31">
      <c r="B171" s="6" t="s">
        <v>0</v>
      </c>
      <c r="C171" s="8">
        <f t="shared" ref="C171:J176" si="58">MIN(MAX(C148-$I$68,0),$I$105)</f>
        <v>0</v>
      </c>
      <c r="D171" s="8">
        <f t="shared" si="58"/>
        <v>0</v>
      </c>
      <c r="E171" s="8">
        <f t="shared" si="58"/>
        <v>0</v>
      </c>
      <c r="F171" s="8">
        <f t="shared" si="58"/>
        <v>0</v>
      </c>
      <c r="G171" s="8">
        <f t="shared" si="58"/>
        <v>0</v>
      </c>
      <c r="H171" s="8">
        <f t="shared" si="58"/>
        <v>0</v>
      </c>
      <c r="I171" s="8">
        <f t="shared" si="58"/>
        <v>0</v>
      </c>
      <c r="J171" s="8">
        <f t="shared" si="58"/>
        <v>0</v>
      </c>
      <c r="L171" s="6" t="s">
        <v>0</v>
      </c>
      <c r="M171" s="8"/>
      <c r="N171" s="8">
        <f t="shared" ref="N171:T176" si="59">MIN(MAX(N148-$J$68,0),$J$105)</f>
        <v>1500</v>
      </c>
      <c r="O171" s="8">
        <f t="shared" si="59"/>
        <v>3500</v>
      </c>
      <c r="P171" s="8">
        <f t="shared" si="59"/>
        <v>6000</v>
      </c>
      <c r="Q171" s="8">
        <f t="shared" si="59"/>
        <v>8000</v>
      </c>
      <c r="R171" s="8">
        <f t="shared" si="59"/>
        <v>9500</v>
      </c>
      <c r="S171" s="8">
        <f t="shared" si="59"/>
        <v>10000</v>
      </c>
      <c r="T171" s="8">
        <f t="shared" si="59"/>
        <v>10000</v>
      </c>
      <c r="V171" s="6" t="s">
        <v>0</v>
      </c>
      <c r="W171" s="8"/>
      <c r="X171" s="8"/>
      <c r="Y171" s="8">
        <f t="shared" ref="Y171:AD176" si="60">MIN(MAX(Y148-$K$68,0),$K$105)</f>
        <v>2250</v>
      </c>
      <c r="Z171" s="8">
        <f t="shared" si="60"/>
        <v>5250</v>
      </c>
      <c r="AA171" s="8">
        <f t="shared" si="60"/>
        <v>9000</v>
      </c>
      <c r="AB171" s="8">
        <f t="shared" si="60"/>
        <v>12000</v>
      </c>
      <c r="AC171" s="8">
        <f t="shared" si="60"/>
        <v>14250</v>
      </c>
      <c r="AD171" s="8">
        <f t="shared" si="60"/>
        <v>15000</v>
      </c>
    </row>
    <row r="172" spans="2:31">
      <c r="B172" s="6" t="s">
        <v>1</v>
      </c>
      <c r="C172" s="8">
        <f t="shared" si="58"/>
        <v>0</v>
      </c>
      <c r="D172" s="8">
        <f t="shared" si="58"/>
        <v>0</v>
      </c>
      <c r="E172" s="8">
        <f t="shared" si="58"/>
        <v>0</v>
      </c>
      <c r="F172" s="8">
        <f t="shared" si="58"/>
        <v>0</v>
      </c>
      <c r="G172" s="8">
        <f t="shared" si="58"/>
        <v>0</v>
      </c>
      <c r="H172" s="8">
        <f t="shared" si="58"/>
        <v>0</v>
      </c>
      <c r="I172" s="8">
        <f t="shared" si="58"/>
        <v>0</v>
      </c>
      <c r="J172" s="8">
        <f t="shared" si="58"/>
        <v>0</v>
      </c>
      <c r="L172" s="6" t="s">
        <v>1</v>
      </c>
      <c r="M172" s="8"/>
      <c r="N172" s="8">
        <f t="shared" si="59"/>
        <v>0</v>
      </c>
      <c r="O172" s="8">
        <f t="shared" si="59"/>
        <v>0</v>
      </c>
      <c r="P172" s="8">
        <f t="shared" si="59"/>
        <v>0</v>
      </c>
      <c r="Q172" s="8">
        <f t="shared" si="59"/>
        <v>0</v>
      </c>
      <c r="R172" s="8">
        <f t="shared" si="59"/>
        <v>0</v>
      </c>
      <c r="S172" s="8">
        <f t="shared" si="59"/>
        <v>0</v>
      </c>
      <c r="T172" s="8">
        <f t="shared" si="59"/>
        <v>0</v>
      </c>
      <c r="V172" s="6" t="s">
        <v>1</v>
      </c>
      <c r="W172" s="8"/>
      <c r="X172" s="8"/>
      <c r="Y172" s="8">
        <f t="shared" si="60"/>
        <v>0</v>
      </c>
      <c r="Z172" s="8">
        <f t="shared" si="60"/>
        <v>0</v>
      </c>
      <c r="AA172" s="8">
        <f t="shared" si="60"/>
        <v>0</v>
      </c>
      <c r="AB172" s="8">
        <f t="shared" si="60"/>
        <v>0</v>
      </c>
      <c r="AC172" s="8">
        <f t="shared" si="60"/>
        <v>0</v>
      </c>
      <c r="AD172" s="8">
        <f t="shared" si="60"/>
        <v>0</v>
      </c>
    </row>
    <row r="173" spans="2:31">
      <c r="B173" s="6" t="s">
        <v>2</v>
      </c>
      <c r="C173" s="8">
        <f t="shared" si="58"/>
        <v>0</v>
      </c>
      <c r="D173" s="8">
        <f t="shared" si="58"/>
        <v>0</v>
      </c>
      <c r="E173" s="8">
        <f t="shared" si="58"/>
        <v>0</v>
      </c>
      <c r="F173" s="8">
        <f t="shared" si="58"/>
        <v>0</v>
      </c>
      <c r="G173" s="8">
        <f t="shared" si="58"/>
        <v>0</v>
      </c>
      <c r="H173" s="8">
        <f t="shared" si="58"/>
        <v>0</v>
      </c>
      <c r="I173" s="8">
        <f t="shared" si="58"/>
        <v>0</v>
      </c>
      <c r="J173" s="8">
        <f t="shared" si="58"/>
        <v>0</v>
      </c>
      <c r="L173" s="6" t="s">
        <v>2</v>
      </c>
      <c r="M173" s="8"/>
      <c r="N173" s="8">
        <f t="shared" si="59"/>
        <v>0</v>
      </c>
      <c r="O173" s="8">
        <f t="shared" si="59"/>
        <v>0</v>
      </c>
      <c r="P173" s="8">
        <f t="shared" si="59"/>
        <v>0</v>
      </c>
      <c r="Q173" s="8">
        <f t="shared" si="59"/>
        <v>0</v>
      </c>
      <c r="R173" s="8">
        <f t="shared" si="59"/>
        <v>0</v>
      </c>
      <c r="S173" s="8">
        <f t="shared" si="59"/>
        <v>0</v>
      </c>
      <c r="T173" s="8">
        <f t="shared" si="59"/>
        <v>0</v>
      </c>
      <c r="V173" s="6" t="s">
        <v>2</v>
      </c>
      <c r="W173" s="8"/>
      <c r="X173" s="8"/>
      <c r="Y173" s="8">
        <f t="shared" si="60"/>
        <v>0</v>
      </c>
      <c r="Z173" s="8">
        <f t="shared" si="60"/>
        <v>0</v>
      </c>
      <c r="AA173" s="8">
        <f t="shared" si="60"/>
        <v>0</v>
      </c>
      <c r="AB173" s="8">
        <f t="shared" si="60"/>
        <v>0</v>
      </c>
      <c r="AC173" s="8">
        <f t="shared" si="60"/>
        <v>0</v>
      </c>
      <c r="AD173" s="8">
        <f t="shared" si="60"/>
        <v>0</v>
      </c>
    </row>
    <row r="174" spans="2:31">
      <c r="B174" s="6" t="s">
        <v>3</v>
      </c>
      <c r="C174" s="8">
        <f t="shared" si="58"/>
        <v>0</v>
      </c>
      <c r="D174" s="8">
        <f t="shared" si="58"/>
        <v>0</v>
      </c>
      <c r="E174" s="8">
        <f t="shared" si="58"/>
        <v>0</v>
      </c>
      <c r="F174" s="8">
        <f t="shared" si="58"/>
        <v>0</v>
      </c>
      <c r="G174" s="8">
        <f t="shared" si="58"/>
        <v>0</v>
      </c>
      <c r="H174" s="8">
        <f t="shared" si="58"/>
        <v>0</v>
      </c>
      <c r="I174" s="8">
        <f t="shared" si="58"/>
        <v>0</v>
      </c>
      <c r="J174" s="8">
        <f t="shared" si="58"/>
        <v>0</v>
      </c>
      <c r="L174" s="6" t="s">
        <v>3</v>
      </c>
      <c r="M174" s="8"/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0</v>
      </c>
      <c r="V174" s="6" t="s">
        <v>3</v>
      </c>
      <c r="W174" s="8"/>
      <c r="X174" s="8"/>
      <c r="Y174" s="8">
        <f t="shared" si="60"/>
        <v>0</v>
      </c>
      <c r="Z174" s="8">
        <f t="shared" si="60"/>
        <v>0</v>
      </c>
      <c r="AA174" s="8">
        <f t="shared" si="60"/>
        <v>0</v>
      </c>
      <c r="AB174" s="8">
        <f t="shared" si="60"/>
        <v>0</v>
      </c>
      <c r="AC174" s="8">
        <f t="shared" si="60"/>
        <v>0</v>
      </c>
      <c r="AD174" s="8">
        <f t="shared" si="60"/>
        <v>0</v>
      </c>
    </row>
    <row r="175" spans="2:31">
      <c r="B175" s="6" t="s">
        <v>4</v>
      </c>
      <c r="C175" s="8">
        <f t="shared" si="58"/>
        <v>0</v>
      </c>
      <c r="D175" s="8">
        <f t="shared" si="58"/>
        <v>0</v>
      </c>
      <c r="E175" s="8">
        <f t="shared" si="58"/>
        <v>0</v>
      </c>
      <c r="F175" s="8">
        <f t="shared" si="58"/>
        <v>0</v>
      </c>
      <c r="G175" s="8">
        <f t="shared" si="58"/>
        <v>0</v>
      </c>
      <c r="H175" s="8">
        <f t="shared" si="58"/>
        <v>0</v>
      </c>
      <c r="I175" s="8">
        <f t="shared" si="58"/>
        <v>0</v>
      </c>
      <c r="J175" s="8">
        <f t="shared" si="58"/>
        <v>0</v>
      </c>
      <c r="L175" s="6" t="s">
        <v>4</v>
      </c>
      <c r="M175" s="8"/>
      <c r="N175" s="8">
        <f t="shared" si="59"/>
        <v>0</v>
      </c>
      <c r="O175" s="8">
        <f t="shared" si="59"/>
        <v>0</v>
      </c>
      <c r="P175" s="8">
        <f t="shared" si="59"/>
        <v>0</v>
      </c>
      <c r="Q175" s="8">
        <f t="shared" si="59"/>
        <v>0</v>
      </c>
      <c r="R175" s="8">
        <f t="shared" si="59"/>
        <v>0</v>
      </c>
      <c r="S175" s="8">
        <f t="shared" si="59"/>
        <v>0</v>
      </c>
      <c r="T175" s="8">
        <f t="shared" si="59"/>
        <v>0</v>
      </c>
      <c r="V175" s="6" t="s">
        <v>4</v>
      </c>
      <c r="W175" s="8"/>
      <c r="X175" s="8"/>
      <c r="Y175" s="8">
        <f t="shared" si="60"/>
        <v>0</v>
      </c>
      <c r="Z175" s="8">
        <f t="shared" si="60"/>
        <v>0</v>
      </c>
      <c r="AA175" s="8">
        <f t="shared" si="60"/>
        <v>0</v>
      </c>
      <c r="AB175" s="8">
        <f t="shared" si="60"/>
        <v>0</v>
      </c>
      <c r="AC175" s="8">
        <f t="shared" si="60"/>
        <v>0</v>
      </c>
      <c r="AD175" s="8">
        <f t="shared" si="60"/>
        <v>0</v>
      </c>
    </row>
    <row r="176" spans="2:31">
      <c r="B176" s="6" t="s">
        <v>5</v>
      </c>
      <c r="C176" s="8">
        <f t="shared" si="58"/>
        <v>0</v>
      </c>
      <c r="D176" s="8">
        <f t="shared" si="58"/>
        <v>0</v>
      </c>
      <c r="E176" s="8">
        <f t="shared" si="58"/>
        <v>0</v>
      </c>
      <c r="F176" s="8">
        <f t="shared" si="58"/>
        <v>0</v>
      </c>
      <c r="G176" s="8">
        <f t="shared" si="58"/>
        <v>0</v>
      </c>
      <c r="H176" s="8">
        <f t="shared" si="58"/>
        <v>0</v>
      </c>
      <c r="I176" s="8">
        <f t="shared" si="58"/>
        <v>0</v>
      </c>
      <c r="J176" s="8">
        <f t="shared" si="58"/>
        <v>0</v>
      </c>
      <c r="L176" s="6" t="s">
        <v>5</v>
      </c>
      <c r="M176" s="8"/>
      <c r="N176" s="8">
        <f t="shared" si="59"/>
        <v>0</v>
      </c>
      <c r="O176" s="8">
        <f t="shared" si="59"/>
        <v>0</v>
      </c>
      <c r="P176" s="8">
        <f t="shared" si="59"/>
        <v>0</v>
      </c>
      <c r="Q176" s="8">
        <f t="shared" si="59"/>
        <v>0</v>
      </c>
      <c r="R176" s="8">
        <f t="shared" si="59"/>
        <v>0</v>
      </c>
      <c r="S176" s="8">
        <f t="shared" si="59"/>
        <v>0</v>
      </c>
      <c r="T176" s="8">
        <f t="shared" si="59"/>
        <v>0</v>
      </c>
      <c r="V176" s="6" t="s">
        <v>5</v>
      </c>
      <c r="W176" s="8"/>
      <c r="X176" s="8"/>
      <c r="Y176" s="8">
        <f t="shared" si="60"/>
        <v>0</v>
      </c>
      <c r="Z176" s="8">
        <f t="shared" si="60"/>
        <v>0</v>
      </c>
      <c r="AA176" s="8">
        <f t="shared" si="60"/>
        <v>0</v>
      </c>
      <c r="AB176" s="8">
        <f t="shared" si="60"/>
        <v>0</v>
      </c>
      <c r="AC176" s="8">
        <f t="shared" si="60"/>
        <v>0</v>
      </c>
      <c r="AD176" s="8">
        <f t="shared" si="60"/>
        <v>0</v>
      </c>
    </row>
    <row r="177" spans="2:31">
      <c r="B177" s="6" t="s">
        <v>35</v>
      </c>
      <c r="C177" s="8">
        <f t="shared" ref="C177:J177" si="61">SUM(C171:C176)</f>
        <v>0</v>
      </c>
      <c r="D177" s="8">
        <f t="shared" si="61"/>
        <v>0</v>
      </c>
      <c r="E177" s="8">
        <f t="shared" si="61"/>
        <v>0</v>
      </c>
      <c r="F177" s="8">
        <f t="shared" si="61"/>
        <v>0</v>
      </c>
      <c r="G177" s="8">
        <f t="shared" si="61"/>
        <v>0</v>
      </c>
      <c r="H177" s="8">
        <f>SUM(H171:H176)</f>
        <v>0</v>
      </c>
      <c r="I177" s="8">
        <f t="shared" si="61"/>
        <v>0</v>
      </c>
      <c r="J177" s="8">
        <f t="shared" si="61"/>
        <v>0</v>
      </c>
      <c r="L177" s="6" t="s">
        <v>35</v>
      </c>
      <c r="M177" s="8"/>
      <c r="N177" s="8">
        <f t="shared" ref="N177:T177" si="62">SUM(N171:N176)</f>
        <v>1500</v>
      </c>
      <c r="O177" s="8">
        <f t="shared" si="62"/>
        <v>3500</v>
      </c>
      <c r="P177" s="8">
        <f t="shared" si="62"/>
        <v>6000</v>
      </c>
      <c r="Q177" s="8">
        <f t="shared" si="62"/>
        <v>8000</v>
      </c>
      <c r="R177" s="8">
        <f t="shared" si="62"/>
        <v>9500</v>
      </c>
      <c r="S177" s="8">
        <f t="shared" si="62"/>
        <v>10000</v>
      </c>
      <c r="T177" s="8">
        <f t="shared" si="62"/>
        <v>10000</v>
      </c>
      <c r="V177" s="6" t="s">
        <v>35</v>
      </c>
      <c r="W177" s="8"/>
      <c r="X177" s="8"/>
      <c r="Y177" s="8">
        <f t="shared" ref="Y177:AD177" si="63">SUM(Y171:Y176)</f>
        <v>2250</v>
      </c>
      <c r="Z177" s="8">
        <f t="shared" si="63"/>
        <v>5250</v>
      </c>
      <c r="AA177" s="8">
        <f t="shared" si="63"/>
        <v>9000</v>
      </c>
      <c r="AB177" s="8">
        <f t="shared" si="63"/>
        <v>12000</v>
      </c>
      <c r="AC177" s="8">
        <f t="shared" si="63"/>
        <v>14250</v>
      </c>
      <c r="AD177" s="8">
        <f t="shared" si="63"/>
        <v>15000</v>
      </c>
    </row>
    <row r="178" spans="2:31">
      <c r="B178" s="6" t="s">
        <v>36</v>
      </c>
      <c r="C178" s="8">
        <f t="shared" ref="C178:J178" si="64">MIN(MAX(C177-$I$70,0),$I$106)</f>
        <v>0</v>
      </c>
      <c r="D178" s="8">
        <f t="shared" si="64"/>
        <v>0</v>
      </c>
      <c r="E178" s="8">
        <f t="shared" si="64"/>
        <v>0</v>
      </c>
      <c r="F178" s="8">
        <f t="shared" si="64"/>
        <v>0</v>
      </c>
      <c r="G178" s="8">
        <f t="shared" si="64"/>
        <v>0</v>
      </c>
      <c r="H178" s="8">
        <f t="shared" si="64"/>
        <v>0</v>
      </c>
      <c r="I178" s="8">
        <f t="shared" si="64"/>
        <v>0</v>
      </c>
      <c r="J178" s="8">
        <f t="shared" si="64"/>
        <v>0</v>
      </c>
      <c r="L178" s="6" t="s">
        <v>36</v>
      </c>
      <c r="M178" s="8"/>
      <c r="N178" s="8">
        <f t="shared" ref="N178:T178" si="65">MIN(MAX(N177-$J$70,0),$J$106)</f>
        <v>1500</v>
      </c>
      <c r="O178" s="8">
        <f t="shared" si="65"/>
        <v>3500</v>
      </c>
      <c r="P178" s="8">
        <f t="shared" si="65"/>
        <v>6000</v>
      </c>
      <c r="Q178" s="8">
        <f t="shared" si="65"/>
        <v>8000</v>
      </c>
      <c r="R178" s="8">
        <f t="shared" si="65"/>
        <v>9500</v>
      </c>
      <c r="S178" s="8">
        <f t="shared" si="65"/>
        <v>10000</v>
      </c>
      <c r="T178" s="8">
        <f t="shared" si="65"/>
        <v>10000</v>
      </c>
      <c r="V178" s="6" t="s">
        <v>36</v>
      </c>
      <c r="W178" s="8"/>
      <c r="X178" s="8"/>
      <c r="Y178" s="8">
        <f t="shared" ref="Y178:AD178" si="66">MIN(MAX(Y177-$J$70,0),$K$106)</f>
        <v>2250</v>
      </c>
      <c r="Z178" s="8">
        <f t="shared" si="66"/>
        <v>5250</v>
      </c>
      <c r="AA178" s="8">
        <f t="shared" si="66"/>
        <v>9000</v>
      </c>
      <c r="AB178" s="8">
        <f t="shared" si="66"/>
        <v>12000</v>
      </c>
      <c r="AC178" s="8">
        <f t="shared" si="66"/>
        <v>14250</v>
      </c>
      <c r="AD178" s="8">
        <f t="shared" si="66"/>
        <v>15000</v>
      </c>
    </row>
    <row r="179" spans="2:31">
      <c r="B179" s="6" t="s">
        <v>60</v>
      </c>
      <c r="C179" s="8">
        <f>C178*$I$66*$C$77</f>
        <v>0</v>
      </c>
      <c r="D179" s="8">
        <f t="shared" ref="D179:J179" si="67">D178*$I$66*$C$77</f>
        <v>0</v>
      </c>
      <c r="E179" s="8">
        <f t="shared" si="67"/>
        <v>0</v>
      </c>
      <c r="F179" s="8">
        <f t="shared" si="67"/>
        <v>0</v>
      </c>
      <c r="G179" s="8">
        <f t="shared" si="67"/>
        <v>0</v>
      </c>
      <c r="H179" s="8">
        <f t="shared" si="67"/>
        <v>0</v>
      </c>
      <c r="I179" s="8">
        <f t="shared" si="67"/>
        <v>0</v>
      </c>
      <c r="J179" s="8">
        <f t="shared" si="67"/>
        <v>0</v>
      </c>
      <c r="L179" s="6" t="s">
        <v>60</v>
      </c>
      <c r="M179" s="8"/>
      <c r="N179" s="8">
        <f t="shared" ref="N179:T179" si="68">N178*$J$66*$C$77</f>
        <v>0</v>
      </c>
      <c r="O179" s="8">
        <f t="shared" si="68"/>
        <v>0</v>
      </c>
      <c r="P179" s="8">
        <f t="shared" si="68"/>
        <v>0</v>
      </c>
      <c r="Q179" s="8">
        <f t="shared" si="68"/>
        <v>0</v>
      </c>
      <c r="R179" s="8">
        <f t="shared" si="68"/>
        <v>0</v>
      </c>
      <c r="S179" s="8">
        <f t="shared" si="68"/>
        <v>0</v>
      </c>
      <c r="T179" s="8">
        <f t="shared" si="68"/>
        <v>0</v>
      </c>
      <c r="U179" s="8"/>
      <c r="V179" s="6" t="s">
        <v>60</v>
      </c>
      <c r="W179" s="8"/>
      <c r="X179" s="8"/>
      <c r="Y179" s="8">
        <f t="shared" ref="Y179:AD179" si="69">Y178*$K$66*$C$77</f>
        <v>0</v>
      </c>
      <c r="Z179" s="8">
        <f t="shared" si="69"/>
        <v>0</v>
      </c>
      <c r="AA179" s="8">
        <f t="shared" si="69"/>
        <v>0</v>
      </c>
      <c r="AB179" s="8">
        <f t="shared" si="69"/>
        <v>0</v>
      </c>
      <c r="AC179" s="8">
        <f t="shared" si="69"/>
        <v>0</v>
      </c>
      <c r="AD179" s="8">
        <f t="shared" si="69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0">IF($I$122=0,0,$I$129*D179/$I$122)</f>
        <v>0</v>
      </c>
      <c r="E180" s="99">
        <f t="shared" si="70"/>
        <v>0</v>
      </c>
      <c r="F180" s="99">
        <f t="shared" si="70"/>
        <v>0</v>
      </c>
      <c r="G180" s="99">
        <f t="shared" si="70"/>
        <v>0</v>
      </c>
      <c r="H180" s="99">
        <f t="shared" si="70"/>
        <v>0</v>
      </c>
      <c r="I180" s="99">
        <f t="shared" si="70"/>
        <v>0</v>
      </c>
      <c r="J180" s="99">
        <f t="shared" si="70"/>
        <v>0</v>
      </c>
      <c r="L180" s="96" t="s">
        <v>92</v>
      </c>
      <c r="M180" s="99">
        <f>IF($J$122=0,0,$J$129*M179/$J$122)</f>
        <v>0</v>
      </c>
      <c r="N180" s="99">
        <f t="shared" ref="N180:T180" si="71">IF($J$122=0,0,$J$129*N179/$J$122)</f>
        <v>0</v>
      </c>
      <c r="O180" s="99">
        <f t="shared" si="71"/>
        <v>0</v>
      </c>
      <c r="P180" s="99">
        <f t="shared" si="71"/>
        <v>0</v>
      </c>
      <c r="Q180" s="99">
        <f t="shared" si="71"/>
        <v>0</v>
      </c>
      <c r="R180" s="99">
        <f t="shared" si="71"/>
        <v>0</v>
      </c>
      <c r="S180" s="99">
        <f t="shared" si="71"/>
        <v>0</v>
      </c>
      <c r="T180" s="99">
        <f t="shared" si="71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2">IF($K$122=0,0,$K$129*X179/$K$122)</f>
        <v>0</v>
      </c>
      <c r="Y180" s="99">
        <f t="shared" si="72"/>
        <v>0</v>
      </c>
      <c r="Z180" s="99">
        <f t="shared" si="72"/>
        <v>0</v>
      </c>
      <c r="AA180" s="99">
        <f t="shared" si="72"/>
        <v>0</v>
      </c>
      <c r="AB180" s="99">
        <f t="shared" si="72"/>
        <v>0</v>
      </c>
      <c r="AC180" s="99">
        <f t="shared" si="72"/>
        <v>0</v>
      </c>
      <c r="AD180" s="99">
        <f t="shared" si="72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3">(D$170=$I$113)*$I$128*($I$72="NCB")</f>
        <v>0</v>
      </c>
      <c r="E181" s="99">
        <f t="shared" si="73"/>
        <v>0</v>
      </c>
      <c r="F181" s="99">
        <f t="shared" si="73"/>
        <v>0</v>
      </c>
      <c r="G181" s="99">
        <f t="shared" si="73"/>
        <v>0</v>
      </c>
      <c r="H181" s="99">
        <f t="shared" si="73"/>
        <v>0</v>
      </c>
      <c r="I181" s="99">
        <f t="shared" si="73"/>
        <v>0</v>
      </c>
      <c r="J181" s="99">
        <f t="shared" si="73"/>
        <v>0</v>
      </c>
      <c r="L181" s="96" t="s">
        <v>90</v>
      </c>
      <c r="M181" s="99">
        <f>(M$170=$J$113)*$J$128*($J$72="NCB")</f>
        <v>0</v>
      </c>
      <c r="N181" s="99">
        <f t="shared" ref="N181:T181" si="74">(N$170=$J$113)*$J$128*($J$72="NCB")</f>
        <v>0</v>
      </c>
      <c r="O181" s="99">
        <f t="shared" si="74"/>
        <v>0</v>
      </c>
      <c r="P181" s="99">
        <f t="shared" si="74"/>
        <v>0</v>
      </c>
      <c r="Q181" s="99">
        <f t="shared" si="74"/>
        <v>0</v>
      </c>
      <c r="R181" s="99">
        <f t="shared" si="74"/>
        <v>0</v>
      </c>
      <c r="S181" s="99">
        <f t="shared" si="74"/>
        <v>0</v>
      </c>
      <c r="T181" s="99">
        <f t="shared" si="74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5">(X$170=$K$113)*$K$128*($K$72="NCB")</f>
        <v>0</v>
      </c>
      <c r="Y181" s="99">
        <f t="shared" si="75"/>
        <v>0</v>
      </c>
      <c r="Z181" s="99">
        <f t="shared" si="75"/>
        <v>0</v>
      </c>
      <c r="AA181" s="99">
        <f t="shared" si="75"/>
        <v>0</v>
      </c>
      <c r="AB181" s="99">
        <f t="shared" si="75"/>
        <v>0</v>
      </c>
      <c r="AC181" s="99">
        <f t="shared" si="75"/>
        <v>0</v>
      </c>
      <c r="AD181" s="99">
        <f t="shared" si="75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76">E180-D180+E181</f>
        <v>0</v>
      </c>
      <c r="F182" s="99">
        <f t="shared" si="76"/>
        <v>0</v>
      </c>
      <c r="G182" s="99">
        <f t="shared" si="76"/>
        <v>0</v>
      </c>
      <c r="H182" s="99">
        <f t="shared" si="76"/>
        <v>0</v>
      </c>
      <c r="I182" s="99">
        <f t="shared" si="76"/>
        <v>0</v>
      </c>
      <c r="J182" s="99">
        <f t="shared" si="76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7">O180-N180+O181</f>
        <v>0</v>
      </c>
      <c r="P182" s="99">
        <f t="shared" si="77"/>
        <v>0</v>
      </c>
      <c r="Q182" s="99">
        <f t="shared" si="77"/>
        <v>0</v>
      </c>
      <c r="R182" s="99">
        <f t="shared" si="77"/>
        <v>0</v>
      </c>
      <c r="S182" s="99">
        <f t="shared" si="77"/>
        <v>0</v>
      </c>
      <c r="T182" s="99">
        <f t="shared" si="77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8">Y180-X180+Y181</f>
        <v>0</v>
      </c>
      <c r="Z182" s="99">
        <f t="shared" si="78"/>
        <v>0</v>
      </c>
      <c r="AA182" s="99">
        <f t="shared" si="78"/>
        <v>0</v>
      </c>
      <c r="AB182" s="99">
        <f t="shared" si="78"/>
        <v>0</v>
      </c>
      <c r="AC182" s="99">
        <f t="shared" si="78"/>
        <v>0</v>
      </c>
      <c r="AD182" s="99">
        <f t="shared" si="78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9">C165+C179</f>
        <v>0</v>
      </c>
      <c r="D185" s="8">
        <f t="shared" si="79"/>
        <v>0</v>
      </c>
      <c r="E185" s="8">
        <f t="shared" si="79"/>
        <v>0</v>
      </c>
      <c r="F185" s="8">
        <f t="shared" si="79"/>
        <v>0</v>
      </c>
      <c r="G185" s="8">
        <f t="shared" si="79"/>
        <v>0</v>
      </c>
      <c r="H185" s="8">
        <f t="shared" si="79"/>
        <v>0</v>
      </c>
      <c r="I185" s="8">
        <f t="shared" si="79"/>
        <v>0</v>
      </c>
      <c r="J185" s="8">
        <f t="shared" si="79"/>
        <v>0</v>
      </c>
      <c r="L185" s="6" t="s">
        <v>38</v>
      </c>
      <c r="M185" s="8">
        <f t="shared" ref="M185:T185" si="80">M165+M179</f>
        <v>0</v>
      </c>
      <c r="N185" s="8">
        <f t="shared" si="80"/>
        <v>0</v>
      </c>
      <c r="O185" s="8">
        <f t="shared" si="80"/>
        <v>0</v>
      </c>
      <c r="P185" s="8">
        <f t="shared" si="80"/>
        <v>1000</v>
      </c>
      <c r="Q185" s="8">
        <f t="shared" si="80"/>
        <v>3000</v>
      </c>
      <c r="R185" s="8">
        <f t="shared" si="80"/>
        <v>4500</v>
      </c>
      <c r="S185" s="8">
        <f t="shared" si="80"/>
        <v>5000</v>
      </c>
      <c r="T185" s="8">
        <f t="shared" si="80"/>
        <v>5000</v>
      </c>
      <c r="U185" s="8"/>
      <c r="V185" s="6" t="s">
        <v>38</v>
      </c>
      <c r="W185" s="8">
        <f t="shared" ref="W185:AD185" si="81">W165+W179</f>
        <v>0</v>
      </c>
      <c r="X185" s="8">
        <f t="shared" si="81"/>
        <v>0</v>
      </c>
      <c r="Y185" s="8">
        <f t="shared" si="81"/>
        <v>0</v>
      </c>
      <c r="Z185" s="8">
        <f t="shared" si="81"/>
        <v>250</v>
      </c>
      <c r="AA185" s="8">
        <f t="shared" si="81"/>
        <v>4000</v>
      </c>
      <c r="AB185" s="8">
        <f t="shared" si="81"/>
        <v>7000</v>
      </c>
      <c r="AC185" s="8">
        <f t="shared" si="81"/>
        <v>9250</v>
      </c>
      <c r="AD185" s="8">
        <f t="shared" si="81"/>
        <v>10000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2">C189+1</f>
        <v>2</v>
      </c>
      <c r="E189" s="2">
        <f t="shared" si="82"/>
        <v>3</v>
      </c>
      <c r="F189" s="2">
        <f t="shared" si="82"/>
        <v>4</v>
      </c>
      <c r="G189" s="2">
        <f t="shared" si="82"/>
        <v>5</v>
      </c>
      <c r="H189" s="2">
        <f t="shared" si="82"/>
        <v>6</v>
      </c>
      <c r="I189" s="2">
        <f t="shared" si="82"/>
        <v>7</v>
      </c>
      <c r="J189" s="2">
        <f t="shared" si="82"/>
        <v>8</v>
      </c>
    </row>
    <row r="190" spans="2:31">
      <c r="B190" s="6" t="s">
        <v>40</v>
      </c>
      <c r="C190" s="12">
        <f t="shared" ref="C190:J190" si="83">C154+M154+W154</f>
        <v>0</v>
      </c>
      <c r="D190" s="12">
        <f t="shared" si="83"/>
        <v>1500</v>
      </c>
      <c r="E190" s="12">
        <f t="shared" si="83"/>
        <v>5750</v>
      </c>
      <c r="F190" s="12">
        <f t="shared" si="83"/>
        <v>11250</v>
      </c>
      <c r="G190" s="12">
        <f t="shared" si="83"/>
        <v>17000</v>
      </c>
      <c r="H190" s="12">
        <f t="shared" si="83"/>
        <v>21500</v>
      </c>
      <c r="I190" s="12">
        <f t="shared" si="83"/>
        <v>24250</v>
      </c>
      <c r="J190" s="12">
        <f t="shared" si="83"/>
        <v>25000</v>
      </c>
    </row>
    <row r="191" spans="2:31">
      <c r="B191" s="6" t="s">
        <v>41</v>
      </c>
      <c r="C191" s="12">
        <f>C190</f>
        <v>0</v>
      </c>
      <c r="D191" s="12">
        <f t="shared" ref="D191:J191" si="84">D190-C190</f>
        <v>1500</v>
      </c>
      <c r="E191" s="12">
        <f t="shared" si="84"/>
        <v>4250</v>
      </c>
      <c r="F191" s="12">
        <f t="shared" si="84"/>
        <v>5500</v>
      </c>
      <c r="G191" s="12">
        <f t="shared" si="84"/>
        <v>5750</v>
      </c>
      <c r="H191" s="12">
        <f t="shared" si="84"/>
        <v>4500</v>
      </c>
      <c r="I191" s="12">
        <f t="shared" si="84"/>
        <v>2750</v>
      </c>
      <c r="J191" s="12">
        <f t="shared" si="84"/>
        <v>750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5">C185</f>
        <v>0</v>
      </c>
      <c r="D194" s="8">
        <f t="shared" si="85"/>
        <v>0</v>
      </c>
      <c r="E194" s="8">
        <f t="shared" si="85"/>
        <v>0</v>
      </c>
      <c r="F194" s="8">
        <f t="shared" si="85"/>
        <v>0</v>
      </c>
      <c r="G194" s="8">
        <f t="shared" si="85"/>
        <v>0</v>
      </c>
      <c r="H194" s="8">
        <f t="shared" si="85"/>
        <v>0</v>
      </c>
      <c r="I194" s="8">
        <f t="shared" si="85"/>
        <v>0</v>
      </c>
      <c r="J194" s="8">
        <f t="shared" si="85"/>
        <v>0</v>
      </c>
    </row>
    <row r="195" spans="1:10">
      <c r="B195" s="6" t="s">
        <v>31</v>
      </c>
      <c r="C195" s="8"/>
      <c r="D195" s="8">
        <f t="shared" ref="D195:J195" si="86">N185</f>
        <v>0</v>
      </c>
      <c r="E195" s="8">
        <f t="shared" si="86"/>
        <v>0</v>
      </c>
      <c r="F195" s="8">
        <f t="shared" si="86"/>
        <v>1000</v>
      </c>
      <c r="G195" s="8">
        <f t="shared" si="86"/>
        <v>3000</v>
      </c>
      <c r="H195" s="8">
        <f t="shared" si="86"/>
        <v>4500</v>
      </c>
      <c r="I195" s="8">
        <f t="shared" si="86"/>
        <v>5000</v>
      </c>
      <c r="J195" s="8">
        <f t="shared" si="86"/>
        <v>5000</v>
      </c>
    </row>
    <row r="196" spans="1:10">
      <c r="B196" s="6" t="s">
        <v>32</v>
      </c>
      <c r="C196" s="8"/>
      <c r="D196" s="8"/>
      <c r="E196" s="8">
        <f t="shared" ref="E196:J196" si="87">Y185</f>
        <v>0</v>
      </c>
      <c r="F196" s="8">
        <f t="shared" si="87"/>
        <v>250</v>
      </c>
      <c r="G196" s="8">
        <f t="shared" si="87"/>
        <v>4000</v>
      </c>
      <c r="H196" s="8">
        <f t="shared" si="87"/>
        <v>7000</v>
      </c>
      <c r="I196" s="8">
        <f t="shared" si="87"/>
        <v>9250</v>
      </c>
      <c r="J196" s="8">
        <f t="shared" si="87"/>
        <v>10000</v>
      </c>
    </row>
    <row r="197" spans="1:10">
      <c r="B197" s="6" t="s">
        <v>42</v>
      </c>
      <c r="C197" s="8">
        <f t="shared" ref="C197:J197" si="88">SUM(C194:C196)</f>
        <v>0</v>
      </c>
      <c r="D197" s="8">
        <f t="shared" si="88"/>
        <v>0</v>
      </c>
      <c r="E197" s="8">
        <f t="shared" si="88"/>
        <v>0</v>
      </c>
      <c r="F197" s="8">
        <f t="shared" si="88"/>
        <v>1250</v>
      </c>
      <c r="G197" s="8">
        <f t="shared" si="88"/>
        <v>7000</v>
      </c>
      <c r="H197" s="8">
        <f t="shared" si="88"/>
        <v>11500</v>
      </c>
      <c r="I197" s="8">
        <f t="shared" si="88"/>
        <v>14250</v>
      </c>
      <c r="J197" s="8">
        <f t="shared" si="88"/>
        <v>15000</v>
      </c>
    </row>
    <row r="198" spans="1:10">
      <c r="B198" s="6" t="s">
        <v>43</v>
      </c>
      <c r="C198" s="8">
        <f t="shared" ref="C198:J198" si="89">MIN(MAX(C197-$C$59,0),$C$104)</f>
        <v>0</v>
      </c>
      <c r="D198" s="8">
        <f t="shared" si="89"/>
        <v>0</v>
      </c>
      <c r="E198" s="8">
        <f t="shared" si="89"/>
        <v>0</v>
      </c>
      <c r="F198" s="8">
        <f t="shared" si="89"/>
        <v>1250</v>
      </c>
      <c r="G198" s="8">
        <f t="shared" si="89"/>
        <v>7000</v>
      </c>
      <c r="H198" s="8">
        <f t="shared" si="89"/>
        <v>10000</v>
      </c>
      <c r="I198" s="8">
        <f t="shared" si="89"/>
        <v>10000</v>
      </c>
      <c r="J198" s="8">
        <f t="shared" si="89"/>
        <v>10000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0">E198-D198</f>
        <v>0</v>
      </c>
      <c r="F199" s="69">
        <f t="shared" si="90"/>
        <v>1250</v>
      </c>
      <c r="G199" s="69">
        <f t="shared" si="90"/>
        <v>5750</v>
      </c>
      <c r="H199" s="69">
        <f>H198-G198</f>
        <v>3000</v>
      </c>
      <c r="I199" s="69">
        <f t="shared" si="90"/>
        <v>0</v>
      </c>
      <c r="J199" s="69">
        <f t="shared" si="90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0</v>
      </c>
      <c r="B205" s="55" t="s">
        <v>30</v>
      </c>
      <c r="C205" s="79">
        <f>MIN($A205,C194)</f>
        <v>0</v>
      </c>
      <c r="D205" s="79">
        <f t="shared" ref="D205:J207" si="91">MIN($A205,D194)</f>
        <v>0</v>
      </c>
      <c r="E205" s="79">
        <f t="shared" si="91"/>
        <v>0</v>
      </c>
      <c r="F205" s="79">
        <f t="shared" si="91"/>
        <v>0</v>
      </c>
      <c r="G205" s="79">
        <f t="shared" si="91"/>
        <v>0</v>
      </c>
      <c r="H205" s="79">
        <f t="shared" si="91"/>
        <v>0</v>
      </c>
      <c r="I205" s="79">
        <f t="shared" si="91"/>
        <v>0</v>
      </c>
      <c r="J205" s="80">
        <f t="shared" si="91"/>
        <v>0</v>
      </c>
    </row>
    <row r="206" spans="1:10">
      <c r="A206" s="88">
        <f>$D$134</f>
        <v>5000</v>
      </c>
      <c r="B206" s="55" t="s">
        <v>31</v>
      </c>
      <c r="C206" s="79"/>
      <c r="D206" s="79">
        <f>MIN($A206,D195)</f>
        <v>0</v>
      </c>
      <c r="E206" s="79">
        <f t="shared" si="91"/>
        <v>0</v>
      </c>
      <c r="F206" s="79">
        <f t="shared" si="91"/>
        <v>1000</v>
      </c>
      <c r="G206" s="79">
        <f t="shared" si="91"/>
        <v>3000</v>
      </c>
      <c r="H206" s="79">
        <f t="shared" si="91"/>
        <v>4500</v>
      </c>
      <c r="I206" s="79">
        <f t="shared" si="91"/>
        <v>5000</v>
      </c>
      <c r="J206" s="80">
        <f t="shared" si="91"/>
        <v>5000</v>
      </c>
    </row>
    <row r="207" spans="1:10" ht="13.5" thickBot="1">
      <c r="A207" s="89">
        <f>$E$134</f>
        <v>5000</v>
      </c>
      <c r="B207" s="55" t="s">
        <v>32</v>
      </c>
      <c r="C207" s="79"/>
      <c r="D207" s="79"/>
      <c r="E207" s="79">
        <f t="shared" si="91"/>
        <v>0</v>
      </c>
      <c r="F207" s="79">
        <f t="shared" si="91"/>
        <v>250</v>
      </c>
      <c r="G207" s="79">
        <f t="shared" si="91"/>
        <v>4000</v>
      </c>
      <c r="H207" s="79">
        <f t="shared" si="91"/>
        <v>5000</v>
      </c>
      <c r="I207" s="79">
        <f t="shared" si="91"/>
        <v>5000</v>
      </c>
      <c r="J207" s="80">
        <f t="shared" si="91"/>
        <v>5000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2">E205-D205</f>
        <v>0</v>
      </c>
      <c r="F210" s="79">
        <f t="shared" si="92"/>
        <v>0</v>
      </c>
      <c r="G210" s="79">
        <f t="shared" si="92"/>
        <v>0</v>
      </c>
      <c r="H210" s="79">
        <f t="shared" si="92"/>
        <v>0</v>
      </c>
      <c r="I210" s="79">
        <f t="shared" si="92"/>
        <v>0</v>
      </c>
      <c r="J210" s="80">
        <f t="shared" si="92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2"/>
        <v>0</v>
      </c>
      <c r="F211" s="79">
        <f t="shared" si="92"/>
        <v>1000</v>
      </c>
      <c r="G211" s="79">
        <f t="shared" si="92"/>
        <v>2000</v>
      </c>
      <c r="H211" s="79">
        <f t="shared" si="92"/>
        <v>1500</v>
      </c>
      <c r="I211" s="79">
        <f t="shared" si="92"/>
        <v>500</v>
      </c>
      <c r="J211" s="80">
        <f t="shared" si="92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250</v>
      </c>
      <c r="G212" s="82">
        <f>G207-F207</f>
        <v>3750</v>
      </c>
      <c r="H212" s="82">
        <f>H207-G207</f>
        <v>1000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Module</vt:lpstr>
      <vt:lpstr>Test1</vt:lpstr>
      <vt:lpstr>Test2</vt:lpstr>
      <vt:lpstr>Test2a</vt:lpstr>
      <vt:lpstr>Test2b</vt:lpstr>
      <vt:lpstr>Test3</vt:lpstr>
      <vt:lpstr>Test4</vt:lpstr>
      <vt:lpstr>Test5</vt:lpstr>
      <vt:lpstr>Test6</vt:lpstr>
      <vt:lpstr>TestNotes</vt:lpstr>
      <vt:lpstr>Versioning</vt:lpstr>
    </vt:vector>
  </TitlesOfParts>
  <Company>Allianz Risk Transfer,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Terry</dc:creator>
  <cp:lastModifiedBy>sparten</cp:lastModifiedBy>
  <dcterms:created xsi:type="dcterms:W3CDTF">2010-04-19T11:31:44Z</dcterms:created>
  <dcterms:modified xsi:type="dcterms:W3CDTF">2013-02-19T13:52:54Z</dcterms:modified>
</cp:coreProperties>
</file>