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5" yWindow="15" windowWidth="18915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47"/>
  <c r="C253" s="1"/>
  <c r="C156"/>
  <c r="E66"/>
  <c r="E158"/>
  <c r="E121"/>
  <c r="F119"/>
  <c r="C197"/>
  <c r="C210" s="1"/>
  <c r="C260" s="1"/>
  <c r="C199"/>
  <c r="E119"/>
  <c r="E254"/>
  <c r="C198"/>
  <c r="C216"/>
  <c r="F250"/>
  <c r="F256" s="1"/>
  <c r="F123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<sst xmlns="http://schemas.openxmlformats.org/spreadsheetml/2006/main" count="614" uniqueCount="262">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</sst>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6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</numFmts>
  <fonts count="14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167" fontId="4" fillId="0" borderId="0" applyFont="0" applyFill="0" applyBorder="0" applyAlignment="0" applyProtection="0"/>
  </cellStyleXfs>
  <cellXfs count="246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</cellXfs>
  <cellStyles count="3">
    <cellStyle name="Dezimal 2" xfId="2"/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69341184"/>
        <c:axId val="69343104"/>
      </c:lineChart>
      <c:catAx>
        <c:axId val="69341184"/>
        <c:scaling>
          <c:orientation val="minMax"/>
        </c:scaling>
        <c:axPos val="b"/>
        <c:numFmt formatCode="0.00%" sourceLinked="1"/>
        <c:tickLblPos val="nextTo"/>
        <c:crossAx val="69343104"/>
        <c:crosses val="autoZero"/>
        <c:auto val="1"/>
        <c:lblAlgn val="ctr"/>
        <c:lblOffset val="100"/>
      </c:catAx>
      <c:valAx>
        <c:axId val="69343104"/>
        <c:scaling>
          <c:orientation val="minMax"/>
        </c:scaling>
        <c:axPos val="l"/>
        <c:majorGridlines/>
        <c:numFmt formatCode="0.00%" sourceLinked="1"/>
        <c:tickLblPos val="nextTo"/>
        <c:crossAx val="6934118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69399680"/>
        <c:axId val="69401984"/>
      </c:scatterChart>
      <c:valAx>
        <c:axId val="693996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69401984"/>
        <c:crosses val="autoZero"/>
        <c:crossBetween val="midCat"/>
        <c:majorUnit val="0.1"/>
      </c:valAx>
      <c:valAx>
        <c:axId val="694019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69399680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baseColWidth="10" defaultColWidth="11.42578125" defaultRowHeight="12.75"/>
  <cols>
    <col min="2" max="2" width="17.85546875" bestFit="1" customWidth="1"/>
    <col min="5" max="5" width="16.42578125" customWidth="1"/>
    <col min="6" max="6" width="18.7109375" customWidth="1"/>
    <col min="7" max="7" width="20.710937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5" thickBot="1">
      <c r="B17" s="2"/>
      <c r="C17" s="2"/>
      <c r="D17" s="2"/>
      <c r="E17" s="2"/>
      <c r="F17" s="2"/>
      <c r="G17" s="2"/>
    </row>
    <row r="18" spans="2:7" ht="13.5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5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5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5" thickBot="1">
      <c r="B21" s="2"/>
      <c r="C21" s="2"/>
      <c r="D21" s="2"/>
      <c r="E21" s="2"/>
      <c r="F21" s="2"/>
      <c r="G21" s="2"/>
    </row>
    <row r="22" spans="2:7" ht="13.5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5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5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5" thickBot="1">
      <c r="B25" s="2"/>
      <c r="C25" s="2"/>
      <c r="D25" s="2"/>
      <c r="E25" s="2"/>
      <c r="F25" s="19"/>
      <c r="G25" s="19"/>
    </row>
    <row r="26" spans="2:7" ht="13.5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5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33"/>
  <sheetViews>
    <sheetView topLeftCell="B1" zoomScale="130" zoomScaleNormal="130" workbookViewId="0">
      <selection activeCell="G9" sqref="G9"/>
    </sheetView>
  </sheetViews>
  <sheetFormatPr baseColWidth="10" defaultRowHeight="12.75"/>
  <cols>
    <col min="2" max="2" width="25.85546875" bestFit="1" customWidth="1"/>
    <col min="8" max="8" width="46.5703125" bestFit="1" customWidth="1"/>
    <col min="9" max="9" width="25.7109375" bestFit="1" customWidth="1"/>
    <col min="10" max="10" width="22.7109375" customWidth="1"/>
  </cols>
  <sheetData>
    <row r="3" spans="2:9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9">
      <c r="B4" s="41"/>
      <c r="C4" s="41"/>
      <c r="D4" s="41"/>
      <c r="E4" s="41"/>
      <c r="F4" s="41"/>
      <c r="G4" s="41"/>
    </row>
    <row r="5" spans="2:9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9">
      <c r="B6" s="41">
        <v>2012</v>
      </c>
      <c r="C6" s="214">
        <v>-90</v>
      </c>
      <c r="D6" s="214">
        <v>9</v>
      </c>
      <c r="E6" s="214">
        <v>8.91</v>
      </c>
      <c r="F6" s="214">
        <v>5.4450000000000003</v>
      </c>
      <c r="G6" s="214">
        <v>0</v>
      </c>
      <c r="I6" s="214">
        <v>-1</v>
      </c>
    </row>
    <row r="7" spans="2:9">
      <c r="B7" s="41">
        <v>2013</v>
      </c>
      <c r="C7" s="41">
        <v>0</v>
      </c>
      <c r="D7" s="214">
        <v>-99</v>
      </c>
      <c r="E7" s="214">
        <v>9.9</v>
      </c>
      <c r="F7" s="214">
        <v>9.8010000000000002</v>
      </c>
      <c r="G7" s="214">
        <v>5.9894999999999996</v>
      </c>
    </row>
    <row r="8" spans="2:9">
      <c r="B8" s="41">
        <v>2014</v>
      </c>
      <c r="C8" s="41">
        <v>0</v>
      </c>
      <c r="D8" s="41">
        <v>0</v>
      </c>
      <c r="E8" s="214">
        <v>-108.9</v>
      </c>
      <c r="F8" s="214">
        <v>10.89</v>
      </c>
      <c r="G8" s="214">
        <v>10.7811</v>
      </c>
    </row>
    <row r="9" spans="2:9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11.978999999999999</v>
      </c>
    </row>
    <row r="10" spans="2:9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9">
      <c r="B13" s="2" t="s">
        <v>249</v>
      </c>
      <c r="C13" s="218"/>
      <c r="D13" s="218"/>
      <c r="E13" s="218"/>
      <c r="F13" s="218"/>
      <c r="G13" s="218"/>
    </row>
    <row r="14" spans="2:9">
      <c r="B14" s="2">
        <v>2012</v>
      </c>
      <c r="C14" s="218">
        <f>SUM($C6:C6)</f>
        <v>-90</v>
      </c>
      <c r="D14" s="218">
        <f>SUM($C6:D6)</f>
        <v>-81</v>
      </c>
      <c r="E14" s="218">
        <f>SUM($C6:E6)</f>
        <v>-72.09</v>
      </c>
      <c r="F14" s="218">
        <f>SUM($C6:F6)</f>
        <v>-66.64500000000001</v>
      </c>
      <c r="G14" s="218">
        <f>SUM($C6:G6)</f>
        <v>-66.64500000000001</v>
      </c>
    </row>
    <row r="15" spans="2:9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-89.1</v>
      </c>
      <c r="F15" s="218">
        <f>SUM($C7:F7)</f>
        <v>-79.298999999999992</v>
      </c>
      <c r="G15" s="218">
        <f>SUM($C7:G7)</f>
        <v>-73.309499999999986</v>
      </c>
    </row>
    <row r="16" spans="2:9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-98.01</v>
      </c>
      <c r="G16" s="218">
        <f>SUM($C8:G8)</f>
        <v>-87.22890000000001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-107.81100000000001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6.5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5" thickBot="1"/>
    <row r="33" spans="2:5" ht="13.5" thickBot="1">
      <c r="B33" s="233">
        <f>Sliding_in_Triangle!C287</f>
        <v>5</v>
      </c>
      <c r="C33" s="2" t="str">
        <f>VLOOKUP($B33,$B$24:$E$30,2,FALSE)</f>
        <v>fix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4" zoomScale="85" zoomScaleNormal="85" workbookViewId="0">
      <selection activeCell="C287" sqref="C287"/>
    </sheetView>
  </sheetViews>
  <sheetFormatPr baseColWidth="10" defaultRowHeight="12.75" outlineLevelRow="1"/>
  <cols>
    <col min="1" max="1" width="14" customWidth="1"/>
    <col min="2" max="2" width="42.140625" style="122" customWidth="1"/>
    <col min="3" max="6" width="21.7109375" bestFit="1" customWidth="1"/>
    <col min="7" max="7" width="11" customWidth="1"/>
    <col min="14" max="14" width="16.5703125" bestFit="1" customWidth="1"/>
  </cols>
  <sheetData>
    <row r="1" spans="1:9" ht="23.25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5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-81</v>
      </c>
      <c r="E10" s="158">
        <f>Input_for_Test!E14</f>
        <v>-72.09</v>
      </c>
      <c r="F10" s="158">
        <f>Input_for_Test!F14</f>
        <v>-66.64500000000001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-89.1</v>
      </c>
      <c r="F11" s="158">
        <f>Input_for_Test!F15</f>
        <v>-79.298999999999992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-98.01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5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5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5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5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-81</v>
      </c>
      <c r="E31" s="160">
        <f t="shared" si="0"/>
        <v>-72.09</v>
      </c>
      <c r="F31" s="160">
        <f t="shared" si="0"/>
        <v>-66.64500000000001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-89.1</v>
      </c>
      <c r="F32" s="160">
        <f t="shared" si="1"/>
        <v>-79.298999999999992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-98.01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5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0.38571428571428573</v>
      </c>
      <c r="E37" s="25">
        <f>-E31/E16</f>
        <v>0.32693877551020412</v>
      </c>
      <c r="F37" s="25">
        <f>-F31/F16</f>
        <v>0.28785228377065114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0.40408163265306118</v>
      </c>
      <c r="F38" s="25">
        <f>-F32/F17</f>
        <v>0.34250728862973756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0.49127819548872181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75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6.5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8.699999999999998E-2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5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0.38571428571428573</v>
      </c>
      <c r="E62" s="193">
        <f t="shared" si="7"/>
        <v>0.32693877551020412</v>
      </c>
      <c r="F62" s="193">
        <f t="shared" si="7"/>
        <v>0.28785228377065114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4.349999999999999E-2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0.40408163265306118</v>
      </c>
      <c r="F64" s="193">
        <f t="shared" si="8"/>
        <v>0.34250728862973756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6.2142857142857118E-2</v>
      </c>
      <c r="E65" s="192">
        <v>3.5510204081632113E-3</v>
      </c>
      <c r="F65" s="192">
        <v>0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0.49127819548872181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7.9412030075187962E-2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8.699999999999998E-2</v>
      </c>
    </row>
    <row r="70" spans="1:8" hidden="1" outlineLevel="1"/>
    <row r="71" spans="1:8" ht="15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4.349999999999999E-2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3.5510204081632113E-3</v>
      </c>
      <c r="F73" s="25">
        <f t="shared" si="12"/>
        <v>0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7.9412030075187962E-2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hidden="1" outlineLevel="1">
      <c r="C76" s="25"/>
      <c r="D76" s="25"/>
      <c r="E76" s="25"/>
      <c r="F76" s="127"/>
    </row>
    <row r="77" spans="1:8" ht="15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0.40650000000000003</v>
      </c>
      <c r="D78" s="25">
        <f>D37-D72</f>
        <v>0.38571428571428573</v>
      </c>
      <c r="E78" s="25">
        <f>E37-E72</f>
        <v>0.32693877551020412</v>
      </c>
      <c r="F78" s="25">
        <f>F37-F72</f>
        <v>0.28785228377065114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0.40928571428571431</v>
      </c>
      <c r="E79" s="25">
        <f>E38-E73</f>
        <v>0.400530612244898</v>
      </c>
      <c r="F79" s="25">
        <f>F38-F73</f>
        <v>0.34250728862973756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0.41186616541353382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75" hidden="1" outlineLevel="1">
      <c r="B84" s="150" t="s">
        <v>177</v>
      </c>
    </row>
    <row r="85" spans="1:14" s="176" customFormat="1" ht="15.75" collapsed="1">
      <c r="B85" s="177"/>
    </row>
    <row r="86" spans="1:14" s="176" customFormat="1" ht="15.75">
      <c r="B86" s="150" t="s">
        <v>177</v>
      </c>
      <c r="C86" s="17">
        <v>0.43</v>
      </c>
    </row>
    <row r="87" spans="1:14" s="176" customFormat="1" ht="15.75">
      <c r="B87" s="177"/>
    </row>
    <row r="88" spans="1:14" ht="15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75" hidden="1" outlineLevel="1">
      <c r="B93" s="177"/>
    </row>
    <row r="94" spans="1:14" hidden="1" outlineLevel="1"/>
    <row r="95" spans="1:14" s="149" customFormat="1" ht="15.75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1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5.5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5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0.38571428571428573</v>
      </c>
      <c r="E117" s="191">
        <f t="shared" si="17"/>
        <v>0.32693877551020412</v>
      </c>
      <c r="F117" s="191">
        <f t="shared" si="17"/>
        <v>0.28785228377065114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0.45284999999999997</v>
      </c>
      <c r="D118" s="192">
        <v>0.4757142857142857</v>
      </c>
      <c r="E118" s="192">
        <v>0.54036734693877553</v>
      </c>
      <c r="F118" s="192">
        <v>0.58336248785228373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0.400530612244898</v>
      </c>
      <c r="F119" s="193">
        <f t="shared" si="18"/>
        <v>0.34250728862973756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0.45941632653061221</v>
      </c>
      <c r="F120" s="192">
        <v>0.52324198250728871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0.41186616541353382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0.44694721804511278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hidden="1" outlineLevel="1"/>
    <row r="126" spans="1:14" ht="15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0.45284999999999997</v>
      </c>
      <c r="D127" s="25">
        <f>D118</f>
        <v>0.4757142857142857</v>
      </c>
      <c r="E127" s="25">
        <f>E118</f>
        <v>0.54036734693877553</v>
      </c>
      <c r="F127" s="25">
        <f>F118</f>
        <v>0.58336248785228373</v>
      </c>
      <c r="H127" s="32"/>
    </row>
    <row r="128" spans="1:14" hidden="1" outlineLevel="1">
      <c r="B128" s="122" t="s">
        <v>111</v>
      </c>
      <c r="C128" s="25"/>
      <c r="D128" s="124">
        <f>D120</f>
        <v>0.44978571428571423</v>
      </c>
      <c r="E128" s="25">
        <f>E120</f>
        <v>0.45941632653061221</v>
      </c>
      <c r="F128" s="25">
        <f>F120</f>
        <v>0.52324198250728871</v>
      </c>
    </row>
    <row r="129" spans="2:8" hidden="1" outlineLevel="1">
      <c r="B129" s="122" t="s">
        <v>110</v>
      </c>
      <c r="C129" s="25"/>
      <c r="D129" s="25"/>
      <c r="E129" s="124">
        <f>E122</f>
        <v>0.36522631578947362</v>
      </c>
      <c r="F129" s="25">
        <f>F122</f>
        <v>0.44694721804511278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0.31999999999999984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5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5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66.116100000000003</v>
      </c>
      <c r="D144" s="160">
        <f t="shared" si="22"/>
        <v>72.926999999999992</v>
      </c>
      <c r="E144" s="160">
        <f t="shared" si="22"/>
        <v>86.980230000000006</v>
      </c>
      <c r="F144" s="160">
        <f t="shared" si="22"/>
        <v>98.59599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68.952149999999989</v>
      </c>
      <c r="E145" s="160">
        <f t="shared" si="22"/>
        <v>73.949949000000004</v>
      </c>
      <c r="F145" s="160">
        <f t="shared" si="22"/>
        <v>88.43482800000001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50.656889999999997</v>
      </c>
      <c r="F146" s="160">
        <f t="shared" si="22"/>
        <v>65.091158100000001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39.711999999999982</v>
      </c>
    </row>
    <row r="148" spans="1:8" collapsed="1"/>
    <row r="149" spans="1:8" s="226" customFormat="1" ht="15.75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5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61.830999999999989</v>
      </c>
      <c r="D156" s="160">
        <f t="shared" si="23"/>
        <v>68.108999999999995</v>
      </c>
      <c r="E156" s="160">
        <f t="shared" si="23"/>
        <v>80.975249999999988</v>
      </c>
      <c r="F156" s="160">
        <f t="shared" si="23"/>
        <v>91.630147499999978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64.495500000000007</v>
      </c>
      <c r="E157" s="160">
        <f t="shared" si="23"/>
        <v>69.129540000000006</v>
      </c>
      <c r="F157" s="160">
        <f t="shared" si="23"/>
        <v>82.392727500000007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47.690899999999999</v>
      </c>
      <c r="F158" s="160">
        <f t="shared" si="23"/>
        <v>60.894920999999997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26.352999999999998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5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5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41.830999999999989</v>
      </c>
      <c r="D166" s="200">
        <f>D156+MIN(0,D165)</f>
        <v>48.108999999999995</v>
      </c>
      <c r="E166" s="200">
        <f>E156+MIN(0,E165)</f>
        <v>60.975249999999988</v>
      </c>
      <c r="F166" s="200">
        <f>F156+MIN(0,F165)</f>
        <v>71.630147499999978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64.495500000000007</v>
      </c>
      <c r="E167" s="200">
        <f t="shared" si="25"/>
        <v>69.129540000000006</v>
      </c>
      <c r="F167" s="200">
        <f t="shared" si="25"/>
        <v>82.392727500000007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47.690899999999999</v>
      </c>
      <c r="F168" s="200">
        <f t="shared" si="25"/>
        <v>60.894920999999997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26.352999999999998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25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5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61.830999999999989</v>
      </c>
      <c r="D174" s="160">
        <f t="shared" si="26"/>
        <v>68.108999999999995</v>
      </c>
      <c r="E174" s="160">
        <f t="shared" si="26"/>
        <v>80.975249999999988</v>
      </c>
      <c r="F174" s="160">
        <f t="shared" si="26"/>
        <v>91.630147499999978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64.495500000000007</v>
      </c>
      <c r="E175" s="160">
        <f t="shared" si="26"/>
        <v>69.129540000000006</v>
      </c>
      <c r="F175" s="160">
        <f t="shared" si="26"/>
        <v>82.392727500000007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47.690899999999999</v>
      </c>
      <c r="F176" s="160">
        <f t="shared" si="26"/>
        <v>60.894920999999997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26.352999999999998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5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5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40.808459999999997</v>
      </c>
      <c r="D189" s="160">
        <f t="shared" ref="D189:F189" si="31">$C$153*MAX(0,D174)</f>
        <v>44.95194</v>
      </c>
      <c r="E189" s="160">
        <f t="shared" si="31"/>
        <v>53.443664999999996</v>
      </c>
      <c r="F189" s="160">
        <f t="shared" si="31"/>
        <v>60.47589734999999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42.56703000000001</v>
      </c>
      <c r="E190" s="160">
        <f t="shared" si="32"/>
        <v>45.625496400000003</v>
      </c>
      <c r="F190" s="160">
        <f t="shared" si="32"/>
        <v>54.37920015000001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31.475994</v>
      </c>
      <c r="F191" s="160">
        <f t="shared" si="33"/>
        <v>40.190647859999999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17.392979999999998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5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58.328459999999993</v>
      </c>
      <c r="D196" s="200">
        <f t="shared" ref="D196:F196" si="35">D189+D181</f>
        <v>63.347939999999994</v>
      </c>
      <c r="E196" s="200">
        <f t="shared" si="35"/>
        <v>72.759464999999992</v>
      </c>
      <c r="F196" s="200">
        <f t="shared" si="35"/>
        <v>80.757487349999991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60.963030000000003</v>
      </c>
      <c r="E197" s="200">
        <f t="shared" si="36"/>
        <v>64.941296399999999</v>
      </c>
      <c r="F197" s="200">
        <f t="shared" si="36"/>
        <v>74.660790150000011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48.119993999999998</v>
      </c>
      <c r="F198" s="200">
        <f t="shared" si="37"/>
        <v>57.666847859999997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32.284979999999997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8" collapsed="1">
      <c r="B203" s="123" t="s">
        <v>185</v>
      </c>
      <c r="C203" s="227" t="str">
        <f>Input_for_Test!C33</f>
        <v>fix</v>
      </c>
      <c r="F203" s="35" t="s">
        <v>186</v>
      </c>
    </row>
    <row r="204" spans="1:10">
      <c r="B204" s="22"/>
      <c r="F204" s="35" t="s">
        <v>180</v>
      </c>
    </row>
    <row r="205" spans="1:10" hidden="1" outlineLevel="1">
      <c r="B205" s="22"/>
      <c r="F205" s="35" t="s">
        <v>179</v>
      </c>
    </row>
    <row r="206" spans="1:10" hidden="1" outlineLevel="1">
      <c r="B206" s="22"/>
    </row>
    <row r="207" spans="1:10" hidden="1" outlineLevel="1">
      <c r="B207"/>
    </row>
    <row r="208" spans="1:10" ht="15" hidden="1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idden="1" outlineLevel="1">
      <c r="B209" s="122" t="s">
        <v>112</v>
      </c>
      <c r="C209" s="159">
        <f>IF($C$203="profit",C196,IF($C$203="fix",C89,C144))</f>
        <v>62.78</v>
      </c>
      <c r="D209" s="160">
        <f t="shared" ref="D209:F209" si="39">IF($C$203="profit",D196,IF($C$203="fix",D89,D144))</f>
        <v>65.918999999999997</v>
      </c>
      <c r="E209" s="160">
        <f t="shared" si="39"/>
        <v>69.214950000000002</v>
      </c>
      <c r="F209" s="160">
        <f t="shared" si="39"/>
        <v>72.675697499999998</v>
      </c>
    </row>
    <row r="210" spans="2:7" hidden="1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65.918999999999997</v>
      </c>
      <c r="E210" s="160">
        <f t="shared" si="40"/>
        <v>69.214950000000002</v>
      </c>
      <c r="F210" s="160">
        <f t="shared" si="40"/>
        <v>72.675697499999998</v>
      </c>
    </row>
    <row r="211" spans="2:7" hidden="1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59.641000000000005</v>
      </c>
      <c r="F211" s="160">
        <f t="shared" si="41"/>
        <v>62.623049999999999</v>
      </c>
    </row>
    <row r="212" spans="2:7" hidden="1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53.363</v>
      </c>
    </row>
    <row r="213" spans="2:7" hidden="1" outlineLevel="1">
      <c r="B213" s="172"/>
      <c r="C213" s="172"/>
      <c r="D213" s="172"/>
      <c r="E213" s="172"/>
      <c r="F213" s="172"/>
      <c r="G213" s="172"/>
    </row>
    <row r="214" spans="2:7" ht="15" hidden="1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hidden="1" outlineLevel="1">
      <c r="B215" s="175" t="s">
        <v>112</v>
      </c>
      <c r="C215" s="199">
        <f>IF($C$203="profit",C189,IF($C$203="fix",C89,C137))</f>
        <v>62.78</v>
      </c>
      <c r="D215" s="200">
        <f t="shared" ref="D215:F215" si="43">IF($C$203="profit",D189,IF($C$203="fix",D89,D137))</f>
        <v>65.918999999999997</v>
      </c>
      <c r="E215" s="200">
        <f t="shared" si="43"/>
        <v>69.214950000000002</v>
      </c>
      <c r="F215" s="200">
        <f t="shared" si="43"/>
        <v>72.675697499999998</v>
      </c>
      <c r="G215" s="172"/>
    </row>
    <row r="216" spans="2:7" hidden="1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65.918999999999997</v>
      </c>
      <c r="E216" s="200">
        <f t="shared" si="44"/>
        <v>69.214950000000002</v>
      </c>
      <c r="F216" s="200">
        <f t="shared" si="44"/>
        <v>72.675697499999998</v>
      </c>
      <c r="G216" s="172"/>
    </row>
    <row r="217" spans="2:7" hidden="1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59.641000000000005</v>
      </c>
      <c r="F217" s="200">
        <f t="shared" si="45"/>
        <v>62.623049999999999</v>
      </c>
      <c r="G217" s="172"/>
    </row>
    <row r="218" spans="2:7" hidden="1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53.363</v>
      </c>
      <c r="G218" s="172"/>
    </row>
    <row r="219" spans="2:7" hidden="1" outlineLevel="1">
      <c r="C219" s="158"/>
      <c r="D219" s="158"/>
      <c r="E219" s="158"/>
      <c r="F219" s="162"/>
    </row>
    <row r="220" spans="2:7" hidden="1" outlineLevel="1">
      <c r="B220" s="22"/>
      <c r="F220" s="130"/>
    </row>
    <row r="221" spans="2:7" hidden="1" outlineLevel="1">
      <c r="C221" s="158"/>
      <c r="D221" s="158"/>
      <c r="E221" s="158"/>
      <c r="F221" s="162"/>
    </row>
    <row r="222" spans="2:7" s="149" customFormat="1" ht="15.75" hidden="1" outlineLevel="1">
      <c r="B222" s="150" t="s">
        <v>229</v>
      </c>
    </row>
    <row r="223" spans="2:7" hidden="1" outlineLevel="1">
      <c r="B223"/>
    </row>
    <row r="224" spans="2:7" ht="15" hidden="1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hidden="1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hidden="1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hidden="1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hidden="1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hidden="1" outlineLevel="1">
      <c r="B229"/>
    </row>
    <row r="230" spans="2:8" hidden="1" outlineLevel="1">
      <c r="B230"/>
    </row>
    <row r="231" spans="2:8" ht="15" hidden="1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hidden="1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hidden="1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hidden="1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hidden="1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hidden="1" outlineLevel="1">
      <c r="B236"/>
    </row>
    <row r="237" spans="2:8" hidden="1" outlineLevel="1">
      <c r="B237"/>
    </row>
    <row r="238" spans="2:8" s="149" customFormat="1" ht="15.75" hidden="1" outlineLevel="1">
      <c r="B238" s="150" t="s">
        <v>55</v>
      </c>
    </row>
    <row r="239" spans="2:8" hidden="1" outlineLevel="1">
      <c r="B239"/>
    </row>
    <row r="240" spans="2:8" ht="15" hidden="1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hidden="1" outlineLevel="1">
      <c r="B241" s="122" t="s">
        <v>112</v>
      </c>
      <c r="C241" s="221">
        <f>C10</f>
        <v>-90</v>
      </c>
      <c r="D241" s="222">
        <f t="shared" ref="D241:F241" si="55">D10</f>
        <v>-81</v>
      </c>
      <c r="E241" s="222">
        <f t="shared" si="55"/>
        <v>-72.09</v>
      </c>
      <c r="F241" s="222">
        <f t="shared" si="55"/>
        <v>-66.64500000000001</v>
      </c>
      <c r="H241" s="167"/>
    </row>
    <row r="242" spans="2:8" hidden="1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-89.1</v>
      </c>
      <c r="F242" s="222">
        <f t="shared" si="56"/>
        <v>-79.298999999999992</v>
      </c>
      <c r="H242" s="167"/>
    </row>
    <row r="243" spans="2:8" hidden="1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-98.01</v>
      </c>
      <c r="H243" s="167"/>
    </row>
    <row r="244" spans="2:8" hidden="1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hidden="1" outlineLevel="1">
      <c r="C245" s="158"/>
      <c r="D245" s="158"/>
      <c r="E245" s="158"/>
      <c r="F245" s="162"/>
      <c r="H245" s="167"/>
    </row>
    <row r="246" spans="2:8" ht="15" hidden="1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idden="1" outlineLevel="1">
      <c r="B247" s="122" t="s">
        <v>112</v>
      </c>
      <c r="C247" s="159">
        <f>C78*C16*$C$22</f>
        <v>59.349000000000004</v>
      </c>
      <c r="D247" s="160">
        <f t="shared" ref="D247:F247" si="59">D78*D16*$C$22</f>
        <v>59.129999999999995</v>
      </c>
      <c r="E247" s="160">
        <f t="shared" si="59"/>
        <v>52.625700000000002</v>
      </c>
      <c r="F247" s="160">
        <f t="shared" si="59"/>
        <v>48.650850000000005</v>
      </c>
    </row>
    <row r="248" spans="2:8" hidden="1" outlineLevel="1">
      <c r="B248" s="122" t="s">
        <v>111</v>
      </c>
      <c r="C248" s="158">
        <f t="shared" ref="C248:F248" si="60">C79*C17*$C$22</f>
        <v>0</v>
      </c>
      <c r="D248" s="161">
        <f t="shared" si="60"/>
        <v>62.743499999999997</v>
      </c>
      <c r="E248" s="160">
        <f>E79*E17*$C$22</f>
        <v>64.471410000000006</v>
      </c>
      <c r="F248" s="160">
        <f t="shared" si="60"/>
        <v>57.888269999999991</v>
      </c>
      <c r="H248" s="167"/>
    </row>
    <row r="249" spans="2:8" hidden="1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67.430099999999996</v>
      </c>
      <c r="F249" s="160">
        <f t="shared" si="61"/>
        <v>59.982128999999993</v>
      </c>
      <c r="H249" s="167"/>
    </row>
    <row r="250" spans="2:8" hidden="1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76.649999999999991</v>
      </c>
      <c r="H250" s="167"/>
    </row>
    <row r="251" spans="2:8" hidden="1" outlineLevel="1">
      <c r="C251" s="158"/>
      <c r="D251" s="158"/>
      <c r="E251" s="158"/>
      <c r="F251" s="162"/>
      <c r="H251" s="167"/>
    </row>
    <row r="252" spans="2:8" ht="15" hidden="1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hidden="1" outlineLevel="1">
      <c r="B253" s="122" t="s">
        <v>112</v>
      </c>
      <c r="C253" s="221">
        <f>C241+C247</f>
        <v>-30.650999999999996</v>
      </c>
      <c r="D253" s="222">
        <f t="shared" ref="D253:F253" si="63">D241+D247</f>
        <v>-21.870000000000005</v>
      </c>
      <c r="E253" s="222">
        <f t="shared" si="63"/>
        <v>-19.464300000000001</v>
      </c>
      <c r="F253" s="222">
        <f t="shared" si="63"/>
        <v>-17.994150000000005</v>
      </c>
    </row>
    <row r="254" spans="2:8" hidden="1" outlineLevel="1">
      <c r="B254" s="122" t="s">
        <v>111</v>
      </c>
      <c r="C254" s="222">
        <f t="shared" ref="C254:F254" si="64">C242+C248</f>
        <v>0</v>
      </c>
      <c r="D254" s="223">
        <f t="shared" si="64"/>
        <v>-36.256500000000003</v>
      </c>
      <c r="E254" s="222">
        <f t="shared" si="64"/>
        <v>-24.628589999999988</v>
      </c>
      <c r="F254" s="222">
        <f t="shared" si="64"/>
        <v>-21.410730000000001</v>
      </c>
    </row>
    <row r="255" spans="2:8" hidden="1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-41.46990000000001</v>
      </c>
      <c r="F255" s="222">
        <f t="shared" si="65"/>
        <v>-38.027871000000012</v>
      </c>
    </row>
    <row r="256" spans="2:8" hidden="1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-43.140000000000015</v>
      </c>
    </row>
    <row r="257" spans="2:11" hidden="1" outlineLevel="1">
      <c r="B257"/>
    </row>
    <row r="258" spans="2:11" ht="15" collapsed="1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86.129000000000005</v>
      </c>
      <c r="D259" s="160">
        <f t="shared" ref="D259:F259" si="67">D253+D209+D232</f>
        <v>100.74900000000001</v>
      </c>
      <c r="E259" s="160">
        <f t="shared" si="67"/>
        <v>109.28565</v>
      </c>
      <c r="F259" s="160">
        <f t="shared" si="67"/>
        <v>117.1932975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86.362500000000011</v>
      </c>
      <c r="E260" s="160">
        <f t="shared" si="68"/>
        <v>104.12136000000001</v>
      </c>
      <c r="F260" s="160">
        <f t="shared" si="68"/>
        <v>113.7767175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69.471100000000007</v>
      </c>
      <c r="F261" s="160">
        <f t="shared" si="69"/>
        <v>78.460178999999997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56.12299999999999</v>
      </c>
    </row>
    <row r="263" spans="2:11" hidden="1" outlineLevel="1">
      <c r="B263"/>
    </row>
    <row r="264" spans="2:11" ht="15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86.129000000000005</v>
      </c>
      <c r="D265" s="160">
        <f>D259-C259</f>
        <v>14.620000000000005</v>
      </c>
      <c r="E265" s="160">
        <f t="shared" ref="E265:F266" si="71">E259-D259</f>
        <v>8.5366499999999945</v>
      </c>
      <c r="F265" s="160">
        <f t="shared" si="71"/>
        <v>7.9076474999999959</v>
      </c>
    </row>
    <row r="266" spans="2:11" hidden="1" outlineLevel="1">
      <c r="B266" s="122" t="s">
        <v>111</v>
      </c>
      <c r="C266" s="158"/>
      <c r="D266" s="161">
        <f>D260</f>
        <v>86.362500000000011</v>
      </c>
      <c r="E266" s="160">
        <f t="shared" si="71"/>
        <v>17.758859999999999</v>
      </c>
      <c r="F266" s="160">
        <f t="shared" si="71"/>
        <v>9.6553574999999938</v>
      </c>
    </row>
    <row r="267" spans="2:11" hidden="1" outlineLevel="1">
      <c r="B267" s="122" t="s">
        <v>110</v>
      </c>
      <c r="C267" s="158"/>
      <c r="D267" s="158"/>
      <c r="E267" s="161">
        <f>E261</f>
        <v>69.471100000000007</v>
      </c>
      <c r="F267" s="160">
        <f t="shared" ref="F267" si="72">F261-E261</f>
        <v>8.9890789999999896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56.12299999999999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5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5" hidden="1" outlineLevel="1">
      <c r="B273" s="189" t="s">
        <v>232</v>
      </c>
      <c r="C273" s="179">
        <f>C265</f>
        <v>86.129000000000005</v>
      </c>
      <c r="D273" s="179">
        <f>D266</f>
        <v>86.362500000000011</v>
      </c>
      <c r="E273" s="179">
        <f>E267</f>
        <v>69.471100000000007</v>
      </c>
      <c r="F273" s="178">
        <f>F268</f>
        <v>56.12299999999999</v>
      </c>
    </row>
    <row r="274" spans="2:7" ht="15" hidden="1" outlineLevel="1">
      <c r="B274" s="187" t="s">
        <v>234</v>
      </c>
      <c r="C274" s="188">
        <f>SUM(C275:C278)</f>
        <v>0</v>
      </c>
      <c r="D274" s="188">
        <f>SUM(D275:D278)</f>
        <v>14.620000000000005</v>
      </c>
      <c r="E274" s="188">
        <f t="shared" ref="E274:F274" si="73">SUM(E275:E278)</f>
        <v>26.295509999999993</v>
      </c>
      <c r="F274" s="188">
        <f t="shared" si="73"/>
        <v>26.552083999999979</v>
      </c>
    </row>
    <row r="275" spans="2:7" hidden="1" outlineLevel="1">
      <c r="B275" s="122" t="s">
        <v>112</v>
      </c>
      <c r="C275" s="181"/>
      <c r="D275" s="186">
        <f>D265</f>
        <v>14.620000000000005</v>
      </c>
      <c r="E275" s="186">
        <f t="shared" ref="E275:F275" si="74">E265</f>
        <v>8.5366499999999945</v>
      </c>
      <c r="F275" s="186">
        <f t="shared" si="74"/>
        <v>7.9076474999999959</v>
      </c>
    </row>
    <row r="276" spans="2:7" hidden="1" outlineLevel="1">
      <c r="B276" s="122" t="s">
        <v>111</v>
      </c>
      <c r="C276" s="185"/>
      <c r="D276" s="181"/>
      <c r="E276" s="186">
        <f>E266</f>
        <v>17.758859999999999</v>
      </c>
      <c r="F276" s="186">
        <f>F266</f>
        <v>9.6553574999999938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8.9890789999999896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86.129000000000005</v>
      </c>
      <c r="D279" s="182">
        <f>D273+D274</f>
        <v>100.98250000000002</v>
      </c>
      <c r="E279" s="182">
        <f>E273+E274</f>
        <v>95.76661</v>
      </c>
      <c r="F279" s="182">
        <f>F273+F274</f>
        <v>82.67508399999997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5" thickBot="1"/>
    <row r="287" spans="2:7" ht="60" thickBot="1">
      <c r="C287" s="245">
        <v>5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baseColWidth="10" defaultRowHeight="12.75"/>
  <cols>
    <col min="1" max="1" width="36.85546875" style="32" customWidth="1"/>
    <col min="2" max="2" width="82.710937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5.5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5.5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5.5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baseColWidth="10" defaultColWidth="11.42578125" defaultRowHeight="12.75"/>
  <cols>
    <col min="3" max="3" width="19.7109375" bestFit="1" customWidth="1"/>
    <col min="5" max="5" width="19.85546875" bestFit="1" customWidth="1"/>
    <col min="9" max="9" width="9.42578125" customWidth="1"/>
    <col min="10" max="10" width="19.140625" customWidth="1"/>
    <col min="11" max="11" width="19.7109375" bestFit="1" customWidth="1"/>
    <col min="17" max="17" width="17.42578125" bestFit="1" customWidth="1"/>
    <col min="19" max="19" width="14.710937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baseColWidth="10" defaultRowHeight="15" outlineLevelRow="1"/>
  <cols>
    <col min="1" max="1" width="65" style="73" bestFit="1" customWidth="1"/>
    <col min="2" max="5" width="11.5703125" style="73" bestFit="1" customWidth="1"/>
    <col min="6" max="16384" width="11.425781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.75" thickBot="1"/>
    <row r="9" spans="1:8" s="74" customFormat="1" ht="15.7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.7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.7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.7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.75" outlineLevel="1" thickBot="1">
      <c r="A13" s="73">
        <v>2013</v>
      </c>
      <c r="C13" s="84">
        <f>C26</f>
        <v>-98904.876000000004</v>
      </c>
      <c r="D13" s="85"/>
      <c r="E13" s="87"/>
    </row>
    <row r="14" spans="1:8" ht="15.75" outlineLevel="1" thickBot="1">
      <c r="A14" s="73">
        <v>2014</v>
      </c>
      <c r="D14" s="84">
        <f>D27</f>
        <v>-104747.3636</v>
      </c>
      <c r="E14" s="88"/>
    </row>
    <row r="15" spans="1:8" ht="15.75" outlineLevel="1" thickBot="1">
      <c r="A15" s="73">
        <v>2015</v>
      </c>
      <c r="E15" s="84">
        <f>E28</f>
        <v>-110981.33805523807</v>
      </c>
    </row>
    <row r="16" spans="1:8" s="81" customFormat="1" ht="15.7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.7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.7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.7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.7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.7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75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75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.7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.7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75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baseColWidth="10" defaultRowHeight="12.75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5.5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8.25">
      <c r="C26" s="53" t="s">
        <v>49</v>
      </c>
      <c r="D26" s="55" t="s">
        <v>28</v>
      </c>
      <c r="E26" s="53"/>
    </row>
    <row r="27" spans="2:11" s="35" customFormat="1" ht="51">
      <c r="C27" s="53" t="s">
        <v>50</v>
      </c>
      <c r="D27" s="53"/>
      <c r="E27" s="55" t="s">
        <v>44</v>
      </c>
    </row>
    <row r="28" spans="2:11" s="35" customFormat="1" ht="25.5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Sliding_in_Triangle!Druckbereich</vt:lpstr>
      <vt:lpstr>'Spec including financials'!Druckbereich</vt:lpstr>
      <vt:lpstr>UseCase!Druckbereich</vt:lpstr>
      <vt:lpstr>Sliding_in_Triangle!LossRatio</vt:lpstr>
      <vt:lpstr>LossRatio</vt:lpstr>
      <vt:lpstr>maxCo</vt:lpstr>
      <vt:lpstr>maxLR</vt:lpstr>
      <vt:lpstr>minCo</vt:lpstr>
      <vt:lpstr>minLR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Waßmer Arnold</cp:lastModifiedBy>
  <cp:lastPrinted>2012-10-18T12:29:46Z</cp:lastPrinted>
  <dcterms:created xsi:type="dcterms:W3CDTF">2010-11-11T16:37:51Z</dcterms:created>
  <dcterms:modified xsi:type="dcterms:W3CDTF">2012-12-20T21:37:04Z</dcterms:modified>
</cp:coreProperties>
</file>