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1176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N46" i="4"/>
  <c r="M46"/>
  <c r="B3" i="14" l="1"/>
  <c r="C3"/>
  <c r="D3"/>
  <c r="B4"/>
  <c r="C4"/>
  <c r="D4"/>
  <c r="B5"/>
  <c r="C5"/>
  <c r="D5"/>
  <c r="D2"/>
  <c r="C2"/>
  <c r="B2"/>
  <c r="E51" i="4"/>
  <c r="E52" s="1"/>
  <c r="G49"/>
  <c r="G50" s="1"/>
  <c r="G51" s="1"/>
  <c r="G52" s="1"/>
  <c r="G53" s="1"/>
  <c r="G54" s="1"/>
  <c r="G55" s="1"/>
  <c r="G56" s="1"/>
  <c r="G57" s="1"/>
  <c r="G58" s="1"/>
  <c r="E49"/>
  <c r="G48"/>
  <c r="F33"/>
  <c r="F28"/>
  <c r="F29" s="1"/>
  <c r="F27"/>
  <c r="F36" s="1"/>
  <c r="F11"/>
  <c r="B3" i="13"/>
  <c r="B4"/>
  <c r="B5"/>
  <c r="B6"/>
  <c r="B2"/>
  <c r="A3"/>
  <c r="A4"/>
  <c r="A5"/>
  <c r="A2"/>
  <c r="I36" i="4" l="1"/>
  <c r="K36" s="1"/>
  <c r="J36"/>
  <c r="E53"/>
  <c r="E54" s="1"/>
  <c r="E55" s="1"/>
  <c r="E56" s="1"/>
  <c r="E57" s="1"/>
  <c r="E58" s="1"/>
  <c r="A6" i="13"/>
  <c r="H57" i="4"/>
  <c r="H49"/>
  <c r="H50"/>
  <c r="H52"/>
  <c r="H54"/>
  <c r="H56"/>
  <c r="H58"/>
  <c r="H48"/>
  <c r="H51"/>
  <c r="H53"/>
  <c r="H55"/>
  <c r="J55" l="1"/>
  <c r="I55"/>
  <c r="J51"/>
  <c r="I51"/>
  <c r="I58"/>
  <c r="J58"/>
  <c r="I54"/>
  <c r="J54"/>
  <c r="I50"/>
  <c r="J50"/>
  <c r="J57"/>
  <c r="I57"/>
  <c r="J53"/>
  <c r="I53"/>
  <c r="J48"/>
  <c r="F37"/>
  <c r="I48"/>
  <c r="F39"/>
  <c r="I56"/>
  <c r="J56"/>
  <c r="I52"/>
  <c r="J52"/>
  <c r="I49"/>
  <c r="J49"/>
  <c r="L36"/>
  <c r="G36" s="1"/>
  <c r="H36" s="1"/>
  <c r="J37" l="1"/>
  <c r="I37"/>
  <c r="K37" s="1"/>
  <c r="L37" l="1"/>
  <c r="G37" s="1"/>
  <c r="F41" l="1"/>
  <c r="H37"/>
  <c r="F42" s="1"/>
  <c r="F43" l="1"/>
  <c r="K48" s="1"/>
  <c r="L48" l="1"/>
  <c r="M48" s="1"/>
  <c r="N48" s="1"/>
  <c r="K57"/>
  <c r="L57" s="1"/>
  <c r="K55"/>
  <c r="L55" s="1"/>
  <c r="K52"/>
  <c r="L52" s="1"/>
  <c r="M52" s="1"/>
  <c r="K50"/>
  <c r="L50" s="1"/>
  <c r="M50" s="1"/>
  <c r="K58"/>
  <c r="L58" s="1"/>
  <c r="K53"/>
  <c r="L53" s="1"/>
  <c r="K51"/>
  <c r="L51" s="1"/>
  <c r="M51" s="1"/>
  <c r="K49"/>
  <c r="L49" s="1"/>
  <c r="M49" s="1"/>
  <c r="K56"/>
  <c r="L56" s="1"/>
  <c r="K54"/>
  <c r="L54" s="1"/>
  <c r="N49" l="1"/>
  <c r="N50" s="1"/>
  <c r="N51" s="1"/>
  <c r="N52" s="1"/>
  <c r="K60"/>
  <c r="L60"/>
</calcChain>
</file>

<file path=xl/sharedStrings.xml><?xml version="1.0" encoding="utf-8"?>
<sst xmlns="http://schemas.openxmlformats.org/spreadsheetml/2006/main" count="89" uniqueCount="77">
  <si>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</si>
  <si>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</si>
  <si>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</si>
  <si>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</si>
  <si>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</si>
  <si>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</si>
  <si>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</si>
  <si>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</si>
  <si>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</si>
  <si>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</si>
  <si>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</si>
  <si>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</si>
  <si>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</si>
  <si>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</si>
  <si>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</si>
  <si>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</si>
  <si>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</si>
  <si>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</si>
  <si>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</si>
  <si>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</si>
  <si>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</si>
  <si>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</si>
  <si>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</si>
  <si>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</si>
  <si>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</si>
  <si>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</si>
  <si>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</si>
  <si>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</si>
  <si>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</si>
  <si>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</si>
  <si>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</si>
  <si>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</si>
  <si>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</si>
  <si>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</si>
  <si>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</si>
  <si>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</si>
  <si>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</si>
  <si>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</si>
  <si>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</si>
  <si>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</si>
  <si>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</si>
  <si>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</si>
  <si>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</si>
  <si>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</si>
  <si>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</si>
  <si>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</si>
  <si>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</si>
  <si>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</si>
  <si>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</si>
  <si>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</si>
  <si>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</si>
  <si>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</si>
  <si>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</si>
  <si>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</si>
  <si>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</si>
  <si>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</si>
  <si>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</si>
  <si>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</si>
  <si>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</si>
  <si>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</si>
  <si>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</si>
  <si>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</si>
  <si>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</si>
  <si>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</si>
  <si>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</si>
  <si>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</si>
  <si>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</si>
  <si>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Claim Occurance Date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</si>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</sst>
</file>

<file path=xl/styles.xml><?xml version="1.0" encoding="utf-8"?>
<styleSheet xmlns="http://schemas.openxmlformats.org/spreadsheetml/2006/main">
  <numFmts count="6">
    <numFmt numFmtId="164" formatCode="_ * #,##0.00_ ;_ * \-#,##0.00_ ;_ * &quot;-&quot;??_ ;_ @_ "/>
    <numFmt numFmtId="165" formatCode="[$-409]d\-mmm\-yy;@"/>
    <numFmt numFmtId="166" formatCode="_-#,##0_-;_-\(#,##0\)_-;_-* &quot;-&quot;??_-"/>
    <numFmt numFmtId="167" formatCode="_-#,##0.00_-;_-\(#,##0.00\)_-;_-* &quot;-&quot;??_-"/>
    <numFmt numFmtId="168" formatCode="0.0%"/>
    <numFmt numFmtId="169" formatCode="#,##0.00;\(#,##0.00\);\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2" fillId="0" borderId="0" xfId="0" applyFont="1"/>
    <xf numFmtId="166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8" fontId="5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165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8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8" fontId="2" fillId="0" borderId="0" xfId="0" applyNumberFormat="1" applyFont="1" applyAlignment="1">
      <alignment horizontal="center"/>
    </xf>
    <xf numFmtId="168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8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65" fontId="0" fillId="0" borderId="0" xfId="2" applyNumberFormat="1" applyFont="1"/>
    <xf numFmtId="165" fontId="0" fillId="2" borderId="0" xfId="0" applyNumberFormat="1" applyFill="1" applyAlignment="1">
      <alignment horizontal="center"/>
    </xf>
    <xf numFmtId="15" fontId="2" fillId="2" borderId="0" xfId="0" applyNumberFormat="1" applyFont="1" applyFill="1" applyAlignment="1">
      <alignment horizontal="center"/>
    </xf>
    <xf numFmtId="166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zoomScale="70" zoomScaleNormal="70" workbookViewId="0">
      <selection activeCell="N39" sqref="N39"/>
    </sheetView>
  </sheetViews>
  <sheetFormatPr defaultColWidth="9.140625" defaultRowHeight="15"/>
  <cols>
    <col min="5" max="5" width="14.5703125" style="1" customWidth="1"/>
    <col min="6" max="6" width="15.7109375" style="2" customWidth="1"/>
    <col min="7" max="7" width="16.28515625" customWidth="1"/>
    <col min="8" max="8" width="14" customWidth="1"/>
    <col min="9" max="9" width="10.7109375" style="1" bestFit="1" customWidth="1"/>
    <col min="10" max="10" width="13" style="2" customWidth="1"/>
    <col min="11" max="12" width="13" customWidth="1"/>
    <col min="15" max="15" width="9.140625" style="30"/>
  </cols>
  <sheetData>
    <row r="2" spans="5:16">
      <c r="E2" s="8" t="s">
        <v>14</v>
      </c>
    </row>
    <row r="3" spans="5:16">
      <c r="E3" s="1" t="s">
        <v>0</v>
      </c>
      <c r="F3" s="4">
        <v>40544</v>
      </c>
    </row>
    <row r="4" spans="5:16">
      <c r="E4" s="1" t="s">
        <v>5</v>
      </c>
      <c r="F4" s="42">
        <v>41003</v>
      </c>
      <c r="M4" s="13"/>
      <c r="N4" s="13"/>
      <c r="O4" s="31" t="s">
        <v>50</v>
      </c>
    </row>
    <row r="5" spans="5:16">
      <c r="E5" s="1" t="s">
        <v>65</v>
      </c>
      <c r="F5" s="29" t="s">
        <v>67</v>
      </c>
      <c r="M5" s="13"/>
      <c r="N5" s="13"/>
      <c r="O5" s="31"/>
    </row>
    <row r="6" spans="5:16">
      <c r="F6" s="4"/>
    </row>
    <row r="7" spans="5:16">
      <c r="E7" s="8" t="s">
        <v>15</v>
      </c>
      <c r="M7" s="13"/>
      <c r="N7" s="13"/>
      <c r="O7" s="30" t="s">
        <v>51</v>
      </c>
    </row>
    <row r="8" spans="5:16">
      <c r="E8" s="1" t="s">
        <v>20</v>
      </c>
      <c r="F8" s="12">
        <v>22500</v>
      </c>
      <c r="O8" s="30" t="s">
        <v>52</v>
      </c>
    </row>
    <row r="9" spans="5:16">
      <c r="E9" s="1" t="s">
        <v>12</v>
      </c>
      <c r="F9" s="2">
        <v>1</v>
      </c>
      <c r="O9" s="30" t="s">
        <v>53</v>
      </c>
    </row>
    <row r="10" spans="5:16">
      <c r="E10" s="1" t="s">
        <v>71</v>
      </c>
      <c r="F10" s="41">
        <v>40637</v>
      </c>
      <c r="G10" t="s">
        <v>23</v>
      </c>
    </row>
    <row r="11" spans="5:16">
      <c r="E11" s="1" t="s">
        <v>13</v>
      </c>
      <c r="F11" s="4">
        <f>DATE(YEAR($F$3)+($F$9-1),MONTH($F$3),DAY($F$3))</f>
        <v>40544</v>
      </c>
      <c r="O11" s="31" t="s">
        <v>40</v>
      </c>
    </row>
    <row r="13" spans="5:16">
      <c r="E13" s="8" t="s">
        <v>16</v>
      </c>
      <c r="O13" s="30" t="s">
        <v>46</v>
      </c>
      <c r="P13" t="s">
        <v>41</v>
      </c>
    </row>
    <row r="14" spans="5:16">
      <c r="E14" s="9" t="s">
        <v>2</v>
      </c>
      <c r="F14" s="10" t="s">
        <v>17</v>
      </c>
      <c r="G14" s="10" t="s">
        <v>21</v>
      </c>
      <c r="M14" s="13"/>
      <c r="N14" s="13"/>
      <c r="O14" s="30" t="s">
        <v>47</v>
      </c>
      <c r="P14" t="s">
        <v>56</v>
      </c>
    </row>
    <row r="15" spans="5:16">
      <c r="E15" s="16">
        <v>500</v>
      </c>
      <c r="F15" s="16">
        <v>2500</v>
      </c>
      <c r="G15" s="17">
        <v>40724</v>
      </c>
      <c r="O15" s="30" t="s">
        <v>48</v>
      </c>
      <c r="P15" t="s">
        <v>59</v>
      </c>
    </row>
    <row r="16" spans="5:16">
      <c r="E16" s="16">
        <v>1000</v>
      </c>
      <c r="F16" s="16">
        <v>5000</v>
      </c>
      <c r="G16" s="17">
        <v>40908</v>
      </c>
      <c r="O16" s="30" t="s">
        <v>49</v>
      </c>
      <c r="P16" t="s">
        <v>44</v>
      </c>
    </row>
    <row r="17" spans="5:16">
      <c r="E17" s="16">
        <v>1250</v>
      </c>
      <c r="F17" s="16">
        <v>5500</v>
      </c>
      <c r="G17" s="17">
        <v>41090</v>
      </c>
      <c r="O17" s="30" t="s">
        <v>57</v>
      </c>
      <c r="P17" t="s">
        <v>61</v>
      </c>
    </row>
    <row r="18" spans="5:16">
      <c r="E18" s="16">
        <v>1500</v>
      </c>
      <c r="F18" s="16">
        <v>6000</v>
      </c>
      <c r="G18" s="17">
        <v>41258</v>
      </c>
      <c r="O18" s="30" t="s">
        <v>58</v>
      </c>
      <c r="P18" t="s">
        <v>45</v>
      </c>
    </row>
    <row r="19" spans="5:16">
      <c r="E19" s="18"/>
      <c r="F19" s="15"/>
      <c r="G19" s="19"/>
    </row>
    <row r="20" spans="5:16">
      <c r="E20" s="18"/>
      <c r="F20" s="15"/>
      <c r="G20" s="19"/>
      <c r="O20" s="31" t="s">
        <v>54</v>
      </c>
    </row>
    <row r="21" spans="5:16">
      <c r="E21" s="18"/>
      <c r="F21" s="15"/>
      <c r="G21" s="19"/>
    </row>
    <row r="22" spans="5:16">
      <c r="O22" s="30" t="s">
        <v>55</v>
      </c>
    </row>
    <row r="23" spans="5:16">
      <c r="E23" s="8" t="s">
        <v>18</v>
      </c>
      <c r="F23" s="4"/>
      <c r="O23" s="30" t="s">
        <v>62</v>
      </c>
    </row>
    <row r="24" spans="5:16">
      <c r="E24" s="8"/>
      <c r="F24" s="4"/>
      <c r="P24" t="s">
        <v>64</v>
      </c>
    </row>
    <row r="25" spans="5:16">
      <c r="E25" s="8" t="s">
        <v>29</v>
      </c>
      <c r="F25" s="4"/>
      <c r="O25" s="30" t="s">
        <v>63</v>
      </c>
    </row>
    <row r="26" spans="5:16">
      <c r="E26" s="8"/>
      <c r="F26" s="4"/>
      <c r="O26" s="30" t="s">
        <v>66</v>
      </c>
    </row>
    <row r="27" spans="5:16">
      <c r="E27" s="1" t="s">
        <v>28</v>
      </c>
      <c r="F27" s="23">
        <f ca="1">IF(OR($F$4&lt;$G$15,$G$15=""),$F$3,OFFSET($G$15,MATCH($F$4,$G$15:$G$21,1)-1,0))</f>
        <v>40908</v>
      </c>
      <c r="O27" s="30" t="s">
        <v>68</v>
      </c>
    </row>
    <row r="28" spans="5:16">
      <c r="E28" s="1" t="s">
        <v>19</v>
      </c>
      <c r="F28" s="11">
        <f ca="1">IF(OR($F$4&lt;$G$15,$G$15=""),0,OFFSET($E$15,MATCH($F$4,$G$15:$G$21,1)-1,0))</f>
        <v>1000</v>
      </c>
      <c r="G28" s="28" t="s">
        <v>46</v>
      </c>
      <c r="O28" s="30" t="s">
        <v>69</v>
      </c>
    </row>
    <row r="29" spans="5:16">
      <c r="E29" s="1" t="s">
        <v>7</v>
      </c>
      <c r="F29" s="14">
        <f ca="1">F8-F28</f>
        <v>21500</v>
      </c>
      <c r="O29" s="30" t="s">
        <v>70</v>
      </c>
    </row>
    <row r="30" spans="5:16">
      <c r="E30" s="8"/>
      <c r="F30" s="4"/>
    </row>
    <row r="31" spans="5:16">
      <c r="E31" s="8" t="s">
        <v>30</v>
      </c>
      <c r="F31" s="4"/>
    </row>
    <row r="32" spans="5:16">
      <c r="E32" s="8"/>
      <c r="F32" s="4"/>
    </row>
    <row r="33" spans="2:14">
      <c r="E33" s="1" t="s">
        <v>65</v>
      </c>
      <c r="F33" s="4">
        <f>IF($F$5="Period Start Date",F11,F10)</f>
        <v>40637</v>
      </c>
    </row>
    <row r="34" spans="2:14">
      <c r="F34" s="4"/>
    </row>
    <row r="35" spans="2:14">
      <c r="E35" s="8"/>
      <c r="F35" s="4" t="s">
        <v>33</v>
      </c>
      <c r="G35" s="24" t="s">
        <v>31</v>
      </c>
      <c r="H35" s="24" t="s">
        <v>32</v>
      </c>
    </row>
    <row r="36" spans="2:14">
      <c r="B36" s="28" t="s">
        <v>46</v>
      </c>
      <c r="E36" s="1" t="s">
        <v>34</v>
      </c>
      <c r="F36" s="5">
        <f ca="1">IF(F27&lt;F33,0,DAYS360($F$33,$F$27)/30)</f>
        <v>8.9</v>
      </c>
      <c r="G36" s="25">
        <f ca="1">((J36-F36)*K36+(F36-I36)*L36)/(J36-I36)</f>
        <v>0.11866666666666668</v>
      </c>
      <c r="H36" s="26">
        <f ca="1">1-G36</f>
        <v>0.8813333333333333</v>
      </c>
      <c r="I36" s="27">
        <f ca="1">IF($F36&lt;$E$48,0,OFFSET($E$48,MATCH($F36,$E$48:$E$58,1)-1,0))</f>
        <v>0</v>
      </c>
      <c r="J36" s="27">
        <f ca="1">IF(F36&lt;$E$48,$E$48,OFFSET($E$48,MATCH(F36,$E$48:$E$58,1),0))</f>
        <v>15</v>
      </c>
      <c r="K36" s="25">
        <f ca="1">IF(I36=0,0,VLOOKUP(OFFSET($E$48,MATCH(F36,$E$48:$E$58,1)-1,0),$E$48:$G$58,3))</f>
        <v>0</v>
      </c>
      <c r="L36" s="25">
        <f ca="1">IF(J36=$E$48,$G$48,VLOOKUP(OFFSET($E$48,MATCH(F36,$E$48:$E$58,1),0),$E$48:$G$58,3))</f>
        <v>0.2</v>
      </c>
    </row>
    <row r="37" spans="2:14">
      <c r="E37" s="1" t="s">
        <v>35</v>
      </c>
      <c r="F37" s="5">
        <f ca="1">IF($F$4&lt;$H$48,E48,OFFSET($E$48,MATCH($F$4,$H$48:$H$58,1),0))</f>
        <v>15</v>
      </c>
      <c r="G37" s="25">
        <f ca="1">((J37-F37)*K37+(F37-I37)*L37)/(J37-I37)</f>
        <v>0.20000000000000004</v>
      </c>
      <c r="H37" s="26">
        <f ca="1">1-G37</f>
        <v>0.79999999999999993</v>
      </c>
      <c r="I37" s="27">
        <f ca="1">IF($F37&lt;$E$48,0,OFFSET($E$48,MATCH($F37,$E$48:$E$58,1)-1,0))</f>
        <v>15</v>
      </c>
      <c r="J37" s="27">
        <f ca="1">IF(F37&lt;$E$48,$E$48,OFFSET($E$48,MATCH(F37,$E$48:$E$58,1),0))</f>
        <v>27</v>
      </c>
      <c r="K37" s="25">
        <f ca="1">IF(I37=0,0,VLOOKUP(OFFSET($E$48,MATCH(F37,$E$48:$E$58,1)-1,0),$E$48:$G$58,3))</f>
        <v>0.2</v>
      </c>
      <c r="L37" s="25">
        <f ca="1">IF(J37=$E$48,$G$48,VLOOKUP(OFFSET($E$48,MATCH(F37,$E$48:$E$58,1),0),$E$48:$G$58,3))</f>
        <v>0.45</v>
      </c>
    </row>
    <row r="38" spans="2:14">
      <c r="F38" s="5"/>
      <c r="G38" s="22"/>
      <c r="H38" s="7"/>
      <c r="I38" s="21"/>
      <c r="J38" s="21"/>
      <c r="K38" s="22"/>
      <c r="L38" s="22"/>
    </row>
    <row r="39" spans="2:14">
      <c r="E39" s="1" t="s">
        <v>35</v>
      </c>
      <c r="F39" s="4">
        <f ca="1">IF($F$4&lt;$H$48,H48,OFFSET($H$48,MATCH($F$4,$H$48:$H$58,1),0))</f>
        <v>41093</v>
      </c>
      <c r="G39" s="34"/>
    </row>
    <row r="40" spans="2:14">
      <c r="F40" s="5"/>
      <c r="G40" s="22"/>
      <c r="H40" s="7"/>
      <c r="I40" s="21"/>
      <c r="J40" s="21"/>
      <c r="K40" s="22"/>
      <c r="L40" s="22"/>
    </row>
    <row r="41" spans="2:14">
      <c r="B41" s="28" t="s">
        <v>47</v>
      </c>
      <c r="E41" s="1" t="s">
        <v>42</v>
      </c>
      <c r="F41" s="6">
        <f ca="1">G37-G36</f>
        <v>8.1333333333333355E-2</v>
      </c>
      <c r="G41" t="s">
        <v>38</v>
      </c>
      <c r="H41" s="7"/>
      <c r="I41" s="21"/>
      <c r="J41" s="21"/>
      <c r="K41" s="22"/>
      <c r="L41" s="22"/>
    </row>
    <row r="42" spans="2:14">
      <c r="B42" s="28" t="s">
        <v>48</v>
      </c>
      <c r="E42" s="1" t="s">
        <v>43</v>
      </c>
      <c r="F42" s="6">
        <f ca="1">H37</f>
        <v>0.79999999999999993</v>
      </c>
      <c r="G42" t="s">
        <v>39</v>
      </c>
      <c r="H42" s="7"/>
      <c r="I42" s="21"/>
      <c r="J42" s="21"/>
      <c r="K42" s="22"/>
      <c r="L42" s="22"/>
    </row>
    <row r="43" spans="2:14">
      <c r="B43" s="28" t="s">
        <v>49</v>
      </c>
      <c r="E43" s="1" t="s">
        <v>36</v>
      </c>
      <c r="F43" s="6">
        <f ca="1">F41+F42</f>
        <v>0.8813333333333333</v>
      </c>
      <c r="G43" t="s">
        <v>37</v>
      </c>
      <c r="H43" s="7"/>
      <c r="I43" s="21"/>
      <c r="J43" s="21"/>
      <c r="K43" s="22"/>
      <c r="L43" s="22"/>
    </row>
    <row r="45" spans="2:14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4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  <c r="M46">
        <f>1000/F8</f>
        <v>4.4444444444444446E-2</v>
      </c>
      <c r="N46">
        <f>M46</f>
        <v>4.4444444444444446E-2</v>
      </c>
    </row>
    <row r="47" spans="2:14" ht="6" customHeight="1">
      <c r="E47" s="2"/>
      <c r="G47" s="2"/>
      <c r="H47" s="2"/>
      <c r="I47" s="2"/>
      <c r="K47" s="2"/>
      <c r="L47" s="2"/>
    </row>
    <row r="48" spans="2:14">
      <c r="B48" s="28" t="s">
        <v>60</v>
      </c>
      <c r="E48" s="33">
        <v>15</v>
      </c>
      <c r="F48" s="32">
        <v>0.2</v>
      </c>
      <c r="G48" s="3">
        <f>F48</f>
        <v>0.2</v>
      </c>
      <c r="H48" s="4">
        <f t="shared" ref="H48:H58" si="0">DATE(YEAR($F$33),MONTH($F$33)+$E48,DAY($F$33)-1)</f>
        <v>41093</v>
      </c>
      <c r="I48" s="2">
        <f t="shared" ref="I48:I58" si="1">(H48&gt;$F$4)*(H47&lt;$F$4)</f>
        <v>1</v>
      </c>
      <c r="J48" s="20">
        <f t="shared" ref="J48:J58" si="2">IF($H48&lt;=$F$4,"",$H48)</f>
        <v>41093</v>
      </c>
      <c r="K48" s="36">
        <f ca="1">IF($H48&lt;=$F$4,"",IF($I48=1,$F$41,F48)/$F$43)</f>
        <v>9.2284417549167955E-2</v>
      </c>
      <c r="L48" s="14">
        <f ca="1">IF($H48&lt;=$F$4,"",$F$29*K48)</f>
        <v>1984.1149773071111</v>
      </c>
      <c r="M48">
        <f ca="1">L48/$F$8</f>
        <v>8.8182887880316044E-2</v>
      </c>
      <c r="N48">
        <f ca="1">N46+M48</f>
        <v>0.13262733232476048</v>
      </c>
    </row>
    <row r="49" spans="5:14">
      <c r="E49" s="33">
        <f>E48+12</f>
        <v>27</v>
      </c>
      <c r="F49" s="32">
        <v>0.25</v>
      </c>
      <c r="G49" s="3">
        <f>G48+F49</f>
        <v>0.45</v>
      </c>
      <c r="H49" s="4">
        <f t="shared" si="0"/>
        <v>41458</v>
      </c>
      <c r="I49" s="2">
        <f t="shared" si="1"/>
        <v>0</v>
      </c>
      <c r="J49" s="20">
        <f t="shared" si="2"/>
        <v>41458</v>
      </c>
      <c r="K49" s="36">
        <f ca="1">IF($H49&lt;=$F$4,"",IF($I49=1,$F$41,F49)/$F$43)</f>
        <v>0.28366111951588502</v>
      </c>
      <c r="L49" s="14">
        <f ca="1">IF($H49&lt;=$F$4,"",$F$29*K49)</f>
        <v>6098.7140695915277</v>
      </c>
      <c r="M49">
        <f t="shared" ref="M49:M52" ca="1" si="3">L49/$F$8</f>
        <v>0.27105395864851234</v>
      </c>
      <c r="N49">
        <f ca="1">N48+M49</f>
        <v>0.40368129097327282</v>
      </c>
    </row>
    <row r="50" spans="5:14">
      <c r="E50" s="33">
        <v>43</v>
      </c>
      <c r="F50" s="32">
        <v>0.3</v>
      </c>
      <c r="G50" s="3">
        <f t="shared" ref="G50:G58" si="4">G49+F50</f>
        <v>0.75</v>
      </c>
      <c r="H50" s="4">
        <f t="shared" si="0"/>
        <v>41946</v>
      </c>
      <c r="I50" s="2">
        <f t="shared" si="1"/>
        <v>0</v>
      </c>
      <c r="J50" s="20">
        <f t="shared" si="2"/>
        <v>41946</v>
      </c>
      <c r="K50" s="36">
        <f ca="1">IF($H50&lt;=$F$4,"",IF($I50=1,$F$41,F50)/$F$43)</f>
        <v>0.34039334341906202</v>
      </c>
      <c r="L50" s="14">
        <f t="shared" ref="L50:L58" ca="1" si="5">IF($H50&lt;=$F$4,"",$F$29*K50)</f>
        <v>7318.4568835098335</v>
      </c>
      <c r="M50">
        <f t="shared" ca="1" si="3"/>
        <v>0.32526475037821484</v>
      </c>
      <c r="N50">
        <f t="shared" ref="N50:N52" ca="1" si="6">N49+M50</f>
        <v>0.72894604135148766</v>
      </c>
    </row>
    <row r="51" spans="5:14">
      <c r="E51" s="33">
        <f t="shared" ref="E51:E58" si="7">E50+12</f>
        <v>55</v>
      </c>
      <c r="F51" s="32">
        <v>0.2</v>
      </c>
      <c r="G51" s="3">
        <f t="shared" si="4"/>
        <v>0.95</v>
      </c>
      <c r="H51" s="4">
        <f t="shared" si="0"/>
        <v>42311</v>
      </c>
      <c r="I51" s="2">
        <f t="shared" si="1"/>
        <v>0</v>
      </c>
      <c r="J51" s="20">
        <f t="shared" si="2"/>
        <v>42311</v>
      </c>
      <c r="K51" s="36">
        <f ca="1">IF($H51&lt;=$F$4,"",IF($I51=1,$F$41,F51)/$F$43)</f>
        <v>0.22692889561270804</v>
      </c>
      <c r="L51" s="14">
        <f t="shared" ca="1" si="5"/>
        <v>4878.9712556732229</v>
      </c>
      <c r="M51">
        <f t="shared" ca="1" si="3"/>
        <v>0.21684316691880992</v>
      </c>
      <c r="N51">
        <f t="shared" ca="1" si="6"/>
        <v>0.94578920827029755</v>
      </c>
    </row>
    <row r="52" spans="5:14">
      <c r="E52" s="33">
        <f t="shared" si="7"/>
        <v>67</v>
      </c>
      <c r="F52" s="32">
        <v>0.05</v>
      </c>
      <c r="G52" s="3">
        <f t="shared" si="4"/>
        <v>1</v>
      </c>
      <c r="H52" s="4">
        <f t="shared" si="0"/>
        <v>42677</v>
      </c>
      <c r="I52" s="2">
        <f t="shared" si="1"/>
        <v>0</v>
      </c>
      <c r="J52" s="20">
        <f t="shared" si="2"/>
        <v>42677</v>
      </c>
      <c r="K52" s="36">
        <f t="shared" ref="K52:K58" ca="1" si="8">IF($H52&lt;=$F$4,"",IF($I52=1,$F$41,F52)/$F$43)</f>
        <v>5.6732223903177011E-2</v>
      </c>
      <c r="L52" s="14">
        <f t="shared" ca="1" si="5"/>
        <v>1219.7428139183057</v>
      </c>
      <c r="M52">
        <f t="shared" ca="1" si="3"/>
        <v>5.421079172970248E-2</v>
      </c>
      <c r="N52">
        <f t="shared" ca="1" si="6"/>
        <v>1</v>
      </c>
    </row>
    <row r="53" spans="5:14">
      <c r="E53" s="33">
        <f t="shared" si="7"/>
        <v>79</v>
      </c>
      <c r="F53" s="32">
        <v>0</v>
      </c>
      <c r="G53" s="3">
        <f t="shared" si="4"/>
        <v>1</v>
      </c>
      <c r="H53" s="4">
        <f t="shared" si="0"/>
        <v>43042</v>
      </c>
      <c r="I53" s="2">
        <f t="shared" si="1"/>
        <v>0</v>
      </c>
      <c r="J53" s="20">
        <f t="shared" si="2"/>
        <v>43042</v>
      </c>
      <c r="K53" s="36">
        <f t="shared" ca="1" si="8"/>
        <v>0</v>
      </c>
      <c r="L53" s="14">
        <f t="shared" ca="1" si="5"/>
        <v>0</v>
      </c>
    </row>
    <row r="54" spans="5:14">
      <c r="E54" s="33">
        <f t="shared" si="7"/>
        <v>91</v>
      </c>
      <c r="F54" s="32">
        <v>0</v>
      </c>
      <c r="G54" s="3">
        <f t="shared" si="4"/>
        <v>1</v>
      </c>
      <c r="H54" s="4">
        <f t="shared" si="0"/>
        <v>43407</v>
      </c>
      <c r="I54" s="2">
        <f t="shared" si="1"/>
        <v>0</v>
      </c>
      <c r="J54" s="20">
        <f t="shared" si="2"/>
        <v>43407</v>
      </c>
      <c r="K54" s="36">
        <f t="shared" ca="1" si="8"/>
        <v>0</v>
      </c>
      <c r="L54" s="14">
        <f t="shared" ca="1" si="5"/>
        <v>0</v>
      </c>
    </row>
    <row r="55" spans="5:14">
      <c r="E55" s="33">
        <f t="shared" si="7"/>
        <v>103</v>
      </c>
      <c r="F55" s="32">
        <v>0</v>
      </c>
      <c r="G55" s="3">
        <f t="shared" si="4"/>
        <v>1</v>
      </c>
      <c r="H55" s="4">
        <f t="shared" si="0"/>
        <v>43772</v>
      </c>
      <c r="I55" s="2">
        <f t="shared" si="1"/>
        <v>0</v>
      </c>
      <c r="J55" s="20">
        <f t="shared" si="2"/>
        <v>43772</v>
      </c>
      <c r="K55" s="36">
        <f t="shared" ca="1" si="8"/>
        <v>0</v>
      </c>
      <c r="L55" s="14">
        <f t="shared" ca="1" si="5"/>
        <v>0</v>
      </c>
    </row>
    <row r="56" spans="5:14">
      <c r="E56" s="33">
        <f t="shared" si="7"/>
        <v>115</v>
      </c>
      <c r="F56" s="32">
        <v>0</v>
      </c>
      <c r="G56" s="3">
        <f t="shared" si="4"/>
        <v>1</v>
      </c>
      <c r="H56" s="4">
        <f t="shared" si="0"/>
        <v>44138</v>
      </c>
      <c r="I56" s="2">
        <f t="shared" si="1"/>
        <v>0</v>
      </c>
      <c r="J56" s="20">
        <f t="shared" si="2"/>
        <v>44138</v>
      </c>
      <c r="K56" s="36">
        <f t="shared" ca="1" si="8"/>
        <v>0</v>
      </c>
      <c r="L56" s="14">
        <f t="shared" ca="1" si="5"/>
        <v>0</v>
      </c>
    </row>
    <row r="57" spans="5:14">
      <c r="E57" s="33">
        <f t="shared" si="7"/>
        <v>127</v>
      </c>
      <c r="F57" s="32">
        <v>0</v>
      </c>
      <c r="G57" s="3">
        <f t="shared" si="4"/>
        <v>1</v>
      </c>
      <c r="H57" s="4">
        <f t="shared" si="0"/>
        <v>44503</v>
      </c>
      <c r="I57" s="2">
        <f t="shared" si="1"/>
        <v>0</v>
      </c>
      <c r="J57" s="20">
        <f t="shared" si="2"/>
        <v>44503</v>
      </c>
      <c r="K57" s="36">
        <f t="shared" ca="1" si="8"/>
        <v>0</v>
      </c>
      <c r="L57" s="14">
        <f t="shared" ca="1" si="5"/>
        <v>0</v>
      </c>
    </row>
    <row r="58" spans="5:14">
      <c r="E58" s="33">
        <f t="shared" si="7"/>
        <v>139</v>
      </c>
      <c r="F58" s="32">
        <v>0</v>
      </c>
      <c r="G58" s="3">
        <f t="shared" si="4"/>
        <v>1</v>
      </c>
      <c r="H58" s="4">
        <f t="shared" si="0"/>
        <v>44868</v>
      </c>
      <c r="I58" s="2">
        <f t="shared" si="1"/>
        <v>0</v>
      </c>
      <c r="J58" s="20">
        <f t="shared" si="2"/>
        <v>44868</v>
      </c>
      <c r="K58" s="36">
        <f t="shared" ca="1" si="8"/>
        <v>0</v>
      </c>
      <c r="L58" s="14">
        <f t="shared" ca="1" si="5"/>
        <v>0</v>
      </c>
    </row>
    <row r="59" spans="5:14">
      <c r="J59" s="1"/>
      <c r="K59" s="2"/>
    </row>
    <row r="60" spans="5:14">
      <c r="J60" s="1"/>
      <c r="K60" s="35">
        <f ca="1">SUM(K48:K58)</f>
        <v>1</v>
      </c>
      <c r="L60" s="9">
        <f ca="1">SUM(L48:L58)</f>
        <v>21500.000000000004</v>
      </c>
    </row>
  </sheetData>
  <dataValidations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2" sqref="B2"/>
    </sheetView>
  </sheetViews>
  <sheetFormatPr defaultColWidth="11.42578125" defaultRowHeight="15"/>
  <cols>
    <col min="1" max="1" width="7" bestFit="1" customWidth="1"/>
    <col min="2" max="2" width="19.5703125" bestFit="1" customWidth="1"/>
  </cols>
  <sheetData>
    <row r="1" spans="1:2">
      <c r="A1" s="37" t="s">
        <v>22</v>
      </c>
      <c r="B1" s="37" t="s">
        <v>74</v>
      </c>
    </row>
    <row r="2" spans="1:2">
      <c r="A2" s="39">
        <f>Usage!E48</f>
        <v>15</v>
      </c>
      <c r="B2" s="38">
        <f>Usage!F48</f>
        <v>0.2</v>
      </c>
    </row>
    <row r="3" spans="1:2">
      <c r="A3" s="39">
        <f>Usage!E49</f>
        <v>27</v>
      </c>
      <c r="B3" s="38">
        <f>Usage!F49</f>
        <v>0.25</v>
      </c>
    </row>
    <row r="4" spans="1:2">
      <c r="A4" s="39">
        <f>Usage!E50</f>
        <v>43</v>
      </c>
      <c r="B4" s="38">
        <f>Usage!F50</f>
        <v>0.3</v>
      </c>
    </row>
    <row r="5" spans="1:2">
      <c r="A5" s="39">
        <f>Usage!E51</f>
        <v>55</v>
      </c>
      <c r="B5" s="38">
        <f>Usage!F51</f>
        <v>0.2</v>
      </c>
    </row>
    <row r="6" spans="1:2">
      <c r="A6" s="39">
        <f>Usage!E52</f>
        <v>67</v>
      </c>
      <c r="B6" s="38">
        <f>Usage!F52</f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4" sqref="D4"/>
    </sheetView>
  </sheetViews>
  <sheetFormatPr defaultColWidth="11.42578125" defaultRowHeight="15"/>
  <sheetData>
    <row r="1" spans="1:4">
      <c r="A1" s="37" t="s">
        <v>72</v>
      </c>
      <c r="B1" s="37" t="s">
        <v>73</v>
      </c>
      <c r="C1" s="37" t="s">
        <v>2</v>
      </c>
      <c r="D1" s="37" t="s">
        <v>21</v>
      </c>
    </row>
    <row r="2" spans="1:4">
      <c r="A2">
        <v>1</v>
      </c>
      <c r="B2">
        <f>Usage!F15</f>
        <v>2500</v>
      </c>
      <c r="C2">
        <f>Usage!E15</f>
        <v>500</v>
      </c>
      <c r="D2" s="40">
        <f>Usage!G15</f>
        <v>40724</v>
      </c>
    </row>
    <row r="3" spans="1:4">
      <c r="A3">
        <v>1</v>
      </c>
      <c r="B3">
        <f>Usage!F16</f>
        <v>5000</v>
      </c>
      <c r="C3">
        <f>Usage!E16</f>
        <v>1000</v>
      </c>
      <c r="D3" s="40">
        <f>Usage!G16</f>
        <v>40908</v>
      </c>
    </row>
    <row r="4" spans="1:4">
      <c r="A4">
        <v>1</v>
      </c>
      <c r="B4">
        <f>Usage!F17</f>
        <v>5500</v>
      </c>
      <c r="C4">
        <f>Usage!E17</f>
        <v>1250</v>
      </c>
      <c r="D4" s="40">
        <f>Usage!G17</f>
        <v>41090</v>
      </c>
    </row>
    <row r="5" spans="1:4">
      <c r="A5">
        <v>1</v>
      </c>
      <c r="B5">
        <f>Usage!F18</f>
        <v>6000</v>
      </c>
      <c r="C5">
        <f>Usage!E18</f>
        <v>1500</v>
      </c>
      <c r="D5" s="40">
        <f>Usage!G18</f>
        <v>41258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B2" sqref="B2"/>
    </sheetView>
  </sheetViews>
  <sheetFormatPr defaultColWidth="11.42578125" defaultRowHeight="15"/>
  <cols>
    <col min="1" max="1" width="14.28515625" bestFit="1" customWidth="1"/>
  </cols>
  <sheetData>
    <row r="1" spans="1:2">
      <c r="A1" t="s">
        <v>75</v>
      </c>
      <c r="B1" t="s">
        <v>76</v>
      </c>
    </row>
    <row r="2" spans="1:2">
      <c r="A2" s="40">
        <v>40544</v>
      </c>
      <c r="B2" s="43">
        <v>0</v>
      </c>
    </row>
    <row r="3" spans="1:2">
      <c r="A3" s="40">
        <v>40637</v>
      </c>
      <c r="B3" s="43">
        <v>0</v>
      </c>
    </row>
    <row r="4" spans="1:2">
      <c r="A4" s="40">
        <v>40724</v>
      </c>
      <c r="B4" s="43">
        <v>500</v>
      </c>
    </row>
    <row r="5" spans="1:2">
      <c r="A5" s="40">
        <v>40908</v>
      </c>
      <c r="B5" s="43">
        <v>500</v>
      </c>
    </row>
    <row r="6" spans="1:2">
      <c r="A6" s="40">
        <v>40909</v>
      </c>
      <c r="B6" s="43">
        <v>0</v>
      </c>
    </row>
    <row r="7" spans="1:2">
      <c r="A7" s="40">
        <v>41093</v>
      </c>
      <c r="B7" s="43">
        <v>1984.1149773071111</v>
      </c>
    </row>
    <row r="8" spans="1:2">
      <c r="A8" s="40">
        <v>41275</v>
      </c>
      <c r="B8" s="43">
        <v>0</v>
      </c>
    </row>
    <row r="9" spans="1:2">
      <c r="A9" s="40">
        <v>41458</v>
      </c>
      <c r="B9" s="43">
        <v>6098.7140695915277</v>
      </c>
    </row>
    <row r="10" spans="1:2">
      <c r="A10" s="40">
        <v>41640</v>
      </c>
      <c r="B10" s="43">
        <v>0</v>
      </c>
    </row>
    <row r="11" spans="1:2">
      <c r="A11" s="40">
        <v>41946</v>
      </c>
      <c r="B11" s="43">
        <v>7318.4568835098335</v>
      </c>
    </row>
    <row r="12" spans="1:2">
      <c r="A12" s="40">
        <v>42005</v>
      </c>
      <c r="B12" s="43">
        <v>0</v>
      </c>
    </row>
    <row r="13" spans="1:2">
      <c r="A13" s="40">
        <v>42311</v>
      </c>
      <c r="B13" s="43">
        <v>4878.9712556732229</v>
      </c>
    </row>
    <row r="14" spans="1:2">
      <c r="A14" s="40">
        <v>42370</v>
      </c>
      <c r="B14" s="43">
        <v>0</v>
      </c>
    </row>
    <row r="15" spans="1:2">
      <c r="A15" s="40">
        <v>42677</v>
      </c>
      <c r="B15" s="43">
        <v>1219.7428139183057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sparten</cp:lastModifiedBy>
  <dcterms:created xsi:type="dcterms:W3CDTF">2011-07-27T13:01:19Z</dcterms:created>
  <dcterms:modified xsi:type="dcterms:W3CDTF">2012-09-17T08:16:17Z</dcterms:modified>
</cp:coreProperties>
</file>