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11" i="15"/>
  <c r="E51" i="4"/>
  <c r="E52" s="1"/>
  <c r="E53" s="1"/>
  <c r="E54" s="1"/>
  <c r="E55" s="1"/>
  <c r="E56" s="1"/>
  <c r="E57" s="1"/>
  <c r="E58" s="1"/>
  <c r="G48"/>
  <c r="G49" s="1"/>
  <c r="G50" s="1"/>
  <c r="G51" s="1"/>
  <c r="G52" s="1"/>
  <c r="G53" s="1"/>
  <c r="G54" s="1"/>
  <c r="G55" s="1"/>
  <c r="G56" s="1"/>
  <c r="G57" s="1"/>
  <c r="G58" s="1"/>
  <c r="F28"/>
  <c r="F29" s="1"/>
  <c r="F27"/>
  <c r="F36" s="1"/>
  <c r="F11"/>
  <c r="F33" s="1"/>
  <c r="J36" l="1"/>
  <c r="I36"/>
  <c r="K36" s="1"/>
  <c r="H57"/>
  <c r="H55"/>
  <c r="H53"/>
  <c r="H51"/>
  <c r="H58"/>
  <c r="H56"/>
  <c r="H54"/>
  <c r="H52"/>
  <c r="H50"/>
  <c r="H49"/>
  <c r="H48"/>
  <c r="I49" l="1"/>
  <c r="J49"/>
  <c r="A5" i="15" s="1"/>
  <c r="I56" i="4"/>
  <c r="J56"/>
  <c r="J51"/>
  <c r="I51"/>
  <c r="J55"/>
  <c r="I55"/>
  <c r="K48"/>
  <c r="I48"/>
  <c r="F39"/>
  <c r="L48"/>
  <c r="J48"/>
  <c r="F37"/>
  <c r="I50"/>
  <c r="J50"/>
  <c r="A9" i="15" s="1"/>
  <c r="I54" i="4"/>
  <c r="J54"/>
  <c r="I58"/>
  <c r="J58"/>
  <c r="J53"/>
  <c r="I53"/>
  <c r="J57"/>
  <c r="I57"/>
  <c r="L36"/>
  <c r="G36" s="1"/>
  <c r="H36" s="1"/>
  <c r="I52"/>
  <c r="J52"/>
  <c r="A13" i="15" s="1"/>
  <c r="B4"/>
  <c r="A4"/>
  <c r="D2" i="14"/>
  <c r="C2"/>
  <c r="B2"/>
  <c r="I37" i="4" l="1"/>
  <c r="K37" s="1"/>
  <c r="J37"/>
  <c r="B3" i="13"/>
  <c r="B4"/>
  <c r="B5"/>
  <c r="B6"/>
  <c r="B2"/>
  <c r="A3"/>
  <c r="A4"/>
  <c r="A5"/>
  <c r="A6"/>
  <c r="A2"/>
  <c r="L37" i="4" l="1"/>
  <c r="G37" s="1"/>
  <c r="F41" l="1"/>
  <c r="H37"/>
  <c r="F42" s="1"/>
  <c r="F43" l="1"/>
  <c r="K49" s="1"/>
  <c r="K57" l="1"/>
  <c r="L57" s="1"/>
  <c r="K55"/>
  <c r="L55" s="1"/>
  <c r="K52"/>
  <c r="L52" s="1"/>
  <c r="B13" i="15" s="1"/>
  <c r="K54" i="4"/>
  <c r="L54" s="1"/>
  <c r="K56"/>
  <c r="L56" s="1"/>
  <c r="K53"/>
  <c r="L53" s="1"/>
  <c r="K51"/>
  <c r="L51" s="1"/>
  <c r="B11" i="15" s="1"/>
  <c r="K58" i="4"/>
  <c r="L58" s="1"/>
  <c r="K50"/>
  <c r="L50" s="1"/>
  <c r="B9" i="15" s="1"/>
  <c r="L49" i="4"/>
  <c r="K60" l="1"/>
  <c r="B5" i="15"/>
  <c r="L60" i="4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<sst xmlns="http://schemas.openxmlformats.org/spreadsheetml/2006/main" count="89" uniqueCount="77">
  <si>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</si>
  <si>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</si>
  <si>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</si>
  <si>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</si>
  <si>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</si>
  <si>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</si>
  <si>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</si>
  <si>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</si>
  <si>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</si>
  <si>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</si>
  <si>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</si>
  <si>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</si>
  <si>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</si>
  <si>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</si>
  <si>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</si>
  <si>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</si>
  <si>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</si>
  <si>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</si>
  <si>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</si>
  <si>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</si>
  <si>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</si>
  <si>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</si>
  <si>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</si>
  <si>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</si>
  <si>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</si>
  <si>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</si>
  <si>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</si>
  <si>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</si>
  <si>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</si>
  <si>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</si>
  <si>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</si>
  <si>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</si>
  <si>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</si>
  <si>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</si>
  <si>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</si>
  <si>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</si>
  <si>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</si>
  <si>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</si>
  <si>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</si>
  <si>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</si>
  <si>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</si>
  <si>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</si>
  <si>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</si>
  <si>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</si>
  <si>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</si>
  <si>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</si>
  <si>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</si>
  <si>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</si>
  <si>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</si>
  <si>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</si>
  <si>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</si>
  <si>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</si>
  <si>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</si>
  <si>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</si>
  <si>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</si>
  <si>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</si>
  <si>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</si>
  <si>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</si>
  <si>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</si>
  <si>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</si>
  <si>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</si>
  <si>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</si>
  <si>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</si>
  <si>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</si>
  <si>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</si>
  <si>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</si>
  <si>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</si>
  <si>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</si>
  <si>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</si>
  <si>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</si>
  <si>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</si>
  <si>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</si>
  <si>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</si>
  <si>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</si>
  <si>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</si>
  <si>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</si>
  <si>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Period Start Date</t>
  </si>
</sst>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9" fillId="0" borderId="0" xfId="2" applyNumberFormat="1" applyFont="1"/>
    <xf numFmtId="164" fontId="9" fillId="0" borderId="0" xfId="2" applyFont="1"/>
    <xf numFmtId="164" fontId="0" fillId="0" borderId="0" xfId="2" applyFont="1"/>
    <xf numFmtId="0" fontId="6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0" zoomScale="70" zoomScaleNormal="70" workbookViewId="0">
      <selection sqref="A1:O61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40634</v>
      </c>
      <c r="M4" s="13"/>
      <c r="N4" s="13"/>
      <c r="O4" s="30" t="s">
        <v>50</v>
      </c>
    </row>
    <row r="5" spans="5:16">
      <c r="E5" s="1" t="s">
        <v>65</v>
      </c>
      <c r="F5" s="28" t="s">
        <v>76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10000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70</v>
      </c>
      <c r="F10" s="4">
        <v>40544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250</v>
      </c>
      <c r="F15" s="16">
        <v>5000</v>
      </c>
      <c r="G15" s="17">
        <v>40633</v>
      </c>
      <c r="O15" s="29" t="s">
        <v>48</v>
      </c>
      <c r="P15" t="s">
        <v>59</v>
      </c>
    </row>
    <row r="16" spans="5:16">
      <c r="E16" s="16"/>
      <c r="F16" s="16"/>
      <c r="G16" s="17"/>
      <c r="O16" s="29" t="s">
        <v>49</v>
      </c>
      <c r="P16" t="s">
        <v>44</v>
      </c>
    </row>
    <row r="17" spans="5:16">
      <c r="E17" s="16"/>
      <c r="F17" s="16"/>
      <c r="G17" s="17"/>
      <c r="O17" s="29" t="s">
        <v>57</v>
      </c>
      <c r="P17" t="s">
        <v>61</v>
      </c>
    </row>
    <row r="18" spans="5:16">
      <c r="E18" s="16"/>
      <c r="F18" s="16"/>
      <c r="G18" s="17"/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40633</v>
      </c>
      <c r="O27" s="29" t="s">
        <v>67</v>
      </c>
    </row>
    <row r="28" spans="5:16">
      <c r="E28" s="1" t="s">
        <v>19</v>
      </c>
      <c r="F28" s="11">
        <f ca="1">IF(OR($F$4&lt;$G$15,$G$15=""),0,OFFSET($E$15,MATCH($F$4,$G$15:$G$21,1)-1,0))</f>
        <v>250</v>
      </c>
      <c r="G28" s="27" t="s">
        <v>46</v>
      </c>
      <c r="O28" s="29" t="s">
        <v>68</v>
      </c>
    </row>
    <row r="29" spans="5:16">
      <c r="E29" s="1" t="s">
        <v>7</v>
      </c>
      <c r="F29" s="14">
        <f ca="1">F8-F28</f>
        <v>9750</v>
      </c>
      <c r="O29" s="29" t="s">
        <v>69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40544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3</v>
      </c>
      <c r="G36" s="25">
        <f ca="1">((J36-F36)*K36+(F36-I36)*L36)/(J36-I36)</f>
        <v>0.2</v>
      </c>
      <c r="H36" s="26">
        <f ca="1">1-G36</f>
        <v>0.8</v>
      </c>
      <c r="I36" s="44">
        <f ca="1">IF($F36&lt;$E$48,0,OFFSET($E$48,MATCH($F36,$E$48:$E$58,1)-1,0))</f>
        <v>3</v>
      </c>
      <c r="J36" s="44">
        <f ca="1">IF(F36&lt;$E$48,$E$48,OFFSET($E$48,MATCH(F36,$E$48:$E$58,1),0))</f>
        <v>12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12</v>
      </c>
      <c r="G37" s="25">
        <f ca="1">((J37-F37)*K37+(F37-I37)*L37)/(J37-I37)</f>
        <v>0.45</v>
      </c>
      <c r="H37" s="26">
        <f ca="1">1-G37</f>
        <v>0.55000000000000004</v>
      </c>
      <c r="I37" s="44">
        <f ca="1">IF($F37&lt;$E$48,0,OFFSET($E$48,MATCH($F37,$E$48:$E$58,1)-1,0))</f>
        <v>12</v>
      </c>
      <c r="J37" s="44">
        <f ca="1">IF(F37&lt;$E$48,$E$48,OFFSET($E$48,MATCH(F37,$E$48:$E$58,1),0))</f>
        <v>43</v>
      </c>
      <c r="K37" s="25">
        <f ca="1">IF(I37=0,0,VLOOKUP(OFFSET($E$48,MATCH(F37,$E$48:$E$58,1)-1,0),$E$48:$G$58,3))</f>
        <v>0.45</v>
      </c>
      <c r="L37" s="25">
        <f ca="1">IF(J37=$E$48,$G$48,VLOOKUP(OFFSET($E$48,MATCH(F37,$E$48:$E$58,1),0),$E$48:$G$58,3))</f>
        <v>0.75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40908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0.25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0.55000000000000004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0.8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3</v>
      </c>
      <c r="F48" s="31">
        <v>0.2</v>
      </c>
      <c r="G48" s="3">
        <f>F48</f>
        <v>0.2</v>
      </c>
      <c r="H48" s="4">
        <f t="shared" ref="H48:H58" si="0">DATE(YEAR($F$33),MONTH($F$33)+$E48,DAY($F$33)-1)</f>
        <v>40633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v>12</v>
      </c>
      <c r="F49" s="31">
        <v>0.25</v>
      </c>
      <c r="G49" s="3">
        <f>G48+F49</f>
        <v>0.45</v>
      </c>
      <c r="H49" s="4">
        <f t="shared" si="0"/>
        <v>40908</v>
      </c>
      <c r="I49" s="2">
        <f t="shared" si="1"/>
        <v>1</v>
      </c>
      <c r="J49" s="20">
        <f t="shared" si="2"/>
        <v>40908</v>
      </c>
      <c r="K49" s="35">
        <f ca="1">IF($H49&lt;=$F$4,"",IF($I49=1,$F$41,F49)/$F$43)</f>
        <v>0.3125</v>
      </c>
      <c r="L49" s="14">
        <f ca="1">IF($H49&lt;=$F$4,"",$F$29*K49)</f>
        <v>3046.875</v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41851</v>
      </c>
      <c r="I50" s="2">
        <f t="shared" si="1"/>
        <v>0</v>
      </c>
      <c r="J50" s="20">
        <f t="shared" si="2"/>
        <v>41851</v>
      </c>
      <c r="K50" s="35">
        <f ca="1">IF($H50&lt;=$F$4,"",IF($I50=1,$F$41,F50)/$F$43)</f>
        <v>0.37499999999999994</v>
      </c>
      <c r="L50" s="14">
        <f t="shared" ref="L50:L58" ca="1" si="4">IF($H50&lt;=$F$4,"",$F$29*K50)</f>
        <v>3656.2499999999995</v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42216</v>
      </c>
      <c r="I51" s="2">
        <f t="shared" si="1"/>
        <v>0</v>
      </c>
      <c r="J51" s="20">
        <f t="shared" si="2"/>
        <v>42216</v>
      </c>
      <c r="K51" s="35">
        <f ca="1">IF($H51&lt;=$F$4,"",IF($I51=1,$F$41,F51)/$F$43)</f>
        <v>0.25</v>
      </c>
      <c r="L51" s="14">
        <f t="shared" ca="1" si="4"/>
        <v>2437.5</v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42582</v>
      </c>
      <c r="I52" s="2">
        <f t="shared" si="1"/>
        <v>0</v>
      </c>
      <c r="J52" s="20">
        <f t="shared" si="2"/>
        <v>42582</v>
      </c>
      <c r="K52" s="35">
        <f t="shared" ref="K52:K58" ca="1" si="6">IF($H52&lt;=$F$4,"",IF($I52=1,$F$41,F52)/$F$43)</f>
        <v>6.25E-2</v>
      </c>
      <c r="L52" s="14">
        <f t="shared" ca="1" si="4"/>
        <v>609.375</v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42947</v>
      </c>
      <c r="I53" s="2">
        <f t="shared" si="1"/>
        <v>0</v>
      </c>
      <c r="J53" s="20">
        <f t="shared" si="2"/>
        <v>42947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43312</v>
      </c>
      <c r="I54" s="2">
        <f t="shared" si="1"/>
        <v>0</v>
      </c>
      <c r="J54" s="20">
        <f t="shared" si="2"/>
        <v>43312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43677</v>
      </c>
      <c r="I55" s="2">
        <f t="shared" si="1"/>
        <v>0</v>
      </c>
      <c r="J55" s="20">
        <f t="shared" si="2"/>
        <v>43677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44043</v>
      </c>
      <c r="I56" s="2">
        <f t="shared" si="1"/>
        <v>0</v>
      </c>
      <c r="J56" s="20">
        <f t="shared" si="2"/>
        <v>44043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44408</v>
      </c>
      <c r="I57" s="2">
        <f t="shared" si="1"/>
        <v>0</v>
      </c>
      <c r="J57" s="20">
        <f t="shared" si="2"/>
        <v>44408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44773</v>
      </c>
      <c r="I58" s="2">
        <f t="shared" si="1"/>
        <v>0</v>
      </c>
      <c r="J58" s="20">
        <f t="shared" si="2"/>
        <v>44773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9750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7" sqref="A7:XFD1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73</v>
      </c>
    </row>
    <row r="2" spans="1:2">
      <c r="A2" s="38">
        <f>Usage!E48</f>
        <v>3</v>
      </c>
      <c r="B2" s="37">
        <f>Usage!F48</f>
        <v>0.2</v>
      </c>
    </row>
    <row r="3" spans="1:2">
      <c r="A3" s="38">
        <f>Usage!E49</f>
        <v>12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3" sqref="A3:XFD5"/>
    </sheetView>
  </sheetViews>
  <sheetFormatPr defaultColWidth="11.42578125" defaultRowHeight="15"/>
  <sheetData>
    <row r="1" spans="1:4">
      <c r="A1" s="36" t="s">
        <v>71</v>
      </c>
      <c r="B1" s="36" t="s">
        <v>72</v>
      </c>
      <c r="C1" s="36" t="s">
        <v>2</v>
      </c>
      <c r="D1" s="36" t="s">
        <v>21</v>
      </c>
    </row>
    <row r="2" spans="1:4">
      <c r="A2">
        <v>1</v>
      </c>
      <c r="B2">
        <f>Usage!F15</f>
        <v>5000</v>
      </c>
      <c r="C2">
        <f>Usage!E15</f>
        <v>250</v>
      </c>
      <c r="D2" s="40">
        <f>Usage!G15</f>
        <v>40633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3" sqref="B3:B16"/>
    </sheetView>
  </sheetViews>
  <sheetFormatPr defaultColWidth="11.42578125" defaultRowHeight="15"/>
  <cols>
    <col min="1" max="1" width="14.28515625" bestFit="1" customWidth="1"/>
  </cols>
  <sheetData>
    <row r="1" spans="1:2">
      <c r="A1" t="s">
        <v>74</v>
      </c>
      <c r="B1" t="s">
        <v>75</v>
      </c>
    </row>
    <row r="2" spans="1:2">
      <c r="A2" s="41">
        <v>40544</v>
      </c>
      <c r="B2" s="42">
        <v>0</v>
      </c>
    </row>
    <row r="3" spans="1:2">
      <c r="A3" s="41">
        <v>40544</v>
      </c>
      <c r="B3" s="42">
        <v>0</v>
      </c>
    </row>
    <row r="4" spans="1:2">
      <c r="A4" s="41">
        <f>Usage!G15</f>
        <v>40633</v>
      </c>
      <c r="B4" s="42">
        <f>Usage!E15</f>
        <v>250</v>
      </c>
    </row>
    <row r="5" spans="1:2">
      <c r="A5" s="41">
        <f>Usage!J49</f>
        <v>40908</v>
      </c>
      <c r="B5" s="43">
        <f ca="1">Usage!L49</f>
        <v>3046.875</v>
      </c>
    </row>
    <row r="6" spans="1:2">
      <c r="A6" s="41">
        <v>40909</v>
      </c>
      <c r="B6" s="42">
        <v>0</v>
      </c>
    </row>
    <row r="7" spans="1:2">
      <c r="A7" s="41">
        <v>41275</v>
      </c>
      <c r="B7" s="42">
        <v>0</v>
      </c>
    </row>
    <row r="8" spans="1:2">
      <c r="A8" s="41">
        <v>41640</v>
      </c>
      <c r="B8" s="42">
        <v>0</v>
      </c>
    </row>
    <row r="9" spans="1:2">
      <c r="A9" s="41">
        <f>Usage!J50</f>
        <v>41851</v>
      </c>
      <c r="B9" s="43">
        <f ca="1">Usage!L50</f>
        <v>3656.2499999999995</v>
      </c>
    </row>
    <row r="10" spans="1:2">
      <c r="A10" s="41">
        <v>42005</v>
      </c>
      <c r="B10" s="42">
        <v>0</v>
      </c>
    </row>
    <row r="11" spans="1:2">
      <c r="A11" s="41">
        <f>Usage!J51</f>
        <v>42216</v>
      </c>
      <c r="B11" s="43">
        <f ca="1">Usage!L51</f>
        <v>2437.5</v>
      </c>
    </row>
    <row r="12" spans="1:2">
      <c r="A12" s="41">
        <v>42370</v>
      </c>
      <c r="B12" s="42">
        <v>0</v>
      </c>
    </row>
    <row r="13" spans="1:2">
      <c r="A13" s="41">
        <f>Usage!J52</f>
        <v>42582</v>
      </c>
      <c r="B13" s="43">
        <f ca="1">Usage!L52</f>
        <v>609.375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2012-09-17T08:54:45Z</dcterms:modified>
</cp:coreProperties>
</file>