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910" yWindow="60" windowWidth="18915" windowHeight="11535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M48" i="1"/>
  <c r="F11" l="1"/>
  <c r="E53"/>
  <c r="E54" s="1"/>
  <c r="E55" s="1"/>
  <c r="E56" s="1"/>
  <c r="E57" s="1"/>
  <c r="E58" s="1"/>
  <c r="E52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3"/>
  <c r="H49" s="1"/>
  <c r="H58" l="1"/>
  <c r="H56"/>
  <c r="H54"/>
  <c r="H52"/>
  <c r="H50"/>
  <c r="H48"/>
  <c r="H57"/>
  <c r="H55"/>
  <c r="H53"/>
  <c r="H51"/>
  <c r="F36"/>
  <c r="I36" l="1"/>
  <c r="K36" s="1"/>
  <c r="J36"/>
  <c r="I52"/>
  <c r="J52"/>
  <c r="I56"/>
  <c r="J56"/>
  <c r="L48"/>
  <c r="J48"/>
  <c r="F37"/>
  <c r="K48"/>
  <c r="I48"/>
  <c r="F39"/>
  <c r="J50"/>
  <c r="I50"/>
  <c r="J53"/>
  <c r="I53"/>
  <c r="J57"/>
  <c r="I57"/>
  <c r="I54"/>
  <c r="J54"/>
  <c r="I58"/>
  <c r="J58"/>
  <c r="J49"/>
  <c r="I49"/>
  <c r="J51"/>
  <c r="I51"/>
  <c r="J55"/>
  <c r="I55"/>
  <c r="J37" l="1"/>
  <c r="I37"/>
  <c r="K37" s="1"/>
  <c r="L36"/>
  <c r="G36" s="1"/>
  <c r="H36" s="1"/>
  <c r="L37" l="1"/>
  <c r="G37" s="1"/>
  <c r="F41" l="1"/>
  <c r="H37"/>
  <c r="F42" s="1"/>
  <c r="F43" l="1"/>
  <c r="K49" s="1"/>
  <c r="N49" l="1"/>
  <c r="O49" s="1"/>
  <c r="L49"/>
  <c r="K54"/>
  <c r="L54" s="1"/>
  <c r="K52"/>
  <c r="L52" s="1"/>
  <c r="K51"/>
  <c r="K57"/>
  <c r="L57" s="1"/>
  <c r="K50"/>
  <c r="K58"/>
  <c r="L58" s="1"/>
  <c r="K56"/>
  <c r="L56" s="1"/>
  <c r="K55"/>
  <c r="L55" s="1"/>
  <c r="K53"/>
  <c r="L53" s="1"/>
  <c r="L50" l="1"/>
  <c r="N50"/>
  <c r="O50" s="1"/>
  <c r="L51"/>
  <c r="N51"/>
  <c r="O51" s="1"/>
  <c r="L60"/>
  <c r="K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<sst xmlns="http://schemas.openxmlformats.org/spreadsheetml/2006/main" count="89" uniqueCount="77">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</sst>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_-#,##0.000_-;_-\(#,##0.000\)_-;_-* &quot;-&quot;??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6" fontId="4" fillId="0" borderId="0" xfId="0" applyNumberFormat="1" applyFont="1" applyFill="1"/>
    <xf numFmtId="171" fontId="0" fillId="3" borderId="0" xfId="0" applyNumberFormat="1" applyFill="1" applyAlignment="1">
      <alignment horizontal="center"/>
    </xf>
    <xf numFmtId="43" fontId="0" fillId="2" borderId="0" xfId="3" applyFont="1" applyFill="1"/>
    <xf numFmtId="43" fontId="4" fillId="4" borderId="0" xfId="3" applyFont="1" applyFill="1" applyAlignment="1">
      <alignment horizontal="center"/>
    </xf>
    <xf numFmtId="43" fontId="8" fillId="4" borderId="0" xfId="3" applyFont="1" applyFill="1"/>
  </cellXfs>
  <cellStyles count="4">
    <cellStyle name="Comma" xfId="3" builtinId="3"/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K1" sqref="K1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40179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76</v>
      </c>
      <c r="M5" s="7"/>
      <c r="N5" s="7"/>
      <c r="O5" s="8"/>
    </row>
    <row r="6" spans="5:16">
      <c r="F6" s="5"/>
    </row>
    <row r="7" spans="5:16">
      <c r="E7" s="1" t="s">
        <v>5</v>
      </c>
      <c r="M7" s="7"/>
      <c r="N7" s="7"/>
      <c r="O7" s="4" t="s">
        <v>6</v>
      </c>
    </row>
    <row r="8" spans="5:16">
      <c r="E8" s="3" t="s">
        <v>7</v>
      </c>
      <c r="F8" s="10">
        <v>500</v>
      </c>
      <c r="O8" s="4" t="s">
        <v>8</v>
      </c>
    </row>
    <row r="9" spans="5:16">
      <c r="E9" s="3" t="s">
        <v>9</v>
      </c>
      <c r="F9" s="2">
        <v>3</v>
      </c>
      <c r="O9" s="4" t="s">
        <v>10</v>
      </c>
    </row>
    <row r="10" spans="5:16">
      <c r="E10" s="3" t="s">
        <v>11</v>
      </c>
      <c r="F10" s="5">
        <v>40909</v>
      </c>
      <c r="G10" t="s">
        <v>12</v>
      </c>
    </row>
    <row r="11" spans="5:16">
      <c r="E11" s="3" t="s">
        <v>13</v>
      </c>
      <c r="F11" s="5">
        <f>DATE(YEAR($F$3)+($F$9-1),MONTH($F$3),DAY($F$3))</f>
        <v>40909</v>
      </c>
      <c r="O11" s="8" t="s">
        <v>14</v>
      </c>
    </row>
    <row r="13" spans="5:16">
      <c r="E13" s="1" t="s">
        <v>15</v>
      </c>
      <c r="I13" s="39"/>
      <c r="J13" s="40"/>
      <c r="O13" s="4" t="s">
        <v>16</v>
      </c>
      <c r="P13" t="s">
        <v>17</v>
      </c>
    </row>
    <row r="14" spans="5:16">
      <c r="E14" s="11" t="s">
        <v>18</v>
      </c>
      <c r="F14" s="12" t="s">
        <v>19</v>
      </c>
      <c r="G14" s="12" t="s">
        <v>20</v>
      </c>
      <c r="I14" s="39"/>
      <c r="J14" s="40"/>
      <c r="M14" s="7"/>
      <c r="N14" s="7"/>
      <c r="O14" s="4" t="s">
        <v>21</v>
      </c>
      <c r="P14" t="s">
        <v>22</v>
      </c>
    </row>
    <row r="15" spans="5:16">
      <c r="E15" s="13">
        <v>300</v>
      </c>
      <c r="F15" s="13">
        <v>500</v>
      </c>
      <c r="G15" s="14">
        <v>40909</v>
      </c>
      <c r="I15" s="41"/>
      <c r="J15" s="40"/>
      <c r="O15" s="4" t="s">
        <v>23</v>
      </c>
      <c r="P15" t="s">
        <v>24</v>
      </c>
    </row>
    <row r="16" spans="5:16">
      <c r="E16" s="13"/>
      <c r="F16" s="13"/>
      <c r="G16" s="14"/>
      <c r="I16" s="41"/>
      <c r="J16" s="40"/>
      <c r="O16" s="4" t="s">
        <v>25</v>
      </c>
      <c r="P16" t="s">
        <v>26</v>
      </c>
    </row>
    <row r="17" spans="5:16">
      <c r="E17" s="13"/>
      <c r="F17" s="13"/>
      <c r="G17" s="14"/>
      <c r="I17" s="41"/>
      <c r="J17" s="40"/>
      <c r="O17" s="4" t="s">
        <v>27</v>
      </c>
      <c r="P17" t="s">
        <v>28</v>
      </c>
    </row>
    <row r="18" spans="5:16">
      <c r="E18" s="13"/>
      <c r="F18" s="13"/>
      <c r="G18" s="14"/>
      <c r="I18" s="41"/>
      <c r="J18" s="40"/>
      <c r="O18" s="4" t="s">
        <v>29</v>
      </c>
      <c r="P18" t="s">
        <v>30</v>
      </c>
    </row>
    <row r="19" spans="5:16">
      <c r="E19" s="15"/>
      <c r="F19" s="16"/>
      <c r="G19" s="17"/>
      <c r="I19" s="39"/>
      <c r="J19" s="40"/>
    </row>
    <row r="20" spans="5:16">
      <c r="E20" s="15"/>
      <c r="F20" s="16"/>
      <c r="G20" s="17"/>
      <c r="I20" s="39"/>
      <c r="J20" s="40"/>
      <c r="O20" s="8" t="s">
        <v>31</v>
      </c>
    </row>
    <row r="21" spans="5:16">
      <c r="E21" s="15"/>
      <c r="F21" s="16"/>
      <c r="G21" s="17"/>
      <c r="I21" s="39"/>
      <c r="J21" s="40"/>
    </row>
    <row r="22" spans="5:16">
      <c r="I22" s="39"/>
      <c r="J22" s="40"/>
      <c r="O22" s="4" t="s">
        <v>32</v>
      </c>
    </row>
    <row r="23" spans="5:16">
      <c r="E23" s="1" t="s">
        <v>33</v>
      </c>
      <c r="F23" s="5"/>
      <c r="I23" s="39"/>
      <c r="J23" s="40"/>
      <c r="O23" s="4" t="s">
        <v>34</v>
      </c>
    </row>
    <row r="24" spans="5:16">
      <c r="E24" s="1"/>
      <c r="F24" s="5"/>
      <c r="P24" t="s">
        <v>35</v>
      </c>
    </row>
    <row r="25" spans="5:16">
      <c r="E25" s="1" t="s">
        <v>36</v>
      </c>
      <c r="F25" s="5"/>
      <c r="O25" s="4" t="s">
        <v>37</v>
      </c>
    </row>
    <row r="26" spans="5:16">
      <c r="E26" s="1"/>
      <c r="F26" s="5"/>
      <c r="O26" s="4" t="s">
        <v>38</v>
      </c>
    </row>
    <row r="27" spans="5:16">
      <c r="E27" s="3" t="s">
        <v>39</v>
      </c>
      <c r="F27" s="18">
        <f ca="1">IF(OR($F$4&lt;$G$15,$G$15=""),$F$3,OFFSET($G$15,MATCH($F$4,$G$15:$G$21,1)-1,0))</f>
        <v>40909</v>
      </c>
      <c r="O27" s="4" t="s">
        <v>40</v>
      </c>
    </row>
    <row r="28" spans="5:16">
      <c r="E28" s="3" t="s">
        <v>41</v>
      </c>
      <c r="F28" s="19">
        <f ca="1">IF(OR($F$4&lt;$G$15,$G$15=""),0,OFFSET($E$15,MATCH($F$4,$G$15:$G$21,1)-1,0))</f>
        <v>300</v>
      </c>
      <c r="G28" s="20" t="s">
        <v>16</v>
      </c>
      <c r="O28" s="4" t="s">
        <v>42</v>
      </c>
    </row>
    <row r="29" spans="5:16">
      <c r="E29" s="3" t="s">
        <v>43</v>
      </c>
      <c r="F29" s="21">
        <f ca="1">F8-F28</f>
        <v>200</v>
      </c>
      <c r="O29" s="4" t="s">
        <v>44</v>
      </c>
    </row>
    <row r="30" spans="5:16">
      <c r="E30" s="1"/>
      <c r="F30" s="5"/>
    </row>
    <row r="31" spans="5:16">
      <c r="E31" s="1" t="s">
        <v>45</v>
      </c>
      <c r="F31" s="5"/>
    </row>
    <row r="32" spans="5:16">
      <c r="E32" s="1"/>
      <c r="F32" s="5"/>
    </row>
    <row r="33" spans="2:13">
      <c r="E33" s="3" t="s">
        <v>4</v>
      </c>
      <c r="F33" s="5">
        <f>IF($F$5="Period Start Date",F11,F10)</f>
        <v>40909</v>
      </c>
    </row>
    <row r="34" spans="2:13">
      <c r="F34" s="5"/>
    </row>
    <row r="35" spans="2:13">
      <c r="E35" s="1"/>
      <c r="F35" s="5" t="s">
        <v>46</v>
      </c>
      <c r="G35" s="22" t="s">
        <v>47</v>
      </c>
      <c r="H35" s="22" t="s">
        <v>48</v>
      </c>
    </row>
    <row r="36" spans="2:13">
      <c r="B36" s="20" t="s">
        <v>16</v>
      </c>
      <c r="E36" s="3" t="s">
        <v>49</v>
      </c>
      <c r="F36" s="23">
        <f ca="1">IF(F27&lt;F33,0,DAYS360($F$33,$F$27)/30)</f>
        <v>0</v>
      </c>
      <c r="G36" s="24">
        <f ca="1">((J36-F36)*K36+(F36-I36)*L36)/(J36-I36)</f>
        <v>0</v>
      </c>
      <c r="H36" s="25">
        <f ca="1">1-G36</f>
        <v>1</v>
      </c>
      <c r="I36" s="26">
        <f ca="1">IF($F36&lt;$E$48,0,OFFSET($E$48,MATCH($F36,$E$48:$E$58,1)-1,0))</f>
        <v>0</v>
      </c>
      <c r="J36" s="26">
        <f ca="1">IF(F36&lt;$E$48,$E$48,OFFSET($E$48,MATCH(F36,$E$48:$E$58,1),0))</f>
        <v>12</v>
      </c>
      <c r="K36" s="24">
        <f ca="1">IF(I36=0,0,VLOOKUP(OFFSET($E$48,MATCH(F36,$E$48:$E$58,1)-1,0),$E$48:$G$58,3))</f>
        <v>0</v>
      </c>
      <c r="L36" s="24">
        <f ca="1">IF(J36=$E$48,$G$48,VLOOKUP(OFFSET($E$48,MATCH(F36,$E$48:$E$58,1),0),$E$48:$G$58,3))</f>
        <v>0.35</v>
      </c>
    </row>
    <row r="37" spans="2:13">
      <c r="E37" s="3" t="s">
        <v>50</v>
      </c>
      <c r="F37" s="23">
        <f ca="1">IF($F$4&lt;$H$48,E48,OFFSET($E$48,MATCH($F$4,$H$48:$H$58,1),0))</f>
        <v>12</v>
      </c>
      <c r="G37" s="24">
        <f ca="1">((J37-F37)*K37+(F37-I37)*L37)/(J37-I37)</f>
        <v>0.34999999999999992</v>
      </c>
      <c r="H37" s="25">
        <f ca="1">1-G37</f>
        <v>0.65000000000000013</v>
      </c>
      <c r="I37" s="26">
        <f ca="1">IF($F37&lt;$E$48,0,OFFSET($E$48,MATCH($F37,$E$48:$E$58,1)-1,0))</f>
        <v>12</v>
      </c>
      <c r="J37" s="26">
        <f ca="1">IF(F37&lt;$E$48,$E$48,OFFSET($E$48,MATCH(F37,$E$48:$E$58,1),0))</f>
        <v>24</v>
      </c>
      <c r="K37" s="24">
        <f ca="1">IF(I37=0,0,VLOOKUP(OFFSET($E$48,MATCH(F37,$E$48:$E$58,1)-1,0),$E$48:$G$58,3))</f>
        <v>0.35</v>
      </c>
      <c r="L37" s="24">
        <f ca="1">IF(J37=$E$48,$G$48,VLOOKUP(OFFSET($E$48,MATCH(F37,$E$48:$E$58,1),0),$E$48:$G$58,3))</f>
        <v>0.75</v>
      </c>
    </row>
    <row r="38" spans="2:13">
      <c r="F38" s="23"/>
      <c r="G38" s="27"/>
      <c r="H38" s="28"/>
      <c r="I38" s="29"/>
      <c r="J38" s="29"/>
      <c r="K38" s="27"/>
      <c r="L38" s="27"/>
    </row>
    <row r="39" spans="2:13">
      <c r="E39" s="3" t="s">
        <v>50</v>
      </c>
      <c r="F39" s="5">
        <f ca="1">IF($F$4&lt;$H$48,H48,OFFSET($H$48,MATCH($F$4,$H$48:$H$58,1),0))</f>
        <v>41274</v>
      </c>
      <c r="G39" s="30"/>
    </row>
    <row r="40" spans="2:13">
      <c r="F40" s="23"/>
      <c r="G40" s="27"/>
      <c r="H40" s="28"/>
      <c r="I40" s="29"/>
      <c r="J40" s="29"/>
      <c r="K40" s="27"/>
      <c r="L40" s="27"/>
    </row>
    <row r="41" spans="2:13">
      <c r="B41" s="20" t="s">
        <v>21</v>
      </c>
      <c r="E41" s="3" t="s">
        <v>51</v>
      </c>
      <c r="F41" s="31">
        <f ca="1">G37-G36</f>
        <v>0.34999999999999992</v>
      </c>
      <c r="G41" t="s">
        <v>52</v>
      </c>
      <c r="H41" s="28"/>
      <c r="I41" s="29"/>
      <c r="J41" s="29"/>
      <c r="K41" s="27"/>
      <c r="L41" s="27"/>
    </row>
    <row r="42" spans="2:13">
      <c r="B42" s="20" t="s">
        <v>23</v>
      </c>
      <c r="E42" s="3" t="s">
        <v>53</v>
      </c>
      <c r="F42" s="31">
        <f ca="1">H37</f>
        <v>0.65000000000000013</v>
      </c>
      <c r="G42" t="s">
        <v>54</v>
      </c>
      <c r="H42" s="28"/>
      <c r="I42" s="29"/>
      <c r="J42" s="29"/>
      <c r="K42" s="27"/>
      <c r="L42" s="27"/>
    </row>
    <row r="43" spans="2:13">
      <c r="B43" s="20" t="s">
        <v>25</v>
      </c>
      <c r="E43" s="3" t="s">
        <v>55</v>
      </c>
      <c r="F43" s="31">
        <f ca="1">F41+F42</f>
        <v>1</v>
      </c>
      <c r="G43" t="s">
        <v>56</v>
      </c>
      <c r="H43" s="28"/>
      <c r="I43" s="29"/>
      <c r="J43" s="29"/>
      <c r="K43" s="27"/>
      <c r="L43" s="27"/>
    </row>
    <row r="45" spans="2:13">
      <c r="F45" s="2" t="s">
        <v>57</v>
      </c>
      <c r="G45" s="2" t="s">
        <v>58</v>
      </c>
      <c r="H45" s="2" t="s">
        <v>59</v>
      </c>
      <c r="I45" s="2" t="s">
        <v>60</v>
      </c>
      <c r="J45" s="2" t="s">
        <v>61</v>
      </c>
      <c r="K45" s="2" t="s">
        <v>62</v>
      </c>
      <c r="L45" s="2" t="s">
        <v>63</v>
      </c>
    </row>
    <row r="46" spans="2:13">
      <c r="E46" s="2" t="s">
        <v>64</v>
      </c>
      <c r="F46" s="2" t="s">
        <v>65</v>
      </c>
      <c r="G46" s="2" t="s">
        <v>65</v>
      </c>
      <c r="H46" s="2" t="s">
        <v>66</v>
      </c>
      <c r="I46" s="2" t="s">
        <v>67</v>
      </c>
      <c r="J46" s="2" t="s">
        <v>68</v>
      </c>
      <c r="K46" s="2" t="s">
        <v>65</v>
      </c>
      <c r="L46" s="2" t="s">
        <v>69</v>
      </c>
    </row>
    <row r="47" spans="2:13" ht="6" customHeight="1">
      <c r="E47" s="2"/>
      <c r="G47" s="2"/>
      <c r="H47" s="2"/>
      <c r="I47" s="2"/>
      <c r="K47" s="2"/>
      <c r="L47" s="2"/>
    </row>
    <row r="48" spans="2:13">
      <c r="B48" s="20" t="s">
        <v>70</v>
      </c>
      <c r="E48" s="32">
        <v>0</v>
      </c>
      <c r="F48" s="33">
        <v>0.05</v>
      </c>
      <c r="G48" s="34">
        <f>F48</f>
        <v>0.05</v>
      </c>
      <c r="H48" s="5">
        <f t="shared" ref="H48:H58" si="0">DATE(YEAR($F$33),MONTH($F$33)+$E48,DAY($F$33)-1)</f>
        <v>40908</v>
      </c>
      <c r="I48" s="2">
        <f t="shared" ref="I48:I58" si="1">(H48&gt;$F$4)*(H47&lt;$F$4)</f>
        <v>0</v>
      </c>
      <c r="J48" s="35" t="str">
        <f t="shared" ref="J48:J58" si="2">IF($H48&lt;=$F$4,"",$H48)</f>
        <v/>
      </c>
      <c r="K48" s="36" t="str">
        <f>IF($H48&lt;=$F$4,"",IF($I48=1,$F$41,F48)/$F$43)</f>
        <v/>
      </c>
      <c r="L48" s="42" t="str">
        <f>IF($H48&lt;=$F$4,"",$F$29*K48)</f>
        <v/>
      </c>
      <c r="M48">
        <f>E15/F15</f>
        <v>0.6</v>
      </c>
    </row>
    <row r="49" spans="5:15">
      <c r="E49" s="32">
        <v>12</v>
      </c>
      <c r="F49" s="33">
        <v>0.3</v>
      </c>
      <c r="G49" s="34">
        <f>G48+F49</f>
        <v>0.35</v>
      </c>
      <c r="H49" s="5">
        <f t="shared" si="0"/>
        <v>41274</v>
      </c>
      <c r="I49" s="2">
        <f t="shared" si="1"/>
        <v>1</v>
      </c>
      <c r="J49" s="35">
        <f t="shared" si="2"/>
        <v>41274</v>
      </c>
      <c r="K49" s="36">
        <f ca="1">IF($H49&lt;=$F$4,"",IF($I49=1,$F$41,F49)/$F$43)</f>
        <v>0.34999999999999992</v>
      </c>
      <c r="L49" s="42">
        <f ca="1">IF($H49&lt;=$F$4,"",$F$29*K49)</f>
        <v>69.999999999999986</v>
      </c>
      <c r="N49">
        <f ca="1">K49*(1-M48)</f>
        <v>0.13999999999999999</v>
      </c>
      <c r="O49" s="4">
        <f ca="1">N49*F15</f>
        <v>69.999999999999986</v>
      </c>
    </row>
    <row r="50" spans="5:15">
      <c r="E50" s="32">
        <v>24</v>
      </c>
      <c r="F50" s="33">
        <v>0.4</v>
      </c>
      <c r="G50" s="34">
        <f t="shared" ref="G50:G58" si="3">G49+F50</f>
        <v>0.75</v>
      </c>
      <c r="H50" s="5">
        <f t="shared" si="0"/>
        <v>41639</v>
      </c>
      <c r="I50" s="2">
        <f t="shared" si="1"/>
        <v>0</v>
      </c>
      <c r="J50" s="35">
        <f t="shared" si="2"/>
        <v>41639</v>
      </c>
      <c r="K50" s="36">
        <f ca="1">IF($H50&lt;=$F$4,"",IF($I50=1,$F$41,F50)/$F$43)</f>
        <v>0.4</v>
      </c>
      <c r="L50" s="42">
        <f t="shared" ref="L50:L58" ca="1" si="4">IF($H50&lt;=$F$4,"",$F$29*K50)</f>
        <v>80</v>
      </c>
      <c r="N50">
        <f t="shared" ref="N50:N51" ca="1" si="5">K50*(1-M49)</f>
        <v>0.4</v>
      </c>
      <c r="O50" s="4">
        <f ca="1">N50*F15</f>
        <v>200</v>
      </c>
    </row>
    <row r="51" spans="5:15">
      <c r="E51" s="32">
        <v>36</v>
      </c>
      <c r="F51" s="33">
        <v>0.25</v>
      </c>
      <c r="G51" s="34">
        <f t="shared" si="3"/>
        <v>1</v>
      </c>
      <c r="H51" s="5">
        <f t="shared" si="0"/>
        <v>42004</v>
      </c>
      <c r="I51" s="2">
        <f t="shared" si="1"/>
        <v>0</v>
      </c>
      <c r="J51" s="35">
        <f t="shared" si="2"/>
        <v>42004</v>
      </c>
      <c r="K51" s="36">
        <f ca="1">IF($H51&lt;=$F$4,"",IF($I51=1,$F$41,F51)/$F$43)</f>
        <v>0.25</v>
      </c>
      <c r="L51" s="42">
        <f t="shared" ca="1" si="4"/>
        <v>50</v>
      </c>
      <c r="N51">
        <f t="shared" ca="1" si="5"/>
        <v>0.25</v>
      </c>
      <c r="O51" s="4">
        <f ca="1">N51*F15</f>
        <v>125</v>
      </c>
    </row>
    <row r="52" spans="5:15">
      <c r="E52" s="32">
        <f t="shared" ref="E52:E58" si="6">E51+12</f>
        <v>48</v>
      </c>
      <c r="F52" s="33">
        <v>0</v>
      </c>
      <c r="G52" s="34">
        <f t="shared" si="3"/>
        <v>1</v>
      </c>
      <c r="H52" s="5">
        <f t="shared" si="0"/>
        <v>42369</v>
      </c>
      <c r="I52" s="2">
        <f t="shared" si="1"/>
        <v>0</v>
      </c>
      <c r="J52" s="35">
        <f t="shared" si="2"/>
        <v>42369</v>
      </c>
      <c r="K52" s="36">
        <f t="shared" ref="K52:K58" ca="1" si="7">IF($H52&lt;=$F$4,"",IF($I52=1,$F$41,F52)/$F$43)</f>
        <v>0</v>
      </c>
      <c r="L52" s="42">
        <f t="shared" ca="1" si="4"/>
        <v>0</v>
      </c>
    </row>
    <row r="53" spans="5:15">
      <c r="E53" s="32">
        <f t="shared" si="6"/>
        <v>60</v>
      </c>
      <c r="F53" s="33">
        <v>0</v>
      </c>
      <c r="G53" s="34">
        <f t="shared" si="3"/>
        <v>1</v>
      </c>
      <c r="H53" s="5">
        <f t="shared" si="0"/>
        <v>42735</v>
      </c>
      <c r="I53" s="2">
        <f t="shared" si="1"/>
        <v>0</v>
      </c>
      <c r="J53" s="35">
        <f t="shared" si="2"/>
        <v>42735</v>
      </c>
      <c r="K53" s="36">
        <f t="shared" ca="1" si="7"/>
        <v>0</v>
      </c>
      <c r="L53" s="42">
        <f t="shared" ca="1" si="4"/>
        <v>0</v>
      </c>
    </row>
    <row r="54" spans="5:15">
      <c r="E54" s="32">
        <f t="shared" si="6"/>
        <v>72</v>
      </c>
      <c r="F54" s="33">
        <v>0</v>
      </c>
      <c r="G54" s="34">
        <f t="shared" si="3"/>
        <v>1</v>
      </c>
      <c r="H54" s="5">
        <f t="shared" si="0"/>
        <v>43100</v>
      </c>
      <c r="I54" s="2">
        <f t="shared" si="1"/>
        <v>0</v>
      </c>
      <c r="J54" s="35">
        <f t="shared" si="2"/>
        <v>43100</v>
      </c>
      <c r="K54" s="36">
        <f t="shared" ca="1" si="7"/>
        <v>0</v>
      </c>
      <c r="L54" s="21">
        <f t="shared" ca="1" si="4"/>
        <v>0</v>
      </c>
    </row>
    <row r="55" spans="5:15">
      <c r="E55" s="32">
        <f t="shared" si="6"/>
        <v>84</v>
      </c>
      <c r="F55" s="33">
        <v>0</v>
      </c>
      <c r="G55" s="34">
        <f t="shared" si="3"/>
        <v>1</v>
      </c>
      <c r="H55" s="5">
        <f t="shared" si="0"/>
        <v>43465</v>
      </c>
      <c r="I55" s="2">
        <f t="shared" si="1"/>
        <v>0</v>
      </c>
      <c r="J55" s="35">
        <f t="shared" si="2"/>
        <v>43465</v>
      </c>
      <c r="K55" s="36">
        <f t="shared" ca="1" si="7"/>
        <v>0</v>
      </c>
      <c r="L55" s="21">
        <f t="shared" ca="1" si="4"/>
        <v>0</v>
      </c>
    </row>
    <row r="56" spans="5:15">
      <c r="E56" s="32">
        <f t="shared" si="6"/>
        <v>96</v>
      </c>
      <c r="F56" s="33">
        <v>0</v>
      </c>
      <c r="G56" s="34">
        <f t="shared" si="3"/>
        <v>1</v>
      </c>
      <c r="H56" s="5">
        <f t="shared" si="0"/>
        <v>43830</v>
      </c>
      <c r="I56" s="2">
        <f t="shared" si="1"/>
        <v>0</v>
      </c>
      <c r="J56" s="35">
        <f t="shared" si="2"/>
        <v>43830</v>
      </c>
      <c r="K56" s="36">
        <f t="shared" ca="1" si="7"/>
        <v>0</v>
      </c>
      <c r="L56" s="21">
        <f t="shared" ca="1" si="4"/>
        <v>0</v>
      </c>
    </row>
    <row r="57" spans="5:15">
      <c r="E57" s="32">
        <f t="shared" si="6"/>
        <v>108</v>
      </c>
      <c r="F57" s="33">
        <v>0</v>
      </c>
      <c r="G57" s="34">
        <f t="shared" si="3"/>
        <v>1</v>
      </c>
      <c r="H57" s="5">
        <f t="shared" si="0"/>
        <v>44196</v>
      </c>
      <c r="I57" s="2">
        <f t="shared" si="1"/>
        <v>0</v>
      </c>
      <c r="J57" s="35">
        <f t="shared" si="2"/>
        <v>44196</v>
      </c>
      <c r="K57" s="36">
        <f t="shared" ca="1" si="7"/>
        <v>0</v>
      </c>
      <c r="L57" s="21">
        <f t="shared" ca="1" si="4"/>
        <v>0</v>
      </c>
    </row>
    <row r="58" spans="5:15">
      <c r="E58" s="32">
        <f t="shared" si="6"/>
        <v>120</v>
      </c>
      <c r="F58" s="33">
        <v>0</v>
      </c>
      <c r="G58" s="34">
        <f t="shared" si="3"/>
        <v>1</v>
      </c>
      <c r="H58" s="5">
        <f t="shared" si="0"/>
        <v>44561</v>
      </c>
      <c r="I58" s="2">
        <f t="shared" si="1"/>
        <v>0</v>
      </c>
      <c r="J58" s="35">
        <f t="shared" si="2"/>
        <v>44561</v>
      </c>
      <c r="K58" s="36">
        <f t="shared" ca="1" si="7"/>
        <v>0</v>
      </c>
      <c r="L58" s="21">
        <f t="shared" ca="1" si="4"/>
        <v>0</v>
      </c>
    </row>
    <row r="59" spans="5:15">
      <c r="J59" s="3"/>
      <c r="K59" s="2"/>
    </row>
    <row r="60" spans="5:15">
      <c r="J60" s="3"/>
      <c r="K60" s="37">
        <f ca="1">SUM(K48:K58)</f>
        <v>1</v>
      </c>
      <c r="L60" s="11">
        <f ca="1">SUM(L48:L58)</f>
        <v>200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8" t="s">
        <v>64</v>
      </c>
      <c r="B1" s="38" t="s">
        <v>71</v>
      </c>
    </row>
    <row r="2" spans="1:2">
      <c r="A2" s="32">
        <v>0</v>
      </c>
      <c r="B2" s="33">
        <v>0.05</v>
      </c>
    </row>
    <row r="3" spans="1:2">
      <c r="A3" s="32">
        <v>12</v>
      </c>
      <c r="B3" s="33">
        <v>0.3</v>
      </c>
    </row>
    <row r="4" spans="1:2">
      <c r="A4" s="32">
        <v>24</v>
      </c>
      <c r="B4" s="33">
        <v>0.4</v>
      </c>
    </row>
    <row r="5" spans="1:2">
      <c r="A5" s="32">
        <v>36</v>
      </c>
      <c r="B5" s="33">
        <v>0.25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ColWidth="11.42578125" defaultRowHeight="15"/>
  <sheetData>
    <row r="1" spans="1:4">
      <c r="A1" s="38" t="s">
        <v>72</v>
      </c>
      <c r="B1" s="38" t="s">
        <v>73</v>
      </c>
      <c r="C1" s="38" t="s">
        <v>18</v>
      </c>
      <c r="D1" s="38" t="s">
        <v>20</v>
      </c>
    </row>
    <row r="2" spans="1:4">
      <c r="A2">
        <v>3</v>
      </c>
      <c r="B2" s="13">
        <v>500</v>
      </c>
      <c r="C2" s="13">
        <v>300</v>
      </c>
      <c r="D2" s="14">
        <v>40909</v>
      </c>
    </row>
    <row r="3" spans="1:4">
      <c r="A3">
        <v>0</v>
      </c>
      <c r="B3" s="13">
        <v>0</v>
      </c>
      <c r="C3" s="13">
        <v>0</v>
      </c>
      <c r="D3" s="14">
        <v>0</v>
      </c>
    </row>
    <row r="4" spans="1:4">
      <c r="A4">
        <v>0</v>
      </c>
      <c r="B4" s="13">
        <v>0</v>
      </c>
      <c r="C4" s="13">
        <v>0</v>
      </c>
      <c r="D4" s="14">
        <v>0</v>
      </c>
    </row>
    <row r="5" spans="1:4">
      <c r="A5">
        <v>0</v>
      </c>
      <c r="B5" s="13">
        <v>0</v>
      </c>
      <c r="C5" s="13">
        <v>0</v>
      </c>
      <c r="D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A3" sqref="A3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35">
        <v>40909</v>
      </c>
      <c r="B2" s="43">
        <v>0</v>
      </c>
    </row>
    <row r="3" spans="1:2">
      <c r="A3" s="35">
        <v>40909</v>
      </c>
      <c r="B3" s="43">
        <v>300</v>
      </c>
    </row>
    <row r="4" spans="1:2">
      <c r="A4" s="35">
        <v>41274</v>
      </c>
      <c r="B4" s="44">
        <v>69.999999999999986</v>
      </c>
    </row>
    <row r="5" spans="1:2">
      <c r="A5" s="35">
        <v>41275</v>
      </c>
      <c r="B5" s="44">
        <v>0</v>
      </c>
    </row>
    <row r="6" spans="1:2">
      <c r="A6" s="35">
        <v>41639</v>
      </c>
      <c r="B6" s="44">
        <v>80</v>
      </c>
    </row>
    <row r="7" spans="1:2">
      <c r="A7" s="35">
        <v>41640</v>
      </c>
      <c r="B7" s="44">
        <v>0</v>
      </c>
    </row>
    <row r="8" spans="1:2">
      <c r="A8" s="35">
        <v>42004</v>
      </c>
      <c r="B8" s="45">
        <v>50</v>
      </c>
    </row>
    <row r="9" spans="1:2">
      <c r="A9" s="35">
        <v>0</v>
      </c>
      <c r="B9">
        <v>0</v>
      </c>
    </row>
    <row r="10" spans="1:2">
      <c r="A10" s="35">
        <v>0</v>
      </c>
      <c r="B10">
        <v>0</v>
      </c>
    </row>
    <row r="11" spans="1:2">
      <c r="A11" s="35">
        <v>0</v>
      </c>
      <c r="B11">
        <v>0</v>
      </c>
    </row>
    <row r="12" spans="1:2">
      <c r="A12" s="35">
        <v>0</v>
      </c>
      <c r="B12">
        <v>0</v>
      </c>
    </row>
    <row r="13" spans="1:2">
      <c r="A13" s="35">
        <v>0</v>
      </c>
      <c r="B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cp:lastPrinted>2012-06-12T07:26:55Z</cp:lastPrinted>
  <dcterms:created xsi:type="dcterms:W3CDTF">2012-06-08T14:57:07Z</dcterms:created>
  <dcterms:modified xsi:type="dcterms:W3CDTF">2012-09-17T11:43:36Z</dcterms:modified>
</cp:coreProperties>
</file>