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C86" i="8"/>
  <c r="C16"/>
  <c r="D100"/>
  <c r="E100"/>
  <c r="D101"/>
  <c r="E101"/>
  <c r="D102"/>
  <c r="E102"/>
  <c r="D103"/>
  <c r="E103"/>
  <c r="D46"/>
  <c r="E46"/>
  <c r="D47"/>
  <c r="E47"/>
  <c r="D48"/>
  <c r="H48" s="1"/>
  <c r="E48"/>
  <c r="C243"/>
  <c r="C242"/>
  <c r="J18" i="9"/>
  <c r="I18"/>
  <c r="H18"/>
  <c r="G18"/>
  <c r="F18"/>
  <c r="J17"/>
  <c r="I17"/>
  <c r="F13" i="8" s="1"/>
  <c r="H17" i="9"/>
  <c r="G17"/>
  <c r="F17"/>
  <c r="J16"/>
  <c r="I16"/>
  <c r="F12" i="8" s="1"/>
  <c r="F33" s="1"/>
  <c r="H16" i="9"/>
  <c r="E12" i="8" s="1"/>
  <c r="E33" s="1"/>
  <c r="G16" i="9"/>
  <c r="F16"/>
  <c r="J15"/>
  <c r="I15"/>
  <c r="F11" i="8" s="1"/>
  <c r="H15" i="9"/>
  <c r="E11" i="8" s="1"/>
  <c r="E242" s="1"/>
  <c r="G15" i="9"/>
  <c r="D11" i="8" s="1"/>
  <c r="F15" i="9"/>
  <c r="I14"/>
  <c r="F10" i="8" s="1"/>
  <c r="F31" s="1"/>
  <c r="H14" i="9"/>
  <c r="E10" i="8" s="1"/>
  <c r="E31" s="1"/>
  <c r="G14" i="9"/>
  <c r="D10" i="8" s="1"/>
  <c r="D31" s="1"/>
  <c r="F14" i="9"/>
  <c r="C10" i="8" s="1"/>
  <c r="J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H46" l="1"/>
  <c r="I46" s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C215" s="1"/>
  <c r="E19"/>
  <c r="E147" s="1"/>
  <c r="D19"/>
  <c r="D228" s="1"/>
  <c r="D18"/>
  <c r="D146" s="1"/>
  <c r="F17"/>
  <c r="F226" s="1"/>
  <c r="C19"/>
  <c r="C228" s="1"/>
  <c r="E18"/>
  <c r="E139" s="1"/>
  <c r="F16"/>
  <c r="F144" s="1"/>
  <c r="D17"/>
  <c r="D138" s="1"/>
  <c r="F19"/>
  <c r="F140" s="1"/>
  <c r="E16"/>
  <c r="E225" s="1"/>
  <c r="F18"/>
  <c r="F227" s="1"/>
  <c r="C18"/>
  <c r="C139" s="1"/>
  <c r="C17"/>
  <c r="C138" s="1"/>
  <c r="E17"/>
  <c r="E226" s="1"/>
  <c r="D16"/>
  <c r="D181" s="1"/>
  <c r="C37"/>
  <c r="C62" s="1"/>
  <c r="C78" l="1"/>
  <c r="C117" s="1"/>
  <c r="E159"/>
  <c r="E177" s="1"/>
  <c r="E192" s="1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C209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F157"/>
  <c r="E90"/>
  <c r="E91"/>
  <c r="E250"/>
  <c r="E256" s="1"/>
  <c r="C92"/>
  <c r="F225"/>
  <c r="F232" s="1"/>
  <c r="F182"/>
  <c r="F147"/>
  <c r="C145"/>
  <c r="C253" l="1"/>
  <c r="C259" s="1"/>
  <c r="C265" s="1"/>
  <c r="C273" s="1"/>
  <c r="C279" s="1"/>
  <c r="E79"/>
  <c r="E248" s="1"/>
  <c r="E254" s="1"/>
  <c r="F64"/>
  <c r="C156"/>
  <c r="E66"/>
  <c r="E199"/>
  <c r="E158"/>
  <c r="E121"/>
  <c r="F119"/>
  <c r="C197"/>
  <c r="C199"/>
  <c r="F212"/>
  <c r="F218"/>
  <c r="C198"/>
  <c r="F177"/>
  <c r="F192" s="1"/>
  <c r="F199" s="1"/>
  <c r="E211"/>
  <c r="E261" s="1"/>
  <c r="E267" s="1"/>
  <c r="E273" s="1"/>
  <c r="E217"/>
  <c r="D216"/>
  <c r="D210"/>
  <c r="C216"/>
  <c r="C210"/>
  <c r="C260" s="1"/>
  <c r="F250"/>
  <c r="F256" s="1"/>
  <c r="F123"/>
  <c r="D218"/>
  <c r="D212"/>
  <c r="D262" s="1"/>
  <c r="F80"/>
  <c r="F66"/>
  <c r="E212"/>
  <c r="E262" s="1"/>
  <c r="E218"/>
  <c r="C217"/>
  <c r="C211"/>
  <c r="C261" s="1"/>
  <c r="D177"/>
  <c r="D192" s="1"/>
  <c r="D199" s="1"/>
  <c r="D62"/>
  <c r="D78"/>
  <c r="F217"/>
  <c r="F211"/>
  <c r="D209"/>
  <c r="D215"/>
  <c r="D176"/>
  <c r="D191" s="1"/>
  <c r="D198" s="1"/>
  <c r="D79"/>
  <c r="D64"/>
  <c r="E209"/>
  <c r="E215"/>
  <c r="E216"/>
  <c r="E210"/>
  <c r="C218"/>
  <c r="C212"/>
  <c r="C262" s="1"/>
  <c r="F175"/>
  <c r="F190" s="1"/>
  <c r="F197" s="1"/>
  <c r="E62"/>
  <c r="E78"/>
  <c r="F210"/>
  <c r="F260" s="1"/>
  <c r="F216"/>
  <c r="F78"/>
  <c r="F62"/>
  <c r="F209"/>
  <c r="F215"/>
  <c r="D217"/>
  <c r="D211"/>
  <c r="D261" s="1"/>
  <c r="E176"/>
  <c r="E191" s="1"/>
  <c r="E198" s="1"/>
  <c r="C174"/>
  <c r="C189" s="1"/>
  <c r="C196" s="1"/>
  <c r="C166"/>
  <c r="E157" l="1"/>
  <c r="E175" s="1"/>
  <c r="E190" s="1"/>
  <c r="E197" s="1"/>
  <c r="E119"/>
  <c r="F262"/>
  <c r="F268" s="1"/>
  <c r="F273" s="1"/>
  <c r="F117"/>
  <c r="F247"/>
  <c r="F253" s="1"/>
  <c r="F259" s="1"/>
  <c r="F156"/>
  <c r="D119"/>
  <c r="D248"/>
  <c r="D254" s="1"/>
  <c r="D260" s="1"/>
  <c r="D266" s="1"/>
  <c r="D273" s="1"/>
  <c r="D157"/>
  <c r="E117"/>
  <c r="E247"/>
  <c r="E253" s="1"/>
  <c r="E259" s="1"/>
  <c r="E156"/>
  <c r="D117"/>
  <c r="D247"/>
  <c r="D253" s="1"/>
  <c r="D259" s="1"/>
  <c r="D265" s="1"/>
  <c r="D275" s="1"/>
  <c r="D274" s="1"/>
  <c r="D156"/>
  <c r="F249"/>
  <c r="F255" s="1"/>
  <c r="F261" s="1"/>
  <c r="F267" s="1"/>
  <c r="F277" s="1"/>
  <c r="F121"/>
  <c r="F158"/>
  <c r="E260"/>
  <c r="E266" l="1"/>
  <c r="E276" s="1"/>
  <c r="F174"/>
  <c r="F189" s="1"/>
  <c r="F196" s="1"/>
  <c r="F166"/>
  <c r="F167" s="1"/>
  <c r="F168" s="1"/>
  <c r="F169" s="1"/>
  <c r="E265"/>
  <c r="E275" s="1"/>
  <c r="F266"/>
  <c r="F276" s="1"/>
  <c r="E174"/>
  <c r="E189" s="1"/>
  <c r="E196" s="1"/>
  <c r="E166"/>
  <c r="E167" s="1"/>
  <c r="E168" s="1"/>
  <c r="E169" s="1"/>
  <c r="D279"/>
  <c r="F176"/>
  <c r="F191" s="1"/>
  <c r="F198" s="1"/>
  <c r="D166"/>
  <c r="D167" s="1"/>
  <c r="D168" s="1"/>
  <c r="D169" s="1"/>
  <c r="D174"/>
  <c r="D189" s="1"/>
  <c r="D196" s="1"/>
  <c r="D175"/>
  <c r="D190" s="1"/>
  <c r="D197" s="1"/>
  <c r="F265"/>
  <c r="F275" s="1"/>
  <c r="F274" s="1"/>
  <c r="F279" s="1"/>
  <c r="E274" l="1"/>
  <c r="E279" s="1"/>
</calcChain>
</file>

<file path=xl/comments1.xml><?xml version="1.0" encoding="utf-8"?>
<comments xmlns="http://schemas.openxmlformats.org/spreadsheetml/2006/main">
  <authors>
    <author>Waßmer Arnold</author>
  </authors>
  <commentList>
    <comment ref="C16" authorId="0">
      <text>
        <r>
          <rPr>
            <b/>
            <sz val="9"/>
            <color indexed="81"/>
            <rFont val="Tahoma"/>
            <charset val="1"/>
          </rPr>
          <t>Waßmer Arnold:</t>
        </r>
        <r>
          <rPr>
            <sz val="9"/>
            <color indexed="81"/>
            <rFont val="Tahoma"/>
            <charset val="1"/>
          </rPr>
          <t xml:space="preserve">
Verformelt alle konstant</t>
        </r>
      </text>
    </commen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<sst xmlns="http://schemas.openxmlformats.org/spreadsheetml/2006/main" count="601" uniqueCount="269">
  <si>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</si>
  <si>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</si>
  <si>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</si>
  <si>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</si>
  <si>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</si>
  <si>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</si>
  <si>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</si>
  <si>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</si>
  <si>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</si>
  <si>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</si>
  <si>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</si>
  <si>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</si>
  <si>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</si>
  <si>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</si>
  <si>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</si>
  <si>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</si>
  <si>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</si>
  <si>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</si>
  <si>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</si>
  <si>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</si>
  <si>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</si>
  <si>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</si>
  <si>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</si>
  <si>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</si>
  <si>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</si>
  <si>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</si>
  <si>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</si>
  <si>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</si>
  <si>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</si>
  <si>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</si>
  <si>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</si>
  <si>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</si>
  <si>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</si>
  <si>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</si>
  <si>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</si>
  <si>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</si>
  <si>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</si>
  <si>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</si>
  <si>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</si>
  <si>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</si>
  <si>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</si>
  <si>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</si>
  <si>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</si>
  <si>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</si>
  <si>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</si>
  <si>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</si>
  <si>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</si>
  <si>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</si>
  <si>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</si>
  <si>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</si>
  <si>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</si>
  <si>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</si>
  <si>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</si>
  <si>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</si>
  <si>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</si>
  <si>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</si>
  <si>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</si>
  <si>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</si>
  <si>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</si>
  <si>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</si>
  <si>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</si>
  <si>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</si>
  <si>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</si>
  <si>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</si>
  <si>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</si>
  <si>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</si>
  <si>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</si>
  <si>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</si>
  <si>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</si>
  <si>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</si>
  <si>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</si>
  <si>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</si>
  <si>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</si>
  <si>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</si>
  <si>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</si>
  <si>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</si>
  <si>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</si>
  <si>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</si>
  <si>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</si>
  <si>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</si>
  <si>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</si>
  <si>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</si>
  <si>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</si>
  <si>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</si>
  <si>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</si>
  <si>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</si>
  <si>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</si>
  <si>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</si>
  <si>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</si>
  <si>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</si>
  <si>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</si>
  <si>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</si>
  <si>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</si>
  <si>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</si>
  <si>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</si>
  <si>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</si>
  <si>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</si>
  <si>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</si>
  <si>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</si>
  <si>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</si>
  <si>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</si>
  <si>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</si>
  <si>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</si>
  <si>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</si>
  <si>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</si>
  <si>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</si>
  <si>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</si>
  <si>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</si>
  <si>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</si>
  <si>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</si>
  <si>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</si>
  <si>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</si>
  <si>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</si>
  <si>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</si>
  <si>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</si>
  <si>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</si>
  <si>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</si>
  <si>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</si>
  <si>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</si>
  <si>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</si>
  <si>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</si>
  <si>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</si>
  <si>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</si>
  <si>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</si>
  <si>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</si>
  <si>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</si>
  <si>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</si>
  <si>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</si>
  <si>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</si>
  <si>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</si>
  <si>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</si>
  <si>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</si>
  <si>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</si>
  <si>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</si>
  <si>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</si>
  <si>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</si>
  <si>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</si>
  <si>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</si>
  <si>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</si>
  <si>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</si>
  <si>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</si>
  <si>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</si>
  <si>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</si>
  <si>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</si>
  <si>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</si>
  <si>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</si>
  <si>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</si>
  <si>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</si>
  <si>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</si>
  <si>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</si>
  <si>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</si>
  <si>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</si>
  <si>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</si>
  <si>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</si>
  <si>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</si>
  <si>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</si>
  <si>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</si>
  <si>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</si>
  <si>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</si>
  <si>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</si>
  <si>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</si>
  <si>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</si>
  <si>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</si>
  <si>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</si>
  <si>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</si>
  <si>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</si>
  <si>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</si>
  <si>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</si>
  <si>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</si>
  <si>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</si>
  <si>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</si>
  <si>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</si>
  <si>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</si>
  <si>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</si>
  <si>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</si>
  <si>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</si>
  <si>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</si>
  <si>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</si>
  <si>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</si>
  <si>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</si>
  <si>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</si>
  <si>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</si>
  <si>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</si>
  <si>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</si>
  <si>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</si>
  <si>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</si>
  <si>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</si>
  <si>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</si>
  <si>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</si>
  <si>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</si>
  <si>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</si>
  <si>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</si>
  <si>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</si>
  <si>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</si>
  <si>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</si>
  <si>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</si>
  <si>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</si>
  <si>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</si>
  <si>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</si>
  <si>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</si>
  <si>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</si>
  <si>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</si>
  <si>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</si>
  <si>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</si>
  <si>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</si>
  <si>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</si>
  <si>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</si>
  <si>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</si>
  <si>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</si>
  <si>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</si>
  <si>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</si>
  <si>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</si>
  <si>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</si>
  <si>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</si>
  <si>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</si>
  <si>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</si>
  <si>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</si>
  <si>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</si>
  <si>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</si>
  <si>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</si>
  <si>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</si>
  <si>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</si>
  <si>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</si>
  <si>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</si>
  <si>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</si>
  <si>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</si>
  <si>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</si>
  <si>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</si>
  <si>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</si>
  <si>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</si>
  <si>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</si>
  <si>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</si>
  <si>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</si>
  <si>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</si>
  <si>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</si>
  <si>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</si>
  <si>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</si>
  <si>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</si>
  <si>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</si>
  <si>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</si>
  <si>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</si>
  <si>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</si>
  <si>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</si>
  <si>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</si>
  <si>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</si>
  <si>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</si>
  <si>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</si>
  <si>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</si>
  <si>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Date</t>
  </si>
  <si>
    <t>Index Level</t>
  </si>
  <si>
    <t>Months</t>
  </si>
  <si>
    <t>Increments Payout</t>
  </si>
  <si>
    <t>Increments Reported</t>
  </si>
  <si>
    <t>Mean 2016</t>
  </si>
  <si>
    <t>Reported Cumul Indexed</t>
  </si>
  <si>
    <t>Loss Ratio (from)</t>
  </si>
  <si>
    <t>Loss Part by Cedant</t>
  </si>
  <si>
    <t>no</t>
  </si>
  <si>
    <t xml:space="preserve">     Reported Incremental Indexed</t>
  </si>
  <si>
    <t>Commission rate</t>
  </si>
  <si>
    <t>SSC</t>
  </si>
  <si>
    <t>LP</t>
  </si>
  <si>
    <t>maximum sum insured</t>
  </si>
  <si>
    <t>average sum insured</t>
  </si>
  <si>
    <t>premium</t>
  </si>
  <si>
    <t>number of policies</t>
  </si>
  <si>
    <t>wird in Excel nicht verwendet</t>
  </si>
  <si>
    <t>Input in Excel</t>
  </si>
  <si>
    <t>Berechnet in Excel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</si>
</sst>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00000;\-#,##0.000000;0.00000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239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0" fillId="2" borderId="3" xfId="0" applyFill="1" applyBorder="1"/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9" fontId="0" fillId="2" borderId="27" xfId="0" applyNumberFormat="1" applyFill="1" applyBorder="1"/>
    <xf numFmtId="9" fontId="0" fillId="2" borderId="25" xfId="0" applyNumberFormat="1" applyFill="1" applyBorder="1"/>
    <xf numFmtId="9" fontId="0" fillId="2" borderId="28" xfId="0" applyNumberFormat="1" applyFill="1" applyBorder="1"/>
    <xf numFmtId="0" fontId="0" fillId="2" borderId="22" xfId="0" applyFill="1" applyBorder="1"/>
    <xf numFmtId="0" fontId="0" fillId="2" borderId="23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1" xfId="0" applyFill="1" applyBorder="1"/>
    <xf numFmtId="0" fontId="0" fillId="2" borderId="24" xfId="0" applyFill="1" applyBorder="1"/>
    <xf numFmtId="0" fontId="0" fillId="2" borderId="23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8" xfId="0" applyFill="1" applyBorder="1"/>
    <xf numFmtId="3" fontId="0" fillId="4" borderId="0" xfId="0" applyNumberFormat="1" applyFill="1"/>
    <xf numFmtId="14" fontId="0" fillId="3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170" fontId="13" fillId="9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97846784"/>
        <c:axId val="97848320"/>
      </c:lineChart>
      <c:catAx>
        <c:axId val="97846784"/>
        <c:scaling>
          <c:orientation val="minMax"/>
        </c:scaling>
        <c:axPos val="b"/>
        <c:numFmt formatCode="0.00%" sourceLinked="1"/>
        <c:tickLblPos val="nextTo"/>
        <c:crossAx val="97848320"/>
        <c:crosses val="autoZero"/>
        <c:auto val="1"/>
        <c:lblAlgn val="ctr"/>
        <c:lblOffset val="100"/>
      </c:catAx>
      <c:valAx>
        <c:axId val="97848320"/>
        <c:scaling>
          <c:orientation val="minMax"/>
        </c:scaling>
        <c:axPos val="l"/>
        <c:majorGridlines/>
        <c:numFmt formatCode="0.00%" sourceLinked="1"/>
        <c:tickLblPos val="nextTo"/>
        <c:crossAx val="978467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0.98750000000000004</c:v>
                </c:pt>
                <c:pt idx="1">
                  <c:v>0.97499999999999998</c:v>
                </c:pt>
                <c:pt idx="2">
                  <c:v>0.96250000000000002</c:v>
                </c:pt>
                <c:pt idx="3">
                  <c:v>0.95</c:v>
                </c:pt>
                <c:pt idx="4">
                  <c:v>0.9375</c:v>
                </c:pt>
                <c:pt idx="5">
                  <c:v>0.92500000000000004</c:v>
                </c:pt>
                <c:pt idx="6">
                  <c:v>0.91249999999999998</c:v>
                </c:pt>
                <c:pt idx="7">
                  <c:v>0.9</c:v>
                </c:pt>
                <c:pt idx="8">
                  <c:v>0.88750000000000007</c:v>
                </c:pt>
                <c:pt idx="9">
                  <c:v>0.875</c:v>
                </c:pt>
                <c:pt idx="10">
                  <c:v>0.86250000000000004</c:v>
                </c:pt>
                <c:pt idx="11">
                  <c:v>0.85000000000000009</c:v>
                </c:pt>
                <c:pt idx="12">
                  <c:v>0.83750000000000002</c:v>
                </c:pt>
                <c:pt idx="13">
                  <c:v>0.82499999999999996</c:v>
                </c:pt>
                <c:pt idx="14">
                  <c:v>0.8125</c:v>
                </c:pt>
                <c:pt idx="15">
                  <c:v>0.8</c:v>
                </c:pt>
                <c:pt idx="16">
                  <c:v>0.78749999999999998</c:v>
                </c:pt>
                <c:pt idx="17">
                  <c:v>0.77499999999999991</c:v>
                </c:pt>
                <c:pt idx="18">
                  <c:v>0.76249999999999996</c:v>
                </c:pt>
                <c:pt idx="19">
                  <c:v>0.75</c:v>
                </c:pt>
                <c:pt idx="20">
                  <c:v>0.73750000000000004</c:v>
                </c:pt>
                <c:pt idx="21">
                  <c:v>0.72499999999999998</c:v>
                </c:pt>
                <c:pt idx="22">
                  <c:v>0.71249999999999991</c:v>
                </c:pt>
                <c:pt idx="23">
                  <c:v>0.7</c:v>
                </c:pt>
                <c:pt idx="24">
                  <c:v>0.6875</c:v>
                </c:pt>
                <c:pt idx="25">
                  <c:v>0.67499999999999993</c:v>
                </c:pt>
                <c:pt idx="26">
                  <c:v>0.66249999999999987</c:v>
                </c:pt>
                <c:pt idx="27">
                  <c:v>0.64999999999999991</c:v>
                </c:pt>
                <c:pt idx="28">
                  <c:v>0.63749999999999996</c:v>
                </c:pt>
                <c:pt idx="29">
                  <c:v>0.62499999999999989</c:v>
                </c:pt>
                <c:pt idx="30">
                  <c:v>0.61249999999999982</c:v>
                </c:pt>
                <c:pt idx="31">
                  <c:v>0.59999999999999987</c:v>
                </c:pt>
                <c:pt idx="32">
                  <c:v>0.58749999999999991</c:v>
                </c:pt>
                <c:pt idx="33">
                  <c:v>0.57499999999999984</c:v>
                </c:pt>
                <c:pt idx="34">
                  <c:v>0.56249999999999978</c:v>
                </c:pt>
                <c:pt idx="35">
                  <c:v>0.54999999999999982</c:v>
                </c:pt>
                <c:pt idx="36">
                  <c:v>0.53749999999999987</c:v>
                </c:pt>
                <c:pt idx="37">
                  <c:v>0.5249999999999998</c:v>
                </c:pt>
                <c:pt idx="38">
                  <c:v>0.51249999999999973</c:v>
                </c:pt>
                <c:pt idx="39">
                  <c:v>0.49999999999999978</c:v>
                </c:pt>
                <c:pt idx="40">
                  <c:v>0.48749999999999993</c:v>
                </c:pt>
              </c:numCache>
            </c:numRef>
          </c:yVal>
        </c:ser>
        <c:axId val="108999040"/>
        <c:axId val="109001344"/>
      </c:scatterChart>
      <c:valAx>
        <c:axId val="108999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09001344"/>
        <c:crosses val="autoZero"/>
        <c:crossBetween val="midCat"/>
        <c:majorUnit val="0.1"/>
      </c:valAx>
      <c:valAx>
        <c:axId val="109001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0899904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L61"/>
  <sheetViews>
    <sheetView zoomScale="85" zoomScaleNormal="85" workbookViewId="0">
      <selection activeCell="J26" sqref="J26"/>
    </sheetView>
  </sheetViews>
  <sheetFormatPr defaultColWidth="11.5546875" defaultRowHeight="13.2"/>
  <cols>
    <col min="5" max="5" width="25.88671875" bestFit="1" customWidth="1"/>
    <col min="11" max="11" width="25.109375" bestFit="1" customWidth="1"/>
    <col min="12" max="12" width="25.6640625" bestFit="1" customWidth="1"/>
  </cols>
  <sheetData>
    <row r="3" spans="5:12">
      <c r="E3" s="218" t="s">
        <v>40</v>
      </c>
      <c r="F3" s="41" t="s">
        <v>39</v>
      </c>
      <c r="G3" s="41" t="s">
        <v>38</v>
      </c>
      <c r="H3" s="41" t="s">
        <v>37</v>
      </c>
      <c r="I3" s="41" t="s">
        <v>36</v>
      </c>
      <c r="J3" s="41" t="s">
        <v>253</v>
      </c>
    </row>
    <row r="4" spans="5:12">
      <c r="E4" s="41"/>
      <c r="F4" s="41"/>
      <c r="G4" s="41"/>
      <c r="H4" s="41"/>
      <c r="I4" s="41"/>
      <c r="J4" s="41"/>
      <c r="L4" s="35" t="s">
        <v>266</v>
      </c>
    </row>
    <row r="5" spans="5:12">
      <c r="E5" s="41" t="s">
        <v>258</v>
      </c>
      <c r="F5" s="215">
        <v>-90</v>
      </c>
      <c r="G5" s="215">
        <v>-108</v>
      </c>
      <c r="H5" s="215">
        <v>-127.71</v>
      </c>
      <c r="I5" s="215">
        <v>-145.92599999999999</v>
      </c>
      <c r="J5" s="215">
        <v>-160.51859999999999</v>
      </c>
      <c r="L5" s="41" t="s">
        <v>267</v>
      </c>
    </row>
    <row r="6" spans="5:12">
      <c r="E6" s="41">
        <v>2012</v>
      </c>
      <c r="F6" s="215">
        <v>-90</v>
      </c>
      <c r="G6" s="215">
        <v>-9</v>
      </c>
      <c r="H6" s="215">
        <v>-8.91</v>
      </c>
      <c r="I6" s="215">
        <v>-5.4450000000000003</v>
      </c>
      <c r="J6" s="215">
        <v>0</v>
      </c>
      <c r="L6" s="2" t="s">
        <v>268</v>
      </c>
    </row>
    <row r="7" spans="5:12">
      <c r="E7" s="41">
        <v>2013</v>
      </c>
      <c r="F7" s="41">
        <v>0</v>
      </c>
      <c r="G7" s="215">
        <v>-99</v>
      </c>
      <c r="H7" s="215">
        <v>-9.9</v>
      </c>
      <c r="I7" s="215">
        <v>-9.8010000000000002</v>
      </c>
      <c r="J7" s="215">
        <v>-5.9894999999999996</v>
      </c>
    </row>
    <row r="8" spans="5:12">
      <c r="E8" s="41">
        <v>2014</v>
      </c>
      <c r="F8" s="41">
        <v>0</v>
      </c>
      <c r="G8" s="41">
        <v>0</v>
      </c>
      <c r="H8" s="215">
        <v>-108.9</v>
      </c>
      <c r="I8" s="215">
        <v>-10.89</v>
      </c>
      <c r="J8" s="215">
        <v>-10.7811</v>
      </c>
    </row>
    <row r="9" spans="5:12">
      <c r="E9" s="41">
        <v>2015</v>
      </c>
      <c r="F9" s="41">
        <v>0</v>
      </c>
      <c r="G9" s="41">
        <v>0</v>
      </c>
      <c r="H9" s="41">
        <v>0</v>
      </c>
      <c r="I9" s="215">
        <v>-119.79</v>
      </c>
      <c r="J9" s="215">
        <v>-11.978999999999999</v>
      </c>
    </row>
    <row r="10" spans="5:12">
      <c r="E10" s="41">
        <v>2016</v>
      </c>
      <c r="F10" s="41">
        <v>0</v>
      </c>
      <c r="G10" s="41">
        <v>0</v>
      </c>
      <c r="H10" s="41">
        <v>0</v>
      </c>
      <c r="I10" s="41">
        <v>0</v>
      </c>
      <c r="J10" s="215">
        <v>-131.76900000000001</v>
      </c>
    </row>
    <row r="13" spans="5:12">
      <c r="E13" s="2" t="s">
        <v>254</v>
      </c>
      <c r="F13" s="231"/>
      <c r="G13" s="231"/>
      <c r="H13" s="231"/>
      <c r="I13" s="231"/>
      <c r="J13" s="231"/>
    </row>
    <row r="14" spans="5:12">
      <c r="E14" s="2">
        <v>2012</v>
      </c>
      <c r="F14" s="231">
        <f>SUM($F6:F6)</f>
        <v>-90</v>
      </c>
      <c r="G14" s="231">
        <f>SUM($F6:G6)</f>
        <v>-99</v>
      </c>
      <c r="H14" s="231">
        <f>SUM($F6:H6)</f>
        <v>-107.91</v>
      </c>
      <c r="I14" s="231">
        <f>SUM($F6:I6)</f>
        <v>-113.35499999999999</v>
      </c>
      <c r="J14" s="231">
        <f>SUM($F6:J6)</f>
        <v>-113.35499999999999</v>
      </c>
    </row>
    <row r="15" spans="5:12">
      <c r="E15" s="2">
        <v>2013</v>
      </c>
      <c r="F15" s="231">
        <f>SUM($F7:F7)</f>
        <v>0</v>
      </c>
      <c r="G15" s="231">
        <f>SUM($F7:G7)</f>
        <v>-99</v>
      </c>
      <c r="H15" s="231">
        <f>SUM($F7:H7)</f>
        <v>-108.9</v>
      </c>
      <c r="I15" s="231">
        <f>SUM($F7:I7)</f>
        <v>-118.70100000000001</v>
      </c>
      <c r="J15" s="231">
        <f>SUM($F7:J7)</f>
        <v>-124.69050000000001</v>
      </c>
    </row>
    <row r="16" spans="5:12">
      <c r="E16" s="2">
        <v>2014</v>
      </c>
      <c r="F16" s="231">
        <f>SUM($F8:F8)</f>
        <v>0</v>
      </c>
      <c r="G16" s="231">
        <f>SUM($F8:G8)</f>
        <v>0</v>
      </c>
      <c r="H16" s="231">
        <f>SUM($F8:H8)</f>
        <v>-108.9</v>
      </c>
      <c r="I16" s="231">
        <f>SUM($F8:I8)</f>
        <v>-119.79</v>
      </c>
      <c r="J16" s="231">
        <f>SUM($F8:J8)</f>
        <v>-130.5711</v>
      </c>
    </row>
    <row r="17" spans="5:10">
      <c r="E17" s="2">
        <v>2015</v>
      </c>
      <c r="F17" s="231">
        <f>SUM($F9:F9)</f>
        <v>0</v>
      </c>
      <c r="G17" s="231">
        <f>SUM($F9:G9)</f>
        <v>0</v>
      </c>
      <c r="H17" s="231">
        <f>SUM($F9:H9)</f>
        <v>0</v>
      </c>
      <c r="I17" s="231">
        <f>SUM($F9:I9)</f>
        <v>-119.79</v>
      </c>
      <c r="J17" s="231">
        <f>SUM($F9:J9)</f>
        <v>-131.76900000000001</v>
      </c>
    </row>
    <row r="18" spans="5:10">
      <c r="E18" s="2">
        <v>2016</v>
      </c>
      <c r="F18" s="231">
        <f>SUM($F10:F10)</f>
        <v>0</v>
      </c>
      <c r="G18" s="231">
        <f>SUM($F10:G10)</f>
        <v>0</v>
      </c>
      <c r="H18" s="231">
        <f>SUM($F10:H10)</f>
        <v>0</v>
      </c>
      <c r="I18" s="231">
        <f>SUM($F10:I10)</f>
        <v>0</v>
      </c>
      <c r="J18" s="231">
        <f>SUM($F10:J10)</f>
        <v>-131.76900000000001</v>
      </c>
    </row>
    <row r="20" spans="5:10" ht="13.8" thickBot="1"/>
    <row r="21" spans="5:10" ht="26.4">
      <c r="E21" s="222" t="s">
        <v>261</v>
      </c>
      <c r="F21" s="223" t="s">
        <v>255</v>
      </c>
      <c r="G21" s="224" t="s">
        <v>256</v>
      </c>
    </row>
    <row r="22" spans="5:10">
      <c r="E22" s="225">
        <v>1</v>
      </c>
      <c r="F22" s="17">
        <v>0</v>
      </c>
      <c r="G22" s="219">
        <v>0</v>
      </c>
    </row>
    <row r="23" spans="5:10">
      <c r="E23" s="225">
        <v>2</v>
      </c>
      <c r="F23" s="17">
        <v>0.4</v>
      </c>
      <c r="G23" s="219">
        <v>0.1</v>
      </c>
    </row>
    <row r="24" spans="5:10" ht="13.8" thickBot="1">
      <c r="E24" s="226">
        <v>3</v>
      </c>
      <c r="F24" s="220">
        <v>0.5</v>
      </c>
      <c r="G24" s="221">
        <v>0</v>
      </c>
    </row>
    <row r="25" spans="5:10" ht="13.8" thickBot="1"/>
    <row r="26" spans="5:10" ht="26.4">
      <c r="E26" s="222" t="s">
        <v>260</v>
      </c>
      <c r="F26" s="223" t="s">
        <v>255</v>
      </c>
      <c r="G26" s="224" t="s">
        <v>259</v>
      </c>
      <c r="I26" s="185" t="s">
        <v>177</v>
      </c>
      <c r="J26" s="17">
        <v>0.4</v>
      </c>
    </row>
    <row r="27" spans="5:10">
      <c r="E27" s="225">
        <v>1</v>
      </c>
      <c r="F27" s="17">
        <v>0</v>
      </c>
      <c r="G27" s="219">
        <v>1</v>
      </c>
    </row>
    <row r="28" spans="5:10">
      <c r="E28" s="225">
        <v>2</v>
      </c>
      <c r="F28" s="17">
        <v>2</v>
      </c>
      <c r="G28" s="219">
        <v>0</v>
      </c>
    </row>
    <row r="29" spans="5:10">
      <c r="E29" s="225">
        <v>3</v>
      </c>
      <c r="F29" s="17">
        <v>3</v>
      </c>
      <c r="G29" s="219">
        <v>0</v>
      </c>
    </row>
    <row r="30" spans="5:10" ht="13.8" thickBot="1">
      <c r="E30" s="226">
        <v>4</v>
      </c>
      <c r="F30" s="220">
        <v>4</v>
      </c>
      <c r="G30" s="221">
        <v>0</v>
      </c>
    </row>
    <row r="32" spans="5:10" ht="13.8" thickBot="1"/>
    <row r="33" spans="4:9">
      <c r="E33" s="222"/>
      <c r="F33" s="227" t="s">
        <v>262</v>
      </c>
      <c r="G33" s="227" t="s">
        <v>263</v>
      </c>
      <c r="H33" s="227" t="s">
        <v>264</v>
      </c>
      <c r="I33" s="229" t="s">
        <v>265</v>
      </c>
    </row>
    <row r="34" spans="4:9" ht="13.8" thickBot="1">
      <c r="E34" s="226">
        <v>1</v>
      </c>
      <c r="F34" s="228">
        <v>0</v>
      </c>
      <c r="G34" s="228">
        <v>0</v>
      </c>
      <c r="H34" s="228">
        <v>200</v>
      </c>
      <c r="I34" s="230">
        <v>0</v>
      </c>
    </row>
    <row r="45" spans="4:9">
      <c r="D45" s="35"/>
      <c r="E45" s="35" t="s">
        <v>248</v>
      </c>
      <c r="F45" s="35" t="s">
        <v>249</v>
      </c>
    </row>
    <row r="46" spans="4:9">
      <c r="D46" s="35">
        <v>1</v>
      </c>
      <c r="E46" s="232">
        <v>40909</v>
      </c>
      <c r="F46" s="35">
        <v>100</v>
      </c>
    </row>
    <row r="47" spans="4:9">
      <c r="D47" s="35"/>
      <c r="E47" s="232">
        <v>41275</v>
      </c>
      <c r="F47" s="35">
        <v>110</v>
      </c>
    </row>
    <row r="48" spans="4:9">
      <c r="D48" s="35"/>
      <c r="E48" s="232">
        <v>41640</v>
      </c>
      <c r="F48" s="35">
        <v>120</v>
      </c>
    </row>
    <row r="49" spans="4:7">
      <c r="D49" s="35"/>
      <c r="E49" s="232">
        <v>42005</v>
      </c>
      <c r="F49" s="35">
        <v>130</v>
      </c>
    </row>
    <row r="50" spans="4:7">
      <c r="D50" s="35"/>
      <c r="E50" s="232">
        <v>42370</v>
      </c>
      <c r="F50" s="35">
        <v>140</v>
      </c>
    </row>
    <row r="51" spans="4:7">
      <c r="D51" s="35"/>
      <c r="E51" s="232">
        <v>42736</v>
      </c>
      <c r="F51" s="35">
        <v>150</v>
      </c>
    </row>
    <row r="52" spans="4:7">
      <c r="D52" s="35"/>
      <c r="E52" s="232">
        <v>43101</v>
      </c>
      <c r="F52" s="35">
        <v>160</v>
      </c>
    </row>
    <row r="53" spans="4:7">
      <c r="D53" s="35"/>
      <c r="E53" s="232">
        <v>43466</v>
      </c>
      <c r="F53" s="35">
        <v>170</v>
      </c>
    </row>
    <row r="56" spans="4:7">
      <c r="D56" s="35"/>
      <c r="E56" s="35" t="s">
        <v>250</v>
      </c>
      <c r="F56" s="35" t="s">
        <v>251</v>
      </c>
      <c r="G56" s="35" t="s">
        <v>252</v>
      </c>
    </row>
    <row r="57" spans="4:7">
      <c r="D57" s="35">
        <v>1</v>
      </c>
      <c r="E57" s="35">
        <v>0</v>
      </c>
      <c r="F57" s="35">
        <v>0.2</v>
      </c>
      <c r="G57" s="35">
        <v>0.8</v>
      </c>
    </row>
    <row r="58" spans="4:7">
      <c r="D58" s="35"/>
      <c r="E58" s="35">
        <v>12</v>
      </c>
      <c r="F58" s="35">
        <v>0.4</v>
      </c>
      <c r="G58" s="35">
        <v>0.9</v>
      </c>
    </row>
    <row r="59" spans="4:7">
      <c r="D59" s="35"/>
      <c r="E59" s="35">
        <v>24</v>
      </c>
      <c r="F59" s="35">
        <v>0.6</v>
      </c>
      <c r="G59" s="35">
        <v>0.95</v>
      </c>
    </row>
    <row r="60" spans="4:7">
      <c r="D60" s="35"/>
      <c r="E60" s="35">
        <v>36</v>
      </c>
      <c r="F60" s="35">
        <v>0.8</v>
      </c>
      <c r="G60" s="35">
        <v>0.95</v>
      </c>
    </row>
    <row r="61" spans="4:7">
      <c r="D61" s="35"/>
      <c r="E61" s="35">
        <v>48</v>
      </c>
      <c r="F61" s="35">
        <v>1</v>
      </c>
      <c r="G61" s="35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1"/>
  <sheetViews>
    <sheetView showGridLines="0" tabSelected="1" zoomScale="85" zoomScaleNormal="85" workbookViewId="0">
      <selection activeCell="D205" sqref="D205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outlineLevel="1">
      <c r="B1" s="210" t="s">
        <v>235</v>
      </c>
      <c r="C1" s="125"/>
      <c r="D1" s="125"/>
      <c r="E1" s="125"/>
      <c r="F1" s="125"/>
      <c r="G1" s="125"/>
      <c r="H1" s="125"/>
      <c r="I1" s="125"/>
    </row>
    <row r="2" spans="1:9" outlineLevel="1"/>
    <row r="3" spans="1:9" outlineLevel="1">
      <c r="B3" s="168" t="s">
        <v>140</v>
      </c>
    </row>
    <row r="4" spans="1:9" outlineLevel="1">
      <c r="B4" s="167" t="s">
        <v>141</v>
      </c>
    </row>
    <row r="5" spans="1:9" outlineLevel="1">
      <c r="B5" t="s">
        <v>139</v>
      </c>
    </row>
    <row r="6" spans="1:9" outlineLevel="1">
      <c r="B6"/>
    </row>
    <row r="7" spans="1:9" outlineLevel="1"/>
    <row r="8" spans="1:9" outlineLevel="1"/>
    <row r="9" spans="1:9" s="32" customFormat="1" ht="14.4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outlineLevel="1">
      <c r="B10" s="122" t="s">
        <v>112</v>
      </c>
      <c r="C10" s="216">
        <f>Input_for_Test!F14</f>
        <v>-90</v>
      </c>
      <c r="D10" s="158">
        <f>Input_for_Test!G14</f>
        <v>-99</v>
      </c>
      <c r="E10" s="158">
        <f>Input_for_Test!H14</f>
        <v>-107.91</v>
      </c>
      <c r="F10" s="158">
        <f>Input_for_Test!I14</f>
        <v>-113.35499999999999</v>
      </c>
      <c r="H10" t="s">
        <v>120</v>
      </c>
    </row>
    <row r="11" spans="1:9" outlineLevel="1">
      <c r="B11" s="122" t="s">
        <v>111</v>
      </c>
      <c r="C11" s="158"/>
      <c r="D11" s="217">
        <f>Input_for_Test!G15</f>
        <v>-99</v>
      </c>
      <c r="E11" s="158">
        <f>Input_for_Test!H15</f>
        <v>-108.9</v>
      </c>
      <c r="F11" s="158">
        <f>Input_for_Test!I15</f>
        <v>-118.70100000000001</v>
      </c>
      <c r="H11" t="s">
        <v>187</v>
      </c>
    </row>
    <row r="12" spans="1:9" outlineLevel="1">
      <c r="B12" s="122" t="s">
        <v>110</v>
      </c>
      <c r="C12" s="158"/>
      <c r="D12" s="158"/>
      <c r="E12" s="217">
        <f>Input_for_Test!H16</f>
        <v>-108.9</v>
      </c>
      <c r="F12" s="158">
        <f>Input_for_Test!I16</f>
        <v>-119.79</v>
      </c>
      <c r="H12" t="s">
        <v>188</v>
      </c>
    </row>
    <row r="13" spans="1:9" outlineLevel="1">
      <c r="B13" s="122" t="s">
        <v>109</v>
      </c>
      <c r="C13" s="158"/>
      <c r="D13" s="158"/>
      <c r="E13" s="158"/>
      <c r="F13" s="217">
        <f>Input_for_Test!I17</f>
        <v>-119.79</v>
      </c>
    </row>
    <row r="14" spans="1:9" outlineLevel="1"/>
    <row r="15" spans="1:9" s="32" customFormat="1" ht="14.4" outlineLevel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 outlineLevel="1">
      <c r="B16" s="122" t="s">
        <v>112</v>
      </c>
      <c r="C16" s="159">
        <f>Input_for_Test!$H$34</f>
        <v>200</v>
      </c>
      <c r="D16" s="160">
        <f t="shared" ref="C16:F19" si="0">$C$16</f>
        <v>200</v>
      </c>
      <c r="E16" s="160">
        <f t="shared" si="0"/>
        <v>200</v>
      </c>
      <c r="F16" s="160">
        <f t="shared" si="0"/>
        <v>200</v>
      </c>
      <c r="H16" t="s">
        <v>123</v>
      </c>
    </row>
    <row r="17" spans="2:11" outlineLevel="1">
      <c r="B17" s="122" t="s">
        <v>111</v>
      </c>
      <c r="C17" s="158">
        <f t="shared" si="0"/>
        <v>200</v>
      </c>
      <c r="D17" s="161">
        <f t="shared" si="0"/>
        <v>200</v>
      </c>
      <c r="E17" s="160">
        <f t="shared" si="0"/>
        <v>200</v>
      </c>
      <c r="F17" s="160">
        <f t="shared" si="0"/>
        <v>200</v>
      </c>
      <c r="H17" t="s">
        <v>191</v>
      </c>
    </row>
    <row r="18" spans="2:11" outlineLevel="1">
      <c r="B18" s="122" t="s">
        <v>110</v>
      </c>
      <c r="C18" s="158">
        <f t="shared" si="0"/>
        <v>200</v>
      </c>
      <c r="D18" s="158">
        <f t="shared" si="0"/>
        <v>200</v>
      </c>
      <c r="E18" s="161">
        <f t="shared" si="0"/>
        <v>200</v>
      </c>
      <c r="F18" s="160">
        <f t="shared" si="0"/>
        <v>200</v>
      </c>
    </row>
    <row r="19" spans="2:11" outlineLevel="1">
      <c r="B19" s="122" t="s">
        <v>109</v>
      </c>
      <c r="C19" s="158">
        <f t="shared" si="0"/>
        <v>200</v>
      </c>
      <c r="D19" s="158">
        <f t="shared" si="0"/>
        <v>200</v>
      </c>
      <c r="E19" s="158">
        <f t="shared" si="0"/>
        <v>200</v>
      </c>
      <c r="F19" s="161">
        <f t="shared" si="0"/>
        <v>200</v>
      </c>
    </row>
    <row r="20" spans="2:11" outlineLevel="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4">
        <v>0.75</v>
      </c>
    </row>
    <row r="23" spans="2:11" outlineLevel="1">
      <c r="B23"/>
    </row>
    <row r="24" spans="2:11" ht="14.4" outlineLevel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 outlineLevel="1">
      <c r="B25" s="122" t="s">
        <v>112</v>
      </c>
      <c r="C25" s="41">
        <v>0</v>
      </c>
      <c r="D25" s="41">
        <v>1000000</v>
      </c>
      <c r="H25" t="s">
        <v>173</v>
      </c>
    </row>
    <row r="26" spans="2:11" outlineLevel="1">
      <c r="B26" s="122" t="s">
        <v>111</v>
      </c>
      <c r="C26" s="41">
        <v>0</v>
      </c>
      <c r="D26" s="41">
        <v>1000000</v>
      </c>
    </row>
    <row r="27" spans="2:11" outlineLevel="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 outlineLevel="1">
      <c r="B28" s="122" t="s">
        <v>109</v>
      </c>
      <c r="C28" s="41">
        <v>0</v>
      </c>
      <c r="D28" s="41">
        <v>1000000</v>
      </c>
    </row>
    <row r="29" spans="2:11" outlineLevel="1"/>
    <row r="30" spans="2:11" ht="14.4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outlineLevel="1">
      <c r="B31" s="122" t="s">
        <v>112</v>
      </c>
      <c r="C31" s="159">
        <f>-MIN(MAX(0,-C10-$C25),$D25)</f>
        <v>-90</v>
      </c>
      <c r="D31" s="160">
        <f t="shared" ref="D31:F31" si="1">-MIN(MAX(0,-D10-$C25),$D25)</f>
        <v>-99</v>
      </c>
      <c r="E31" s="160">
        <f t="shared" si="1"/>
        <v>-107.91</v>
      </c>
      <c r="F31" s="160">
        <f t="shared" si="1"/>
        <v>-113.35499999999999</v>
      </c>
      <c r="H31" s="32" t="s">
        <v>205</v>
      </c>
    </row>
    <row r="32" spans="2:11" outlineLevel="1">
      <c r="B32" s="122" t="s">
        <v>111</v>
      </c>
      <c r="C32" s="158">
        <f t="shared" ref="C32:F32" si="2">-MIN(MAX(0,-C11-$C26),$D26)</f>
        <v>0</v>
      </c>
      <c r="D32" s="161">
        <f t="shared" si="2"/>
        <v>-99</v>
      </c>
      <c r="E32" s="160">
        <f t="shared" si="2"/>
        <v>-108.9</v>
      </c>
      <c r="F32" s="160">
        <f t="shared" si="2"/>
        <v>-118.70100000000001</v>
      </c>
    </row>
    <row r="33" spans="1:24" outlineLevel="1">
      <c r="B33" s="122" t="s">
        <v>110</v>
      </c>
      <c r="C33" s="158">
        <f t="shared" ref="C33:F33" si="3">-MIN(MAX(0,-C12-$C27),$D27)</f>
        <v>0</v>
      </c>
      <c r="D33" s="158">
        <f t="shared" si="3"/>
        <v>0</v>
      </c>
      <c r="E33" s="161">
        <f t="shared" si="3"/>
        <v>-108.9</v>
      </c>
      <c r="F33" s="160">
        <f t="shared" si="3"/>
        <v>-119.79</v>
      </c>
    </row>
    <row r="34" spans="1:24" outlineLevel="1">
      <c r="B34" s="122" t="s">
        <v>109</v>
      </c>
      <c r="C34" s="158">
        <f t="shared" ref="C34:F34" si="4">-MIN(MAX(0,-C13-$C28),$D28)</f>
        <v>0</v>
      </c>
      <c r="D34" s="158">
        <f t="shared" si="4"/>
        <v>0</v>
      </c>
      <c r="E34" s="158">
        <f t="shared" si="4"/>
        <v>0</v>
      </c>
      <c r="F34" s="161">
        <f t="shared" si="4"/>
        <v>-119.79</v>
      </c>
    </row>
    <row r="35" spans="1:24" outlineLevel="1"/>
    <row r="36" spans="1:24" ht="14.4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outlineLevel="1">
      <c r="B37" s="122" t="s">
        <v>112</v>
      </c>
      <c r="C37" s="157">
        <f>-C31/C16</f>
        <v>0.45</v>
      </c>
      <c r="D37" s="25">
        <f>-D31/D16</f>
        <v>0.495</v>
      </c>
      <c r="E37" s="25">
        <f>-E31/E16</f>
        <v>0.53954999999999997</v>
      </c>
      <c r="F37" s="25">
        <f>-F31/F16</f>
        <v>0.56677499999999992</v>
      </c>
    </row>
    <row r="38" spans="1:24" outlineLevel="1">
      <c r="B38" s="122" t="s">
        <v>111</v>
      </c>
      <c r="C38" s="25"/>
      <c r="D38" s="124">
        <f>-D32/D17</f>
        <v>0.495</v>
      </c>
      <c r="E38" s="25">
        <f>-E32/E17</f>
        <v>0.54449999999999998</v>
      </c>
      <c r="F38" s="25">
        <f>-F32/F17</f>
        <v>0.59350500000000006</v>
      </c>
    </row>
    <row r="39" spans="1:24" outlineLevel="1">
      <c r="B39" s="122" t="s">
        <v>110</v>
      </c>
      <c r="C39" s="25"/>
      <c r="D39" s="25"/>
      <c r="E39" s="124">
        <f>-E33/E18</f>
        <v>0.54449999999999998</v>
      </c>
      <c r="F39" s="25">
        <f>-F33/F18</f>
        <v>0.59894999999999998</v>
      </c>
    </row>
    <row r="40" spans="1:24" outlineLevel="1">
      <c r="B40" s="122" t="s">
        <v>109</v>
      </c>
      <c r="C40" s="25"/>
      <c r="D40" s="25"/>
      <c r="E40" s="25"/>
      <c r="F40" s="124">
        <f>-F34/F19</f>
        <v>0.59894999999999998</v>
      </c>
    </row>
    <row r="41" spans="1:24" outlineLevel="1">
      <c r="B41"/>
    </row>
    <row r="42" spans="1:24" outlineLevel="1">
      <c r="B42"/>
    </row>
    <row r="43" spans="1:24" s="149" customFormat="1" ht="15.6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8" t="s">
        <v>13</v>
      </c>
      <c r="E45" s="209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f>Input_for_Test!F22</f>
        <v>0</v>
      </c>
      <c r="E46" s="44">
        <f>Input_for_Test!G22</f>
        <v>0</v>
      </c>
      <c r="F46" s="35"/>
      <c r="G46" s="35"/>
      <c r="H46" s="27">
        <f t="shared" ref="H46:H51" si="5">MIN($D$57,D47)-MIN($D$57,D46)</f>
        <v>0.4</v>
      </c>
      <c r="I46" s="5">
        <f t="shared" ref="I46:I51" si="6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f>Input_for_Test!F23</f>
        <v>0.4</v>
      </c>
      <c r="E47" s="44">
        <f>Input_for_Test!G23</f>
        <v>0.1</v>
      </c>
      <c r="F47" s="35"/>
      <c r="G47" s="35"/>
      <c r="H47" s="27">
        <f t="shared" si="5"/>
        <v>9.9999999999999978E-2</v>
      </c>
      <c r="I47" s="5">
        <f t="shared" si="6"/>
        <v>9.9999999999999985E-3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f>Input_for_Test!F24</f>
        <v>0.5</v>
      </c>
      <c r="E48" s="44">
        <f>Input_for_Test!G24</f>
        <v>0</v>
      </c>
      <c r="F48" s="35"/>
      <c r="G48" s="35"/>
      <c r="H48" s="27">
        <f t="shared" si="5"/>
        <v>2.5</v>
      </c>
      <c r="I48" s="5">
        <f t="shared" si="6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5"/>
        <v>0</v>
      </c>
      <c r="I49" s="5">
        <f t="shared" ref="I49:I50" si="7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5"/>
        <v>0</v>
      </c>
      <c r="I50" s="5">
        <f t="shared" si="7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5"/>
        <v>0</v>
      </c>
      <c r="I51" s="5">
        <f t="shared" si="6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9.9999999999999985E-3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outlineLevel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outlineLevel="1">
      <c r="A57" s="35"/>
      <c r="B57" s="35" t="s">
        <v>1</v>
      </c>
      <c r="C57" s="35" t="s">
        <v>3</v>
      </c>
      <c r="D57" s="233">
        <v>3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outlineLevel="1">
      <c r="A58" s="35"/>
      <c r="B58" s="35" t="s">
        <v>51</v>
      </c>
      <c r="C58" s="35" t="s">
        <v>159</v>
      </c>
      <c r="D58" s="35"/>
      <c r="E58" s="35"/>
      <c r="F58" s="62">
        <f>I54</f>
        <v>9.9999999999999985E-3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outlineLevel="1"/>
    <row r="60" spans="1:24" outlineLevel="1"/>
    <row r="61" spans="1:24" ht="14.4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outlineLevel="1">
      <c r="A62" s="136" t="s">
        <v>3</v>
      </c>
      <c r="B62" s="135" t="s">
        <v>112</v>
      </c>
      <c r="C62" s="206">
        <f t="shared" ref="C62:F62" si="8">C37</f>
        <v>0.45</v>
      </c>
      <c r="D62" s="194">
        <f t="shared" si="8"/>
        <v>0.495</v>
      </c>
      <c r="E62" s="194">
        <f t="shared" si="8"/>
        <v>0.53954999999999997</v>
      </c>
      <c r="F62" s="194">
        <f t="shared" si="8"/>
        <v>0.56677499999999992</v>
      </c>
    </row>
    <row r="63" spans="1:24" outlineLevel="1">
      <c r="A63" s="129" t="s">
        <v>121</v>
      </c>
      <c r="B63" s="128">
        <f>$I$54</f>
        <v>9.9999999999999985E-3</v>
      </c>
      <c r="C63" s="193">
        <f t="dataTable" ref="C63:F63" dt2D="0" dtr="1" r1="D57"/>
        <v>4.9999999999999992E-3</v>
      </c>
      <c r="D63" s="193">
        <v>9.499999999999998E-3</v>
      </c>
      <c r="E63" s="193">
        <v>9.9999999999999985E-3</v>
      </c>
      <c r="F63" s="193">
        <v>9.9999999999999985E-3</v>
      </c>
    </row>
    <row r="64" spans="1:24" outlineLevel="1">
      <c r="A64" s="136" t="s">
        <v>3</v>
      </c>
      <c r="B64" s="135" t="s">
        <v>111</v>
      </c>
      <c r="C64" s="20">
        <f>C38</f>
        <v>0</v>
      </c>
      <c r="D64" s="191">
        <f t="shared" ref="D64:F64" si="9">D38</f>
        <v>0.495</v>
      </c>
      <c r="E64" s="194">
        <f t="shared" si="9"/>
        <v>0.54449999999999998</v>
      </c>
      <c r="F64" s="194">
        <f t="shared" si="9"/>
        <v>0.59350500000000006</v>
      </c>
    </row>
    <row r="65" spans="1:8" outlineLevel="1">
      <c r="A65" s="129" t="s">
        <v>121</v>
      </c>
      <c r="B65" s="128">
        <f>$I$54</f>
        <v>9.9999999999999985E-3</v>
      </c>
      <c r="C65" s="126">
        <f t="dataTable" ref="C65:F65" dt2D="0" dtr="1" r1="D57" ca="1"/>
        <v>0</v>
      </c>
      <c r="D65" s="193">
        <v>9.499999999999998E-3</v>
      </c>
      <c r="E65" s="193">
        <v>9.9999999999999985E-3</v>
      </c>
      <c r="F65" s="193">
        <v>9.9999999999999985E-3</v>
      </c>
    </row>
    <row r="66" spans="1:8" outlineLevel="1">
      <c r="A66" s="136" t="s">
        <v>3</v>
      </c>
      <c r="B66" s="135" t="s">
        <v>110</v>
      </c>
      <c r="C66" s="20">
        <f>C39</f>
        <v>0</v>
      </c>
      <c r="D66" s="20">
        <f t="shared" ref="D66:F66" si="10">D39</f>
        <v>0</v>
      </c>
      <c r="E66" s="191">
        <f t="shared" si="10"/>
        <v>0.54449999999999998</v>
      </c>
      <c r="F66" s="194">
        <f t="shared" si="10"/>
        <v>0.59894999999999998</v>
      </c>
    </row>
    <row r="67" spans="1:8" outlineLevel="1">
      <c r="A67" s="129" t="s">
        <v>121</v>
      </c>
      <c r="B67" s="128">
        <f>$I$54</f>
        <v>9.9999999999999985E-3</v>
      </c>
      <c r="C67" s="126">
        <f t="dataTable" ref="C67:F67" dt2D="0" dtr="1" r1="D57" ca="1"/>
        <v>0</v>
      </c>
      <c r="D67" s="126">
        <v>0</v>
      </c>
      <c r="E67" s="193">
        <v>9.9999999999999985E-3</v>
      </c>
      <c r="F67" s="193">
        <v>9.9999999999999985E-3</v>
      </c>
    </row>
    <row r="68" spans="1:8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1">D40</f>
        <v>0</v>
      </c>
      <c r="E68" s="20">
        <f t="shared" si="11"/>
        <v>0</v>
      </c>
      <c r="F68" s="191">
        <f t="shared" si="11"/>
        <v>0.59894999999999998</v>
      </c>
    </row>
    <row r="69" spans="1:8" outlineLevel="1">
      <c r="A69" s="129" t="s">
        <v>121</v>
      </c>
      <c r="B69" s="128">
        <f>$I$54</f>
        <v>9.9999999999999985E-3</v>
      </c>
      <c r="C69" s="126">
        <f t="dataTable" ref="C69:F69" dt2D="0" dtr="1" r1="D57" ca="1"/>
        <v>0</v>
      </c>
      <c r="D69" s="126">
        <v>0</v>
      </c>
      <c r="E69" s="126">
        <v>0</v>
      </c>
      <c r="F69" s="193">
        <v>9.9999999999999985E-3</v>
      </c>
    </row>
    <row r="70" spans="1:8" outlineLevel="1"/>
    <row r="71" spans="1:8" ht="14.4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outlineLevel="1">
      <c r="B72" s="122" t="s">
        <v>112</v>
      </c>
      <c r="C72" s="157">
        <f>C63</f>
        <v>4.9999999999999992E-3</v>
      </c>
      <c r="D72" s="25">
        <f t="shared" ref="D72:F72" si="12">D63</f>
        <v>9.499999999999998E-3</v>
      </c>
      <c r="E72" s="25">
        <f t="shared" si="12"/>
        <v>9.9999999999999985E-3</v>
      </c>
      <c r="F72" s="25">
        <f t="shared" si="12"/>
        <v>9.9999999999999985E-3</v>
      </c>
    </row>
    <row r="73" spans="1:8" outlineLevel="1">
      <c r="B73" s="122" t="s">
        <v>111</v>
      </c>
      <c r="C73" s="25"/>
      <c r="D73" s="124">
        <f t="shared" ref="D73:F73" si="13">D65</f>
        <v>9.499999999999998E-3</v>
      </c>
      <c r="E73" s="25">
        <f t="shared" si="13"/>
        <v>9.9999999999999985E-3</v>
      </c>
      <c r="F73" s="25">
        <f t="shared" si="13"/>
        <v>9.9999999999999985E-3</v>
      </c>
    </row>
    <row r="74" spans="1:8" outlineLevel="1">
      <c r="B74" s="122" t="s">
        <v>110</v>
      </c>
      <c r="C74" s="25"/>
      <c r="D74" s="25"/>
      <c r="E74" s="124">
        <f t="shared" ref="E74:F74" si="14">E67</f>
        <v>9.9999999999999985E-3</v>
      </c>
      <c r="F74" s="25">
        <f t="shared" si="14"/>
        <v>9.9999999999999985E-3</v>
      </c>
    </row>
    <row r="75" spans="1:8" outlineLevel="1">
      <c r="B75" s="122" t="s">
        <v>109</v>
      </c>
      <c r="C75" s="25"/>
      <c r="D75" s="25"/>
      <c r="E75" s="25"/>
      <c r="F75" s="124">
        <f t="shared" ref="F75" si="15">F69</f>
        <v>9.9999999999999985E-3</v>
      </c>
    </row>
    <row r="76" spans="1:8" outlineLevel="1">
      <c r="C76" s="25"/>
      <c r="D76" s="25"/>
      <c r="E76" s="25"/>
      <c r="F76" s="127"/>
    </row>
    <row r="77" spans="1:8" ht="14.4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outlineLevel="1">
      <c r="B78" s="122" t="s">
        <v>112</v>
      </c>
      <c r="C78" s="157">
        <f>C37-C72</f>
        <v>0.44500000000000001</v>
      </c>
      <c r="D78" s="25">
        <f>D37-D72</f>
        <v>0.48549999999999999</v>
      </c>
      <c r="E78" s="25">
        <f>E37-E72</f>
        <v>0.52954999999999997</v>
      </c>
      <c r="F78" s="25">
        <f>F37-F72</f>
        <v>0.55677499999999991</v>
      </c>
      <c r="H78" t="s">
        <v>221</v>
      </c>
    </row>
    <row r="79" spans="1:8" outlineLevel="1">
      <c r="B79" s="122" t="s">
        <v>111</v>
      </c>
      <c r="C79" s="25"/>
      <c r="D79" s="124">
        <f>D38-D73</f>
        <v>0.48549999999999999</v>
      </c>
      <c r="E79" s="25">
        <f>E38-E73</f>
        <v>0.53449999999999998</v>
      </c>
      <c r="F79" s="25">
        <f>F38-F73</f>
        <v>0.58350500000000005</v>
      </c>
      <c r="H79" t="s">
        <v>222</v>
      </c>
    </row>
    <row r="80" spans="1:8" outlineLevel="1">
      <c r="B80" s="122" t="s">
        <v>110</v>
      </c>
      <c r="C80" s="25"/>
      <c r="D80" s="25"/>
      <c r="E80" s="124">
        <f>E39-E74</f>
        <v>0.53449999999999998</v>
      </c>
      <c r="F80" s="25">
        <f>F39-F74</f>
        <v>0.58894999999999997</v>
      </c>
      <c r="H80" t="s">
        <v>225</v>
      </c>
    </row>
    <row r="81" spans="1:14" outlineLevel="1">
      <c r="A81" t="s">
        <v>223</v>
      </c>
      <c r="B81" s="122" t="s">
        <v>109</v>
      </c>
      <c r="C81" s="25"/>
      <c r="D81" s="25"/>
      <c r="E81" s="25"/>
      <c r="F81" s="124">
        <f>F40-F75</f>
        <v>0.58894999999999997</v>
      </c>
      <c r="H81" t="s">
        <v>224</v>
      </c>
    </row>
    <row r="82" spans="1:14" outlineLevel="1">
      <c r="B82"/>
    </row>
    <row r="83" spans="1:14" outlineLevel="1">
      <c r="B83"/>
    </row>
    <row r="84" spans="1:14" s="149" customFormat="1" ht="15.6" outlineLevel="1">
      <c r="B84" s="150" t="s">
        <v>177</v>
      </c>
    </row>
    <row r="85" spans="1:14" s="176" customFormat="1" ht="15.6" outlineLevel="1">
      <c r="B85" s="177"/>
    </row>
    <row r="86" spans="1:14" s="176" customFormat="1">
      <c r="B86" s="185" t="s">
        <v>177</v>
      </c>
      <c r="C86" s="17">
        <f>Input_for_Test!$J$26</f>
        <v>0.4</v>
      </c>
    </row>
    <row r="87" spans="1:14" s="176" customFormat="1" ht="15.6" outlineLevel="1">
      <c r="B87" s="177"/>
    </row>
    <row r="88" spans="1:14" ht="14.4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outlineLevel="1">
      <c r="B89" s="122" t="s">
        <v>112</v>
      </c>
      <c r="C89" s="159">
        <f t="shared" ref="C89:F92" si="16">$C$86*$C$22*C16</f>
        <v>60.000000000000007</v>
      </c>
      <c r="D89" s="160">
        <f t="shared" si="16"/>
        <v>60.000000000000007</v>
      </c>
      <c r="E89" s="160">
        <f t="shared" si="16"/>
        <v>60.000000000000007</v>
      </c>
      <c r="F89" s="160">
        <f t="shared" si="16"/>
        <v>60.000000000000007</v>
      </c>
      <c r="H89" s="32" t="s">
        <v>183</v>
      </c>
    </row>
    <row r="90" spans="1:14" outlineLevel="1">
      <c r="B90" s="122" t="s">
        <v>111</v>
      </c>
      <c r="C90" s="158">
        <f t="shared" si="16"/>
        <v>60.000000000000007</v>
      </c>
      <c r="D90" s="161">
        <f t="shared" si="16"/>
        <v>60.000000000000007</v>
      </c>
      <c r="E90" s="160">
        <f t="shared" si="16"/>
        <v>60.000000000000007</v>
      </c>
      <c r="F90" s="160">
        <f t="shared" si="16"/>
        <v>60.000000000000007</v>
      </c>
    </row>
    <row r="91" spans="1:14" outlineLevel="1">
      <c r="B91" s="122" t="s">
        <v>110</v>
      </c>
      <c r="C91" s="158">
        <f t="shared" si="16"/>
        <v>60.000000000000007</v>
      </c>
      <c r="D91" s="158">
        <f t="shared" si="16"/>
        <v>60.000000000000007</v>
      </c>
      <c r="E91" s="161">
        <f t="shared" si="16"/>
        <v>60.000000000000007</v>
      </c>
      <c r="F91" s="160">
        <f t="shared" si="16"/>
        <v>60.000000000000007</v>
      </c>
    </row>
    <row r="92" spans="1:14" outlineLevel="1">
      <c r="B92" s="122" t="s">
        <v>109</v>
      </c>
      <c r="C92" s="158">
        <f t="shared" si="16"/>
        <v>60.000000000000007</v>
      </c>
      <c r="D92" s="158">
        <f t="shared" si="16"/>
        <v>60.000000000000007</v>
      </c>
      <c r="E92" s="158">
        <f t="shared" si="16"/>
        <v>60.000000000000007</v>
      </c>
      <c r="F92" s="161">
        <f t="shared" si="16"/>
        <v>60.000000000000007</v>
      </c>
    </row>
    <row r="93" spans="1:14" s="176" customFormat="1" ht="15.6" outlineLevel="1">
      <c r="B93" s="177"/>
    </row>
    <row r="94" spans="1:14" outlineLevel="1"/>
    <row r="95" spans="1:14" s="149" customFormat="1" ht="15.6" outlineLevel="1">
      <c r="B95" s="150" t="s">
        <v>92</v>
      </c>
    </row>
    <row r="96" spans="1:14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1</v>
      </c>
      <c r="G98" s="35"/>
      <c r="H98" s="35"/>
      <c r="I98" s="35"/>
      <c r="J98" s="35"/>
      <c r="K98" s="35"/>
      <c r="L98" s="35"/>
      <c r="M98" s="35"/>
      <c r="N98" s="35"/>
    </row>
    <row r="99" spans="1:5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</v>
      </c>
      <c r="G99" s="35"/>
      <c r="H99" s="35"/>
      <c r="I99" s="35"/>
      <c r="J99" s="35"/>
      <c r="K99" s="35"/>
      <c r="L99" s="35"/>
      <c r="M99" s="35"/>
      <c r="N99" s="35"/>
    </row>
    <row r="100" spans="1:51">
      <c r="A100" s="141"/>
      <c r="B100" s="63" t="s">
        <v>130</v>
      </c>
      <c r="C100" s="64" t="str">
        <f>IF(AND(D97&lt;=LossRatio,LossRatio&lt;D100),"X","")</f>
        <v/>
      </c>
      <c r="D100" s="51">
        <f>Input_for_Test!F27</f>
        <v>0</v>
      </c>
      <c r="E100" s="51">
        <f>Input_for_Test!G27</f>
        <v>1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>X</v>
      </c>
      <c r="D101" s="50">
        <f>Input_for_Test!F28</f>
        <v>2</v>
      </c>
      <c r="E101" s="50">
        <f>Input_for_Test!G28</f>
        <v>0</v>
      </c>
      <c r="F101" s="139">
        <f>TREND(E100:E101,D100:D101,LossRatio,TRUE)</f>
        <v>0.65000000000000013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7">K101+2.5%</f>
        <v>0.05</v>
      </c>
      <c r="M101" s="134">
        <f t="shared" si="17"/>
        <v>7.5000000000000011E-2</v>
      </c>
      <c r="N101" s="134">
        <f t="shared" si="17"/>
        <v>0.1</v>
      </c>
      <c r="O101" s="144">
        <f t="shared" si="17"/>
        <v>0.125</v>
      </c>
      <c r="P101" s="144">
        <f t="shared" si="17"/>
        <v>0.15</v>
      </c>
      <c r="Q101" s="144">
        <f t="shared" si="17"/>
        <v>0.17499999999999999</v>
      </c>
      <c r="R101" s="144">
        <f t="shared" si="17"/>
        <v>0.19999999999999998</v>
      </c>
      <c r="S101" s="144">
        <f t="shared" si="17"/>
        <v>0.22499999999999998</v>
      </c>
      <c r="T101" s="144">
        <f t="shared" si="17"/>
        <v>0.24999999999999997</v>
      </c>
      <c r="U101" s="144">
        <f t="shared" si="17"/>
        <v>0.27499999999999997</v>
      </c>
      <c r="V101" s="144">
        <f t="shared" si="17"/>
        <v>0.3</v>
      </c>
      <c r="W101" s="144">
        <f t="shared" si="17"/>
        <v>0.32500000000000001</v>
      </c>
      <c r="X101" s="144">
        <f t="shared" si="17"/>
        <v>0.35000000000000003</v>
      </c>
      <c r="Y101" s="144">
        <f t="shared" si="17"/>
        <v>0.37500000000000006</v>
      </c>
      <c r="Z101" s="144">
        <f t="shared" si="17"/>
        <v>0.40000000000000008</v>
      </c>
      <c r="AA101" s="144">
        <f t="shared" si="17"/>
        <v>0.4250000000000001</v>
      </c>
      <c r="AB101" s="144">
        <f t="shared" si="17"/>
        <v>0.45000000000000012</v>
      </c>
      <c r="AC101" s="144">
        <f t="shared" si="17"/>
        <v>0.47500000000000014</v>
      </c>
      <c r="AD101" s="144">
        <f t="shared" si="17"/>
        <v>0.50000000000000011</v>
      </c>
      <c r="AE101" s="144">
        <f t="shared" si="17"/>
        <v>0.52500000000000013</v>
      </c>
      <c r="AF101" s="144">
        <f t="shared" si="17"/>
        <v>0.55000000000000016</v>
      </c>
      <c r="AG101" s="144">
        <f t="shared" si="17"/>
        <v>0.57500000000000018</v>
      </c>
      <c r="AH101" s="144">
        <f t="shared" si="17"/>
        <v>0.6000000000000002</v>
      </c>
      <c r="AI101" s="144">
        <f t="shared" si="17"/>
        <v>0.62500000000000022</v>
      </c>
      <c r="AJ101" s="144">
        <f t="shared" si="17"/>
        <v>0.65000000000000024</v>
      </c>
      <c r="AK101" s="144">
        <f t="shared" si="17"/>
        <v>0.67500000000000027</v>
      </c>
      <c r="AL101" s="144">
        <f t="shared" si="17"/>
        <v>0.70000000000000029</v>
      </c>
      <c r="AM101" s="144">
        <f t="shared" si="17"/>
        <v>0.72500000000000031</v>
      </c>
      <c r="AN101" s="144">
        <f t="shared" si="17"/>
        <v>0.75000000000000033</v>
      </c>
      <c r="AO101" s="144">
        <f t="shared" si="17"/>
        <v>0.77500000000000036</v>
      </c>
      <c r="AP101" s="144">
        <f t="shared" si="17"/>
        <v>0.80000000000000038</v>
      </c>
      <c r="AQ101" s="144">
        <f t="shared" si="17"/>
        <v>0.8250000000000004</v>
      </c>
      <c r="AR101" s="144">
        <f t="shared" si="17"/>
        <v>0.85000000000000042</v>
      </c>
      <c r="AS101" s="144">
        <f t="shared" si="17"/>
        <v>0.87500000000000044</v>
      </c>
      <c r="AT101" s="144">
        <f t="shared" si="17"/>
        <v>0.90000000000000047</v>
      </c>
      <c r="AU101" s="144">
        <f t="shared" si="17"/>
        <v>0.92500000000000049</v>
      </c>
      <c r="AV101" s="144">
        <f t="shared" si="17"/>
        <v>0.95000000000000051</v>
      </c>
      <c r="AW101" s="144">
        <f t="shared" si="17"/>
        <v>0.97500000000000053</v>
      </c>
      <c r="AX101" s="144">
        <f t="shared" si="17"/>
        <v>1.0000000000000004</v>
      </c>
      <c r="AY101" s="146">
        <f t="shared" si="17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f>Input_for_Test!F29</f>
        <v>3</v>
      </c>
      <c r="E102" s="50">
        <f>Input_for_Test!G29</f>
        <v>0</v>
      </c>
      <c r="F102" s="139">
        <f>TREND(E101:E102,D101:D102,LossRatio,TRUE)</f>
        <v>0</v>
      </c>
      <c r="G102" s="35"/>
      <c r="H102" s="35"/>
      <c r="I102" s="155">
        <f>F106</f>
        <v>0.65000000000000013</v>
      </c>
      <c r="J102" s="126">
        <f t="dataTable" ref="J102:AY102" dt2D="0" dtr="1" r1="D105"/>
        <v>1</v>
      </c>
      <c r="K102" s="126">
        <v>0.98750000000000004</v>
      </c>
      <c r="L102" s="126">
        <v>0.97499999999999998</v>
      </c>
      <c r="M102" s="126">
        <v>0.96250000000000002</v>
      </c>
      <c r="N102" s="126">
        <v>0.95</v>
      </c>
      <c r="O102" s="127">
        <v>0.9375</v>
      </c>
      <c r="P102" s="127">
        <v>0.92500000000000004</v>
      </c>
      <c r="Q102" s="127">
        <v>0.91249999999999998</v>
      </c>
      <c r="R102" s="127">
        <v>0.9</v>
      </c>
      <c r="S102" s="127">
        <v>0.88750000000000007</v>
      </c>
      <c r="T102" s="127">
        <v>0.875</v>
      </c>
      <c r="U102" s="127">
        <v>0.86250000000000004</v>
      </c>
      <c r="V102" s="127">
        <v>0.85000000000000009</v>
      </c>
      <c r="W102" s="127">
        <v>0.83750000000000002</v>
      </c>
      <c r="X102" s="127">
        <v>0.82499999999999996</v>
      </c>
      <c r="Y102" s="127">
        <v>0.8125</v>
      </c>
      <c r="Z102" s="127">
        <v>0.8</v>
      </c>
      <c r="AA102" s="127">
        <v>0.78749999999999998</v>
      </c>
      <c r="AB102" s="127">
        <v>0.77499999999999991</v>
      </c>
      <c r="AC102" s="127">
        <v>0.76249999999999996</v>
      </c>
      <c r="AD102" s="127">
        <v>0.75</v>
      </c>
      <c r="AE102" s="127">
        <v>0.73750000000000004</v>
      </c>
      <c r="AF102" s="127">
        <v>0.72499999999999998</v>
      </c>
      <c r="AG102" s="127">
        <v>0.71249999999999991</v>
      </c>
      <c r="AH102" s="127">
        <v>0.7</v>
      </c>
      <c r="AI102" s="127">
        <v>0.6875</v>
      </c>
      <c r="AJ102" s="127">
        <v>0.67499999999999993</v>
      </c>
      <c r="AK102" s="127">
        <v>0.66249999999999987</v>
      </c>
      <c r="AL102" s="127">
        <v>0.64999999999999991</v>
      </c>
      <c r="AM102" s="127">
        <v>0.63749999999999996</v>
      </c>
      <c r="AN102" s="127">
        <v>0.62499999999999989</v>
      </c>
      <c r="AO102" s="127">
        <v>0.61249999999999982</v>
      </c>
      <c r="AP102" s="127">
        <v>0.59999999999999987</v>
      </c>
      <c r="AQ102" s="127">
        <v>0.58749999999999991</v>
      </c>
      <c r="AR102" s="127">
        <v>0.57499999999999984</v>
      </c>
      <c r="AS102" s="127">
        <v>0.56249999999999978</v>
      </c>
      <c r="AT102" s="127">
        <v>0.54999999999999982</v>
      </c>
      <c r="AU102" s="127">
        <v>0.53749999999999987</v>
      </c>
      <c r="AV102" s="127">
        <v>0.5249999999999998</v>
      </c>
      <c r="AW102" s="127">
        <v>0.51249999999999973</v>
      </c>
      <c r="AX102" s="127">
        <v>0.49999999999999978</v>
      </c>
      <c r="AY102" s="145">
        <v>0.48749999999999993</v>
      </c>
    </row>
    <row r="103" spans="1:51">
      <c r="A103" s="141"/>
      <c r="B103" s="66"/>
      <c r="C103" s="67" t="str">
        <f>IF(AND(D102&lt;=LossRatio,LossRatio&lt;D103),"X","")</f>
        <v/>
      </c>
      <c r="D103" s="50">
        <f>Input_for_Test!F30</f>
        <v>4</v>
      </c>
      <c r="E103" s="50">
        <f>Input_for_Test!G30</f>
        <v>0</v>
      </c>
      <c r="F103" s="138">
        <f>TREND(E102:E103,D102:D103,LossRatio,TRUE)</f>
        <v>0</v>
      </c>
      <c r="G103" s="35"/>
      <c r="H103" s="35"/>
      <c r="I103" s="35"/>
      <c r="J103" s="35"/>
      <c r="K103" s="35"/>
      <c r="L103" s="35"/>
      <c r="M103" s="35"/>
      <c r="N103" s="35"/>
    </row>
    <row r="104" spans="1:5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outlineLevel="1">
      <c r="A105" s="142"/>
      <c r="B105" s="35" t="s">
        <v>1</v>
      </c>
      <c r="C105" s="35" t="s">
        <v>3</v>
      </c>
      <c r="D105" s="234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0.65000000000000013</v>
      </c>
      <c r="G106" s="35"/>
      <c r="H106" s="35"/>
      <c r="I106" s="35"/>
      <c r="J106" s="35"/>
      <c r="K106" s="35"/>
      <c r="L106" s="35"/>
      <c r="M106" s="35"/>
      <c r="N106" s="35"/>
    </row>
    <row r="107" spans="1:5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outlineLevel="1">
      <c r="B114"/>
    </row>
    <row r="115" spans="1:14" outlineLevel="1">
      <c r="B115"/>
    </row>
    <row r="116" spans="1:14" ht="14.4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outlineLevel="1">
      <c r="A117" s="136" t="s">
        <v>3</v>
      </c>
      <c r="B117" s="135" t="s">
        <v>112</v>
      </c>
      <c r="C117" s="191">
        <f>C78</f>
        <v>0.44500000000000001</v>
      </c>
      <c r="D117" s="192">
        <f t="shared" ref="D117:F117" si="18">D78</f>
        <v>0.48549999999999999</v>
      </c>
      <c r="E117" s="192">
        <f t="shared" si="18"/>
        <v>0.52954999999999997</v>
      </c>
      <c r="F117" s="192">
        <f t="shared" si="18"/>
        <v>0.55677499999999991</v>
      </c>
    </row>
    <row r="118" spans="1:14" s="125" customFormat="1" outlineLevel="1">
      <c r="A118" s="129" t="s">
        <v>41</v>
      </c>
      <c r="B118" s="128">
        <f>$F$106</f>
        <v>0.65000000000000013</v>
      </c>
      <c r="C118" s="193">
        <f t="dataTable" ref="C118:F118" dt2D="0" dtr="1" r1="D105" ca="1"/>
        <v>0.77750000000000008</v>
      </c>
      <c r="D118" s="193">
        <v>0.75724999999999998</v>
      </c>
      <c r="E118" s="193">
        <v>0.73522500000000002</v>
      </c>
      <c r="F118" s="193">
        <v>0.7216125000000001</v>
      </c>
    </row>
    <row r="119" spans="1:14" s="130" customFormat="1" outlineLevel="1">
      <c r="A119" s="133" t="s">
        <v>3</v>
      </c>
      <c r="B119" s="132" t="s">
        <v>111</v>
      </c>
      <c r="C119" s="20">
        <f t="shared" ref="C119:F119" si="19">C79</f>
        <v>0</v>
      </c>
      <c r="D119" s="191">
        <f t="shared" si="19"/>
        <v>0.48549999999999999</v>
      </c>
      <c r="E119" s="194">
        <f t="shared" si="19"/>
        <v>0.53449999999999998</v>
      </c>
      <c r="F119" s="194">
        <f t="shared" si="19"/>
        <v>0.58350500000000005</v>
      </c>
    </row>
    <row r="120" spans="1:14" s="125" customFormat="1" outlineLevel="1">
      <c r="A120" s="129" t="s">
        <v>41</v>
      </c>
      <c r="B120" s="128">
        <f>$F$106</f>
        <v>0.65000000000000013</v>
      </c>
      <c r="C120" s="126">
        <f t="dataTable" ref="C120:F120" dt2D="0" dtr="1" r1="D105" ca="1"/>
        <v>1</v>
      </c>
      <c r="D120" s="193">
        <v>0.75724999999999998</v>
      </c>
      <c r="E120" s="193">
        <v>0.73275000000000001</v>
      </c>
      <c r="F120" s="193">
        <v>0.70824750000000003</v>
      </c>
    </row>
    <row r="121" spans="1:14" s="130" customFormat="1" outlineLevel="1">
      <c r="A121" s="133" t="s">
        <v>3</v>
      </c>
      <c r="B121" s="132" t="s">
        <v>110</v>
      </c>
      <c r="C121" s="20">
        <f t="shared" ref="C121:F121" si="20">C80</f>
        <v>0</v>
      </c>
      <c r="D121" s="20">
        <f t="shared" si="20"/>
        <v>0</v>
      </c>
      <c r="E121" s="191">
        <f t="shared" si="20"/>
        <v>0.53449999999999998</v>
      </c>
      <c r="F121" s="194">
        <f t="shared" si="20"/>
        <v>0.58894999999999997</v>
      </c>
    </row>
    <row r="122" spans="1:14" s="125" customFormat="1" outlineLevel="1">
      <c r="A122" s="129" t="s">
        <v>41</v>
      </c>
      <c r="B122" s="128">
        <f>$F$106</f>
        <v>0.65000000000000013</v>
      </c>
      <c r="C122" s="126">
        <f t="dataTable" ref="C122:F122" dt2D="0" dtr="1" r1="D105" ca="1"/>
        <v>1</v>
      </c>
      <c r="D122" s="126">
        <v>1</v>
      </c>
      <c r="E122" s="193">
        <v>0.73275000000000001</v>
      </c>
      <c r="F122" s="193">
        <v>0.70552500000000007</v>
      </c>
    </row>
    <row r="123" spans="1:14" s="130" customFormat="1" outlineLevel="1">
      <c r="A123" s="133" t="s">
        <v>3</v>
      </c>
      <c r="B123" s="132" t="s">
        <v>109</v>
      </c>
      <c r="C123" s="20">
        <f t="shared" ref="C123:F123" si="21">C81</f>
        <v>0</v>
      </c>
      <c r="D123" s="20">
        <f t="shared" si="21"/>
        <v>0</v>
      </c>
      <c r="E123" s="20">
        <f t="shared" si="21"/>
        <v>0</v>
      </c>
      <c r="F123" s="191">
        <f t="shared" si="21"/>
        <v>0.58894999999999997</v>
      </c>
    </row>
    <row r="124" spans="1:14" s="125" customFormat="1" outlineLevel="1">
      <c r="A124" s="129" t="s">
        <v>41</v>
      </c>
      <c r="B124" s="128">
        <f>$F$106</f>
        <v>0.65000000000000013</v>
      </c>
      <c r="C124" s="126">
        <f t="dataTable" ref="C124:F124" dt2D="0" dtr="1" r1="D105" ca="1"/>
        <v>1</v>
      </c>
      <c r="D124" s="126">
        <v>1</v>
      </c>
      <c r="E124" s="126">
        <v>1</v>
      </c>
      <c r="F124" s="193">
        <v>0.70552500000000007</v>
      </c>
    </row>
    <row r="125" spans="1:14" outlineLevel="1"/>
    <row r="126" spans="1:14" ht="14.4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outlineLevel="1">
      <c r="B127" s="122" t="s">
        <v>112</v>
      </c>
      <c r="C127" s="157">
        <f>C118</f>
        <v>0.77750000000000008</v>
      </c>
      <c r="D127" s="25">
        <f>D118</f>
        <v>0.75724999999999998</v>
      </c>
      <c r="E127" s="25">
        <f>E118</f>
        <v>0.73522500000000002</v>
      </c>
      <c r="F127" s="25">
        <f>F118</f>
        <v>0.7216125000000001</v>
      </c>
      <c r="H127" s="32"/>
    </row>
    <row r="128" spans="1:14" outlineLevel="1">
      <c r="B128" s="122" t="s">
        <v>111</v>
      </c>
      <c r="C128" s="25"/>
      <c r="D128" s="124">
        <f>D120</f>
        <v>0.75724999999999998</v>
      </c>
      <c r="E128" s="25">
        <f>E120</f>
        <v>0.73275000000000001</v>
      </c>
      <c r="F128" s="25">
        <f>F120</f>
        <v>0.70824750000000003</v>
      </c>
    </row>
    <row r="129" spans="2:8" outlineLevel="1">
      <c r="B129" s="122" t="s">
        <v>110</v>
      </c>
      <c r="C129" s="25"/>
      <c r="D129" s="25"/>
      <c r="E129" s="124">
        <f>E122</f>
        <v>0.73275000000000001</v>
      </c>
      <c r="F129" s="25">
        <f>F122</f>
        <v>0.70552500000000007</v>
      </c>
    </row>
    <row r="130" spans="2:8" outlineLevel="1">
      <c r="B130" s="122" t="s">
        <v>109</v>
      </c>
      <c r="C130" s="25"/>
      <c r="D130" s="25"/>
      <c r="E130" s="25"/>
      <c r="F130" s="124">
        <f>F124</f>
        <v>0.70552500000000007</v>
      </c>
    </row>
    <row r="131" spans="2:8" outlineLevel="1">
      <c r="C131" s="25"/>
      <c r="D131" s="25"/>
      <c r="E131" s="25"/>
      <c r="F131" s="131"/>
    </row>
    <row r="132" spans="2:8" outlineLevel="1">
      <c r="B132" s="175"/>
      <c r="C132" s="212"/>
      <c r="D132" s="212"/>
      <c r="E132" s="212"/>
      <c r="F132" s="194"/>
    </row>
    <row r="133" spans="2:8" outlineLevel="1">
      <c r="B133" s="174" t="s">
        <v>244</v>
      </c>
      <c r="C133" s="213"/>
      <c r="D133" s="213" t="s">
        <v>245</v>
      </c>
      <c r="E133" s="193">
        <f>F99</f>
        <v>0</v>
      </c>
      <c r="F133" s="194"/>
    </row>
    <row r="134" spans="2:8" outlineLevel="1">
      <c r="B134" s="175"/>
      <c r="C134" s="212"/>
      <c r="D134" s="212"/>
      <c r="E134" s="212"/>
      <c r="F134" s="194"/>
    </row>
    <row r="135" spans="2:8" outlineLevel="1">
      <c r="B135" s="175"/>
      <c r="C135" s="212"/>
      <c r="D135" s="212"/>
      <c r="E135" s="212"/>
      <c r="F135" s="194"/>
    </row>
    <row r="136" spans="2:8" ht="14.4" outlineLevel="1">
      <c r="B136" s="174" t="s">
        <v>242</v>
      </c>
      <c r="C136" s="199" t="s">
        <v>116</v>
      </c>
      <c r="D136" s="199" t="s">
        <v>115</v>
      </c>
      <c r="E136" s="199" t="s">
        <v>114</v>
      </c>
      <c r="F136" s="199" t="s">
        <v>113</v>
      </c>
    </row>
    <row r="137" spans="2:8" outlineLevel="1">
      <c r="B137" s="175" t="s">
        <v>112</v>
      </c>
      <c r="C137" s="200">
        <f t="shared" ref="C137:F140" si="22">$E$133*$C$22*C16</f>
        <v>0</v>
      </c>
      <c r="D137" s="201">
        <f t="shared" si="22"/>
        <v>0</v>
      </c>
      <c r="E137" s="201">
        <f t="shared" si="22"/>
        <v>0</v>
      </c>
      <c r="F137" s="201">
        <f t="shared" si="22"/>
        <v>0</v>
      </c>
      <c r="H137" s="32" t="s">
        <v>243</v>
      </c>
    </row>
    <row r="138" spans="2:8" outlineLevel="1">
      <c r="B138" s="175" t="s">
        <v>111</v>
      </c>
      <c r="C138" s="202">
        <f t="shared" si="22"/>
        <v>0</v>
      </c>
      <c r="D138" s="203">
        <f t="shared" si="22"/>
        <v>0</v>
      </c>
      <c r="E138" s="201">
        <f t="shared" si="22"/>
        <v>0</v>
      </c>
      <c r="F138" s="201">
        <f t="shared" si="22"/>
        <v>0</v>
      </c>
    </row>
    <row r="139" spans="2:8" outlineLevel="1">
      <c r="B139" s="175" t="s">
        <v>110</v>
      </c>
      <c r="C139" s="202">
        <f t="shared" si="22"/>
        <v>0</v>
      </c>
      <c r="D139" s="202">
        <f t="shared" si="22"/>
        <v>0</v>
      </c>
      <c r="E139" s="203">
        <f t="shared" si="22"/>
        <v>0</v>
      </c>
      <c r="F139" s="201">
        <f t="shared" si="22"/>
        <v>0</v>
      </c>
    </row>
    <row r="140" spans="2:8" outlineLevel="1">
      <c r="B140" s="175" t="s">
        <v>109</v>
      </c>
      <c r="C140" s="202">
        <f t="shared" si="22"/>
        <v>0</v>
      </c>
      <c r="D140" s="202">
        <f t="shared" si="22"/>
        <v>0</v>
      </c>
      <c r="E140" s="202">
        <f t="shared" si="22"/>
        <v>0</v>
      </c>
      <c r="F140" s="203">
        <f t="shared" si="22"/>
        <v>0</v>
      </c>
    </row>
    <row r="141" spans="2:8" outlineLevel="1">
      <c r="B141" s="175"/>
      <c r="C141" s="212"/>
      <c r="D141" s="212"/>
      <c r="E141" s="212"/>
      <c r="F141" s="194"/>
    </row>
    <row r="142" spans="2:8" outlineLevel="1">
      <c r="C142" s="25"/>
      <c r="D142" s="25"/>
      <c r="E142" s="25"/>
      <c r="F142" s="131"/>
    </row>
    <row r="143" spans="2:8" ht="14.4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outlineLevel="1">
      <c r="B144" s="122" t="s">
        <v>112</v>
      </c>
      <c r="C144" s="159">
        <f t="shared" ref="C144:F147" si="23">C127*$C$22*C16</f>
        <v>116.62500000000003</v>
      </c>
      <c r="D144" s="160">
        <f t="shared" si="23"/>
        <v>113.58749999999999</v>
      </c>
      <c r="E144" s="160">
        <f t="shared" si="23"/>
        <v>110.28375000000001</v>
      </c>
      <c r="F144" s="160">
        <f t="shared" si="23"/>
        <v>108.24187500000002</v>
      </c>
      <c r="H144" s="32" t="s">
        <v>184</v>
      </c>
    </row>
    <row r="145" spans="2:8" outlineLevel="1">
      <c r="B145" s="122" t="s">
        <v>111</v>
      </c>
      <c r="C145" s="158">
        <f t="shared" si="23"/>
        <v>0</v>
      </c>
      <c r="D145" s="161">
        <f t="shared" si="23"/>
        <v>113.58749999999999</v>
      </c>
      <c r="E145" s="160">
        <f t="shared" si="23"/>
        <v>109.91249999999999</v>
      </c>
      <c r="F145" s="160">
        <f t="shared" si="23"/>
        <v>106.23712499999999</v>
      </c>
    </row>
    <row r="146" spans="2:8" outlineLevel="1">
      <c r="B146" s="122" t="s">
        <v>110</v>
      </c>
      <c r="C146" s="158">
        <f t="shared" si="23"/>
        <v>0</v>
      </c>
      <c r="D146" s="158">
        <f t="shared" si="23"/>
        <v>0</v>
      </c>
      <c r="E146" s="161">
        <f t="shared" si="23"/>
        <v>109.91249999999999</v>
      </c>
      <c r="F146" s="160">
        <f t="shared" si="23"/>
        <v>105.82875</v>
      </c>
    </row>
    <row r="147" spans="2:8" outlineLevel="1">
      <c r="B147" s="122" t="s">
        <v>109</v>
      </c>
      <c r="C147" s="158">
        <f t="shared" si="23"/>
        <v>0</v>
      </c>
      <c r="D147" s="158">
        <f t="shared" si="23"/>
        <v>0</v>
      </c>
      <c r="E147" s="158">
        <f t="shared" si="23"/>
        <v>0</v>
      </c>
      <c r="F147" s="161">
        <f t="shared" si="23"/>
        <v>105.82875</v>
      </c>
    </row>
    <row r="148" spans="2:8" outlineLevel="1"/>
    <row r="149" spans="2:8" s="149" customFormat="1" ht="15.6" outlineLevel="1">
      <c r="B149" s="150" t="s">
        <v>169</v>
      </c>
    </row>
    <row r="150" spans="2:8" outlineLevel="1">
      <c r="B150"/>
    </row>
    <row r="151" spans="2:8" s="172" customFormat="1">
      <c r="B151" s="173" t="s">
        <v>166</v>
      </c>
      <c r="C151" s="28"/>
      <c r="D151" s="172" t="s">
        <v>167</v>
      </c>
    </row>
    <row r="152" spans="2:8" s="172" customFormat="1">
      <c r="B152" s="173" t="s">
        <v>168</v>
      </c>
      <c r="C152" s="28"/>
      <c r="D152" s="172" t="s">
        <v>167</v>
      </c>
    </row>
    <row r="153" spans="2:8" s="172" customFormat="1">
      <c r="B153" s="175" t="s">
        <v>165</v>
      </c>
      <c r="C153" s="28"/>
    </row>
    <row r="154" spans="2:8" outlineLevel="1">
      <c r="B154"/>
    </row>
    <row r="155" spans="2:8" ht="14.4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2:8" outlineLevel="1">
      <c r="B156" s="122" t="s">
        <v>112</v>
      </c>
      <c r="C156" s="159">
        <f t="shared" ref="C156:F159" si="24">C16*$C$22*(1-C78-$C$151-$C$152)</f>
        <v>83.249999999999986</v>
      </c>
      <c r="D156" s="160">
        <f t="shared" si="24"/>
        <v>77.174999999999997</v>
      </c>
      <c r="E156" s="160">
        <f t="shared" si="24"/>
        <v>70.56750000000001</v>
      </c>
      <c r="F156" s="160">
        <f t="shared" si="24"/>
        <v>66.483750000000015</v>
      </c>
      <c r="H156" s="32" t="s">
        <v>209</v>
      </c>
    </row>
    <row r="157" spans="2:8" outlineLevel="1">
      <c r="B157" s="122" t="s">
        <v>111</v>
      </c>
      <c r="C157" s="158">
        <f t="shared" si="24"/>
        <v>150</v>
      </c>
      <c r="D157" s="161">
        <f t="shared" si="24"/>
        <v>77.174999999999997</v>
      </c>
      <c r="E157" s="160">
        <f t="shared" si="24"/>
        <v>69.825000000000003</v>
      </c>
      <c r="F157" s="160">
        <f t="shared" si="24"/>
        <v>62.474249999999991</v>
      </c>
    </row>
    <row r="158" spans="2:8" outlineLevel="1">
      <c r="B158" s="122" t="s">
        <v>110</v>
      </c>
      <c r="C158" s="158">
        <f t="shared" si="24"/>
        <v>150</v>
      </c>
      <c r="D158" s="158">
        <f t="shared" si="24"/>
        <v>150</v>
      </c>
      <c r="E158" s="161">
        <f t="shared" si="24"/>
        <v>69.825000000000003</v>
      </c>
      <c r="F158" s="160">
        <f t="shared" si="24"/>
        <v>61.657500000000006</v>
      </c>
    </row>
    <row r="159" spans="2:8" outlineLevel="1">
      <c r="B159" s="122" t="s">
        <v>109</v>
      </c>
      <c r="C159" s="158">
        <f t="shared" si="24"/>
        <v>150</v>
      </c>
      <c r="D159" s="158">
        <f t="shared" si="24"/>
        <v>150</v>
      </c>
      <c r="E159" s="158">
        <f t="shared" si="24"/>
        <v>150</v>
      </c>
      <c r="F159" s="161">
        <f t="shared" si="24"/>
        <v>61.657500000000006</v>
      </c>
    </row>
    <row r="160" spans="2:8" outlineLevel="1">
      <c r="B160"/>
    </row>
    <row r="161" spans="2:8" outlineLevel="1">
      <c r="B161"/>
    </row>
    <row r="162" spans="2:8" s="172" customFormat="1">
      <c r="B162" s="174" t="s">
        <v>203</v>
      </c>
      <c r="C162" s="41"/>
    </row>
    <row r="163" spans="2:8" outlineLevel="1">
      <c r="B163"/>
    </row>
    <row r="164" spans="2:8" s="172" customFormat="1" ht="14.4" outlineLevel="1">
      <c r="B164" s="174" t="s">
        <v>213</v>
      </c>
      <c r="C164" s="199" t="s">
        <v>116</v>
      </c>
      <c r="D164" s="199" t="s">
        <v>115</v>
      </c>
      <c r="E164" s="199" t="s">
        <v>114</v>
      </c>
      <c r="F164" s="199" t="s">
        <v>113</v>
      </c>
      <c r="H164" s="170"/>
    </row>
    <row r="165" spans="2:8" s="172" customFormat="1" ht="14.4" outlineLevel="1">
      <c r="B165" s="185" t="s">
        <v>210</v>
      </c>
      <c r="C165" s="199">
        <f>$C$162</f>
        <v>0</v>
      </c>
      <c r="D165" s="199">
        <f t="shared" ref="D165:F165" si="25">$C$162</f>
        <v>0</v>
      </c>
      <c r="E165" s="199">
        <f t="shared" si="25"/>
        <v>0</v>
      </c>
      <c r="F165" s="199">
        <f t="shared" si="25"/>
        <v>0</v>
      </c>
      <c r="H165" s="204" t="s">
        <v>210</v>
      </c>
    </row>
    <row r="166" spans="2:8" s="172" customFormat="1" outlineLevel="1">
      <c r="B166" s="175" t="s">
        <v>112</v>
      </c>
      <c r="C166" s="200">
        <f>C156+MIN(0,C165)</f>
        <v>83.249999999999986</v>
      </c>
      <c r="D166" s="201">
        <f>D156+MIN(0,D165)</f>
        <v>77.174999999999997</v>
      </c>
      <c r="E166" s="201">
        <f>E156+MIN(0,E165)</f>
        <v>70.56750000000001</v>
      </c>
      <c r="F166" s="201">
        <f>F156+MIN(0,F165)</f>
        <v>66.483750000000015</v>
      </c>
      <c r="H166" s="32" t="s">
        <v>212</v>
      </c>
    </row>
    <row r="167" spans="2:8" s="172" customFormat="1" outlineLevel="1">
      <c r="B167" s="175" t="s">
        <v>111</v>
      </c>
      <c r="C167" s="202"/>
      <c r="D167" s="203">
        <f t="shared" ref="D167:F169" si="26">D157+MIN(0,D166)</f>
        <v>77.174999999999997</v>
      </c>
      <c r="E167" s="201">
        <f t="shared" si="26"/>
        <v>69.825000000000003</v>
      </c>
      <c r="F167" s="201">
        <f t="shared" si="26"/>
        <v>62.474249999999991</v>
      </c>
    </row>
    <row r="168" spans="2:8" s="172" customFormat="1" outlineLevel="1">
      <c r="B168" s="175" t="s">
        <v>110</v>
      </c>
      <c r="C168" s="202"/>
      <c r="D168" s="202">
        <f t="shared" si="26"/>
        <v>150</v>
      </c>
      <c r="E168" s="203">
        <f t="shared" si="26"/>
        <v>69.825000000000003</v>
      </c>
      <c r="F168" s="201">
        <f t="shared" si="26"/>
        <v>61.657500000000006</v>
      </c>
    </row>
    <row r="169" spans="2:8" s="172" customFormat="1" outlineLevel="1">
      <c r="B169" s="175" t="s">
        <v>109</v>
      </c>
      <c r="C169" s="202"/>
      <c r="D169" s="202">
        <f t="shared" si="26"/>
        <v>150</v>
      </c>
      <c r="E169" s="202">
        <f t="shared" si="26"/>
        <v>150</v>
      </c>
      <c r="F169" s="203">
        <f t="shared" si="26"/>
        <v>61.657500000000006</v>
      </c>
    </row>
    <row r="170" spans="2:8" s="172" customFormat="1" outlineLevel="1">
      <c r="B170" s="175"/>
      <c r="C170" s="202"/>
      <c r="D170" s="202"/>
      <c r="E170" s="202"/>
      <c r="F170" s="187"/>
    </row>
    <row r="171" spans="2:8">
      <c r="B171" s="123" t="s">
        <v>176</v>
      </c>
      <c r="C171" s="178" t="s">
        <v>257</v>
      </c>
    </row>
    <row r="172" spans="2:8" outlineLevel="1">
      <c r="B172"/>
    </row>
    <row r="173" spans="2:8" ht="14.4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outlineLevel="1">
      <c r="B174" s="122" t="s">
        <v>112</v>
      </c>
      <c r="C174" s="159">
        <f t="shared" ref="C174:F177" si="27">IF($C$171="yes",C166,C156)</f>
        <v>83.249999999999986</v>
      </c>
      <c r="D174" s="160">
        <f t="shared" si="27"/>
        <v>77.174999999999997</v>
      </c>
      <c r="E174" s="160">
        <f t="shared" si="27"/>
        <v>70.56750000000001</v>
      </c>
      <c r="F174" s="160">
        <f t="shared" si="27"/>
        <v>66.483750000000015</v>
      </c>
    </row>
    <row r="175" spans="2:8" outlineLevel="1">
      <c r="B175" s="122" t="s">
        <v>111</v>
      </c>
      <c r="C175" s="158">
        <f t="shared" si="27"/>
        <v>150</v>
      </c>
      <c r="D175" s="161">
        <f t="shared" si="27"/>
        <v>77.174999999999997</v>
      </c>
      <c r="E175" s="160">
        <f t="shared" si="27"/>
        <v>69.825000000000003</v>
      </c>
      <c r="F175" s="160">
        <f t="shared" si="27"/>
        <v>62.474249999999991</v>
      </c>
    </row>
    <row r="176" spans="2:8" outlineLevel="1">
      <c r="B176" s="122" t="s">
        <v>110</v>
      </c>
      <c r="C176" s="158">
        <f t="shared" si="27"/>
        <v>150</v>
      </c>
      <c r="D176" s="158">
        <f t="shared" si="27"/>
        <v>150</v>
      </c>
      <c r="E176" s="161">
        <f t="shared" si="27"/>
        <v>69.825000000000003</v>
      </c>
      <c r="F176" s="160">
        <f t="shared" si="27"/>
        <v>61.657500000000006</v>
      </c>
    </row>
    <row r="177" spans="2:8" outlineLevel="1">
      <c r="B177" s="122" t="s">
        <v>109</v>
      </c>
      <c r="C177" s="158">
        <f t="shared" si="27"/>
        <v>150</v>
      </c>
      <c r="D177" s="158">
        <f t="shared" si="27"/>
        <v>150</v>
      </c>
      <c r="E177" s="158">
        <f t="shared" si="27"/>
        <v>150</v>
      </c>
      <c r="F177" s="161">
        <f t="shared" si="27"/>
        <v>61.657500000000006</v>
      </c>
    </row>
    <row r="178" spans="2:8" outlineLevel="1">
      <c r="C178" s="158"/>
      <c r="D178" s="158"/>
      <c r="E178" s="158"/>
      <c r="F178" s="162"/>
    </row>
    <row r="179" spans="2:8" outlineLevel="1">
      <c r="B179" s="175"/>
      <c r="C179" s="202"/>
      <c r="D179" s="202"/>
      <c r="E179" s="202"/>
      <c r="F179" s="187"/>
    </row>
    <row r="180" spans="2:8" ht="14.4" outlineLevel="1">
      <c r="B180" s="174" t="s">
        <v>237</v>
      </c>
      <c r="C180" s="199" t="s">
        <v>116</v>
      </c>
      <c r="D180" s="199" t="s">
        <v>115</v>
      </c>
      <c r="E180" s="199" t="s">
        <v>114</v>
      </c>
      <c r="F180" s="199" t="s">
        <v>113</v>
      </c>
    </row>
    <row r="181" spans="2:8" outlineLevel="1">
      <c r="B181" s="175" t="s">
        <v>112</v>
      </c>
      <c r="C181" s="200">
        <f>C16*$C$22* $C$151</f>
        <v>0</v>
      </c>
      <c r="D181" s="201">
        <f t="shared" ref="D181:F181" si="28">D16*$C$22* $C$151</f>
        <v>0</v>
      </c>
      <c r="E181" s="201">
        <f t="shared" si="28"/>
        <v>0</v>
      </c>
      <c r="F181" s="201">
        <f t="shared" si="28"/>
        <v>0</v>
      </c>
      <c r="H181" s="32" t="s">
        <v>238</v>
      </c>
    </row>
    <row r="182" spans="2:8" outlineLevel="1">
      <c r="B182" s="175" t="s">
        <v>111</v>
      </c>
      <c r="C182" s="202">
        <f t="shared" ref="C182:F182" si="29">C17*$C$22* $C$151</f>
        <v>0</v>
      </c>
      <c r="D182" s="203">
        <f t="shared" si="29"/>
        <v>0</v>
      </c>
      <c r="E182" s="201">
        <f t="shared" si="29"/>
        <v>0</v>
      </c>
      <c r="F182" s="201">
        <f t="shared" si="29"/>
        <v>0</v>
      </c>
    </row>
    <row r="183" spans="2:8" outlineLevel="1">
      <c r="B183" s="175" t="s">
        <v>110</v>
      </c>
      <c r="C183" s="202">
        <f t="shared" ref="C183:F183" si="30">C18*$C$22* $C$151</f>
        <v>0</v>
      </c>
      <c r="D183" s="202">
        <f t="shared" si="30"/>
        <v>0</v>
      </c>
      <c r="E183" s="203">
        <f t="shared" si="30"/>
        <v>0</v>
      </c>
      <c r="F183" s="201">
        <f t="shared" si="30"/>
        <v>0</v>
      </c>
    </row>
    <row r="184" spans="2:8" outlineLevel="1">
      <c r="B184" s="175" t="s">
        <v>109</v>
      </c>
      <c r="C184" s="202">
        <f t="shared" ref="C184:F184" si="31">C19*$C$22* $C$151</f>
        <v>0</v>
      </c>
      <c r="D184" s="202">
        <f t="shared" si="31"/>
        <v>0</v>
      </c>
      <c r="E184" s="202">
        <f t="shared" si="31"/>
        <v>0</v>
      </c>
      <c r="F184" s="203">
        <f t="shared" si="31"/>
        <v>0</v>
      </c>
    </row>
    <row r="185" spans="2:8" outlineLevel="1">
      <c r="C185" s="158"/>
      <c r="D185" s="158"/>
      <c r="E185" s="158"/>
      <c r="F185" s="162"/>
    </row>
    <row r="186" spans="2:8" s="172" customFormat="1" outlineLevel="1">
      <c r="B186" s="175"/>
      <c r="C186" s="202"/>
      <c r="D186" s="202"/>
      <c r="E186" s="202"/>
      <c r="F186" s="187"/>
    </row>
    <row r="187" spans="2:8" s="172" customFormat="1" outlineLevel="1">
      <c r="B187" s="175"/>
      <c r="C187" s="202"/>
      <c r="D187" s="202"/>
      <c r="E187" s="202"/>
      <c r="F187" s="187"/>
    </row>
    <row r="188" spans="2:8" ht="14.4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outlineLevel="1">
      <c r="B189" s="122" t="s">
        <v>112</v>
      </c>
      <c r="C189" s="159">
        <f>$C$153*MAX(0,C174)</f>
        <v>0</v>
      </c>
      <c r="D189" s="160">
        <f t="shared" ref="D189:F189" si="32">$C$153*MAX(0,D174)</f>
        <v>0</v>
      </c>
      <c r="E189" s="160">
        <f t="shared" si="32"/>
        <v>0</v>
      </c>
      <c r="F189" s="160">
        <f t="shared" si="32"/>
        <v>0</v>
      </c>
      <c r="H189" s="32"/>
    </row>
    <row r="190" spans="2:8" outlineLevel="1">
      <c r="B190" s="122" t="s">
        <v>111</v>
      </c>
      <c r="C190" s="158">
        <f t="shared" ref="C190:F190" si="33">$C$153*MAX(0,C175)</f>
        <v>0</v>
      </c>
      <c r="D190" s="161">
        <f t="shared" si="33"/>
        <v>0</v>
      </c>
      <c r="E190" s="160">
        <f t="shared" si="33"/>
        <v>0</v>
      </c>
      <c r="F190" s="160">
        <f t="shared" si="33"/>
        <v>0</v>
      </c>
    </row>
    <row r="191" spans="2:8" outlineLevel="1">
      <c r="B191" s="122" t="s">
        <v>110</v>
      </c>
      <c r="C191" s="158">
        <f t="shared" ref="C191:F191" si="34">$C$153*MAX(0,C176)</f>
        <v>0</v>
      </c>
      <c r="D191" s="158">
        <f t="shared" si="34"/>
        <v>0</v>
      </c>
      <c r="E191" s="161">
        <f t="shared" si="34"/>
        <v>0</v>
      </c>
      <c r="F191" s="160">
        <f t="shared" si="34"/>
        <v>0</v>
      </c>
    </row>
    <row r="192" spans="2:8" outlineLevel="1">
      <c r="B192" s="122" t="s">
        <v>109</v>
      </c>
      <c r="C192" s="158">
        <f t="shared" ref="C192:F192" si="35">$C$153*MAX(0,C177)</f>
        <v>0</v>
      </c>
      <c r="D192" s="158">
        <f t="shared" si="35"/>
        <v>0</v>
      </c>
      <c r="E192" s="158">
        <f t="shared" si="35"/>
        <v>0</v>
      </c>
      <c r="F192" s="161">
        <f t="shared" si="35"/>
        <v>0</v>
      </c>
    </row>
    <row r="193" spans="1:10" outlineLevel="1">
      <c r="B193"/>
      <c r="H193" s="32"/>
      <c r="I193" s="32"/>
      <c r="J193" s="32"/>
    </row>
    <row r="194" spans="1:10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outlineLevel="1">
      <c r="A195" s="172"/>
      <c r="B195" s="174" t="s">
        <v>240</v>
      </c>
      <c r="C195" s="199" t="s">
        <v>116</v>
      </c>
      <c r="D195" s="199" t="s">
        <v>115</v>
      </c>
      <c r="E195" s="199" t="s">
        <v>114</v>
      </c>
      <c r="F195" s="199" t="s">
        <v>113</v>
      </c>
      <c r="H195" s="32" t="s">
        <v>241</v>
      </c>
      <c r="J195" s="32"/>
    </row>
    <row r="196" spans="1:10" outlineLevel="1">
      <c r="A196" s="172"/>
      <c r="B196" s="175" t="s">
        <v>112</v>
      </c>
      <c r="C196" s="200">
        <f>C189+C181</f>
        <v>0</v>
      </c>
      <c r="D196" s="201">
        <f t="shared" ref="D196:F196" si="36">D189+D181</f>
        <v>0</v>
      </c>
      <c r="E196" s="201">
        <f t="shared" si="36"/>
        <v>0</v>
      </c>
      <c r="F196" s="201">
        <f t="shared" si="36"/>
        <v>0</v>
      </c>
      <c r="H196" s="32"/>
      <c r="I196" s="32"/>
      <c r="J196" s="32"/>
    </row>
    <row r="197" spans="1:10" outlineLevel="1">
      <c r="A197" s="172"/>
      <c r="B197" s="175" t="s">
        <v>111</v>
      </c>
      <c r="C197" s="202">
        <f t="shared" ref="C197:F197" si="37">C190+C182</f>
        <v>0</v>
      </c>
      <c r="D197" s="203">
        <f t="shared" si="37"/>
        <v>0</v>
      </c>
      <c r="E197" s="201">
        <f t="shared" si="37"/>
        <v>0</v>
      </c>
      <c r="F197" s="201">
        <f t="shared" si="37"/>
        <v>0</v>
      </c>
      <c r="H197" s="32"/>
      <c r="I197" s="32"/>
      <c r="J197" s="32"/>
    </row>
    <row r="198" spans="1:10" outlineLevel="1">
      <c r="A198" s="172"/>
      <c r="B198" s="175" t="s">
        <v>110</v>
      </c>
      <c r="C198" s="202">
        <f t="shared" ref="C198:F198" si="38">C191+C183</f>
        <v>0</v>
      </c>
      <c r="D198" s="202">
        <f t="shared" si="38"/>
        <v>0</v>
      </c>
      <c r="E198" s="203">
        <f t="shared" si="38"/>
        <v>0</v>
      </c>
      <c r="F198" s="201">
        <f t="shared" si="38"/>
        <v>0</v>
      </c>
    </row>
    <row r="199" spans="1:10" outlineLevel="1">
      <c r="A199" s="172"/>
      <c r="B199" s="175" t="s">
        <v>109</v>
      </c>
      <c r="C199" s="202">
        <f t="shared" ref="C199:F199" si="39">C192+C184</f>
        <v>0</v>
      </c>
      <c r="D199" s="202">
        <f t="shared" si="39"/>
        <v>0</v>
      </c>
      <c r="E199" s="202">
        <f t="shared" si="39"/>
        <v>0</v>
      </c>
      <c r="F199" s="203">
        <f t="shared" si="39"/>
        <v>0</v>
      </c>
    </row>
    <row r="200" spans="1:10" outlineLevel="1">
      <c r="A200" s="172"/>
      <c r="B200" s="175"/>
      <c r="C200" s="202"/>
      <c r="D200" s="202"/>
      <c r="E200" s="202"/>
      <c r="F200" s="187"/>
    </row>
    <row r="201" spans="1:10" outlineLevel="1">
      <c r="A201" s="172"/>
      <c r="B201" s="172"/>
      <c r="C201" s="172"/>
      <c r="D201" s="172"/>
      <c r="E201" s="172"/>
      <c r="F201" s="172"/>
    </row>
    <row r="202" spans="1:10" outlineLevel="1">
      <c r="B202"/>
    </row>
    <row r="203" spans="1:10">
      <c r="B203" s="123" t="s">
        <v>185</v>
      </c>
      <c r="C203" s="178" t="s">
        <v>186</v>
      </c>
      <c r="F203" s="35" t="s">
        <v>186</v>
      </c>
    </row>
    <row r="204" spans="1:10" outlineLevel="1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60.000000000000007</v>
      </c>
      <c r="D209" s="160">
        <f t="shared" ref="D209:F209" si="40">IF($C$203="profit",D196,IF($C$203="fix",D89,D144))</f>
        <v>60.000000000000007</v>
      </c>
      <c r="E209" s="160">
        <f t="shared" si="40"/>
        <v>60.000000000000007</v>
      </c>
      <c r="F209" s="160">
        <f t="shared" si="40"/>
        <v>60.000000000000007</v>
      </c>
    </row>
    <row r="210" spans="2:7" outlineLevel="1">
      <c r="B210" s="122" t="s">
        <v>111</v>
      </c>
      <c r="C210" s="158">
        <f t="shared" ref="C210:F210" si="41">IF($C$203="profit",C197,IF($C$203="fix",C90,C145))</f>
        <v>60.000000000000007</v>
      </c>
      <c r="D210" s="161">
        <f t="shared" si="41"/>
        <v>60.000000000000007</v>
      </c>
      <c r="E210" s="160">
        <f t="shared" si="41"/>
        <v>60.000000000000007</v>
      </c>
      <c r="F210" s="160">
        <f t="shared" si="41"/>
        <v>60.000000000000007</v>
      </c>
    </row>
    <row r="211" spans="2:7" outlineLevel="1">
      <c r="B211" s="122" t="s">
        <v>110</v>
      </c>
      <c r="C211" s="158">
        <f t="shared" ref="C211:F211" si="42">IF($C$203="profit",C198,IF($C$203="fix",C91,C146))</f>
        <v>60.000000000000007</v>
      </c>
      <c r="D211" s="158">
        <f t="shared" si="42"/>
        <v>60.000000000000007</v>
      </c>
      <c r="E211" s="161">
        <f t="shared" si="42"/>
        <v>60.000000000000007</v>
      </c>
      <c r="F211" s="160">
        <f t="shared" si="42"/>
        <v>60.000000000000007</v>
      </c>
    </row>
    <row r="212" spans="2:7" outlineLevel="1">
      <c r="B212" s="122" t="s">
        <v>109</v>
      </c>
      <c r="C212" s="158">
        <f t="shared" ref="C212:F212" si="43">IF($C$203="profit",C199,IF($C$203="fix",C92,C147))</f>
        <v>60.000000000000007</v>
      </c>
      <c r="D212" s="158">
        <f t="shared" si="43"/>
        <v>60.000000000000007</v>
      </c>
      <c r="E212" s="158">
        <f t="shared" si="43"/>
        <v>60.000000000000007</v>
      </c>
      <c r="F212" s="161">
        <f t="shared" si="43"/>
        <v>60.000000000000007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9" t="s">
        <v>116</v>
      </c>
      <c r="D214" s="199" t="s">
        <v>115</v>
      </c>
      <c r="E214" s="199" t="s">
        <v>114</v>
      </c>
      <c r="F214" s="199" t="s">
        <v>113</v>
      </c>
      <c r="G214" s="172"/>
    </row>
    <row r="215" spans="2:7" outlineLevel="1">
      <c r="B215" s="175" t="s">
        <v>112</v>
      </c>
      <c r="C215" s="200">
        <f>IF($C$203="profit",C189,IF($C$203="fix",C89,C137))</f>
        <v>60.000000000000007</v>
      </c>
      <c r="D215" s="201">
        <f t="shared" ref="D215:F215" si="44">IF($C$203="profit",D189,IF($C$203="fix",D89,D137))</f>
        <v>60.000000000000007</v>
      </c>
      <c r="E215" s="201">
        <f t="shared" si="44"/>
        <v>60.000000000000007</v>
      </c>
      <c r="F215" s="201">
        <f t="shared" si="44"/>
        <v>60.000000000000007</v>
      </c>
      <c r="G215" s="172"/>
    </row>
    <row r="216" spans="2:7" outlineLevel="1">
      <c r="B216" s="175" t="s">
        <v>111</v>
      </c>
      <c r="C216" s="202">
        <f t="shared" ref="C216:F216" si="45">IF($C$203="profit",C190,IF($C$203="fix",C90,C138))</f>
        <v>60.000000000000007</v>
      </c>
      <c r="D216" s="203">
        <f t="shared" si="45"/>
        <v>60.000000000000007</v>
      </c>
      <c r="E216" s="201">
        <f t="shared" si="45"/>
        <v>60.000000000000007</v>
      </c>
      <c r="F216" s="201">
        <f t="shared" si="45"/>
        <v>60.000000000000007</v>
      </c>
      <c r="G216" s="172"/>
    </row>
    <row r="217" spans="2:7" outlineLevel="1">
      <c r="B217" s="175" t="s">
        <v>110</v>
      </c>
      <c r="C217" s="202">
        <f t="shared" ref="C217:F217" si="46">IF($C$203="profit",C191,IF($C$203="fix",C91,C139))</f>
        <v>60.000000000000007</v>
      </c>
      <c r="D217" s="202">
        <f t="shared" si="46"/>
        <v>60.000000000000007</v>
      </c>
      <c r="E217" s="203">
        <f t="shared" si="46"/>
        <v>60.000000000000007</v>
      </c>
      <c r="F217" s="201">
        <f t="shared" si="46"/>
        <v>60.000000000000007</v>
      </c>
      <c r="G217" s="172"/>
    </row>
    <row r="218" spans="2:7" outlineLevel="1">
      <c r="B218" s="175" t="s">
        <v>109</v>
      </c>
      <c r="C218" s="202">
        <f t="shared" ref="C218:F218" si="47">IF($C$203="profit",C192,IF($C$203="fix",C92,C140))</f>
        <v>60.000000000000007</v>
      </c>
      <c r="D218" s="202">
        <f t="shared" si="47"/>
        <v>60.000000000000007</v>
      </c>
      <c r="E218" s="202">
        <f t="shared" si="47"/>
        <v>60.000000000000007</v>
      </c>
      <c r="F218" s="203">
        <f t="shared" si="47"/>
        <v>60.000000000000007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-150</v>
      </c>
      <c r="D225" s="160">
        <f t="shared" ref="D225:F225" si="48">-$C$22*D16</f>
        <v>-150</v>
      </c>
      <c r="E225" s="160">
        <f t="shared" si="48"/>
        <v>-150</v>
      </c>
      <c r="F225" s="160">
        <f t="shared" si="48"/>
        <v>-150</v>
      </c>
      <c r="H225" t="s">
        <v>231</v>
      </c>
    </row>
    <row r="226" spans="2:8" outlineLevel="1">
      <c r="B226" s="122" t="s">
        <v>111</v>
      </c>
      <c r="C226" s="158">
        <f t="shared" ref="C226:F226" si="49">-$C$22*C17</f>
        <v>-150</v>
      </c>
      <c r="D226" s="161">
        <f t="shared" si="49"/>
        <v>-150</v>
      </c>
      <c r="E226" s="160">
        <f t="shared" si="49"/>
        <v>-150</v>
      </c>
      <c r="F226" s="160">
        <f t="shared" si="49"/>
        <v>-150</v>
      </c>
    </row>
    <row r="227" spans="2:8" outlineLevel="1">
      <c r="B227" s="122" t="s">
        <v>110</v>
      </c>
      <c r="C227" s="158">
        <f t="shared" ref="C227:F227" si="50">-$C$22*C18</f>
        <v>-150</v>
      </c>
      <c r="D227" s="158">
        <f t="shared" si="50"/>
        <v>-150</v>
      </c>
      <c r="E227" s="161">
        <f t="shared" si="50"/>
        <v>-150</v>
      </c>
      <c r="F227" s="160">
        <f t="shared" si="50"/>
        <v>-150</v>
      </c>
    </row>
    <row r="228" spans="2:8" outlineLevel="1">
      <c r="B228" s="122" t="s">
        <v>109</v>
      </c>
      <c r="C228" s="158">
        <f t="shared" ref="C228:F228" si="51">-$C$22*C19</f>
        <v>-150</v>
      </c>
      <c r="D228" s="158">
        <f t="shared" si="51"/>
        <v>-150</v>
      </c>
      <c r="E228" s="158">
        <f t="shared" si="51"/>
        <v>-150</v>
      </c>
      <c r="F228" s="161">
        <f t="shared" si="51"/>
        <v>-150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50</v>
      </c>
      <c r="D232" s="160">
        <f t="shared" ref="D232:F232" si="52">D16+D225</f>
        <v>50</v>
      </c>
      <c r="E232" s="160">
        <f t="shared" si="52"/>
        <v>50</v>
      </c>
      <c r="F232" s="160">
        <f t="shared" si="52"/>
        <v>50</v>
      </c>
    </row>
    <row r="233" spans="2:8" outlineLevel="1">
      <c r="B233" s="122" t="s">
        <v>111</v>
      </c>
      <c r="C233" s="158">
        <f t="shared" ref="C233:F233" si="53">C17+C226</f>
        <v>50</v>
      </c>
      <c r="D233" s="161">
        <f t="shared" si="53"/>
        <v>50</v>
      </c>
      <c r="E233" s="160">
        <f t="shared" si="53"/>
        <v>50</v>
      </c>
      <c r="F233" s="160">
        <f t="shared" si="53"/>
        <v>50</v>
      </c>
    </row>
    <row r="234" spans="2:8" outlineLevel="1">
      <c r="B234" s="122" t="s">
        <v>110</v>
      </c>
      <c r="C234" s="158">
        <f t="shared" ref="C234:F234" si="54">C18+C227</f>
        <v>50</v>
      </c>
      <c r="D234" s="158">
        <f t="shared" si="54"/>
        <v>50</v>
      </c>
      <c r="E234" s="161">
        <f t="shared" si="54"/>
        <v>50</v>
      </c>
      <c r="F234" s="160">
        <f t="shared" si="54"/>
        <v>50</v>
      </c>
    </row>
    <row r="235" spans="2:8" outlineLevel="1">
      <c r="B235" s="122" t="s">
        <v>109</v>
      </c>
      <c r="C235" s="158">
        <f t="shared" ref="C235:F235" si="55">C19+C228</f>
        <v>50</v>
      </c>
      <c r="D235" s="158">
        <f t="shared" si="55"/>
        <v>50</v>
      </c>
      <c r="E235" s="158">
        <f t="shared" si="55"/>
        <v>50</v>
      </c>
      <c r="F235" s="161">
        <f t="shared" si="55"/>
        <v>50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35">
        <f>C10</f>
        <v>-90</v>
      </c>
      <c r="D241" s="236">
        <f t="shared" ref="D241:F241" si="56">D10</f>
        <v>-99</v>
      </c>
      <c r="E241" s="236">
        <f t="shared" si="56"/>
        <v>-107.91</v>
      </c>
      <c r="F241" s="236">
        <f t="shared" si="56"/>
        <v>-113.35499999999999</v>
      </c>
      <c r="H241" s="167"/>
    </row>
    <row r="242" spans="2:8" outlineLevel="1">
      <c r="B242" s="122" t="s">
        <v>111</v>
      </c>
      <c r="C242" s="236">
        <f t="shared" ref="C242:F242" si="57">C11</f>
        <v>0</v>
      </c>
      <c r="D242" s="237">
        <f t="shared" si="57"/>
        <v>-99</v>
      </c>
      <c r="E242" s="236">
        <f t="shared" si="57"/>
        <v>-108.9</v>
      </c>
      <c r="F242" s="236">
        <f t="shared" si="57"/>
        <v>-118.70100000000001</v>
      </c>
      <c r="H242" s="167"/>
    </row>
    <row r="243" spans="2:8" outlineLevel="1">
      <c r="B243" s="122" t="s">
        <v>110</v>
      </c>
      <c r="C243" s="236">
        <f t="shared" ref="C243:F243" si="58">C12</f>
        <v>0</v>
      </c>
      <c r="D243" s="236">
        <f t="shared" si="58"/>
        <v>0</v>
      </c>
      <c r="E243" s="237">
        <f t="shared" si="58"/>
        <v>-108.9</v>
      </c>
      <c r="F243" s="236">
        <f t="shared" si="58"/>
        <v>-119.79</v>
      </c>
      <c r="H243" s="167"/>
    </row>
    <row r="244" spans="2:8" outlineLevel="1">
      <c r="B244" s="122" t="s">
        <v>109</v>
      </c>
      <c r="C244" s="236">
        <f t="shared" ref="C244:F244" si="59">C13</f>
        <v>0</v>
      </c>
      <c r="D244" s="236">
        <f t="shared" si="59"/>
        <v>0</v>
      </c>
      <c r="E244" s="236">
        <f t="shared" si="59"/>
        <v>0</v>
      </c>
      <c r="F244" s="237">
        <f t="shared" si="59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38">
        <v>66.75</v>
      </c>
      <c r="D247" s="160">
        <f t="shared" ref="D247:F247" si="60">D78*D16*$C$22</f>
        <v>72.824999999999989</v>
      </c>
      <c r="E247" s="160">
        <f t="shared" si="60"/>
        <v>79.432500000000005</v>
      </c>
      <c r="F247" s="160">
        <f t="shared" si="60"/>
        <v>83.516249999999985</v>
      </c>
    </row>
    <row r="248" spans="2:8" outlineLevel="1">
      <c r="B248" s="122" t="s">
        <v>111</v>
      </c>
      <c r="C248" s="158">
        <f t="shared" ref="C248:F248" si="61">C79*C17*$C$22</f>
        <v>0</v>
      </c>
      <c r="D248" s="161">
        <f t="shared" si="61"/>
        <v>72.824999999999989</v>
      </c>
      <c r="E248" s="160">
        <f t="shared" si="61"/>
        <v>80.174999999999997</v>
      </c>
      <c r="F248" s="160">
        <f t="shared" si="61"/>
        <v>87.525750000000002</v>
      </c>
      <c r="H248" s="167"/>
    </row>
    <row r="249" spans="2:8" outlineLevel="1">
      <c r="B249" s="122" t="s">
        <v>110</v>
      </c>
      <c r="C249" s="158">
        <f t="shared" ref="C249:F249" si="62">C80*C18*$C$22</f>
        <v>0</v>
      </c>
      <c r="D249" s="158">
        <f t="shared" si="62"/>
        <v>0</v>
      </c>
      <c r="E249" s="161">
        <f t="shared" si="62"/>
        <v>80.174999999999997</v>
      </c>
      <c r="F249" s="160">
        <f t="shared" si="62"/>
        <v>88.342500000000001</v>
      </c>
      <c r="H249" s="167"/>
    </row>
    <row r="250" spans="2:8" outlineLevel="1">
      <c r="B250" s="122" t="s">
        <v>109</v>
      </c>
      <c r="C250" s="158">
        <f t="shared" ref="C250:F250" si="63">C81*C19*$C$22</f>
        <v>0</v>
      </c>
      <c r="D250" s="158">
        <f t="shared" si="63"/>
        <v>0</v>
      </c>
      <c r="E250" s="158">
        <f t="shared" si="63"/>
        <v>0</v>
      </c>
      <c r="F250" s="161">
        <f t="shared" si="63"/>
        <v>88.342500000000001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35">
        <f>C241+C247</f>
        <v>-23.25</v>
      </c>
      <c r="D253" s="236">
        <f t="shared" ref="D253:F253" si="64">D241+D247</f>
        <v>-26.175000000000011</v>
      </c>
      <c r="E253" s="236">
        <f t="shared" si="64"/>
        <v>-28.477499999999992</v>
      </c>
      <c r="F253" s="236">
        <f t="shared" si="64"/>
        <v>-29.838750000000005</v>
      </c>
    </row>
    <row r="254" spans="2:8" outlineLevel="1">
      <c r="B254" s="122" t="s">
        <v>111</v>
      </c>
      <c r="C254" s="236">
        <f t="shared" ref="C254:F254" si="65">C242+C248</f>
        <v>0</v>
      </c>
      <c r="D254" s="237">
        <f t="shared" si="65"/>
        <v>-26.175000000000011</v>
      </c>
      <c r="E254" s="236">
        <f t="shared" si="65"/>
        <v>-28.725000000000009</v>
      </c>
      <c r="F254" s="236">
        <f t="shared" si="65"/>
        <v>-31.175250000000005</v>
      </c>
    </row>
    <row r="255" spans="2:8" outlineLevel="1">
      <c r="B255" s="122" t="s">
        <v>110</v>
      </c>
      <c r="C255" s="236">
        <f t="shared" ref="C255:F255" si="66">C243+C249</f>
        <v>0</v>
      </c>
      <c r="D255" s="236">
        <f t="shared" si="66"/>
        <v>0</v>
      </c>
      <c r="E255" s="237">
        <f t="shared" si="66"/>
        <v>-28.725000000000009</v>
      </c>
      <c r="F255" s="236">
        <f t="shared" si="66"/>
        <v>-31.447500000000005</v>
      </c>
    </row>
    <row r="256" spans="2:8" outlineLevel="1">
      <c r="B256" s="122" t="s">
        <v>109</v>
      </c>
      <c r="C256" s="236">
        <f t="shared" ref="C256:F256" si="67">C244+C250</f>
        <v>0</v>
      </c>
      <c r="D256" s="236">
        <f t="shared" si="67"/>
        <v>0</v>
      </c>
      <c r="E256" s="236">
        <f t="shared" si="67"/>
        <v>0</v>
      </c>
      <c r="F256" s="237">
        <f t="shared" si="67"/>
        <v>-31.447500000000005</v>
      </c>
    </row>
    <row r="257" spans="2:11" outlineLevel="1">
      <c r="B257"/>
    </row>
    <row r="258" spans="2:11" ht="14.4" outlineLevel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1" t="s">
        <v>246</v>
      </c>
      <c r="I258" s="2"/>
      <c r="J258" s="2"/>
      <c r="K258" s="2"/>
    </row>
    <row r="259" spans="2:11" outlineLevel="1">
      <c r="B259" s="122" t="s">
        <v>112</v>
      </c>
      <c r="C259" s="159">
        <f>C253+C209+C232</f>
        <v>86.75</v>
      </c>
      <c r="D259" s="160">
        <f t="shared" ref="D259:F259" si="68">D253+D209+D232</f>
        <v>83.824999999999989</v>
      </c>
      <c r="E259" s="160">
        <f t="shared" si="68"/>
        <v>81.522500000000008</v>
      </c>
      <c r="F259" s="160">
        <f t="shared" si="68"/>
        <v>80.161249999999995</v>
      </c>
    </row>
    <row r="260" spans="2:11" outlineLevel="1">
      <c r="B260" s="122" t="s">
        <v>111</v>
      </c>
      <c r="C260" s="158">
        <f t="shared" ref="C260:F260" si="69">C254+C210+C233</f>
        <v>110</v>
      </c>
      <c r="D260" s="161">
        <f t="shared" si="69"/>
        <v>83.824999999999989</v>
      </c>
      <c r="E260" s="160">
        <f t="shared" si="69"/>
        <v>81.275000000000006</v>
      </c>
      <c r="F260" s="160">
        <f t="shared" si="69"/>
        <v>78.824749999999995</v>
      </c>
    </row>
    <row r="261" spans="2:11" outlineLevel="1">
      <c r="B261" s="122" t="s">
        <v>110</v>
      </c>
      <c r="C261" s="158">
        <f t="shared" ref="C261:F261" si="70">C255+C211+C234</f>
        <v>110</v>
      </c>
      <c r="D261" s="158">
        <f t="shared" si="70"/>
        <v>110</v>
      </c>
      <c r="E261" s="161">
        <f t="shared" si="70"/>
        <v>81.275000000000006</v>
      </c>
      <c r="F261" s="160">
        <f t="shared" si="70"/>
        <v>78.552500000000009</v>
      </c>
    </row>
    <row r="262" spans="2:11" outlineLevel="1">
      <c r="B262" s="122" t="s">
        <v>109</v>
      </c>
      <c r="C262" s="158">
        <f t="shared" ref="C262:F262" si="71">C256+C212+C235</f>
        <v>110</v>
      </c>
      <c r="D262" s="158">
        <f t="shared" si="71"/>
        <v>110</v>
      </c>
      <c r="E262" s="158">
        <f t="shared" si="71"/>
        <v>110</v>
      </c>
      <c r="F262" s="161">
        <f t="shared" si="71"/>
        <v>78.552500000000009</v>
      </c>
    </row>
    <row r="263" spans="2:11" outlineLevel="1">
      <c r="B263"/>
    </row>
    <row r="264" spans="2:11" ht="14.4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outlineLevel="1">
      <c r="B265" s="122" t="s">
        <v>112</v>
      </c>
      <c r="C265" s="159">
        <f>C259</f>
        <v>86.75</v>
      </c>
      <c r="D265" s="160">
        <f>D259-C259</f>
        <v>-2.9250000000000114</v>
      </c>
      <c r="E265" s="160">
        <f t="shared" ref="E265:F266" si="72">E259-D259</f>
        <v>-2.3024999999999807</v>
      </c>
      <c r="F265" s="160">
        <f t="shared" si="72"/>
        <v>-1.3612500000000125</v>
      </c>
    </row>
    <row r="266" spans="2:11" outlineLevel="1">
      <c r="B266" s="122" t="s">
        <v>111</v>
      </c>
      <c r="C266" s="158"/>
      <c r="D266" s="161">
        <f>D260</f>
        <v>83.824999999999989</v>
      </c>
      <c r="E266" s="160">
        <f t="shared" si="72"/>
        <v>-2.5499999999999829</v>
      </c>
      <c r="F266" s="160">
        <f t="shared" si="72"/>
        <v>-2.4502500000000111</v>
      </c>
    </row>
    <row r="267" spans="2:11" outlineLevel="1">
      <c r="B267" s="122" t="s">
        <v>110</v>
      </c>
      <c r="C267" s="158"/>
      <c r="D267" s="158"/>
      <c r="E267" s="161">
        <f>E261</f>
        <v>81.275000000000006</v>
      </c>
      <c r="F267" s="160">
        <f t="shared" ref="F267" si="73">F261-E261</f>
        <v>-2.7224999999999966</v>
      </c>
    </row>
    <row r="268" spans="2:11" outlineLevel="1">
      <c r="B268" s="122" t="s">
        <v>109</v>
      </c>
      <c r="C268" s="158"/>
      <c r="D268" s="158"/>
      <c r="E268" s="158"/>
      <c r="F268" s="161">
        <f>F262</f>
        <v>78.552500000000009</v>
      </c>
    </row>
    <row r="269" spans="2:11" outlineLevel="1">
      <c r="B269"/>
    </row>
    <row r="270" spans="2:11" outlineLevel="1">
      <c r="B270"/>
    </row>
    <row r="271" spans="2:11" outlineLevel="1"/>
    <row r="272" spans="2:11" ht="14.4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outlineLevel="1">
      <c r="B273" s="190" t="s">
        <v>232</v>
      </c>
      <c r="C273" s="180">
        <f>C265</f>
        <v>86.75</v>
      </c>
      <c r="D273" s="180">
        <f>D266</f>
        <v>83.824999999999989</v>
      </c>
      <c r="E273" s="180">
        <f>E267</f>
        <v>81.275000000000006</v>
      </c>
      <c r="F273" s="179">
        <f>F268</f>
        <v>78.552500000000009</v>
      </c>
    </row>
    <row r="274" spans="2:7" ht="14.4" outlineLevel="1">
      <c r="B274" s="188" t="s">
        <v>234</v>
      </c>
      <c r="C274" s="189">
        <f>SUM(C275:C278)</f>
        <v>0</v>
      </c>
      <c r="D274" s="189">
        <f>SUM(D275:D278)</f>
        <v>-2.9250000000000114</v>
      </c>
      <c r="E274" s="189">
        <f t="shared" ref="E274:F274" si="74">SUM(E275:E278)</f>
        <v>-4.8524999999999636</v>
      </c>
      <c r="F274" s="189">
        <f t="shared" si="74"/>
        <v>-6.5340000000000202</v>
      </c>
    </row>
    <row r="275" spans="2:7" outlineLevel="1">
      <c r="B275" s="122" t="s">
        <v>112</v>
      </c>
      <c r="C275" s="182"/>
      <c r="D275" s="187">
        <f>D265</f>
        <v>-2.9250000000000114</v>
      </c>
      <c r="E275" s="187">
        <f t="shared" ref="E275:F275" si="75">E265</f>
        <v>-2.3024999999999807</v>
      </c>
      <c r="F275" s="187">
        <f t="shared" si="75"/>
        <v>-1.3612500000000125</v>
      </c>
    </row>
    <row r="276" spans="2:7" outlineLevel="1">
      <c r="B276" s="122" t="s">
        <v>111</v>
      </c>
      <c r="C276" s="186"/>
      <c r="D276" s="182"/>
      <c r="E276" s="187">
        <f>E266</f>
        <v>-2.5499999999999829</v>
      </c>
      <c r="F276" s="187">
        <f>F266</f>
        <v>-2.4502500000000111</v>
      </c>
    </row>
    <row r="277" spans="2:7" outlineLevel="1">
      <c r="B277" s="122" t="s">
        <v>110</v>
      </c>
      <c r="C277" s="186"/>
      <c r="D277" s="182"/>
      <c r="E277" s="182"/>
      <c r="F277" s="187">
        <f>F267</f>
        <v>-2.7224999999999966</v>
      </c>
    </row>
    <row r="278" spans="2:7" outlineLevel="1">
      <c r="B278" s="122" t="s">
        <v>109</v>
      </c>
      <c r="C278" s="186"/>
      <c r="D278" s="182"/>
      <c r="E278" s="182"/>
      <c r="F278" s="182"/>
    </row>
    <row r="279" spans="2:7" s="32" customFormat="1" outlineLevel="1">
      <c r="B279" s="135" t="s">
        <v>233</v>
      </c>
      <c r="C279" s="183">
        <f>C273+C274</f>
        <v>86.75</v>
      </c>
      <c r="D279" s="183">
        <f>D273+D274</f>
        <v>80.899999999999977</v>
      </c>
      <c r="E279" s="183">
        <f>E273+E274</f>
        <v>76.422500000000042</v>
      </c>
      <c r="F279" s="183">
        <f>F273+F274</f>
        <v>72.018499999999989</v>
      </c>
      <c r="G279" s="181">
        <f>G273+G274</f>
        <v>0</v>
      </c>
    </row>
    <row r="280" spans="2:7" outlineLevel="1"/>
    <row r="281" spans="2:7" outlineLevel="1"/>
  </sheetData>
  <dataValidations disablePrompts="1"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6" customWidth="1"/>
  </cols>
  <sheetData>
    <row r="2" spans="1:2">
      <c r="B2" s="195" t="s">
        <v>104</v>
      </c>
    </row>
    <row r="4" spans="1:2">
      <c r="A4" s="121" t="s">
        <v>152</v>
      </c>
    </row>
    <row r="5" spans="1:2">
      <c r="B5" s="196" t="s">
        <v>146</v>
      </c>
    </row>
    <row r="6" spans="1:2">
      <c r="B6" s="205" t="s">
        <v>4</v>
      </c>
    </row>
    <row r="7" spans="1:2">
      <c r="B7" s="205" t="s">
        <v>92</v>
      </c>
    </row>
    <row r="8" spans="1:2">
      <c r="B8" s="205" t="s">
        <v>137</v>
      </c>
    </row>
    <row r="9" spans="1:2">
      <c r="B9" s="196" t="s">
        <v>147</v>
      </c>
    </row>
    <row r="11" spans="1:2">
      <c r="B11" s="196" t="s">
        <v>217</v>
      </c>
    </row>
    <row r="12" spans="1:2">
      <c r="B12" s="196" t="s">
        <v>144</v>
      </c>
    </row>
    <row r="13" spans="1:2">
      <c r="B13" s="196" t="s">
        <v>145</v>
      </c>
    </row>
    <row r="15" spans="1:2">
      <c r="A15" s="121" t="s">
        <v>4</v>
      </c>
    </row>
    <row r="16" spans="1:2">
      <c r="A16" s="40"/>
      <c r="B16" s="207" t="s">
        <v>228</v>
      </c>
    </row>
    <row r="17" spans="1:9">
      <c r="B17" s="196" t="s">
        <v>156</v>
      </c>
    </row>
    <row r="18" spans="1:9">
      <c r="B18" s="196" t="s">
        <v>207</v>
      </c>
    </row>
    <row r="19" spans="1:9" ht="26.4">
      <c r="B19" s="196" t="s">
        <v>157</v>
      </c>
    </row>
    <row r="20" spans="1:9">
      <c r="B20" s="196" t="s">
        <v>154</v>
      </c>
    </row>
    <row r="21" spans="1:9">
      <c r="B21" s="197" t="s">
        <v>155</v>
      </c>
    </row>
    <row r="22" spans="1:9" ht="26.4">
      <c r="B22" s="197" t="s">
        <v>136</v>
      </c>
    </row>
    <row r="24" spans="1:9">
      <c r="A24" s="121" t="s">
        <v>41</v>
      </c>
    </row>
    <row r="25" spans="1:9">
      <c r="B25" s="198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4" t="s">
        <v>177</v>
      </c>
      <c r="B26" s="196" t="s">
        <v>163</v>
      </c>
    </row>
    <row r="27" spans="1:9">
      <c r="A27" s="184"/>
    </row>
    <row r="28" spans="1:9" ht="26.4">
      <c r="B28" s="196" t="s">
        <v>149</v>
      </c>
    </row>
    <row r="29" spans="1:9">
      <c r="B29" s="196" t="s">
        <v>150</v>
      </c>
    </row>
    <row r="30" spans="1:9">
      <c r="B30" s="196" t="s">
        <v>151</v>
      </c>
    </row>
    <row r="31" spans="1:9">
      <c r="B31" s="196" t="s">
        <v>142</v>
      </c>
    </row>
    <row r="32" spans="1:9">
      <c r="B32" s="196" t="s">
        <v>143</v>
      </c>
    </row>
    <row r="34" spans="1:2">
      <c r="A34" s="184" t="s">
        <v>92</v>
      </c>
      <c r="B34" s="196" t="s">
        <v>206</v>
      </c>
    </row>
    <row r="35" spans="1:2">
      <c r="A35" s="184"/>
    </row>
    <row r="36" spans="1:2">
      <c r="A36" s="184" t="s">
        <v>137</v>
      </c>
      <c r="B36" s="196" t="s">
        <v>189</v>
      </c>
    </row>
    <row r="37" spans="1:2">
      <c r="B37" s="196" t="s">
        <v>190</v>
      </c>
    </row>
    <row r="38" spans="1:2">
      <c r="B38" s="196" t="s">
        <v>201</v>
      </c>
    </row>
    <row r="39" spans="1:2">
      <c r="B39" s="196" t="s">
        <v>202</v>
      </c>
    </row>
    <row r="41" spans="1:2">
      <c r="A41" s="121" t="s">
        <v>164</v>
      </c>
    </row>
    <row r="42" spans="1:2">
      <c r="B42" s="196" t="s">
        <v>195</v>
      </c>
    </row>
    <row r="43" spans="1:2">
      <c r="B43" s="196" t="s">
        <v>196</v>
      </c>
    </row>
    <row r="44" spans="1:2">
      <c r="B44" s="196" t="s">
        <v>197</v>
      </c>
    </row>
    <row r="45" spans="1:2">
      <c r="B45" s="196" t="s">
        <v>194</v>
      </c>
    </row>
    <row r="46" spans="1:2">
      <c r="B46" s="196" t="s">
        <v>208</v>
      </c>
    </row>
    <row r="47" spans="1:2">
      <c r="A47" s="121" t="s">
        <v>200</v>
      </c>
    </row>
    <row r="48" spans="1:2">
      <c r="B48" s="196" t="s">
        <v>153</v>
      </c>
    </row>
    <row r="49" spans="2:2">
      <c r="B49" s="196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2013-01-24T21:35:19Z</dcterms:modified>
</cp:coreProperties>
</file>