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K215" i="8"/>
  <c r="J215"/>
  <c r="I215"/>
  <c r="H215"/>
  <c r="C215"/>
  <c r="D216"/>
  <c r="I216" s="1"/>
  <c r="E217"/>
  <c r="F218"/>
  <c r="F217"/>
  <c r="F216"/>
  <c r="E216"/>
  <c r="F215"/>
  <c r="E215"/>
  <c r="D215"/>
  <c r="B33" i="9"/>
  <c r="C33" s="1"/>
  <c r="F18" i="8"/>
  <c r="E17"/>
  <c r="F17" s="1"/>
  <c r="D16"/>
  <c r="E16" s="1"/>
  <c r="F16" s="1"/>
  <c r="J216" l="1"/>
  <c r="K216"/>
  <c r="K217"/>
  <c r="D33" i="9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H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F166"/>
  <c r="F167" s="1"/>
  <c r="E166"/>
  <c r="E167" s="1"/>
  <c r="D166"/>
  <c r="D167" s="1"/>
  <c r="D168" s="1"/>
  <c r="H209" l="1"/>
  <c r="E174"/>
  <c r="E189" s="1"/>
  <c r="F174"/>
  <c r="F189" s="1"/>
  <c r="D169"/>
  <c r="D177" s="1"/>
  <c r="D192" s="1"/>
  <c r="I192" s="1"/>
  <c r="D176"/>
  <c r="D191" s="1"/>
  <c r="I191" s="1"/>
  <c r="E168"/>
  <c r="E175"/>
  <c r="E190" s="1"/>
  <c r="F168"/>
  <c r="F175"/>
  <c r="F190" s="1"/>
  <c r="D174"/>
  <c r="D189" s="1"/>
  <c r="I189" s="1"/>
  <c r="D175"/>
  <c r="D190" s="1"/>
  <c r="I190" s="1"/>
  <c r="C259" l="1"/>
  <c r="C265" s="1"/>
  <c r="C273" s="1"/>
  <c r="C279" s="1"/>
  <c r="E196"/>
  <c r="E209" s="1"/>
  <c r="E259" s="1"/>
  <c r="J189"/>
  <c r="F196"/>
  <c r="F209" s="1"/>
  <c r="F259" s="1"/>
  <c r="K189"/>
  <c r="J190"/>
  <c r="K190"/>
  <c r="D197"/>
  <c r="D210" s="1"/>
  <c r="D199"/>
  <c r="D212" s="1"/>
  <c r="D218"/>
  <c r="I218" s="1"/>
  <c r="D198"/>
  <c r="D211" s="1"/>
  <c r="D217"/>
  <c r="D196"/>
  <c r="D209" s="1"/>
  <c r="F197"/>
  <c r="F210" s="1"/>
  <c r="E197"/>
  <c r="E210" s="1"/>
  <c r="F169"/>
  <c r="F177" s="1"/>
  <c r="F192" s="1"/>
  <c r="F176"/>
  <c r="F191" s="1"/>
  <c r="E169"/>
  <c r="E177" s="1"/>
  <c r="E192" s="1"/>
  <c r="J192" s="1"/>
  <c r="E176"/>
  <c r="E191" s="1"/>
  <c r="J191" s="1"/>
  <c r="J209" l="1"/>
  <c r="K209"/>
  <c r="F265"/>
  <c r="F275" s="1"/>
  <c r="K191"/>
  <c r="K192"/>
  <c r="I217"/>
  <c r="J217"/>
  <c r="E260"/>
  <c r="J210"/>
  <c r="F260"/>
  <c r="K210"/>
  <c r="D261"/>
  <c r="I211"/>
  <c r="D260"/>
  <c r="D266" s="1"/>
  <c r="D273" s="1"/>
  <c r="I210"/>
  <c r="D262"/>
  <c r="I212"/>
  <c r="D259"/>
  <c r="D265" s="1"/>
  <c r="D275" s="1"/>
  <c r="D274" s="1"/>
  <c r="I209"/>
  <c r="E198"/>
  <c r="E211" s="1"/>
  <c r="F199"/>
  <c r="F212" s="1"/>
  <c r="F198"/>
  <c r="F211" s="1"/>
  <c r="E199"/>
  <c r="E212" s="1"/>
  <c r="E218"/>
  <c r="E266" l="1"/>
  <c r="E276" s="1"/>
  <c r="J218"/>
  <c r="K218"/>
  <c r="F266"/>
  <c r="F276" s="1"/>
  <c r="D279"/>
  <c r="E265"/>
  <c r="E275" s="1"/>
  <c r="E262"/>
  <c r="J212"/>
  <c r="F261"/>
  <c r="K211"/>
  <c r="E261"/>
  <c r="E267" s="1"/>
  <c r="E273" s="1"/>
  <c r="J211"/>
  <c r="F262"/>
  <c r="F268" s="1"/>
  <c r="F273" s="1"/>
  <c r="K212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<sst xmlns="http://schemas.openxmlformats.org/spreadsheetml/2006/main" count="614" uniqueCount="262">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</sst>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11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;\-#,##0.00;"/>
    <numFmt numFmtId="171" formatCode="#,##0.00;\-#,##0.00;0.00"/>
    <numFmt numFmtId="172" formatCode="#,##0.000;\-#,##0.000;0.000"/>
    <numFmt numFmtId="173" formatCode="#,##0.000_ ;\-#,##0.000\ "/>
    <numFmt numFmtId="174" formatCode="#,##0.0000000000;\-#,##0.0000000000;0.0000000000"/>
  </numFmts>
  <fonts count="17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</cellStyleXfs>
  <cellXfs count="262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0" fillId="0" borderId="6" xfId="0" applyNumberFormat="1" applyBorder="1"/>
    <xf numFmtId="170" fontId="0" fillId="0" borderId="0" xfId="0" applyNumberFormat="1"/>
    <xf numFmtId="170" fontId="0" fillId="0" borderId="8" xfId="0" applyNumberFormat="1" applyBorder="1"/>
    <xf numFmtId="171" fontId="0" fillId="0" borderId="0" xfId="0" applyNumberFormat="1"/>
    <xf numFmtId="171" fontId="0" fillId="0" borderId="8" xfId="0" applyNumberFormat="1" applyBorder="1"/>
    <xf numFmtId="171" fontId="14" fillId="10" borderId="6" xfId="3" applyNumberFormat="1" applyBorder="1"/>
    <xf numFmtId="171" fontId="0" fillId="2" borderId="6" xfId="0" applyNumberFormat="1" applyFill="1" applyBorder="1"/>
    <xf numFmtId="171" fontId="0" fillId="2" borderId="0" xfId="0" applyNumberFormat="1" applyFill="1"/>
    <xf numFmtId="171" fontId="0" fillId="2" borderId="8" xfId="0" applyNumberFormat="1" applyFill="1" applyBorder="1"/>
    <xf numFmtId="171" fontId="15" fillId="11" borderId="0" xfId="4" applyNumberFormat="1"/>
    <xf numFmtId="171" fontId="0" fillId="0" borderId="0" xfId="0" applyNumberFormat="1" applyFill="1"/>
    <xf numFmtId="171" fontId="5" fillId="0" borderId="3" xfId="1" applyNumberFormat="1" applyFont="1" applyFill="1" applyBorder="1" applyAlignment="1">
      <alignment horizontal="right"/>
    </xf>
    <xf numFmtId="171" fontId="0" fillId="0" borderId="8" xfId="0" applyNumberFormat="1" applyFill="1" applyBorder="1"/>
    <xf numFmtId="0" fontId="14" fillId="10" borderId="0" xfId="3"/>
    <xf numFmtId="9" fontId="14" fillId="10" borderId="7" xfId="3" applyNumberFormat="1" applyBorder="1"/>
    <xf numFmtId="172" fontId="0" fillId="0" borderId="0" xfId="0" applyNumberFormat="1"/>
    <xf numFmtId="171" fontId="0" fillId="0" borderId="6" xfId="0" applyNumberFormat="1" applyFill="1" applyBorder="1"/>
    <xf numFmtId="171" fontId="16" fillId="12" borderId="6" xfId="5" applyNumberFormat="1" applyBorder="1"/>
    <xf numFmtId="171" fontId="0" fillId="0" borderId="6" xfId="0" applyNumberFormat="1" applyBorder="1"/>
    <xf numFmtId="173" fontId="0" fillId="0" borderId="0" xfId="0" applyNumberFormat="1"/>
    <xf numFmtId="173" fontId="14" fillId="10" borderId="0" xfId="3" applyNumberFormat="1"/>
    <xf numFmtId="174" fontId="14" fillId="10" borderId="0" xfId="3" applyNumberFormat="1"/>
  </cellXfs>
  <cellStyles count="6">
    <cellStyle name="Bad" xfId="3" builtinId="27"/>
    <cellStyle name="Dezimal 2" xfId="2"/>
    <cellStyle name="Good" xfId="5" builtinId="26"/>
    <cellStyle name="Neutral" xfId="4" builtinId="28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8882432"/>
        <c:axId val="48883968"/>
      </c:lineChart>
      <c:catAx>
        <c:axId val="48882432"/>
        <c:scaling>
          <c:orientation val="minMax"/>
        </c:scaling>
        <c:axPos val="b"/>
        <c:numFmt formatCode="0.00%" sourceLinked="1"/>
        <c:tickLblPos val="nextTo"/>
        <c:crossAx val="48883968"/>
        <c:crosses val="autoZero"/>
        <c:auto val="1"/>
        <c:lblAlgn val="ctr"/>
        <c:lblOffset val="100"/>
      </c:catAx>
      <c:valAx>
        <c:axId val="48883968"/>
        <c:scaling>
          <c:orientation val="minMax"/>
        </c:scaling>
        <c:axPos val="l"/>
        <c:majorGridlines/>
        <c:numFmt formatCode="0.00%" sourceLinked="1"/>
        <c:tickLblPos val="nextTo"/>
        <c:crossAx val="488824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48704896"/>
        <c:axId val="48961024"/>
      </c:scatterChart>
      <c:valAx>
        <c:axId val="48704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</c:title>
        <c:numFmt formatCode="0%" sourceLinked="1"/>
        <c:tickLblPos val="nextTo"/>
        <c:crossAx val="48961024"/>
        <c:crosses val="autoZero"/>
        <c:crossBetween val="midCat"/>
        <c:majorUnit val="0.1"/>
      </c:valAx>
      <c:valAx>
        <c:axId val="48961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</c:title>
        <c:numFmt formatCode="0%" sourceLinked="1"/>
        <c:tickLblPos val="nextTo"/>
        <c:crossAx val="4870489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6" zoomScale="130" zoomScaleNormal="130" workbookViewId="0">
      <selection activeCell="F14" sqref="F14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5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6"/>
      <c r="D13" s="216"/>
      <c r="E13" s="216"/>
      <c r="F13" s="216"/>
      <c r="G13" s="216"/>
    </row>
    <row r="14" spans="2:7">
      <c r="B14" s="2">
        <v>2012</v>
      </c>
      <c r="C14" s="216">
        <f>SUM($C6:C6)</f>
        <v>-90</v>
      </c>
      <c r="D14" s="216">
        <f>SUM($C6:D6)</f>
        <v>-99</v>
      </c>
      <c r="E14" s="216">
        <f>SUM($C6:E6)</f>
        <v>-107.91</v>
      </c>
      <c r="F14" s="216">
        <f>SUM($C6:F6)</f>
        <v>-113.35499999999999</v>
      </c>
      <c r="G14" s="216">
        <f>SUM($C6:G6)</f>
        <v>-113.35499999999999</v>
      </c>
    </row>
    <row r="15" spans="2:7">
      <c r="B15" s="2">
        <v>2013</v>
      </c>
      <c r="C15" s="216">
        <f>SUM($C7:C7)</f>
        <v>0</v>
      </c>
      <c r="D15" s="216">
        <f>SUM($C7:D7)</f>
        <v>-99</v>
      </c>
      <c r="E15" s="216">
        <f>SUM($C7:E7)</f>
        <v>-108.9</v>
      </c>
      <c r="F15" s="216">
        <f>SUM($C7:F7)</f>
        <v>-118.70100000000001</v>
      </c>
      <c r="G15" s="216">
        <f>SUM($C7:G7)</f>
        <v>-124.69050000000001</v>
      </c>
    </row>
    <row r="16" spans="2:7">
      <c r="B16" s="2">
        <v>2014</v>
      </c>
      <c r="C16" s="216">
        <f>SUM($C8:C8)</f>
        <v>0</v>
      </c>
      <c r="D16" s="216">
        <f>SUM($C8:D8)</f>
        <v>0</v>
      </c>
      <c r="E16" s="216">
        <f>SUM($C8:E8)</f>
        <v>-108.9</v>
      </c>
      <c r="F16" s="216">
        <f>SUM($C8:F8)</f>
        <v>-119.79</v>
      </c>
      <c r="G16" s="216">
        <f>SUM($C8:G8)</f>
        <v>-130.5711</v>
      </c>
    </row>
    <row r="17" spans="2:7">
      <c r="B17" s="2">
        <v>2015</v>
      </c>
      <c r="C17" s="216">
        <f>SUM($C9:C9)</f>
        <v>0</v>
      </c>
      <c r="D17" s="216">
        <f>SUM($C9:D9)</f>
        <v>0</v>
      </c>
      <c r="E17" s="216">
        <f>SUM($C9:E9)</f>
        <v>0</v>
      </c>
      <c r="F17" s="216">
        <f>SUM($C9:F9)</f>
        <v>-119.79</v>
      </c>
      <c r="G17" s="216">
        <f>SUM($C9:G9)</f>
        <v>-131.76900000000001</v>
      </c>
    </row>
    <row r="18" spans="2:7">
      <c r="B18" s="2">
        <v>2016</v>
      </c>
      <c r="C18" s="216">
        <f>SUM($C10:C10)</f>
        <v>0</v>
      </c>
      <c r="D18" s="216">
        <f>SUM($C10:D10)</f>
        <v>0</v>
      </c>
      <c r="E18" s="216">
        <f>SUM($C10:E10)</f>
        <v>0</v>
      </c>
      <c r="F18" s="216">
        <f>SUM($C10:F10)</f>
        <v>0</v>
      </c>
      <c r="G18" s="216">
        <f>SUM($C10:G10)</f>
        <v>-131.76900000000001</v>
      </c>
    </row>
    <row r="23" spans="2:7" ht="79.2">
      <c r="C23" s="228" t="s">
        <v>185</v>
      </c>
      <c r="D23" s="228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1" t="s">
        <v>179</v>
      </c>
      <c r="D27" s="231" t="s">
        <v>252</v>
      </c>
      <c r="E27" s="231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27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6" zoomScale="70" zoomScaleNormal="70" workbookViewId="0">
      <pane ySplit="2784" topLeftCell="A185" activePane="bottomLeft"/>
      <selection activeCell="C215" sqref="C215"/>
      <selection pane="bottomLeft" activeCell="H189" sqref="H189:K192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9" max="11" width="19.33203125" bestFit="1" customWidth="1"/>
    <col min="12" max="12" width="20" bestFit="1" customWidth="1"/>
    <col min="14" max="14" width="16.5546875" bestFit="1" customWidth="1"/>
  </cols>
  <sheetData>
    <row r="1" spans="1:9" ht="22.8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outlineLevel="1"/>
    <row r="3" spans="1:9" outlineLevel="1">
      <c r="B3" s="168" t="s">
        <v>140</v>
      </c>
    </row>
    <row r="4" spans="1:9" outlineLevel="1">
      <c r="B4" s="167" t="s">
        <v>141</v>
      </c>
    </row>
    <row r="5" spans="1:9" outlineLevel="1">
      <c r="B5" t="s">
        <v>139</v>
      </c>
    </row>
    <row r="6" spans="1:9" outlineLevel="1">
      <c r="B6"/>
    </row>
    <row r="7" spans="1:9" outlineLevel="1"/>
    <row r="8" spans="1:9" outlineLevel="1"/>
    <row r="9" spans="1:9" s="32" customFormat="1" ht="14.4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outlineLevel="1">
      <c r="B10" s="122" t="s">
        <v>112</v>
      </c>
      <c r="C10" s="240">
        <f>Input_for_Test!C14</f>
        <v>-90</v>
      </c>
      <c r="D10" s="241">
        <f>Input_for_Test!D14</f>
        <v>-99</v>
      </c>
      <c r="E10" s="241">
        <f>Input_for_Test!E14</f>
        <v>-107.91</v>
      </c>
      <c r="F10" s="241">
        <f>Input_for_Test!F14</f>
        <v>-113.35499999999999</v>
      </c>
      <c r="H10" t="s">
        <v>120</v>
      </c>
    </row>
    <row r="11" spans="1:9" outlineLevel="1">
      <c r="B11" s="122" t="s">
        <v>111</v>
      </c>
      <c r="C11" s="241"/>
      <c r="D11" s="242">
        <f>Input_for_Test!D15</f>
        <v>-99</v>
      </c>
      <c r="E11" s="241">
        <f>Input_for_Test!E15</f>
        <v>-108.9</v>
      </c>
      <c r="F11" s="241">
        <f>Input_for_Test!F15</f>
        <v>-118.70100000000001</v>
      </c>
      <c r="H11" t="s">
        <v>187</v>
      </c>
    </row>
    <row r="12" spans="1:9" outlineLevel="1">
      <c r="B12" s="122" t="s">
        <v>110</v>
      </c>
      <c r="C12" s="241"/>
      <c r="D12" s="241"/>
      <c r="E12" s="242">
        <f>Input_for_Test!E16</f>
        <v>-108.9</v>
      </c>
      <c r="F12" s="241">
        <f>Input_for_Test!F16</f>
        <v>-119.79</v>
      </c>
      <c r="H12" t="s">
        <v>188</v>
      </c>
    </row>
    <row r="13" spans="1:9" outlineLevel="1">
      <c r="B13" s="122" t="s">
        <v>109</v>
      </c>
      <c r="C13" s="241"/>
      <c r="D13" s="241"/>
      <c r="E13" s="241"/>
      <c r="F13" s="242">
        <f>Input_for_Test!F17</f>
        <v>-119.79</v>
      </c>
    </row>
    <row r="14" spans="1:9" outlineLevel="1"/>
    <row r="15" spans="1:9" s="32" customFormat="1" ht="14.4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46">
        <v>200</v>
      </c>
      <c r="D16" s="247">
        <f>C16*1.05</f>
        <v>210</v>
      </c>
      <c r="E16" s="247">
        <f>D16*1.05</f>
        <v>220.5</v>
      </c>
      <c r="F16" s="247">
        <f>E16*1.05</f>
        <v>231.52500000000001</v>
      </c>
      <c r="H16" t="s">
        <v>123</v>
      </c>
    </row>
    <row r="17" spans="2:11">
      <c r="B17" s="122" t="s">
        <v>111</v>
      </c>
      <c r="C17" s="247"/>
      <c r="D17" s="248">
        <v>210</v>
      </c>
      <c r="E17" s="247">
        <f>D17*1.05</f>
        <v>220.5</v>
      </c>
      <c r="F17" s="247">
        <f>E17*1.05</f>
        <v>231.52500000000001</v>
      </c>
      <c r="H17" t="s">
        <v>191</v>
      </c>
    </row>
    <row r="18" spans="2:11">
      <c r="B18" s="122" t="s">
        <v>110</v>
      </c>
      <c r="C18" s="247"/>
      <c r="D18" s="247"/>
      <c r="E18" s="248">
        <v>190</v>
      </c>
      <c r="F18" s="247">
        <f>E18*1.05</f>
        <v>199.5</v>
      </c>
    </row>
    <row r="19" spans="2:11">
      <c r="B19" s="122" t="s">
        <v>109</v>
      </c>
      <c r="C19" s="247"/>
      <c r="D19" s="247"/>
      <c r="E19" s="247"/>
      <c r="F19" s="248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outlineLevel="1">
      <c r="B23"/>
    </row>
    <row r="24" spans="2:11" ht="14.4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 ht="14.4">
      <c r="B25" s="122" t="s">
        <v>112</v>
      </c>
      <c r="C25" s="253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outlineLevel="1"/>
    <row r="36" spans="1:24" ht="14.4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outlineLevel="1">
      <c r="B41"/>
    </row>
    <row r="42" spans="1:24" outlineLevel="1">
      <c r="B42"/>
    </row>
    <row r="43" spans="1:24" s="149" customFormat="1" ht="15.6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ht="14.4">
      <c r="A46" s="35"/>
      <c r="B46" s="35"/>
      <c r="C46" s="35"/>
      <c r="D46" s="254">
        <v>0</v>
      </c>
      <c r="E46" s="25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 ht="14.4">
      <c r="A48" s="35"/>
      <c r="B48" s="35"/>
      <c r="C48" s="35"/>
      <c r="D48" s="44">
        <v>0.5</v>
      </c>
      <c r="E48" s="25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 ht="14.4">
      <c r="A49" s="35"/>
      <c r="B49" s="35"/>
      <c r="C49" s="35"/>
      <c r="D49" s="254"/>
      <c r="E49" s="25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outlineLevel="1">
      <c r="A56" s="35"/>
      <c r="B56" s="35"/>
      <c r="C56" s="35"/>
      <c r="D56" s="35"/>
      <c r="E56" s="35"/>
      <c r="F56" s="35"/>
      <c r="G56" s="35"/>
      <c r="H56" s="238" t="s">
        <v>255</v>
      </c>
      <c r="I56" s="230"/>
      <c r="J56" s="229" t="s">
        <v>261</v>
      </c>
      <c r="K56" s="230"/>
      <c r="L56" s="230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outlineLevel="1">
      <c r="A57" s="35"/>
      <c r="B57" s="35" t="s">
        <v>1</v>
      </c>
      <c r="C57" s="35" t="s">
        <v>3</v>
      </c>
      <c r="D57" s="217">
        <v>3</v>
      </c>
      <c r="E57" s="35"/>
      <c r="F57" s="35"/>
      <c r="G57" s="35"/>
      <c r="H57" s="232" t="s">
        <v>253</v>
      </c>
      <c r="I57" s="233" t="s">
        <v>254</v>
      </c>
      <c r="J57" s="232" t="s">
        <v>260</v>
      </c>
      <c r="K57" s="236" t="s">
        <v>254</v>
      </c>
      <c r="L57" s="230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34" t="str">
        <f>C171</f>
        <v>no</v>
      </c>
      <c r="I58" s="235">
        <f>IF(H58="yes",0,1)</f>
        <v>1</v>
      </c>
      <c r="J58" s="234" t="str">
        <f>Input_for_Test!$E$33</f>
        <v>LP-on</v>
      </c>
      <c r="K58" s="237">
        <f>IF(J58="LP-on",1,0)</f>
        <v>1</v>
      </c>
      <c r="L58" s="230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outlineLevel="1"/>
    <row r="60" spans="1:24" outlineLevel="1"/>
    <row r="61" spans="1:24" ht="14.4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outlineLevel="1"/>
    <row r="71" spans="1:8" ht="14.4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outlineLevel="1">
      <c r="C76" s="25"/>
      <c r="D76" s="25"/>
      <c r="E76" s="25"/>
      <c r="F76" s="127"/>
    </row>
    <row r="77" spans="1:8" ht="14.4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outlineLevel="1">
      <c r="B82"/>
    </row>
    <row r="83" spans="1:14" outlineLevel="1">
      <c r="B83"/>
    </row>
    <row r="84" spans="1:14" s="149" customFormat="1" ht="15.6" outlineLevel="1">
      <c r="B84" s="150" t="s">
        <v>177</v>
      </c>
    </row>
    <row r="85" spans="1:14" s="176" customFormat="1" ht="15.6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outlineLevel="1">
      <c r="B93" s="177"/>
    </row>
    <row r="94" spans="1:14" outlineLevel="1"/>
    <row r="95" spans="1:14" s="149" customFormat="1" ht="15.6">
      <c r="B95" s="150" t="s">
        <v>92</v>
      </c>
    </row>
    <row r="96" spans="1:14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outlineLevel="1">
      <c r="A105" s="142"/>
      <c r="B105" s="35" t="s">
        <v>1</v>
      </c>
      <c r="C105" s="35" t="s">
        <v>3</v>
      </c>
      <c r="D105" s="218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outlineLevel="1">
      <c r="B114"/>
    </row>
    <row r="115" spans="1:14" outlineLevel="1">
      <c r="B115"/>
    </row>
    <row r="116" spans="1:14" ht="14.4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outlineLevel="1"/>
    <row r="126" spans="1:14" ht="14.4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outlineLevel="1">
      <c r="C131" s="25"/>
      <c r="D131" s="25"/>
      <c r="E131" s="25"/>
      <c r="F131" s="131"/>
    </row>
    <row r="132" spans="2:8" outlineLevel="1">
      <c r="B132" s="175"/>
      <c r="C132" s="211"/>
      <c r="D132" s="211"/>
      <c r="E132" s="211"/>
      <c r="F132" s="193"/>
    </row>
    <row r="133" spans="2:8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outlineLevel="1">
      <c r="B134" s="175"/>
      <c r="C134" s="211"/>
      <c r="D134" s="211"/>
      <c r="E134" s="211"/>
      <c r="F134" s="193"/>
    </row>
    <row r="135" spans="2:8" outlineLevel="1">
      <c r="B135" s="175"/>
      <c r="C135" s="211"/>
      <c r="D135" s="211"/>
      <c r="E135" s="211"/>
      <c r="F135" s="193"/>
    </row>
    <row r="136" spans="2:8" ht="14.4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outlineLevel="1">
      <c r="B141" s="175"/>
      <c r="C141" s="211"/>
      <c r="D141" s="211"/>
      <c r="E141" s="211"/>
      <c r="F141" s="193"/>
    </row>
    <row r="142" spans="2:8" outlineLevel="1">
      <c r="C142" s="25"/>
      <c r="D142" s="25"/>
      <c r="E142" s="25"/>
      <c r="F142" s="131"/>
    </row>
    <row r="143" spans="2:8" ht="14.4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9" spans="1:8" s="224" customFormat="1" ht="15.6">
      <c r="A149" s="222"/>
      <c r="B149" s="223" t="s">
        <v>169</v>
      </c>
    </row>
    <row r="150" spans="1:8" outlineLevel="1">
      <c r="B150"/>
    </row>
    <row r="151" spans="1:8" s="172" customFormat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outlineLevel="1">
      <c r="B154"/>
    </row>
    <row r="155" spans="1:8" ht="14.4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outlineLevel="1">
      <c r="B156" s="122" t="s">
        <v>112</v>
      </c>
      <c r="C156" s="258">
        <f t="shared" ref="C156:F159" si="23">C16*$C$22*(1-C78-$C$151-$C$152)</f>
        <v>61.830999999999989</v>
      </c>
      <c r="D156" s="243">
        <f t="shared" si="23"/>
        <v>64.495500000000007</v>
      </c>
      <c r="E156" s="243">
        <f t="shared" si="23"/>
        <v>67.344471000000013</v>
      </c>
      <c r="F156" s="243">
        <f t="shared" si="23"/>
        <v>70.706996999999987</v>
      </c>
      <c r="H156" s="32" t="s">
        <v>209</v>
      </c>
    </row>
    <row r="157" spans="1:8" outlineLevel="1">
      <c r="B157" s="122" t="s">
        <v>111</v>
      </c>
      <c r="C157" s="243">
        <f t="shared" si="23"/>
        <v>0</v>
      </c>
      <c r="D157" s="244">
        <f t="shared" si="23"/>
        <v>64.495500000000007</v>
      </c>
      <c r="E157" s="243">
        <f t="shared" si="23"/>
        <v>67.250519999999995</v>
      </c>
      <c r="F157" s="243">
        <f t="shared" si="23"/>
        <v>68.333420249999989</v>
      </c>
    </row>
    <row r="158" spans="1:8" outlineLevel="1">
      <c r="B158" s="122" t="s">
        <v>110</v>
      </c>
      <c r="C158" s="243">
        <f t="shared" si="23"/>
        <v>0</v>
      </c>
      <c r="D158" s="243">
        <f t="shared" si="23"/>
        <v>0</v>
      </c>
      <c r="E158" s="244">
        <f t="shared" si="23"/>
        <v>47.690899999999999</v>
      </c>
      <c r="F158" s="243">
        <f t="shared" si="23"/>
        <v>46.100594999999991</v>
      </c>
    </row>
    <row r="159" spans="1:8" outlineLevel="1">
      <c r="B159" s="122" t="s">
        <v>109</v>
      </c>
      <c r="C159" s="243">
        <f t="shared" si="23"/>
        <v>0</v>
      </c>
      <c r="D159" s="243">
        <f t="shared" si="23"/>
        <v>0</v>
      </c>
      <c r="E159" s="243">
        <f t="shared" si="23"/>
        <v>0</v>
      </c>
      <c r="F159" s="244">
        <f t="shared" si="23"/>
        <v>26.352999999999998</v>
      </c>
    </row>
    <row r="160" spans="1:8" outlineLevel="1">
      <c r="B160"/>
    </row>
    <row r="161" spans="2:8" outlineLevel="1">
      <c r="B161"/>
    </row>
    <row r="162" spans="2:8" s="172" customFormat="1">
      <c r="B162" s="174" t="s">
        <v>203</v>
      </c>
      <c r="C162" s="41">
        <v>-20</v>
      </c>
    </row>
    <row r="163" spans="2:8">
      <c r="B163"/>
    </row>
    <row r="164" spans="2:8" s="172" customFormat="1" ht="14.4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outlineLevel="1">
      <c r="B170" s="175"/>
      <c r="C170" s="201"/>
      <c r="D170" s="201"/>
      <c r="E170" s="201"/>
      <c r="F170" s="186"/>
    </row>
    <row r="171" spans="2:8" ht="20.399999999999999">
      <c r="B171" s="123" t="s">
        <v>176</v>
      </c>
      <c r="C171" s="226" t="str">
        <f>Input_for_Test!$D$33</f>
        <v>no</v>
      </c>
    </row>
    <row r="172" spans="2:8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258">
        <f t="shared" ref="C174:F177" si="26">IF($C$171="yes",C166,C156)</f>
        <v>61.830999999999989</v>
      </c>
      <c r="D174" s="243">
        <f t="shared" si="26"/>
        <v>64.495500000000007</v>
      </c>
      <c r="E174" s="243">
        <f t="shared" si="26"/>
        <v>67.344471000000013</v>
      </c>
      <c r="F174" s="243">
        <f t="shared" si="26"/>
        <v>70.706996999999987</v>
      </c>
    </row>
    <row r="175" spans="2:8" outlineLevel="1">
      <c r="B175" s="122" t="s">
        <v>111</v>
      </c>
      <c r="C175" s="243">
        <f t="shared" si="26"/>
        <v>0</v>
      </c>
      <c r="D175" s="244">
        <f t="shared" si="26"/>
        <v>64.495500000000007</v>
      </c>
      <c r="E175" s="243">
        <f t="shared" si="26"/>
        <v>67.250519999999995</v>
      </c>
      <c r="F175" s="243">
        <f t="shared" si="26"/>
        <v>68.333420249999989</v>
      </c>
    </row>
    <row r="176" spans="2:8" outlineLevel="1">
      <c r="B176" s="122" t="s">
        <v>110</v>
      </c>
      <c r="C176" s="243">
        <f t="shared" si="26"/>
        <v>0</v>
      </c>
      <c r="D176" s="243">
        <f t="shared" si="26"/>
        <v>0</v>
      </c>
      <c r="E176" s="244">
        <f t="shared" si="26"/>
        <v>47.690899999999999</v>
      </c>
      <c r="F176" s="243">
        <f t="shared" si="26"/>
        <v>46.100594999999991</v>
      </c>
    </row>
    <row r="177" spans="2:11" outlineLevel="1">
      <c r="B177" s="122" t="s">
        <v>109</v>
      </c>
      <c r="C177" s="243">
        <f t="shared" si="26"/>
        <v>0</v>
      </c>
      <c r="D177" s="243">
        <f t="shared" si="26"/>
        <v>0</v>
      </c>
      <c r="E177" s="243">
        <f t="shared" si="26"/>
        <v>0</v>
      </c>
      <c r="F177" s="244">
        <f t="shared" si="26"/>
        <v>26.352999999999998</v>
      </c>
    </row>
    <row r="178" spans="2:11" outlineLevel="1">
      <c r="C178" s="158"/>
      <c r="D178" s="158"/>
      <c r="E178" s="158"/>
      <c r="F178" s="162"/>
    </row>
    <row r="179" spans="2:11" outlineLevel="1">
      <c r="B179" s="175"/>
      <c r="C179" s="201"/>
      <c r="D179" s="201"/>
      <c r="E179" s="201"/>
      <c r="F179" s="186"/>
    </row>
    <row r="180" spans="2:11" ht="14.4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11" ht="14.4" outlineLevel="1">
      <c r="B181" s="175" t="s">
        <v>112</v>
      </c>
      <c r="C181" s="257">
        <f>C16*$C$22* $C$151</f>
        <v>17.52</v>
      </c>
      <c r="D181" s="250">
        <f t="shared" ref="D181:F181" si="27">D16*$C$22* $C$151</f>
        <v>18.395999999999997</v>
      </c>
      <c r="E181" s="250">
        <f t="shared" si="27"/>
        <v>19.315799999999999</v>
      </c>
      <c r="F181" s="250">
        <f t="shared" si="27"/>
        <v>20.281589999999998</v>
      </c>
      <c r="H181" s="32" t="s">
        <v>238</v>
      </c>
    </row>
    <row r="182" spans="2:11" outlineLevel="1">
      <c r="B182" s="175" t="s">
        <v>111</v>
      </c>
      <c r="C182" s="250">
        <f t="shared" ref="C182:F182" si="28">C17*$C$22* $C$151</f>
        <v>0</v>
      </c>
      <c r="D182" s="252">
        <f t="shared" si="28"/>
        <v>18.395999999999997</v>
      </c>
      <c r="E182" s="250">
        <f t="shared" si="28"/>
        <v>19.315799999999999</v>
      </c>
      <c r="F182" s="250">
        <f t="shared" si="28"/>
        <v>20.281589999999998</v>
      </c>
    </row>
    <row r="183" spans="2:11" outlineLevel="1">
      <c r="B183" s="175" t="s">
        <v>110</v>
      </c>
      <c r="C183" s="250">
        <f t="shared" ref="C183:F183" si="29">C18*$C$22* $C$151</f>
        <v>0</v>
      </c>
      <c r="D183" s="250">
        <f t="shared" si="29"/>
        <v>0</v>
      </c>
      <c r="E183" s="252">
        <f t="shared" si="29"/>
        <v>16.643999999999998</v>
      </c>
      <c r="F183" s="250">
        <f t="shared" si="29"/>
        <v>17.476199999999999</v>
      </c>
    </row>
    <row r="184" spans="2:11" outlineLevel="1">
      <c r="B184" s="175" t="s">
        <v>109</v>
      </c>
      <c r="C184" s="250">
        <f t="shared" ref="C184:F184" si="30">C19*$C$22* $C$151</f>
        <v>0</v>
      </c>
      <c r="D184" s="250">
        <f t="shared" si="30"/>
        <v>0</v>
      </c>
      <c r="E184" s="250">
        <f t="shared" si="30"/>
        <v>0</v>
      </c>
      <c r="F184" s="252">
        <f t="shared" si="30"/>
        <v>14.891999999999999</v>
      </c>
    </row>
    <row r="185" spans="2:11" outlineLevel="1">
      <c r="C185" s="158"/>
      <c r="D185" s="158"/>
      <c r="E185" s="158"/>
      <c r="F185" s="162"/>
    </row>
    <row r="186" spans="2:11" s="172" customFormat="1" outlineLevel="1">
      <c r="B186" s="175"/>
      <c r="C186" s="201"/>
      <c r="D186" s="201"/>
      <c r="E186" s="201"/>
      <c r="F186" s="186"/>
    </row>
    <row r="187" spans="2:11" s="172" customFormat="1" outlineLevel="1">
      <c r="B187" s="175"/>
      <c r="C187" s="201"/>
      <c r="D187" s="201"/>
      <c r="E187" s="201"/>
      <c r="F187" s="186"/>
    </row>
    <row r="188" spans="2:11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11" outlineLevel="1">
      <c r="B189" s="122" t="s">
        <v>112</v>
      </c>
      <c r="C189" s="258">
        <f>$C$153*MAX(0,C174)</f>
        <v>40.808459999999997</v>
      </c>
      <c r="D189" s="243">
        <f t="shared" ref="D189:F189" si="31">$C$153*MAX(0,D174)</f>
        <v>42.56703000000001</v>
      </c>
      <c r="E189" s="243">
        <f t="shared" si="31"/>
        <v>44.447350860000007</v>
      </c>
      <c r="F189" s="243">
        <f t="shared" si="31"/>
        <v>46.666618019999994</v>
      </c>
      <c r="H189" s="255">
        <f>C189</f>
        <v>40.808459999999997</v>
      </c>
      <c r="I189" s="259">
        <f>D189-C189</f>
        <v>1.7585700000000131</v>
      </c>
      <c r="J189" s="259">
        <f t="shared" ref="J189:J192" si="32">E189-D189</f>
        <v>1.8803208599999977</v>
      </c>
      <c r="K189" s="259">
        <f t="shared" ref="K189:K192" si="33">F189-E189</f>
        <v>2.2192671599999869</v>
      </c>
    </row>
    <row r="190" spans="2:11" outlineLevel="1">
      <c r="B190" s="122" t="s">
        <v>111</v>
      </c>
      <c r="C190" s="243">
        <f t="shared" ref="C190:F190" si="34">$C$153*MAX(0,C175)</f>
        <v>0</v>
      </c>
      <c r="D190" s="244">
        <f t="shared" si="34"/>
        <v>42.56703000000001</v>
      </c>
      <c r="E190" s="243">
        <f t="shared" si="34"/>
        <v>44.385343200000001</v>
      </c>
      <c r="F190" s="243">
        <f t="shared" si="34"/>
        <v>45.100057364999998</v>
      </c>
      <c r="I190" s="259">
        <f t="shared" ref="I190:I192" si="35">D190-C190</f>
        <v>42.56703000000001</v>
      </c>
      <c r="J190" s="259">
        <f t="shared" si="32"/>
        <v>1.8183131999999915</v>
      </c>
      <c r="K190" s="259">
        <f t="shared" si="33"/>
        <v>0.71471416499999663</v>
      </c>
    </row>
    <row r="191" spans="2:11" ht="14.4" outlineLevel="1">
      <c r="B191" s="122" t="s">
        <v>110</v>
      </c>
      <c r="C191" s="243">
        <f t="shared" ref="C191:F191" si="36">$C$153*MAX(0,C176)</f>
        <v>0</v>
      </c>
      <c r="D191" s="243">
        <f t="shared" si="36"/>
        <v>0</v>
      </c>
      <c r="E191" s="244">
        <f t="shared" si="36"/>
        <v>31.475994</v>
      </c>
      <c r="F191" s="243">
        <f t="shared" si="36"/>
        <v>30.426392699999997</v>
      </c>
      <c r="I191" s="259">
        <f t="shared" si="35"/>
        <v>0</v>
      </c>
      <c r="J191" s="259">
        <f t="shared" si="32"/>
        <v>31.475994</v>
      </c>
      <c r="K191" s="260">
        <f t="shared" si="33"/>
        <v>-1.0496013000000026</v>
      </c>
    </row>
    <row r="192" spans="2:11" outlineLevel="1">
      <c r="B192" s="122" t="s">
        <v>109</v>
      </c>
      <c r="C192" s="243">
        <f t="shared" ref="C192:F192" si="37">$C$153*MAX(0,C177)</f>
        <v>0</v>
      </c>
      <c r="D192" s="243">
        <f t="shared" si="37"/>
        <v>0</v>
      </c>
      <c r="E192" s="243">
        <f t="shared" si="37"/>
        <v>0</v>
      </c>
      <c r="F192" s="244">
        <f t="shared" si="37"/>
        <v>17.392979999999998</v>
      </c>
      <c r="I192" s="259">
        <f t="shared" si="35"/>
        <v>0</v>
      </c>
      <c r="J192" s="259">
        <f t="shared" si="32"/>
        <v>0</v>
      </c>
      <c r="K192" s="259">
        <f t="shared" si="33"/>
        <v>17.392979999999998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256">
        <f>C189+C181</f>
        <v>58.328459999999993</v>
      </c>
      <c r="D196" s="250">
        <f t="shared" ref="D196:F196" si="38">D189+D181</f>
        <v>60.963030000000003</v>
      </c>
      <c r="E196" s="250">
        <f t="shared" si="38"/>
        <v>63.76315086000001</v>
      </c>
      <c r="F196" s="250">
        <f t="shared" si="38"/>
        <v>66.948208019999996</v>
      </c>
      <c r="H196" s="32"/>
      <c r="I196" s="32"/>
      <c r="J196" s="32"/>
    </row>
    <row r="197" spans="1:10" outlineLevel="1">
      <c r="A197" s="172"/>
      <c r="B197" s="175" t="s">
        <v>111</v>
      </c>
      <c r="C197" s="250">
        <f t="shared" ref="C197:F197" si="39">C190+C182</f>
        <v>0</v>
      </c>
      <c r="D197" s="252">
        <f t="shared" si="39"/>
        <v>60.963030000000003</v>
      </c>
      <c r="E197" s="250">
        <f t="shared" si="39"/>
        <v>63.701143200000004</v>
      </c>
      <c r="F197" s="250">
        <f t="shared" si="39"/>
        <v>65.381647364999992</v>
      </c>
      <c r="H197" s="32"/>
      <c r="I197" s="32"/>
      <c r="J197" s="32"/>
    </row>
    <row r="198" spans="1:10" outlineLevel="1">
      <c r="A198" s="172"/>
      <c r="B198" s="175" t="s">
        <v>110</v>
      </c>
      <c r="C198" s="250">
        <f t="shared" ref="C198:F198" si="40">C191+C183</f>
        <v>0</v>
      </c>
      <c r="D198" s="250">
        <f t="shared" si="40"/>
        <v>0</v>
      </c>
      <c r="E198" s="252">
        <f t="shared" si="40"/>
        <v>48.119993999999998</v>
      </c>
      <c r="F198" s="250">
        <f t="shared" si="40"/>
        <v>47.9025927</v>
      </c>
    </row>
    <row r="199" spans="1:10" outlineLevel="1">
      <c r="A199" s="172"/>
      <c r="B199" s="175" t="s">
        <v>109</v>
      </c>
      <c r="C199" s="250">
        <f t="shared" ref="C199:F199" si="41">C192+C184</f>
        <v>0</v>
      </c>
      <c r="D199" s="250">
        <f t="shared" si="41"/>
        <v>0</v>
      </c>
      <c r="E199" s="250">
        <f t="shared" si="41"/>
        <v>0</v>
      </c>
      <c r="F199" s="252">
        <f t="shared" si="41"/>
        <v>32.284979999999997</v>
      </c>
    </row>
    <row r="200" spans="1:10" outlineLevel="1">
      <c r="A200" s="172"/>
      <c r="B200" s="175"/>
      <c r="C200" s="201"/>
      <c r="D200" s="201"/>
      <c r="E200" s="201"/>
      <c r="F200" s="186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 ht="17.399999999999999">
      <c r="B203" s="123" t="s">
        <v>185</v>
      </c>
      <c r="C203" s="225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12" ht="14.4" outlineLevel="1">
      <c r="B209" s="122" t="s">
        <v>112</v>
      </c>
      <c r="C209" s="261">
        <v>58.32846</v>
      </c>
      <c r="D209" s="243">
        <f t="shared" ref="D209:F209" si="42">IF($C$203="profit",D196,IF($C$203="fix",D89,D144))</f>
        <v>60.963030000000003</v>
      </c>
      <c r="E209" s="243">
        <f t="shared" si="42"/>
        <v>63.76315086000001</v>
      </c>
      <c r="F209" s="243">
        <f t="shared" si="42"/>
        <v>66.948208019999996</v>
      </c>
      <c r="H209" s="255">
        <f>C209</f>
        <v>58.32846</v>
      </c>
      <c r="I209" s="259">
        <f>D209-C209</f>
        <v>2.6345700000000036</v>
      </c>
      <c r="J209" s="259">
        <f t="shared" ref="J209:K212" si="43">E209-D209</f>
        <v>2.8001208600000069</v>
      </c>
      <c r="K209" s="259">
        <f t="shared" si="43"/>
        <v>3.1850571599999853</v>
      </c>
      <c r="L209" s="259"/>
    </row>
    <row r="210" spans="2:12" outlineLevel="1">
      <c r="B210" s="122" t="s">
        <v>111</v>
      </c>
      <c r="C210" s="243">
        <f t="shared" ref="C210:F210" si="44">IF($C$203="profit",C197,IF($C$203="fix",C90,C145))</f>
        <v>0</v>
      </c>
      <c r="D210" s="244">
        <f t="shared" si="44"/>
        <v>60.963030000000003</v>
      </c>
      <c r="E210" s="243">
        <f t="shared" si="44"/>
        <v>63.701143200000004</v>
      </c>
      <c r="F210" s="243">
        <f t="shared" si="44"/>
        <v>65.381647364999992</v>
      </c>
      <c r="I210" s="259">
        <f t="shared" ref="I210:I212" si="45">D210-C210</f>
        <v>60.963030000000003</v>
      </c>
      <c r="J210" s="259">
        <f t="shared" si="43"/>
        <v>2.7381132000000008</v>
      </c>
      <c r="K210" s="259">
        <f t="shared" si="43"/>
        <v>1.6805041649999879</v>
      </c>
      <c r="L210" s="259"/>
    </row>
    <row r="211" spans="2:12" ht="14.4" outlineLevel="1">
      <c r="B211" s="122" t="s">
        <v>110</v>
      </c>
      <c r="C211" s="243">
        <f t="shared" ref="C211:F211" si="46">IF($C$203="profit",C198,IF($C$203="fix",C91,C146))</f>
        <v>0</v>
      </c>
      <c r="D211" s="243">
        <f t="shared" si="46"/>
        <v>0</v>
      </c>
      <c r="E211" s="244">
        <f t="shared" si="46"/>
        <v>48.119993999999998</v>
      </c>
      <c r="F211" s="243">
        <f t="shared" si="46"/>
        <v>47.9025927</v>
      </c>
      <c r="I211" s="259">
        <f t="shared" si="45"/>
        <v>0</v>
      </c>
      <c r="J211" s="259">
        <f t="shared" si="43"/>
        <v>48.119993999999998</v>
      </c>
      <c r="K211" s="260">
        <f t="shared" si="43"/>
        <v>-0.2174012999999988</v>
      </c>
      <c r="L211" s="259"/>
    </row>
    <row r="212" spans="2:12" outlineLevel="1">
      <c r="B212" s="122" t="s">
        <v>109</v>
      </c>
      <c r="C212" s="243">
        <f t="shared" ref="C212:F212" si="47">IF($C$203="profit",C199,IF($C$203="fix",C92,C147))</f>
        <v>0</v>
      </c>
      <c r="D212" s="243">
        <f t="shared" si="47"/>
        <v>0</v>
      </c>
      <c r="E212" s="243">
        <f t="shared" si="47"/>
        <v>0</v>
      </c>
      <c r="F212" s="244">
        <f t="shared" si="47"/>
        <v>32.284979999999997</v>
      </c>
      <c r="I212" s="259">
        <f t="shared" si="45"/>
        <v>0</v>
      </c>
      <c r="J212" s="259">
        <f t="shared" si="43"/>
        <v>0</v>
      </c>
      <c r="K212" s="259">
        <f t="shared" si="43"/>
        <v>32.284979999999997</v>
      </c>
      <c r="L212" s="259"/>
    </row>
    <row r="213" spans="2:12" outlineLevel="1">
      <c r="B213" s="172"/>
      <c r="C213" s="250"/>
      <c r="D213" s="250"/>
      <c r="E213" s="250"/>
      <c r="F213" s="250"/>
      <c r="G213" s="172"/>
    </row>
    <row r="214" spans="2:12" ht="14.4" outlineLevel="1">
      <c r="B214" s="174" t="s">
        <v>236</v>
      </c>
      <c r="C214" s="251" t="s">
        <v>116</v>
      </c>
      <c r="D214" s="251" t="s">
        <v>115</v>
      </c>
      <c r="E214" s="251" t="s">
        <v>114</v>
      </c>
      <c r="F214" s="251" t="s">
        <v>113</v>
      </c>
      <c r="G214" s="172"/>
    </row>
    <row r="215" spans="2:12" outlineLevel="1">
      <c r="B215" s="175" t="s">
        <v>112</v>
      </c>
      <c r="C215" s="250">
        <f>IF($C$203="profit",C181,IF($C$203="fix",C89,C137))</f>
        <v>17.52</v>
      </c>
      <c r="D215" s="250">
        <f>IF($C$203="profit",D181,IF($C$203="fix",D89,D137))</f>
        <v>18.395999999999997</v>
      </c>
      <c r="E215" s="250">
        <f>IF($C$203="profit",E181,IF($C$203="fix",E89,E137))</f>
        <v>19.315799999999999</v>
      </c>
      <c r="F215" s="250">
        <f>IF($C$203="profit",F181,IF($C$203="fix",F89,F137))</f>
        <v>20.281589999999998</v>
      </c>
      <c r="G215" s="172"/>
      <c r="H215" s="255">
        <f>C215</f>
        <v>17.52</v>
      </c>
      <c r="I215" s="259">
        <f>D215-C215</f>
        <v>0.87599999999999767</v>
      </c>
      <c r="J215" s="259">
        <f t="shared" ref="J215:J218" si="48">E215-D215</f>
        <v>0.91980000000000217</v>
      </c>
      <c r="K215" s="259">
        <f t="shared" ref="K215:K218" si="49">F215-E215</f>
        <v>0.96578999999999837</v>
      </c>
    </row>
    <row r="216" spans="2:12" outlineLevel="1">
      <c r="B216" s="175" t="s">
        <v>111</v>
      </c>
      <c r="C216" s="250">
        <f t="shared" ref="C216" si="50">IF($C$203="profit",C190,IF($C$203="fix",C90,C138))</f>
        <v>0</v>
      </c>
      <c r="D216" s="250">
        <f>IF($C$203="profit",D182,IF($C$203="fix",D90,D138))</f>
        <v>18.395999999999997</v>
      </c>
      <c r="E216" s="250">
        <f>IF($C$203="profit",E182,IF($C$203="fix",E90,E138))</f>
        <v>19.315799999999999</v>
      </c>
      <c r="F216" s="250">
        <f>IF($C$203="profit",F182,IF($C$203="fix",F90,F138))</f>
        <v>20.281589999999998</v>
      </c>
      <c r="G216" s="172"/>
      <c r="I216" s="259">
        <f t="shared" ref="I216:I218" si="51">D216-C216</f>
        <v>18.395999999999997</v>
      </c>
      <c r="J216" s="259">
        <f t="shared" si="48"/>
        <v>0.91980000000000217</v>
      </c>
      <c r="K216" s="259">
        <f t="shared" si="49"/>
        <v>0.96578999999999837</v>
      </c>
    </row>
    <row r="217" spans="2:12" ht="14.4" outlineLevel="1">
      <c r="B217" s="175" t="s">
        <v>110</v>
      </c>
      <c r="C217" s="250">
        <f t="shared" ref="C217:D217" si="52">IF($C$203="profit",C191,IF($C$203="fix",C91,C139))</f>
        <v>0</v>
      </c>
      <c r="D217" s="250">
        <f t="shared" si="52"/>
        <v>0</v>
      </c>
      <c r="E217" s="250">
        <f>IF($C$203="profit",E183,IF($C$203="fix",E91,E139))</f>
        <v>16.643999999999998</v>
      </c>
      <c r="F217" s="250">
        <f>IF($C$203="profit",F183,IF($C$203="fix",F91,F139))</f>
        <v>17.476199999999999</v>
      </c>
      <c r="G217" s="172"/>
      <c r="I217" s="259">
        <f t="shared" si="51"/>
        <v>0</v>
      </c>
      <c r="J217" s="259">
        <f t="shared" si="48"/>
        <v>16.643999999999998</v>
      </c>
      <c r="K217" s="260">
        <f t="shared" si="49"/>
        <v>0.83220000000000027</v>
      </c>
    </row>
    <row r="218" spans="2:12" outlineLevel="1">
      <c r="B218" s="175" t="s">
        <v>109</v>
      </c>
      <c r="C218" s="250">
        <f t="shared" ref="C218:E218" si="53">IF($C$203="profit",C192,IF($C$203="fix",C92,C140))</f>
        <v>0</v>
      </c>
      <c r="D218" s="250">
        <f t="shared" si="53"/>
        <v>0</v>
      </c>
      <c r="E218" s="250">
        <f t="shared" si="53"/>
        <v>0</v>
      </c>
      <c r="F218" s="250">
        <f>IF($C$203="profit",F184,IF($C$203="fix",F92,F140))</f>
        <v>14.891999999999999</v>
      </c>
      <c r="G218" s="172"/>
      <c r="I218" s="259">
        <f t="shared" si="51"/>
        <v>0</v>
      </c>
      <c r="J218" s="259">
        <f t="shared" si="48"/>
        <v>0</v>
      </c>
      <c r="K218" s="259">
        <f t="shared" si="49"/>
        <v>14.891999999999999</v>
      </c>
    </row>
    <row r="219" spans="2:12" outlineLevel="1">
      <c r="C219" s="158"/>
      <c r="D219" s="158"/>
      <c r="E219" s="158"/>
      <c r="F219" s="162"/>
    </row>
    <row r="220" spans="2:12" outlineLevel="1">
      <c r="B220" s="22"/>
      <c r="F220" s="130"/>
    </row>
    <row r="221" spans="2:12" outlineLevel="1">
      <c r="C221" s="158"/>
      <c r="D221" s="158"/>
      <c r="E221" s="158"/>
      <c r="F221" s="162"/>
    </row>
    <row r="222" spans="2:12" s="149" customFormat="1" ht="15.6" outlineLevel="1">
      <c r="B222" s="150" t="s">
        <v>229</v>
      </c>
    </row>
    <row r="223" spans="2:12" outlineLevel="1">
      <c r="B223"/>
    </row>
    <row r="224" spans="2:12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54">-$C$22*D16</f>
        <v>-153.29999999999998</v>
      </c>
      <c r="E225" s="160">
        <f t="shared" si="54"/>
        <v>-160.965</v>
      </c>
      <c r="F225" s="160">
        <f t="shared" si="54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55">-$C$22*C17</f>
        <v>0</v>
      </c>
      <c r="D226" s="161">
        <f t="shared" si="55"/>
        <v>-153.29999999999998</v>
      </c>
      <c r="E226" s="160">
        <f t="shared" si="55"/>
        <v>-160.965</v>
      </c>
      <c r="F226" s="160">
        <f t="shared" si="55"/>
        <v>-169.01325</v>
      </c>
    </row>
    <row r="227" spans="2:8" outlineLevel="1">
      <c r="B227" s="122" t="s">
        <v>110</v>
      </c>
      <c r="C227" s="158">
        <f t="shared" ref="C227:F227" si="56">-$C$22*C18</f>
        <v>0</v>
      </c>
      <c r="D227" s="158">
        <f t="shared" si="56"/>
        <v>0</v>
      </c>
      <c r="E227" s="161">
        <f t="shared" si="56"/>
        <v>-138.69999999999999</v>
      </c>
      <c r="F227" s="160">
        <f t="shared" si="56"/>
        <v>-145.63499999999999</v>
      </c>
    </row>
    <row r="228" spans="2:8" outlineLevel="1">
      <c r="B228" s="122" t="s">
        <v>109</v>
      </c>
      <c r="C228" s="158">
        <f t="shared" ref="C228:F228" si="57">-$C$22*C19</f>
        <v>0</v>
      </c>
      <c r="D228" s="158">
        <f t="shared" si="57"/>
        <v>0</v>
      </c>
      <c r="E228" s="158">
        <f t="shared" si="57"/>
        <v>0</v>
      </c>
      <c r="F228" s="161">
        <f t="shared" si="57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8">D16+D225</f>
        <v>56.700000000000017</v>
      </c>
      <c r="E232" s="160">
        <f t="shared" si="58"/>
        <v>59.534999999999997</v>
      </c>
      <c r="F232" s="160">
        <f t="shared" si="58"/>
        <v>62.511750000000006</v>
      </c>
    </row>
    <row r="233" spans="2:8" outlineLevel="1">
      <c r="B233" s="122" t="s">
        <v>111</v>
      </c>
      <c r="C233" s="158">
        <f t="shared" ref="C233:F233" si="59">C17+C226</f>
        <v>0</v>
      </c>
      <c r="D233" s="161">
        <f t="shared" si="59"/>
        <v>56.700000000000017</v>
      </c>
      <c r="E233" s="160">
        <f t="shared" si="59"/>
        <v>59.534999999999997</v>
      </c>
      <c r="F233" s="160">
        <f t="shared" si="59"/>
        <v>62.511750000000006</v>
      </c>
    </row>
    <row r="234" spans="2:8" outlineLevel="1">
      <c r="B234" s="122" t="s">
        <v>110</v>
      </c>
      <c r="C234" s="158">
        <f t="shared" ref="C234:F234" si="60">C18+C227</f>
        <v>0</v>
      </c>
      <c r="D234" s="158">
        <f t="shared" si="60"/>
        <v>0</v>
      </c>
      <c r="E234" s="161">
        <f t="shared" si="60"/>
        <v>51.300000000000011</v>
      </c>
      <c r="F234" s="160">
        <f t="shared" si="60"/>
        <v>53.865000000000009</v>
      </c>
    </row>
    <row r="235" spans="2:8" outlineLevel="1">
      <c r="B235" s="122" t="s">
        <v>109</v>
      </c>
      <c r="C235" s="158">
        <f t="shared" ref="C235:F235" si="61">C19+C228</f>
        <v>0</v>
      </c>
      <c r="D235" s="158">
        <f t="shared" si="61"/>
        <v>0</v>
      </c>
      <c r="E235" s="158">
        <f t="shared" si="61"/>
        <v>0</v>
      </c>
      <c r="F235" s="161">
        <f t="shared" si="61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19">
        <f>C10</f>
        <v>-90</v>
      </c>
      <c r="D241" s="220">
        <f t="shared" ref="D241:F241" si="62">D10</f>
        <v>-99</v>
      </c>
      <c r="E241" s="220">
        <f t="shared" si="62"/>
        <v>-107.91</v>
      </c>
      <c r="F241" s="220">
        <f t="shared" si="62"/>
        <v>-113.35499999999999</v>
      </c>
      <c r="H241" s="167"/>
    </row>
    <row r="242" spans="2:8" outlineLevel="1">
      <c r="B242" s="122" t="s">
        <v>111</v>
      </c>
      <c r="C242" s="220">
        <f t="shared" ref="C242:F242" si="63">C11</f>
        <v>0</v>
      </c>
      <c r="D242" s="221">
        <f t="shared" si="63"/>
        <v>-99</v>
      </c>
      <c r="E242" s="220">
        <f t="shared" si="63"/>
        <v>-108.9</v>
      </c>
      <c r="F242" s="220">
        <f t="shared" si="63"/>
        <v>-118.70100000000001</v>
      </c>
      <c r="H242" s="167"/>
    </row>
    <row r="243" spans="2:8" outlineLevel="1">
      <c r="B243" s="122" t="s">
        <v>110</v>
      </c>
      <c r="C243" s="220">
        <f t="shared" ref="C243:F243" si="64">C12</f>
        <v>0</v>
      </c>
      <c r="D243" s="220">
        <f t="shared" si="64"/>
        <v>0</v>
      </c>
      <c r="E243" s="221">
        <f t="shared" si="64"/>
        <v>-108.9</v>
      </c>
      <c r="F243" s="220">
        <f t="shared" si="64"/>
        <v>-119.79</v>
      </c>
      <c r="H243" s="167"/>
    </row>
    <row r="244" spans="2:8" outlineLevel="1">
      <c r="B244" s="122" t="s">
        <v>109</v>
      </c>
      <c r="C244" s="220">
        <f t="shared" ref="C244:F244" si="65">C13</f>
        <v>0</v>
      </c>
      <c r="D244" s="220">
        <f t="shared" si="65"/>
        <v>0</v>
      </c>
      <c r="E244" s="220">
        <f t="shared" si="65"/>
        <v>0</v>
      </c>
      <c r="F244" s="221">
        <f t="shared" si="65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5">
        <v>59.348999999999997</v>
      </c>
      <c r="D247" s="249">
        <f t="shared" ref="D247:F247" si="66">D78*D16*$C$22</f>
        <v>62.743499999999997</v>
      </c>
      <c r="E247" s="249">
        <f t="shared" si="66"/>
        <v>66.256479000000013</v>
      </c>
      <c r="F247" s="249">
        <f t="shared" si="66"/>
        <v>69.574000500000011</v>
      </c>
    </row>
    <row r="248" spans="2:8" ht="14.4" outlineLevel="1">
      <c r="B248" s="122" t="s">
        <v>111</v>
      </c>
      <c r="C248" s="243">
        <f t="shared" ref="C248:F248" si="67">C79*C17*$C$22</f>
        <v>0</v>
      </c>
      <c r="D248" s="244">
        <f t="shared" si="67"/>
        <v>62.743499999999997</v>
      </c>
      <c r="E248" s="249">
        <f>E79*E17*$C$22</f>
        <v>66.350430000000003</v>
      </c>
      <c r="F248" s="249">
        <f t="shared" si="67"/>
        <v>71.947577250000023</v>
      </c>
      <c r="H248" s="167"/>
    </row>
    <row r="249" spans="2:8" ht="14.4" outlineLevel="1">
      <c r="B249" s="122" t="s">
        <v>110</v>
      </c>
      <c r="C249" s="243">
        <f t="shared" ref="C249:F249" si="68">C80*C18*$C$22</f>
        <v>0</v>
      </c>
      <c r="D249" s="243">
        <f t="shared" si="68"/>
        <v>0</v>
      </c>
      <c r="E249" s="244">
        <f t="shared" si="68"/>
        <v>67.430099999999996</v>
      </c>
      <c r="F249" s="249">
        <f t="shared" si="68"/>
        <v>74.776454999999999</v>
      </c>
      <c r="H249" s="167"/>
    </row>
    <row r="250" spans="2:8" outlineLevel="1">
      <c r="B250" s="122" t="s">
        <v>109</v>
      </c>
      <c r="C250" s="243">
        <f t="shared" ref="C250:F250" si="69">C81*C19*$C$22</f>
        <v>0</v>
      </c>
      <c r="D250" s="243">
        <f t="shared" si="69"/>
        <v>0</v>
      </c>
      <c r="E250" s="243">
        <f t="shared" si="69"/>
        <v>0</v>
      </c>
      <c r="F250" s="244">
        <f t="shared" si="69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19">
        <f>C241+C247</f>
        <v>-30.651000000000003</v>
      </c>
      <c r="D253" s="220">
        <f t="shared" ref="D253:F253" si="70">D241+D247</f>
        <v>-36.256500000000003</v>
      </c>
      <c r="E253" s="220">
        <f t="shared" si="70"/>
        <v>-41.653520999999984</v>
      </c>
      <c r="F253" s="220">
        <f t="shared" si="70"/>
        <v>-43.780999499999979</v>
      </c>
    </row>
    <row r="254" spans="2:8" outlineLevel="1">
      <c r="B254" s="122" t="s">
        <v>111</v>
      </c>
      <c r="C254" s="220">
        <f t="shared" ref="C254:F254" si="71">C242+C248</f>
        <v>0</v>
      </c>
      <c r="D254" s="221">
        <f t="shared" si="71"/>
        <v>-36.256500000000003</v>
      </c>
      <c r="E254" s="220">
        <f t="shared" si="71"/>
        <v>-42.549570000000003</v>
      </c>
      <c r="F254" s="220">
        <f t="shared" si="71"/>
        <v>-46.753422749999984</v>
      </c>
    </row>
    <row r="255" spans="2:8" outlineLevel="1">
      <c r="B255" s="122" t="s">
        <v>110</v>
      </c>
      <c r="C255" s="220">
        <f t="shared" ref="C255:F255" si="72">C243+C249</f>
        <v>0</v>
      </c>
      <c r="D255" s="220">
        <f t="shared" si="72"/>
        <v>0</v>
      </c>
      <c r="E255" s="221">
        <f t="shared" si="72"/>
        <v>-41.46990000000001</v>
      </c>
      <c r="F255" s="220">
        <f t="shared" si="72"/>
        <v>-45.013545000000008</v>
      </c>
    </row>
    <row r="256" spans="2:8" outlineLevel="1">
      <c r="B256" s="122" t="s">
        <v>109</v>
      </c>
      <c r="C256" s="220">
        <f t="shared" ref="C256:F256" si="73">C244+C250</f>
        <v>0</v>
      </c>
      <c r="D256" s="220">
        <f t="shared" si="73"/>
        <v>0</v>
      </c>
      <c r="E256" s="220">
        <f t="shared" si="73"/>
        <v>0</v>
      </c>
      <c r="F256" s="221">
        <f t="shared" si="73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74">D253+D209+D232</f>
        <v>81.406530000000018</v>
      </c>
      <c r="E259" s="160">
        <f t="shared" si="74"/>
        <v>81.644629860000023</v>
      </c>
      <c r="F259" s="160">
        <f t="shared" si="74"/>
        <v>85.678958520000023</v>
      </c>
    </row>
    <row r="260" spans="2:11">
      <c r="B260" s="122" t="s">
        <v>111</v>
      </c>
      <c r="C260" s="158">
        <f t="shared" ref="C260:F260" si="75">C254+C210+C233</f>
        <v>0</v>
      </c>
      <c r="D260" s="161">
        <f t="shared" si="75"/>
        <v>81.406530000000018</v>
      </c>
      <c r="E260" s="160">
        <f t="shared" si="75"/>
        <v>80.686573199999998</v>
      </c>
      <c r="F260" s="160">
        <f t="shared" si="75"/>
        <v>81.139974615000014</v>
      </c>
    </row>
    <row r="261" spans="2:11">
      <c r="B261" s="122" t="s">
        <v>110</v>
      </c>
      <c r="C261" s="158">
        <f t="shared" ref="C261:F261" si="76">C255+C211+C234</f>
        <v>0</v>
      </c>
      <c r="D261" s="158">
        <f t="shared" si="76"/>
        <v>0</v>
      </c>
      <c r="E261" s="161">
        <f t="shared" si="76"/>
        <v>57.950094</v>
      </c>
      <c r="F261" s="160">
        <f t="shared" si="76"/>
        <v>56.754047700000001</v>
      </c>
    </row>
    <row r="262" spans="2:11">
      <c r="B262" s="122" t="s">
        <v>109</v>
      </c>
      <c r="C262" s="158">
        <f t="shared" ref="C262:F262" si="77">C256+C212+C235</f>
        <v>0</v>
      </c>
      <c r="D262" s="158">
        <f t="shared" si="77"/>
        <v>0</v>
      </c>
      <c r="E262" s="158">
        <f t="shared" si="77"/>
        <v>0</v>
      </c>
      <c r="F262" s="161">
        <f t="shared" si="77"/>
        <v>35.044979999999988</v>
      </c>
    </row>
    <row r="263" spans="2:11" outlineLevel="1">
      <c r="B263"/>
    </row>
    <row r="264" spans="2:11" ht="14.4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outlineLevel="1">
      <c r="B265" s="122" t="s">
        <v>112</v>
      </c>
      <c r="C265" s="159">
        <f>C259</f>
        <v>81.677459999999996</v>
      </c>
      <c r="D265" s="160">
        <f>D259-C259</f>
        <v>-0.27092999999997858</v>
      </c>
      <c r="E265" s="160">
        <f t="shared" ref="E265:F266" si="78">E259-D259</f>
        <v>0.23809986000000549</v>
      </c>
      <c r="F265" s="160">
        <f t="shared" si="78"/>
        <v>4.0343286599999999</v>
      </c>
    </row>
    <row r="266" spans="2:11" outlineLevel="1">
      <c r="B266" s="122" t="s">
        <v>111</v>
      </c>
      <c r="C266" s="158"/>
      <c r="D266" s="161">
        <f>D260</f>
        <v>81.406530000000018</v>
      </c>
      <c r="E266" s="160">
        <f t="shared" si="78"/>
        <v>-0.71995680000001983</v>
      </c>
      <c r="F266" s="160">
        <f t="shared" si="78"/>
        <v>0.45340141500001607</v>
      </c>
    </row>
    <row r="267" spans="2:1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9">F261-E261</f>
        <v>-1.196046299999999</v>
      </c>
    </row>
    <row r="268" spans="2:1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outlineLevel="1">
      <c r="B269"/>
    </row>
    <row r="270" spans="2:11" outlineLevel="1">
      <c r="B270"/>
    </row>
    <row r="271" spans="2:11" outlineLevel="1"/>
    <row r="272" spans="2:11" ht="14.4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80">SUM(E275:E278)</f>
        <v>-0.48185694000001433</v>
      </c>
      <c r="F274" s="188">
        <f t="shared" si="80"/>
        <v>3.291683775000017</v>
      </c>
    </row>
    <row r="275" spans="2:7" outlineLevel="1">
      <c r="B275" s="122" t="s">
        <v>112</v>
      </c>
      <c r="C275" s="181"/>
      <c r="D275" s="186">
        <f>D265</f>
        <v>-0.27092999999997858</v>
      </c>
      <c r="E275" s="186">
        <f t="shared" ref="E275:F275" si="81">E265</f>
        <v>0.23809986000000549</v>
      </c>
      <c r="F275" s="186">
        <f t="shared" si="81"/>
        <v>4.0343286599999999</v>
      </c>
    </row>
    <row r="276" spans="2:7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outlineLevel="1">
      <c r="B278" s="122" t="s">
        <v>109</v>
      </c>
      <c r="C278" s="185"/>
      <c r="D278" s="181"/>
      <c r="E278" s="181"/>
      <c r="F278" s="181"/>
    </row>
    <row r="279" spans="2:7" s="32" customFormat="1" outlineLevel="1">
      <c r="B279" s="135" t="s">
        <v>233</v>
      </c>
      <c r="C279" s="182">
        <f>C273+C274</f>
        <v>81.677459999999996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outlineLevel="1"/>
    <row r="281" spans="2:7" outlineLevel="1"/>
    <row r="286" spans="2:7" ht="13.8" thickBot="1"/>
    <row r="287" spans="2:7" ht="60.6" thickBot="1">
      <c r="C287" s="239">
        <v>7</v>
      </c>
    </row>
  </sheetData>
  <dataValidations disablePrompts="1"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2013-01-23T21:34:39Z</dcterms:modified>
</cp:coreProperties>
</file>