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D137" i="8"/>
  <c r="N146"/>
  <c r="N147"/>
  <c r="O147"/>
  <c r="M145"/>
  <c r="M146"/>
  <c r="M147"/>
  <c r="J147"/>
  <c r="I147"/>
  <c r="I146"/>
  <c r="K140"/>
  <c r="J140"/>
  <c r="I140"/>
  <c r="K139"/>
  <c r="J139"/>
  <c r="I139"/>
  <c r="K138"/>
  <c r="J138"/>
  <c r="I138"/>
  <c r="K137"/>
  <c r="J137"/>
  <c r="I137"/>
  <c r="H137"/>
  <c r="H209" l="1"/>
  <c r="B33" i="9" l="1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D144" s="1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H144" l="1"/>
  <c r="M144" s="1"/>
  <c r="I144"/>
  <c r="N144" s="1"/>
  <c r="C78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E145"/>
  <c r="E138"/>
  <c r="F145"/>
  <c r="D227"/>
  <c r="D234" s="1"/>
  <c r="E144"/>
  <c r="J144" s="1"/>
  <c r="O144" s="1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I145" s="1"/>
  <c r="N145" s="1"/>
  <c r="F184"/>
  <c r="D184"/>
  <c r="D147"/>
  <c r="E146"/>
  <c r="J146" s="1"/>
  <c r="O146" s="1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K147" s="1"/>
  <c r="C145"/>
  <c r="K144" l="1"/>
  <c r="J145"/>
  <c r="O145" s="1"/>
  <c r="K146"/>
  <c r="K145"/>
  <c r="F64"/>
  <c r="F157"/>
  <c r="C253"/>
  <c r="C156"/>
  <c r="E66"/>
  <c r="E158"/>
  <c r="E121"/>
  <c r="F119"/>
  <c r="C197"/>
  <c r="C199"/>
  <c r="C212" s="1"/>
  <c r="C262" s="1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C215"/>
  <c r="H215" s="1"/>
  <c r="F166"/>
  <c r="F167" s="1"/>
  <c r="E166"/>
  <c r="E167" s="1"/>
  <c r="D166"/>
  <c r="D167" s="1"/>
  <c r="D168" s="1"/>
  <c r="E174" l="1"/>
  <c r="E189" s="1"/>
  <c r="E196" s="1"/>
  <c r="E209" s="1"/>
  <c r="F174"/>
  <c r="F189" s="1"/>
  <c r="F196" s="1"/>
  <c r="F20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59" l="1"/>
  <c r="F259"/>
  <c r="K209"/>
  <c r="E215"/>
  <c r="F215"/>
  <c r="K215" s="1"/>
  <c r="D197"/>
  <c r="D210" s="1"/>
  <c r="D216"/>
  <c r="I216" s="1"/>
  <c r="D199"/>
  <c r="D212" s="1"/>
  <c r="D218"/>
  <c r="I218" s="1"/>
  <c r="D198"/>
  <c r="D211" s="1"/>
  <c r="D217"/>
  <c r="I217" s="1"/>
  <c r="D196"/>
  <c r="D209" s="1"/>
  <c r="D215"/>
  <c r="I215" s="1"/>
  <c r="F197"/>
  <c r="F210" s="1"/>
  <c r="F216"/>
  <c r="E197"/>
  <c r="E210" s="1"/>
  <c r="E216"/>
  <c r="J216" s="1"/>
  <c r="F169"/>
  <c r="F177" s="1"/>
  <c r="F192" s="1"/>
  <c r="F176"/>
  <c r="F191" s="1"/>
  <c r="E169"/>
  <c r="E177" s="1"/>
  <c r="E192" s="1"/>
  <c r="E176"/>
  <c r="E191" s="1"/>
  <c r="F265" l="1"/>
  <c r="F275" s="1"/>
  <c r="K216"/>
  <c r="J215"/>
  <c r="D261"/>
  <c r="I211"/>
  <c r="D262"/>
  <c r="I212"/>
  <c r="D259"/>
  <c r="D265" s="1"/>
  <c r="D275" s="1"/>
  <c r="D274" s="1"/>
  <c r="I209"/>
  <c r="J209"/>
  <c r="F260"/>
  <c r="K210"/>
  <c r="E260"/>
  <c r="J210"/>
  <c r="D260"/>
  <c r="D266" s="1"/>
  <c r="D273" s="1"/>
  <c r="I210"/>
  <c r="E198"/>
  <c r="E211" s="1"/>
  <c r="E217"/>
  <c r="J217" s="1"/>
  <c r="F199"/>
  <c r="F212" s="1"/>
  <c r="F218"/>
  <c r="F198"/>
  <c r="F211" s="1"/>
  <c r="F217"/>
  <c r="E199"/>
  <c r="E212" s="1"/>
  <c r="E218"/>
  <c r="J218" s="1"/>
  <c r="K217" l="1"/>
  <c r="K218"/>
  <c r="E266"/>
  <c r="E276" s="1"/>
  <c r="F266"/>
  <c r="F276" s="1"/>
  <c r="E262"/>
  <c r="J212"/>
  <c r="E265"/>
  <c r="E275" s="1"/>
  <c r="E274" s="1"/>
  <c r="D279"/>
  <c r="F261"/>
  <c r="K211"/>
  <c r="E261"/>
  <c r="E267" s="1"/>
  <c r="E273" s="1"/>
  <c r="J211"/>
  <c r="F262"/>
  <c r="F268" s="1"/>
  <c r="F273" s="1"/>
  <c r="K212"/>
  <c r="F267" l="1"/>
  <c r="F277" s="1"/>
  <c r="F274" s="1"/>
  <c r="F279" s="1"/>
  <c r="E279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<sst xmlns="http://schemas.openxmlformats.org/spreadsheetml/2006/main" count="614" uniqueCount="262">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</sst>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13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0" formatCode="#,##0.000;\-#,##0.000;0.000"/>
    <numFmt numFmtId="171" formatCode="#,##0.000000;\-#,##0.000000;0.000000"/>
    <numFmt numFmtId="172" formatCode="#,##0.00000000;\-#,##0.00000000;0.00000000"/>
    <numFmt numFmtId="173" formatCode="#,##0.000_ ;\-#,##0.000\ "/>
    <numFmt numFmtId="174" formatCode="#,##0.00;\-#,##0.00;0.00"/>
    <numFmt numFmtId="175" formatCode="0.000%"/>
    <numFmt numFmtId="177" formatCode="#,##0.0000_ ;\-#,##0.0000\ 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64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1" fontId="14" fillId="10" borderId="6" xfId="3" applyNumberFormat="1" applyBorder="1"/>
    <xf numFmtId="172" fontId="14" fillId="10" borderId="6" xfId="3" applyNumberFormat="1" applyBorder="1"/>
    <xf numFmtId="170" fontId="0" fillId="0" borderId="6" xfId="0" applyNumberFormat="1" applyFill="1" applyBorder="1"/>
    <xf numFmtId="170" fontId="0" fillId="0" borderId="0" xfId="0" applyNumberFormat="1" applyFill="1"/>
    <xf numFmtId="170" fontId="0" fillId="0" borderId="8" xfId="0" applyNumberFormat="1" applyFill="1" applyBorder="1"/>
    <xf numFmtId="170" fontId="0" fillId="0" borderId="0" xfId="0" applyNumberFormat="1"/>
    <xf numFmtId="173" fontId="0" fillId="0" borderId="0" xfId="0" applyNumberFormat="1"/>
    <xf numFmtId="173" fontId="14" fillId="10" borderId="0" xfId="3" applyNumberFormat="1"/>
    <xf numFmtId="174" fontId="0" fillId="0" borderId="0" xfId="0" applyNumberFormat="1"/>
    <xf numFmtId="174" fontId="0" fillId="0" borderId="8" xfId="0" applyNumberFormat="1" applyBorder="1"/>
    <xf numFmtId="175" fontId="0" fillId="0" borderId="6" xfId="0" applyNumberFormat="1" applyBorder="1"/>
    <xf numFmtId="175" fontId="0" fillId="0" borderId="0" xfId="0" applyNumberFormat="1"/>
    <xf numFmtId="175" fontId="0" fillId="0" borderId="8" xfId="0" applyNumberFormat="1" applyBorder="1"/>
    <xf numFmtId="174" fontId="0" fillId="0" borderId="6" xfId="0" applyNumberFormat="1" applyBorder="1"/>
    <xf numFmtId="174" fontId="0" fillId="0" borderId="6" xfId="0" applyNumberFormat="1" applyFill="1" applyBorder="1"/>
    <xf numFmtId="174" fontId="0" fillId="0" borderId="0" xfId="0" applyNumberFormat="1" applyFill="1"/>
    <xf numFmtId="174" fontId="0" fillId="0" borderId="8" xfId="0" applyNumberFormat="1" applyFill="1" applyBorder="1"/>
    <xf numFmtId="177" fontId="0" fillId="0" borderId="0" xfId="0" applyNumberFormat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07808256"/>
        <c:axId val="107809792"/>
      </c:lineChart>
      <c:catAx>
        <c:axId val="107808256"/>
        <c:scaling>
          <c:orientation val="minMax"/>
        </c:scaling>
        <c:axPos val="b"/>
        <c:numFmt formatCode="0.00%" sourceLinked="1"/>
        <c:tickLblPos val="nextTo"/>
        <c:crossAx val="107809792"/>
        <c:crosses val="autoZero"/>
        <c:auto val="1"/>
        <c:lblAlgn val="ctr"/>
        <c:lblOffset val="100"/>
      </c:catAx>
      <c:valAx>
        <c:axId val="107809792"/>
        <c:scaling>
          <c:orientation val="minMax"/>
        </c:scaling>
        <c:axPos val="l"/>
        <c:majorGridlines/>
        <c:numFmt formatCode="0.00%" sourceLinked="1"/>
        <c:tickLblPos val="nextTo"/>
        <c:crossAx val="1078082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11939968"/>
        <c:axId val="111942272"/>
      </c:scatterChart>
      <c:valAx>
        <c:axId val="1119399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111942272"/>
        <c:crosses val="autoZero"/>
        <c:crossBetween val="midCat"/>
        <c:majorUnit val="0.1"/>
      </c:valAx>
      <c:valAx>
        <c:axId val="1119422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1193996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2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00" zoomScale="60" zoomScaleNormal="60" workbookViewId="0">
      <selection activeCell="H137" sqref="H137:O147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outlineLevel="1">
      <c r="B93" s="177"/>
    </row>
    <row r="94" spans="1:14" outlineLevel="1"/>
    <row r="95" spans="1:14" s="149" customFormat="1" ht="15.6">
      <c r="B95" s="150" t="s">
        <v>92</v>
      </c>
    </row>
    <row r="96" spans="1:14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outlineLevel="1">
      <c r="B114"/>
    </row>
    <row r="115" spans="1:14" outlineLevel="1">
      <c r="B115"/>
    </row>
    <row r="116" spans="1:14" ht="14.4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outlineLevel="1"/>
    <row r="126" spans="1:14" ht="14.4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outlineLevel="1">
      <c r="B127" s="122" t="s">
        <v>112</v>
      </c>
      <c r="C127" s="256">
        <f>C118</f>
        <v>0.45284999999999997</v>
      </c>
      <c r="D127" s="257">
        <f>D118</f>
        <v>0.44978571428571423</v>
      </c>
      <c r="E127" s="257">
        <f>E118</f>
        <v>0.44721755102040811</v>
      </c>
      <c r="F127" s="257">
        <f>F118</f>
        <v>0.44718697764820209</v>
      </c>
      <c r="H127" s="32"/>
    </row>
    <row r="128" spans="1:14" outlineLevel="1">
      <c r="B128" s="122" t="s">
        <v>111</v>
      </c>
      <c r="C128" s="257"/>
      <c r="D128" s="258">
        <f>D120</f>
        <v>0.44978571428571423</v>
      </c>
      <c r="E128" s="257">
        <f>E120</f>
        <v>0.44657551020408159</v>
      </c>
      <c r="F128" s="257">
        <f>F120</f>
        <v>0.43173887269193384</v>
      </c>
    </row>
    <row r="129" spans="2:15" outlineLevel="1">
      <c r="B129" s="122" t="s">
        <v>110</v>
      </c>
      <c r="C129" s="257"/>
      <c r="D129" s="257"/>
      <c r="E129" s="258">
        <f>E122</f>
        <v>0.36522631578947362</v>
      </c>
      <c r="F129" s="257">
        <f>F122</f>
        <v>0.35</v>
      </c>
    </row>
    <row r="130" spans="2:15" outlineLevel="1">
      <c r="B130" s="122" t="s">
        <v>109</v>
      </c>
      <c r="C130" s="257"/>
      <c r="D130" s="257"/>
      <c r="E130" s="257"/>
      <c r="F130" s="258">
        <f>F124</f>
        <v>0.31999999999999984</v>
      </c>
    </row>
    <row r="131" spans="2:15" outlineLevel="1">
      <c r="C131" s="25"/>
      <c r="D131" s="25"/>
      <c r="E131" s="25"/>
      <c r="F131" s="131"/>
    </row>
    <row r="132" spans="2:15" outlineLevel="1">
      <c r="B132" s="175"/>
      <c r="C132" s="211"/>
      <c r="D132" s="211"/>
      <c r="E132" s="211"/>
      <c r="F132" s="193"/>
    </row>
    <row r="133" spans="2:15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15" outlineLevel="1">
      <c r="B134" s="175"/>
      <c r="C134" s="211"/>
      <c r="D134" s="211"/>
      <c r="E134" s="211"/>
      <c r="F134" s="193"/>
    </row>
    <row r="135" spans="2:15" outlineLevel="1">
      <c r="B135" s="175"/>
      <c r="C135" s="211"/>
      <c r="D135" s="211"/>
      <c r="E135" s="211"/>
      <c r="F135" s="193"/>
    </row>
    <row r="136" spans="2:15" ht="14.4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  <c r="H136" s="32" t="s">
        <v>243</v>
      </c>
    </row>
    <row r="137" spans="2:15" outlineLevel="1">
      <c r="B137" s="175" t="s">
        <v>112</v>
      </c>
      <c r="C137" s="248">
        <f t="shared" ref="C137:F140" si="21">$E$133*$C$22*C16</f>
        <v>1.46</v>
      </c>
      <c r="D137" s="249">
        <f>$E$133*$C$22*D16</f>
        <v>1.5329999999999999</v>
      </c>
      <c r="E137" s="249">
        <f t="shared" si="21"/>
        <v>1.60965</v>
      </c>
      <c r="F137" s="249">
        <f t="shared" si="21"/>
        <v>1.6901325</v>
      </c>
      <c r="H137" s="251">
        <f>C137</f>
        <v>1.46</v>
      </c>
      <c r="I137" s="252">
        <f>D137-C137</f>
        <v>7.2999999999999954E-2</v>
      </c>
      <c r="J137" s="252">
        <f t="shared" ref="J137:K140" si="22">E137-D137</f>
        <v>7.6650000000000107E-2</v>
      </c>
      <c r="K137" s="252">
        <f t="shared" si="22"/>
        <v>8.0482500000000012E-2</v>
      </c>
    </row>
    <row r="138" spans="2:15" outlineLevel="1">
      <c r="B138" s="175" t="s">
        <v>111</v>
      </c>
      <c r="C138" s="249">
        <f t="shared" si="21"/>
        <v>0</v>
      </c>
      <c r="D138" s="250">
        <f t="shared" si="21"/>
        <v>1.5329999999999999</v>
      </c>
      <c r="E138" s="249">
        <f t="shared" si="21"/>
        <v>1.60965</v>
      </c>
      <c r="F138" s="249">
        <f t="shared" si="21"/>
        <v>1.6901325</v>
      </c>
      <c r="I138" s="252">
        <f t="shared" ref="I138:I140" si="23">D138-C138</f>
        <v>1.5329999999999999</v>
      </c>
      <c r="J138" s="252">
        <f t="shared" si="22"/>
        <v>7.6650000000000107E-2</v>
      </c>
      <c r="K138" s="252">
        <f t="shared" si="22"/>
        <v>8.0482500000000012E-2</v>
      </c>
    </row>
    <row r="139" spans="2:15" ht="14.4" outlineLevel="1">
      <c r="B139" s="175" t="s">
        <v>110</v>
      </c>
      <c r="C139" s="249">
        <f t="shared" si="21"/>
        <v>0</v>
      </c>
      <c r="D139" s="249">
        <f t="shared" si="21"/>
        <v>0</v>
      </c>
      <c r="E139" s="250">
        <f t="shared" si="21"/>
        <v>1.387</v>
      </c>
      <c r="F139" s="249">
        <f t="shared" si="21"/>
        <v>1.45635</v>
      </c>
      <c r="I139" s="252">
        <f t="shared" si="23"/>
        <v>0</v>
      </c>
      <c r="J139" s="252">
        <f t="shared" si="22"/>
        <v>1.387</v>
      </c>
      <c r="K139" s="253">
        <f t="shared" si="22"/>
        <v>6.9350000000000023E-2</v>
      </c>
    </row>
    <row r="140" spans="2:15" outlineLevel="1">
      <c r="B140" s="175" t="s">
        <v>109</v>
      </c>
      <c r="C140" s="249">
        <f t="shared" si="21"/>
        <v>0</v>
      </c>
      <c r="D140" s="249">
        <f t="shared" si="21"/>
        <v>0</v>
      </c>
      <c r="E140" s="249">
        <f t="shared" si="21"/>
        <v>0</v>
      </c>
      <c r="F140" s="250">
        <f t="shared" si="21"/>
        <v>1.2410000000000001</v>
      </c>
      <c r="I140" s="252">
        <f t="shared" si="23"/>
        <v>0</v>
      </c>
      <c r="J140" s="252">
        <f t="shared" si="22"/>
        <v>0</v>
      </c>
      <c r="K140" s="252">
        <f t="shared" si="22"/>
        <v>1.2410000000000001</v>
      </c>
    </row>
    <row r="141" spans="2:15" outlineLevel="1">
      <c r="B141" s="175"/>
      <c r="C141" s="211"/>
      <c r="D141" s="211"/>
      <c r="E141" s="211"/>
      <c r="F141" s="193"/>
    </row>
    <row r="142" spans="2:15" outlineLevel="1">
      <c r="C142" s="25"/>
      <c r="D142" s="25"/>
      <c r="E142" s="25"/>
      <c r="F142" s="131"/>
    </row>
    <row r="143" spans="2:15" ht="14.4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32" t="s">
        <v>184</v>
      </c>
    </row>
    <row r="144" spans="2:15" outlineLevel="1">
      <c r="B144" s="122" t="s">
        <v>112</v>
      </c>
      <c r="C144" s="259">
        <f t="shared" ref="C144:F147" si="24">C127*$C$22*C16</f>
        <v>66.116100000000003</v>
      </c>
      <c r="D144" s="254">
        <f>D127*$C$22*D16</f>
        <v>68.952149999999989</v>
      </c>
      <c r="E144" s="254">
        <f t="shared" si="24"/>
        <v>71.986373099999994</v>
      </c>
      <c r="F144" s="254">
        <f t="shared" si="24"/>
        <v>75.580524449999984</v>
      </c>
      <c r="H144" s="251">
        <f>C144</f>
        <v>66.116100000000003</v>
      </c>
      <c r="I144" s="252">
        <f>D144-C144</f>
        <v>2.836049999999986</v>
      </c>
      <c r="J144" s="252">
        <f t="shared" ref="J144:K147" si="25">E144-D144</f>
        <v>3.0342231000000055</v>
      </c>
      <c r="K144" s="252">
        <f t="shared" si="25"/>
        <v>3.59415134999999</v>
      </c>
      <c r="M144" s="263">
        <f>H144-H137</f>
        <v>64.656100000000009</v>
      </c>
      <c r="N144" s="263">
        <f t="shared" ref="N144:O147" si="26">I144-I137</f>
        <v>2.763049999999986</v>
      </c>
      <c r="O144" s="263">
        <f t="shared" si="26"/>
        <v>2.9575731000000056</v>
      </c>
    </row>
    <row r="145" spans="1:15" outlineLevel="1">
      <c r="B145" s="122" t="s">
        <v>111</v>
      </c>
      <c r="C145" s="254">
        <f t="shared" si="24"/>
        <v>0</v>
      </c>
      <c r="D145" s="255">
        <f t="shared" si="24"/>
        <v>68.952149999999989</v>
      </c>
      <c r="E145" s="254">
        <f t="shared" si="24"/>
        <v>71.883026999999998</v>
      </c>
      <c r="F145" s="254">
        <f t="shared" si="24"/>
        <v>72.969590024999988</v>
      </c>
      <c r="I145" s="252">
        <f t="shared" ref="I145:I147" si="27">D145-C145</f>
        <v>68.952149999999989</v>
      </c>
      <c r="J145" s="252">
        <f t="shared" si="25"/>
        <v>2.9308770000000095</v>
      </c>
      <c r="K145" s="252">
        <f t="shared" si="25"/>
        <v>1.0865630249999896</v>
      </c>
      <c r="M145" s="263">
        <f t="shared" ref="M145:M147" si="28">H145-H138</f>
        <v>0</v>
      </c>
      <c r="N145" s="263">
        <f t="shared" si="26"/>
        <v>67.419149999999988</v>
      </c>
      <c r="O145" s="263">
        <f t="shared" si="26"/>
        <v>2.8542270000000096</v>
      </c>
    </row>
    <row r="146" spans="1:15" ht="14.4" outlineLevel="1">
      <c r="B146" s="122" t="s">
        <v>110</v>
      </c>
      <c r="C146" s="254">
        <f t="shared" si="24"/>
        <v>0</v>
      </c>
      <c r="D146" s="254">
        <f t="shared" si="24"/>
        <v>0</v>
      </c>
      <c r="E146" s="255">
        <f t="shared" si="24"/>
        <v>50.656889999999997</v>
      </c>
      <c r="F146" s="254">
        <f t="shared" si="24"/>
        <v>50.972250000000003</v>
      </c>
      <c r="I146" s="252">
        <f t="shared" si="27"/>
        <v>0</v>
      </c>
      <c r="J146" s="252">
        <f t="shared" si="25"/>
        <v>50.656889999999997</v>
      </c>
      <c r="K146" s="253">
        <f t="shared" si="25"/>
        <v>0.31536000000000541</v>
      </c>
      <c r="M146" s="263">
        <f t="shared" si="28"/>
        <v>0</v>
      </c>
      <c r="N146" s="263">
        <f t="shared" si="26"/>
        <v>0</v>
      </c>
      <c r="O146" s="263">
        <f t="shared" si="26"/>
        <v>49.269889999999997</v>
      </c>
    </row>
    <row r="147" spans="1:15" outlineLevel="1">
      <c r="B147" s="122" t="s">
        <v>109</v>
      </c>
      <c r="C147" s="254">
        <f t="shared" si="24"/>
        <v>0</v>
      </c>
      <c r="D147" s="254">
        <f t="shared" si="24"/>
        <v>0</v>
      </c>
      <c r="E147" s="254">
        <f t="shared" si="24"/>
        <v>0</v>
      </c>
      <c r="F147" s="255">
        <f t="shared" si="24"/>
        <v>39.711999999999982</v>
      </c>
      <c r="I147" s="252">
        <f t="shared" si="27"/>
        <v>0</v>
      </c>
      <c r="J147" s="252">
        <f t="shared" si="25"/>
        <v>0</v>
      </c>
      <c r="K147" s="252">
        <f t="shared" si="25"/>
        <v>39.711999999999982</v>
      </c>
      <c r="M147" s="263">
        <f t="shared" si="28"/>
        <v>0</v>
      </c>
      <c r="N147" s="263">
        <f t="shared" si="26"/>
        <v>0</v>
      </c>
      <c r="O147" s="263">
        <f t="shared" si="26"/>
        <v>0</v>
      </c>
    </row>
    <row r="149" spans="1:15" s="226" customFormat="1" ht="15.6">
      <c r="A149" s="224"/>
      <c r="B149" s="225" t="s">
        <v>169</v>
      </c>
    </row>
    <row r="150" spans="1:15" hidden="1" outlineLevel="1">
      <c r="B150"/>
    </row>
    <row r="151" spans="1:15" s="172" customFormat="1" collapsed="1">
      <c r="B151" s="173" t="s">
        <v>166</v>
      </c>
      <c r="C151" s="28">
        <v>0.12</v>
      </c>
      <c r="D151" s="172" t="s">
        <v>167</v>
      </c>
    </row>
    <row r="152" spans="1:15" s="172" customFormat="1">
      <c r="B152" s="173" t="s">
        <v>168</v>
      </c>
      <c r="C152" s="28">
        <v>0.05</v>
      </c>
      <c r="D152" s="172" t="s">
        <v>167</v>
      </c>
    </row>
    <row r="153" spans="1:15" s="172" customFormat="1">
      <c r="B153" s="175" t="s">
        <v>165</v>
      </c>
      <c r="C153" s="28">
        <v>0.66</v>
      </c>
    </row>
    <row r="154" spans="1:15" hidden="1" outlineLevel="1">
      <c r="B154"/>
    </row>
    <row r="155" spans="1:15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15" hidden="1" outlineLevel="1">
      <c r="B156" s="122" t="s">
        <v>112</v>
      </c>
      <c r="C156" s="159">
        <f t="shared" ref="C156:F159" si="29">C16*$C$22*(1-C78-$C$151-$C$152)</f>
        <v>61.830999999999989</v>
      </c>
      <c r="D156" s="160">
        <f t="shared" si="29"/>
        <v>64.495500000000007</v>
      </c>
      <c r="E156" s="160">
        <f t="shared" si="29"/>
        <v>67.344471000000013</v>
      </c>
      <c r="F156" s="160">
        <f t="shared" si="29"/>
        <v>70.706996999999987</v>
      </c>
      <c r="H156" s="32" t="s">
        <v>209</v>
      </c>
    </row>
    <row r="157" spans="1:15" hidden="1" outlineLevel="1">
      <c r="B157" s="122" t="s">
        <v>111</v>
      </c>
      <c r="C157" s="158">
        <f t="shared" si="29"/>
        <v>0</v>
      </c>
      <c r="D157" s="161">
        <f t="shared" si="29"/>
        <v>64.495500000000007</v>
      </c>
      <c r="E157" s="160">
        <f t="shared" si="29"/>
        <v>67.250519999999995</v>
      </c>
      <c r="F157" s="160">
        <f t="shared" si="29"/>
        <v>68.333420249999989</v>
      </c>
    </row>
    <row r="158" spans="1:15" hidden="1" outlineLevel="1">
      <c r="B158" s="122" t="s">
        <v>110</v>
      </c>
      <c r="C158" s="158">
        <f t="shared" si="29"/>
        <v>0</v>
      </c>
      <c r="D158" s="158">
        <f t="shared" si="29"/>
        <v>0</v>
      </c>
      <c r="E158" s="161">
        <f t="shared" si="29"/>
        <v>47.690899999999999</v>
      </c>
      <c r="F158" s="160">
        <f t="shared" si="29"/>
        <v>46.100594999999991</v>
      </c>
    </row>
    <row r="159" spans="1:15" hidden="1" outlineLevel="1">
      <c r="B159" s="122" t="s">
        <v>109</v>
      </c>
      <c r="C159" s="158">
        <f t="shared" si="29"/>
        <v>0</v>
      </c>
      <c r="D159" s="158">
        <f t="shared" si="29"/>
        <v>0</v>
      </c>
      <c r="E159" s="158">
        <f t="shared" si="29"/>
        <v>0</v>
      </c>
      <c r="F159" s="161">
        <f t="shared" si="29"/>
        <v>26.352999999999998</v>
      </c>
    </row>
    <row r="160" spans="1:15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30">$C$162</f>
        <v>-20</v>
      </c>
      <c r="E165" s="198">
        <f t="shared" si="30"/>
        <v>-20</v>
      </c>
      <c r="F165" s="198">
        <f t="shared" si="30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31">D157+MIN(0,D166)</f>
        <v>64.495500000000007</v>
      </c>
      <c r="E167" s="200">
        <f t="shared" si="31"/>
        <v>67.250519999999995</v>
      </c>
      <c r="F167" s="200">
        <f t="shared" si="31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31"/>
        <v>0</v>
      </c>
      <c r="E168" s="202">
        <f t="shared" si="31"/>
        <v>47.690899999999999</v>
      </c>
      <c r="F168" s="200">
        <f t="shared" si="31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31"/>
        <v>0</v>
      </c>
      <c r="E169" s="201">
        <f t="shared" si="31"/>
        <v>0</v>
      </c>
      <c r="F169" s="202">
        <f t="shared" si="31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32">IF($C$171="yes",C166,C156)</f>
        <v>61.830999999999989</v>
      </c>
      <c r="D174" s="160">
        <f t="shared" si="32"/>
        <v>64.495500000000007</v>
      </c>
      <c r="E174" s="160">
        <f t="shared" si="32"/>
        <v>67.344471000000013</v>
      </c>
      <c r="F174" s="160">
        <f t="shared" si="32"/>
        <v>70.706996999999987</v>
      </c>
    </row>
    <row r="175" spans="2:8" hidden="1" outlineLevel="1">
      <c r="B175" s="122" t="s">
        <v>111</v>
      </c>
      <c r="C175" s="158">
        <f t="shared" si="32"/>
        <v>0</v>
      </c>
      <c r="D175" s="161">
        <f t="shared" si="32"/>
        <v>64.495500000000007</v>
      </c>
      <c r="E175" s="160">
        <f t="shared" si="32"/>
        <v>67.250519999999995</v>
      </c>
      <c r="F175" s="160">
        <f t="shared" si="32"/>
        <v>68.333420249999989</v>
      </c>
    </row>
    <row r="176" spans="2:8" hidden="1" outlineLevel="1">
      <c r="B176" s="122" t="s">
        <v>110</v>
      </c>
      <c r="C176" s="158">
        <f t="shared" si="32"/>
        <v>0</v>
      </c>
      <c r="D176" s="158">
        <f t="shared" si="32"/>
        <v>0</v>
      </c>
      <c r="E176" s="161">
        <f t="shared" si="32"/>
        <v>47.690899999999999</v>
      </c>
      <c r="F176" s="160">
        <f t="shared" si="32"/>
        <v>46.100594999999991</v>
      </c>
    </row>
    <row r="177" spans="2:8" hidden="1" outlineLevel="1">
      <c r="B177" s="122" t="s">
        <v>109</v>
      </c>
      <c r="C177" s="158">
        <f t="shared" si="32"/>
        <v>0</v>
      </c>
      <c r="D177" s="158">
        <f t="shared" si="32"/>
        <v>0</v>
      </c>
      <c r="E177" s="158">
        <f t="shared" si="32"/>
        <v>0</v>
      </c>
      <c r="F177" s="161">
        <f t="shared" si="32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33">D16*$C$22* $C$151</f>
        <v>18.395999999999997</v>
      </c>
      <c r="E181" s="200">
        <f t="shared" si="33"/>
        <v>19.315799999999999</v>
      </c>
      <c r="F181" s="200">
        <f t="shared" si="33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34">C17*$C$22* $C$151</f>
        <v>0</v>
      </c>
      <c r="D182" s="202">
        <f t="shared" si="34"/>
        <v>18.395999999999997</v>
      </c>
      <c r="E182" s="200">
        <f t="shared" si="34"/>
        <v>19.315799999999999</v>
      </c>
      <c r="F182" s="200">
        <f t="shared" si="34"/>
        <v>20.281589999999998</v>
      </c>
    </row>
    <row r="183" spans="2:8" hidden="1" outlineLevel="1">
      <c r="B183" s="175" t="s">
        <v>110</v>
      </c>
      <c r="C183" s="201">
        <f t="shared" ref="C183:F183" si="35">C18*$C$22* $C$151</f>
        <v>0</v>
      </c>
      <c r="D183" s="201">
        <f t="shared" si="35"/>
        <v>0</v>
      </c>
      <c r="E183" s="202">
        <f t="shared" si="35"/>
        <v>16.643999999999998</v>
      </c>
      <c r="F183" s="200">
        <f t="shared" si="35"/>
        <v>17.476199999999999</v>
      </c>
    </row>
    <row r="184" spans="2:8" hidden="1" outlineLevel="1">
      <c r="B184" s="175" t="s">
        <v>109</v>
      </c>
      <c r="C184" s="201">
        <f t="shared" ref="C184:F184" si="36">C19*$C$22* $C$151</f>
        <v>0</v>
      </c>
      <c r="D184" s="201">
        <f t="shared" si="36"/>
        <v>0</v>
      </c>
      <c r="E184" s="201">
        <f t="shared" si="36"/>
        <v>0</v>
      </c>
      <c r="F184" s="202">
        <f t="shared" si="36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7">$C$153*MAX(0,D174)</f>
        <v>42.56703000000001</v>
      </c>
      <c r="E189" s="160">
        <f t="shared" si="37"/>
        <v>44.447350860000007</v>
      </c>
      <c r="F189" s="160">
        <f t="shared" si="37"/>
        <v>46.666618019999994</v>
      </c>
      <c r="H189" s="32"/>
    </row>
    <row r="190" spans="2:8" hidden="1" outlineLevel="1">
      <c r="B190" s="122" t="s">
        <v>111</v>
      </c>
      <c r="C190" s="158">
        <f t="shared" ref="C190:F190" si="38">$C$153*MAX(0,C175)</f>
        <v>0</v>
      </c>
      <c r="D190" s="161">
        <f t="shared" si="38"/>
        <v>42.56703000000001</v>
      </c>
      <c r="E190" s="160">
        <f t="shared" si="38"/>
        <v>44.385343200000001</v>
      </c>
      <c r="F190" s="160">
        <f t="shared" si="38"/>
        <v>45.100057364999998</v>
      </c>
    </row>
    <row r="191" spans="2:8" hidden="1" outlineLevel="1">
      <c r="B191" s="122" t="s">
        <v>110</v>
      </c>
      <c r="C191" s="158">
        <f t="shared" ref="C191:F191" si="39">$C$153*MAX(0,C176)</f>
        <v>0</v>
      </c>
      <c r="D191" s="158">
        <f t="shared" si="39"/>
        <v>0</v>
      </c>
      <c r="E191" s="161">
        <f t="shared" si="39"/>
        <v>31.475994</v>
      </c>
      <c r="F191" s="160">
        <f t="shared" si="39"/>
        <v>30.426392699999997</v>
      </c>
    </row>
    <row r="192" spans="2:8" hidden="1" outlineLevel="1">
      <c r="B192" s="122" t="s">
        <v>109</v>
      </c>
      <c r="C192" s="158">
        <f t="shared" ref="C192:F192" si="40">$C$153*MAX(0,C177)</f>
        <v>0</v>
      </c>
      <c r="D192" s="158">
        <f t="shared" si="40"/>
        <v>0</v>
      </c>
      <c r="E192" s="158">
        <f t="shared" si="40"/>
        <v>0</v>
      </c>
      <c r="F192" s="161">
        <f t="shared" si="40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41">D189+D181</f>
        <v>60.963030000000003</v>
      </c>
      <c r="E196" s="200">
        <f t="shared" si="41"/>
        <v>63.76315086000001</v>
      </c>
      <c r="F196" s="200">
        <f t="shared" si="41"/>
        <v>66.948208019999996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42">C190+C182</f>
        <v>0</v>
      </c>
      <c r="D197" s="202">
        <f t="shared" si="42"/>
        <v>60.963030000000003</v>
      </c>
      <c r="E197" s="200">
        <f t="shared" si="42"/>
        <v>63.701143200000004</v>
      </c>
      <c r="F197" s="200">
        <f t="shared" si="42"/>
        <v>65.381647364999992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43">C191+C183</f>
        <v>0</v>
      </c>
      <c r="D198" s="201">
        <f t="shared" si="43"/>
        <v>0</v>
      </c>
      <c r="E198" s="202">
        <f t="shared" si="43"/>
        <v>48.119993999999998</v>
      </c>
      <c r="F198" s="200">
        <f t="shared" si="43"/>
        <v>47.9025927</v>
      </c>
    </row>
    <row r="199" spans="1:10" hidden="1" outlineLevel="1">
      <c r="A199" s="172"/>
      <c r="B199" s="175" t="s">
        <v>109</v>
      </c>
      <c r="C199" s="201">
        <f t="shared" ref="C199:F199" si="44">C192+C184</f>
        <v>0</v>
      </c>
      <c r="D199" s="201">
        <f t="shared" si="44"/>
        <v>0</v>
      </c>
      <c r="E199" s="201">
        <f t="shared" si="44"/>
        <v>0</v>
      </c>
      <c r="F199" s="202">
        <f t="shared" si="44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11" ht="14.4" outlineLevel="1">
      <c r="B209" s="122" t="s">
        <v>112</v>
      </c>
      <c r="C209" s="247">
        <v>66.116100000000003</v>
      </c>
      <c r="D209" s="254">
        <f t="shared" ref="D209:F209" si="45">IF($C$203="profit",D196,IF($C$203="fix",D89,D144))</f>
        <v>68.952149999999989</v>
      </c>
      <c r="E209" s="254">
        <f t="shared" si="45"/>
        <v>71.986373099999994</v>
      </c>
      <c r="F209" s="254">
        <f t="shared" si="45"/>
        <v>75.580524449999984</v>
      </c>
      <c r="H209" s="251">
        <f>C209</f>
        <v>66.116100000000003</v>
      </c>
      <c r="I209" s="252">
        <f>D209-C209</f>
        <v>2.836049999999986</v>
      </c>
      <c r="J209" s="252">
        <f t="shared" ref="J209:K212" si="46">E209-D209</f>
        <v>3.0342231000000055</v>
      </c>
      <c r="K209" s="252">
        <f t="shared" si="46"/>
        <v>3.59415134999999</v>
      </c>
    </row>
    <row r="210" spans="2:11" outlineLevel="1">
      <c r="B210" s="122" t="s">
        <v>111</v>
      </c>
      <c r="C210" s="158">
        <f t="shared" ref="C210:F210" si="47">IF($C$203="profit",C197,IF($C$203="fix",C90,C145))</f>
        <v>0</v>
      </c>
      <c r="D210" s="255">
        <f t="shared" si="47"/>
        <v>68.952149999999989</v>
      </c>
      <c r="E210" s="254">
        <f t="shared" si="47"/>
        <v>71.883026999999998</v>
      </c>
      <c r="F210" s="254">
        <f t="shared" si="47"/>
        <v>72.969590024999988</v>
      </c>
      <c r="I210" s="252">
        <f t="shared" ref="I210:I212" si="48">D210-C210</f>
        <v>68.952149999999989</v>
      </c>
      <c r="J210" s="252">
        <f t="shared" si="46"/>
        <v>2.9308770000000095</v>
      </c>
      <c r="K210" s="252">
        <f t="shared" si="46"/>
        <v>1.0865630249999896</v>
      </c>
    </row>
    <row r="211" spans="2:11" ht="14.4" outlineLevel="1">
      <c r="B211" s="122" t="s">
        <v>110</v>
      </c>
      <c r="C211" s="158">
        <f t="shared" ref="C211:F211" si="49">IF($C$203="profit",C198,IF($C$203="fix",C91,C146))</f>
        <v>0</v>
      </c>
      <c r="D211" s="254">
        <f t="shared" si="49"/>
        <v>0</v>
      </c>
      <c r="E211" s="255">
        <f t="shared" si="49"/>
        <v>50.656889999999997</v>
      </c>
      <c r="F211" s="254">
        <f t="shared" si="49"/>
        <v>50.972250000000003</v>
      </c>
      <c r="I211" s="252">
        <f t="shared" si="48"/>
        <v>0</v>
      </c>
      <c r="J211" s="252">
        <f t="shared" si="46"/>
        <v>50.656889999999997</v>
      </c>
      <c r="K211" s="253">
        <f t="shared" si="46"/>
        <v>0.31536000000000541</v>
      </c>
    </row>
    <row r="212" spans="2:11" outlineLevel="1">
      <c r="B212" s="122" t="s">
        <v>109</v>
      </c>
      <c r="C212" s="158">
        <f t="shared" ref="C212:F212" si="50">IF($C$203="profit",C199,IF($C$203="fix",C92,C147))</f>
        <v>0</v>
      </c>
      <c r="D212" s="254">
        <f t="shared" si="50"/>
        <v>0</v>
      </c>
      <c r="E212" s="254">
        <f t="shared" si="50"/>
        <v>0</v>
      </c>
      <c r="F212" s="255">
        <f t="shared" si="50"/>
        <v>39.711999999999982</v>
      </c>
      <c r="I212" s="252">
        <f t="shared" si="48"/>
        <v>0</v>
      </c>
      <c r="J212" s="252">
        <f t="shared" si="46"/>
        <v>0</v>
      </c>
      <c r="K212" s="252">
        <f t="shared" si="46"/>
        <v>39.711999999999982</v>
      </c>
    </row>
    <row r="213" spans="2:11" outlineLevel="1">
      <c r="B213" s="172"/>
      <c r="C213" s="172"/>
      <c r="D213" s="172"/>
      <c r="E213" s="172"/>
      <c r="F213" s="172"/>
      <c r="G213" s="172"/>
    </row>
    <row r="214" spans="2:11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11" outlineLevel="1">
      <c r="B215" s="175" t="s">
        <v>112</v>
      </c>
      <c r="C215" s="260">
        <f>IF($C$203="profit",C189,IF($C$203="fix",C89,C137))</f>
        <v>1.46</v>
      </c>
      <c r="D215" s="261">
        <f t="shared" ref="D215:F215" si="51">IF($C$203="profit",D189,IF($C$203="fix",D89,D137))</f>
        <v>1.5329999999999999</v>
      </c>
      <c r="E215" s="261">
        <f t="shared" si="51"/>
        <v>1.60965</v>
      </c>
      <c r="F215" s="261">
        <f t="shared" si="51"/>
        <v>1.6901325</v>
      </c>
      <c r="G215" s="172"/>
      <c r="H215" s="251">
        <f>C215</f>
        <v>1.46</v>
      </c>
      <c r="I215" s="252">
        <f>D215-C215</f>
        <v>7.2999999999999954E-2</v>
      </c>
      <c r="J215" s="252">
        <f t="shared" ref="J215:K218" si="52">E215-D215</f>
        <v>7.6650000000000107E-2</v>
      </c>
      <c r="K215" s="252">
        <f t="shared" si="52"/>
        <v>8.0482500000000012E-2</v>
      </c>
    </row>
    <row r="216" spans="2:11" outlineLevel="1">
      <c r="B216" s="175" t="s">
        <v>111</v>
      </c>
      <c r="C216" s="261">
        <f t="shared" ref="C216:F216" si="53">IF($C$203="profit",C190,IF($C$203="fix",C90,C138))</f>
        <v>0</v>
      </c>
      <c r="D216" s="262">
        <f t="shared" si="53"/>
        <v>1.5329999999999999</v>
      </c>
      <c r="E216" s="261">
        <f t="shared" si="53"/>
        <v>1.60965</v>
      </c>
      <c r="F216" s="261">
        <f t="shared" si="53"/>
        <v>1.6901325</v>
      </c>
      <c r="G216" s="172"/>
      <c r="I216" s="252">
        <f t="shared" ref="I216:I218" si="54">D216-C216</f>
        <v>1.5329999999999999</v>
      </c>
      <c r="J216" s="252">
        <f t="shared" si="52"/>
        <v>7.6650000000000107E-2</v>
      </c>
      <c r="K216" s="252">
        <f t="shared" si="52"/>
        <v>8.0482500000000012E-2</v>
      </c>
    </row>
    <row r="217" spans="2:11" ht="14.4" outlineLevel="1">
      <c r="B217" s="175" t="s">
        <v>110</v>
      </c>
      <c r="C217" s="261">
        <f t="shared" ref="C217:F217" si="55">IF($C$203="profit",C191,IF($C$203="fix",C91,C139))</f>
        <v>0</v>
      </c>
      <c r="D217" s="261">
        <f t="shared" si="55"/>
        <v>0</v>
      </c>
      <c r="E217" s="262">
        <f t="shared" si="55"/>
        <v>1.387</v>
      </c>
      <c r="F217" s="261">
        <f t="shared" si="55"/>
        <v>1.45635</v>
      </c>
      <c r="G217" s="172"/>
      <c r="I217" s="252">
        <f t="shared" si="54"/>
        <v>0</v>
      </c>
      <c r="J217" s="252">
        <f t="shared" si="52"/>
        <v>1.387</v>
      </c>
      <c r="K217" s="253">
        <f t="shared" si="52"/>
        <v>6.9350000000000023E-2</v>
      </c>
    </row>
    <row r="218" spans="2:11" outlineLevel="1">
      <c r="B218" s="175" t="s">
        <v>109</v>
      </c>
      <c r="C218" s="261">
        <f t="shared" ref="C218:F218" si="56">IF($C$203="profit",C192,IF($C$203="fix",C92,C140))</f>
        <v>0</v>
      </c>
      <c r="D218" s="261">
        <f t="shared" si="56"/>
        <v>0</v>
      </c>
      <c r="E218" s="261">
        <f t="shared" si="56"/>
        <v>0</v>
      </c>
      <c r="F218" s="262">
        <f t="shared" si="56"/>
        <v>1.2410000000000001</v>
      </c>
      <c r="G218" s="172"/>
      <c r="I218" s="252">
        <f t="shared" si="54"/>
        <v>0</v>
      </c>
      <c r="J218" s="252">
        <f t="shared" si="52"/>
        <v>0</v>
      </c>
      <c r="K218" s="252">
        <f t="shared" si="52"/>
        <v>1.2410000000000001</v>
      </c>
    </row>
    <row r="219" spans="2:11" outlineLevel="1">
      <c r="C219" s="158"/>
      <c r="D219" s="158"/>
      <c r="E219" s="158"/>
      <c r="F219" s="162"/>
    </row>
    <row r="220" spans="2:11" outlineLevel="1">
      <c r="B220" s="22"/>
      <c r="F220" s="130"/>
    </row>
    <row r="221" spans="2:11" outlineLevel="1">
      <c r="C221" s="158"/>
      <c r="D221" s="158"/>
      <c r="E221" s="158"/>
      <c r="F221" s="162"/>
    </row>
    <row r="222" spans="2:11" s="149" customFormat="1" ht="15.6" outlineLevel="1">
      <c r="B222" s="150" t="s">
        <v>229</v>
      </c>
    </row>
    <row r="223" spans="2:11" outlineLevel="1">
      <c r="B223"/>
    </row>
    <row r="224" spans="2:11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57">-$C$22*D16</f>
        <v>-153.29999999999998</v>
      </c>
      <c r="E225" s="160">
        <f t="shared" si="57"/>
        <v>-160.965</v>
      </c>
      <c r="F225" s="160">
        <f t="shared" si="5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58">-$C$22*C17</f>
        <v>0</v>
      </c>
      <c r="D226" s="161">
        <f t="shared" si="58"/>
        <v>-153.29999999999998</v>
      </c>
      <c r="E226" s="160">
        <f t="shared" si="58"/>
        <v>-160.965</v>
      </c>
      <c r="F226" s="160">
        <f t="shared" si="58"/>
        <v>-169.01325</v>
      </c>
    </row>
    <row r="227" spans="2:8" outlineLevel="1">
      <c r="B227" s="122" t="s">
        <v>110</v>
      </c>
      <c r="C227" s="158">
        <f t="shared" ref="C227:F227" si="59">-$C$22*C18</f>
        <v>0</v>
      </c>
      <c r="D227" s="158">
        <f t="shared" si="59"/>
        <v>0</v>
      </c>
      <c r="E227" s="161">
        <f t="shared" si="59"/>
        <v>-138.69999999999999</v>
      </c>
      <c r="F227" s="160">
        <f t="shared" si="59"/>
        <v>-145.63499999999999</v>
      </c>
    </row>
    <row r="228" spans="2:8" outlineLevel="1">
      <c r="B228" s="122" t="s">
        <v>109</v>
      </c>
      <c r="C228" s="158">
        <f t="shared" ref="C228:F228" si="60">-$C$22*C19</f>
        <v>0</v>
      </c>
      <c r="D228" s="158">
        <f t="shared" si="60"/>
        <v>0</v>
      </c>
      <c r="E228" s="158">
        <f t="shared" si="60"/>
        <v>0</v>
      </c>
      <c r="F228" s="161">
        <f t="shared" si="6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61">D16+D225</f>
        <v>56.700000000000017</v>
      </c>
      <c r="E232" s="160">
        <f t="shared" si="61"/>
        <v>59.534999999999997</v>
      </c>
      <c r="F232" s="160">
        <f t="shared" si="61"/>
        <v>62.511750000000006</v>
      </c>
    </row>
    <row r="233" spans="2:8" outlineLevel="1">
      <c r="B233" s="122" t="s">
        <v>111</v>
      </c>
      <c r="C233" s="158">
        <f t="shared" ref="C233:F233" si="62">C17+C226</f>
        <v>0</v>
      </c>
      <c r="D233" s="161">
        <f t="shared" si="62"/>
        <v>56.700000000000017</v>
      </c>
      <c r="E233" s="160">
        <f t="shared" si="62"/>
        <v>59.534999999999997</v>
      </c>
      <c r="F233" s="160">
        <f t="shared" si="62"/>
        <v>62.511750000000006</v>
      </c>
    </row>
    <row r="234" spans="2:8" outlineLevel="1">
      <c r="B234" s="122" t="s">
        <v>110</v>
      </c>
      <c r="C234" s="158">
        <f t="shared" ref="C234:F234" si="63">C18+C227</f>
        <v>0</v>
      </c>
      <c r="D234" s="158">
        <f t="shared" si="63"/>
        <v>0</v>
      </c>
      <c r="E234" s="161">
        <f t="shared" si="63"/>
        <v>51.300000000000011</v>
      </c>
      <c r="F234" s="160">
        <f t="shared" si="63"/>
        <v>53.865000000000009</v>
      </c>
    </row>
    <row r="235" spans="2:8" outlineLevel="1">
      <c r="B235" s="122" t="s">
        <v>109</v>
      </c>
      <c r="C235" s="158">
        <f t="shared" ref="C235:F235" si="64">C19+C228</f>
        <v>0</v>
      </c>
      <c r="D235" s="158">
        <f t="shared" si="64"/>
        <v>0</v>
      </c>
      <c r="E235" s="158">
        <f t="shared" si="64"/>
        <v>0</v>
      </c>
      <c r="F235" s="161">
        <f t="shared" si="6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65">D10</f>
        <v>-99</v>
      </c>
      <c r="E241" s="222">
        <f t="shared" si="65"/>
        <v>-107.91</v>
      </c>
      <c r="F241" s="222">
        <f t="shared" si="65"/>
        <v>-113.35499999999999</v>
      </c>
      <c r="H241" s="167"/>
    </row>
    <row r="242" spans="2:8" outlineLevel="1">
      <c r="B242" s="122" t="s">
        <v>111</v>
      </c>
      <c r="C242" s="222">
        <f t="shared" ref="C242:F242" si="66">C11</f>
        <v>0</v>
      </c>
      <c r="D242" s="223">
        <f t="shared" si="66"/>
        <v>-99</v>
      </c>
      <c r="E242" s="222">
        <f t="shared" si="66"/>
        <v>-108.9</v>
      </c>
      <c r="F242" s="222">
        <f t="shared" si="66"/>
        <v>-118.70100000000001</v>
      </c>
      <c r="H242" s="167"/>
    </row>
    <row r="243" spans="2:8" outlineLevel="1">
      <c r="B243" s="122" t="s">
        <v>110</v>
      </c>
      <c r="C243" s="222">
        <f t="shared" ref="C243:F243" si="67">C12</f>
        <v>0</v>
      </c>
      <c r="D243" s="222">
        <f t="shared" si="67"/>
        <v>0</v>
      </c>
      <c r="E243" s="223">
        <f t="shared" si="67"/>
        <v>-108.9</v>
      </c>
      <c r="F243" s="222">
        <f t="shared" si="67"/>
        <v>-119.79</v>
      </c>
      <c r="H243" s="167"/>
    </row>
    <row r="244" spans="2:8" outlineLevel="1">
      <c r="B244" s="122" t="s">
        <v>109</v>
      </c>
      <c r="C244" s="222">
        <f t="shared" ref="C244:F244" si="68">C13</f>
        <v>0</v>
      </c>
      <c r="D244" s="222">
        <f t="shared" si="68"/>
        <v>0</v>
      </c>
      <c r="E244" s="222">
        <f t="shared" si="68"/>
        <v>0</v>
      </c>
      <c r="F244" s="223">
        <f t="shared" si="6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69">D78*D16*$C$22</f>
        <v>62.743499999999997</v>
      </c>
      <c r="E247" s="160">
        <f t="shared" si="69"/>
        <v>66.256479000000013</v>
      </c>
      <c r="F247" s="160">
        <f t="shared" si="69"/>
        <v>69.574000500000011</v>
      </c>
    </row>
    <row r="248" spans="2:8" outlineLevel="1">
      <c r="B248" s="122" t="s">
        <v>111</v>
      </c>
      <c r="C248" s="158">
        <f t="shared" ref="C248:F248" si="70">C79*C17*$C$22</f>
        <v>0</v>
      </c>
      <c r="D248" s="161">
        <f t="shared" si="70"/>
        <v>62.743499999999997</v>
      </c>
      <c r="E248" s="160">
        <f>E79*E17*$C$22</f>
        <v>66.350430000000003</v>
      </c>
      <c r="F248" s="160">
        <f t="shared" si="70"/>
        <v>71.947577250000023</v>
      </c>
      <c r="H248" s="167"/>
    </row>
    <row r="249" spans="2:8" outlineLevel="1">
      <c r="B249" s="122" t="s">
        <v>110</v>
      </c>
      <c r="C249" s="158">
        <f t="shared" ref="C249:F249" si="71">C80*C18*$C$22</f>
        <v>0</v>
      </c>
      <c r="D249" s="158">
        <f t="shared" si="71"/>
        <v>0</v>
      </c>
      <c r="E249" s="161">
        <f t="shared" si="71"/>
        <v>67.430099999999996</v>
      </c>
      <c r="F249" s="160">
        <f t="shared" si="71"/>
        <v>74.776454999999999</v>
      </c>
      <c r="H249" s="167"/>
    </row>
    <row r="250" spans="2:8" outlineLevel="1">
      <c r="B250" s="122" t="s">
        <v>109</v>
      </c>
      <c r="C250" s="158">
        <f t="shared" ref="C250:F250" si="72">C81*C19*$C$22</f>
        <v>0</v>
      </c>
      <c r="D250" s="158">
        <f t="shared" si="72"/>
        <v>0</v>
      </c>
      <c r="E250" s="158">
        <f t="shared" si="72"/>
        <v>0</v>
      </c>
      <c r="F250" s="161">
        <f t="shared" si="72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73">D241+D247</f>
        <v>-36.256500000000003</v>
      </c>
      <c r="E253" s="222">
        <f t="shared" si="73"/>
        <v>-41.653520999999984</v>
      </c>
      <c r="F253" s="222">
        <f t="shared" si="73"/>
        <v>-43.780999499999979</v>
      </c>
    </row>
    <row r="254" spans="2:8" outlineLevel="1">
      <c r="B254" s="122" t="s">
        <v>111</v>
      </c>
      <c r="C254" s="222">
        <f t="shared" ref="C254:F254" si="74">C242+C248</f>
        <v>0</v>
      </c>
      <c r="D254" s="223">
        <f t="shared" si="74"/>
        <v>-36.256500000000003</v>
      </c>
      <c r="E254" s="222">
        <f t="shared" si="74"/>
        <v>-42.549570000000003</v>
      </c>
      <c r="F254" s="222">
        <f t="shared" si="74"/>
        <v>-46.753422749999984</v>
      </c>
    </row>
    <row r="255" spans="2:8" outlineLevel="1">
      <c r="B255" s="122" t="s">
        <v>110</v>
      </c>
      <c r="C255" s="222">
        <f t="shared" ref="C255:F255" si="75">C243+C249</f>
        <v>0</v>
      </c>
      <c r="D255" s="222">
        <f t="shared" si="75"/>
        <v>0</v>
      </c>
      <c r="E255" s="223">
        <f t="shared" si="75"/>
        <v>-41.46990000000001</v>
      </c>
      <c r="F255" s="222">
        <f t="shared" si="75"/>
        <v>-45.013545000000008</v>
      </c>
    </row>
    <row r="256" spans="2:8" outlineLevel="1">
      <c r="B256" s="122" t="s">
        <v>109</v>
      </c>
      <c r="C256" s="222">
        <f t="shared" ref="C256:F256" si="76">C244+C250</f>
        <v>0</v>
      </c>
      <c r="D256" s="222">
        <f t="shared" si="76"/>
        <v>0</v>
      </c>
      <c r="E256" s="222">
        <f t="shared" si="76"/>
        <v>0</v>
      </c>
      <c r="F256" s="223">
        <f t="shared" si="76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89.465100000000007</v>
      </c>
      <c r="D259" s="160">
        <f t="shared" ref="D259:F259" si="77">D253+D209+D232</f>
        <v>89.395650000000003</v>
      </c>
      <c r="E259" s="160">
        <f t="shared" si="77"/>
        <v>89.867852100000007</v>
      </c>
      <c r="F259" s="160">
        <f t="shared" si="77"/>
        <v>94.311274950000012</v>
      </c>
    </row>
    <row r="260" spans="2:11">
      <c r="B260" s="122" t="s">
        <v>111</v>
      </c>
      <c r="C260" s="158">
        <f t="shared" ref="C260:F260" si="78">C254+C210+C233</f>
        <v>0</v>
      </c>
      <c r="D260" s="161">
        <f t="shared" si="78"/>
        <v>89.395650000000003</v>
      </c>
      <c r="E260" s="160">
        <f t="shared" si="78"/>
        <v>88.868456999999992</v>
      </c>
      <c r="F260" s="160">
        <f t="shared" si="78"/>
        <v>88.72791727500001</v>
      </c>
    </row>
    <row r="261" spans="2:11">
      <c r="B261" s="122" t="s">
        <v>110</v>
      </c>
      <c r="C261" s="158">
        <f t="shared" ref="C261:F261" si="79">C255+C211+C234</f>
        <v>0</v>
      </c>
      <c r="D261" s="158">
        <f t="shared" si="79"/>
        <v>0</v>
      </c>
      <c r="E261" s="161">
        <f t="shared" si="79"/>
        <v>60.486989999999999</v>
      </c>
      <c r="F261" s="160">
        <f t="shared" si="79"/>
        <v>59.823705000000004</v>
      </c>
    </row>
    <row r="262" spans="2:11">
      <c r="B262" s="122" t="s">
        <v>109</v>
      </c>
      <c r="C262" s="158">
        <f t="shared" ref="C262:F262" si="80">C256+C212+C235</f>
        <v>0</v>
      </c>
      <c r="D262" s="158">
        <f t="shared" si="80"/>
        <v>0</v>
      </c>
      <c r="E262" s="158">
        <f t="shared" si="80"/>
        <v>0</v>
      </c>
      <c r="F262" s="161">
        <f t="shared" si="80"/>
        <v>42.471999999999973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89.465100000000007</v>
      </c>
      <c r="D265" s="160">
        <f>D259-C259</f>
        <v>-6.9450000000003342E-2</v>
      </c>
      <c r="E265" s="160">
        <f t="shared" ref="E265:F266" si="81">E259-D259</f>
        <v>0.47220210000000407</v>
      </c>
      <c r="F265" s="160">
        <f t="shared" si="81"/>
        <v>4.4434228500000046</v>
      </c>
    </row>
    <row r="266" spans="2:11" hidden="1" outlineLevel="1">
      <c r="B266" s="122" t="s">
        <v>111</v>
      </c>
      <c r="C266" s="158"/>
      <c r="D266" s="161">
        <f>D260</f>
        <v>89.395650000000003</v>
      </c>
      <c r="E266" s="160">
        <f t="shared" si="81"/>
        <v>-0.52719300000001112</v>
      </c>
      <c r="F266" s="160">
        <f t="shared" si="81"/>
        <v>-0.14053972499998224</v>
      </c>
    </row>
    <row r="267" spans="2:11" hidden="1" outlineLevel="1">
      <c r="B267" s="122" t="s">
        <v>110</v>
      </c>
      <c r="C267" s="158"/>
      <c r="D267" s="158"/>
      <c r="E267" s="161">
        <f>E261</f>
        <v>60.486989999999999</v>
      </c>
      <c r="F267" s="160">
        <f t="shared" ref="F267" si="82">F261-E261</f>
        <v>-0.6632849999999948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42.471999999999973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89.465100000000007</v>
      </c>
      <c r="D273" s="179">
        <f>D266</f>
        <v>89.395650000000003</v>
      </c>
      <c r="E273" s="179">
        <f>E267</f>
        <v>60.486989999999999</v>
      </c>
      <c r="F273" s="178">
        <f>F268</f>
        <v>42.471999999999973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-6.9450000000003342E-2</v>
      </c>
      <c r="E274" s="188">
        <f t="shared" ref="E274:F274" si="83">SUM(E275:E278)</f>
        <v>-5.4990900000007059E-2</v>
      </c>
      <c r="F274" s="188">
        <f t="shared" si="83"/>
        <v>3.6395981250000276</v>
      </c>
    </row>
    <row r="275" spans="2:7" hidden="1" outlineLevel="1">
      <c r="B275" s="122" t="s">
        <v>112</v>
      </c>
      <c r="C275" s="181"/>
      <c r="D275" s="186">
        <f>D265</f>
        <v>-6.9450000000003342E-2</v>
      </c>
      <c r="E275" s="186">
        <f t="shared" ref="E275:F275" si="84">E265</f>
        <v>0.47220210000000407</v>
      </c>
      <c r="F275" s="186">
        <f t="shared" si="84"/>
        <v>4.4434228500000046</v>
      </c>
    </row>
    <row r="276" spans="2:7" hidden="1" outlineLevel="1">
      <c r="B276" s="122" t="s">
        <v>111</v>
      </c>
      <c r="C276" s="185"/>
      <c r="D276" s="181"/>
      <c r="E276" s="186">
        <f>E266</f>
        <v>-0.52719300000001112</v>
      </c>
      <c r="F276" s="186">
        <f>F266</f>
        <v>-0.14053972499998224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-0.6632849999999948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89.465100000000007</v>
      </c>
      <c r="D279" s="182">
        <f>D273+D274</f>
        <v>89.3262</v>
      </c>
      <c r="E279" s="182">
        <f>E273+E274</f>
        <v>60.431999099999992</v>
      </c>
      <c r="F279" s="182">
        <f>F273+F274</f>
        <v>46.111598125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2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2013-01-23T21:58:50Z</dcterms:modified>
</cp:coreProperties>
</file>