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F218" i="8"/>
  <c r="F215"/>
  <c r="F216"/>
  <c r="F217"/>
  <c r="E217"/>
  <c r="E215"/>
  <c r="E216"/>
  <c r="D216"/>
  <c r="D215"/>
  <c r="C215"/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157" l="1"/>
  <c r="C253"/>
  <c r="C156"/>
  <c r="E66"/>
  <c r="E158"/>
  <c r="E121"/>
  <c r="F119"/>
  <c r="C197"/>
  <c r="C210" s="1"/>
  <c r="C260" s="1"/>
  <c r="C199"/>
  <c r="E119"/>
  <c r="E254"/>
  <c r="C198"/>
  <c r="C211" s="1"/>
  <c r="C261" s="1"/>
  <c r="C216"/>
  <c r="F250"/>
  <c r="F256" s="1"/>
  <c r="F123"/>
  <c r="F80"/>
  <c r="F66"/>
  <c r="C217"/>
  <c r="D62"/>
  <c r="D78"/>
  <c r="D79"/>
  <c r="D64"/>
  <c r="E157"/>
  <c r="C218"/>
  <c r="C212"/>
  <c r="C262" s="1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59" s="1"/>
  <c r="C265" s="1"/>
  <c r="C273" s="1"/>
  <c r="C279" s="1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F265" l="1"/>
  <c r="F275" s="1"/>
  <c r="D197"/>
  <c r="D210" s="1"/>
  <c r="D260" s="1"/>
  <c r="D266" s="1"/>
  <c r="D273" s="1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F197"/>
  <c r="F210" s="1"/>
  <c r="F260" s="1"/>
  <c r="E197"/>
  <c r="E210" s="1"/>
  <c r="E260" s="1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65"/>
  <c r="E275" s="1"/>
  <c r="D279"/>
  <c r="F266"/>
  <c r="F276" s="1"/>
  <c r="F199"/>
  <c r="F212" s="1"/>
  <c r="F262" s="1"/>
  <c r="F268" s="1"/>
  <c r="F273" s="1"/>
  <c r="F198"/>
  <c r="F211" s="1"/>
  <c r="F261" s="1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<sst xmlns="http://schemas.openxmlformats.org/spreadsheetml/2006/main" count="614" uniqueCount="262">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</sst>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8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3" formatCode="#,##0.0000;\-#,##0.0000;0.0000"/>
    <numFmt numFmtId="177" formatCode="#,##0.00000000;\-#,##0.00000000;0.00000000"/>
  </numFmts>
  <fonts count="15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4" fillId="10" borderId="0" applyNumberFormat="0" applyBorder="0" applyAlignment="0" applyProtection="0"/>
  </cellStyleXfs>
  <cellXfs count="248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  <xf numFmtId="173" fontId="14" fillId="10" borderId="6" xfId="3" applyNumberFormat="1" applyBorder="1"/>
    <xf numFmtId="177" fontId="14" fillId="10" borderId="6" xfId="3" applyNumberFormat="1" applyBorder="1"/>
  </cellXfs>
  <cellStyles count="4">
    <cellStyle name="Bad" xfId="3" builtinId="27"/>
    <cellStyle name="Dezimal 2" xfId="2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120087296"/>
        <c:axId val="120088832"/>
      </c:lineChart>
      <c:catAx>
        <c:axId val="120087296"/>
        <c:scaling>
          <c:orientation val="minMax"/>
        </c:scaling>
        <c:axPos val="b"/>
        <c:numFmt formatCode="0.00%" sourceLinked="1"/>
        <c:tickLblPos val="nextTo"/>
        <c:crossAx val="120088832"/>
        <c:crosses val="autoZero"/>
        <c:auto val="1"/>
        <c:lblAlgn val="ctr"/>
        <c:lblOffset val="100"/>
      </c:catAx>
      <c:valAx>
        <c:axId val="120088832"/>
        <c:scaling>
          <c:orientation val="minMax"/>
        </c:scaling>
        <c:axPos val="l"/>
        <c:majorGridlines/>
        <c:numFmt formatCode="0.00%" sourceLinked="1"/>
        <c:tickLblPos val="nextTo"/>
        <c:crossAx val="12008729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120114560"/>
        <c:axId val="47937024"/>
      </c:scatterChart>
      <c:valAx>
        <c:axId val="1201145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47937024"/>
        <c:crosses val="autoZero"/>
        <c:crossBetween val="midCat"/>
        <c:majorUnit val="0.1"/>
      </c:valAx>
      <c:valAx>
        <c:axId val="4793702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120114560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I33"/>
  <sheetViews>
    <sheetView topLeftCell="B1" zoomScale="130" zoomScaleNormal="130" workbookViewId="0">
      <selection activeCell="G9" sqref="G9"/>
    </sheetView>
  </sheetViews>
  <sheetFormatPr defaultColWidth="11.5546875" defaultRowHeight="13.2"/>
  <cols>
    <col min="2" max="2" width="25.88671875" bestFit="1" customWidth="1"/>
    <col min="8" max="8" width="46.5546875" bestFit="1" customWidth="1"/>
    <col min="9" max="9" width="25.6640625" bestFit="1" customWidth="1"/>
    <col min="10" max="10" width="22.6640625" customWidth="1"/>
  </cols>
  <sheetData>
    <row r="3" spans="2:9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9">
      <c r="B4" s="41"/>
      <c r="C4" s="41"/>
      <c r="D4" s="41"/>
      <c r="E4" s="41"/>
      <c r="F4" s="41"/>
      <c r="G4" s="41"/>
    </row>
    <row r="5" spans="2:9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9">
      <c r="B6" s="41">
        <v>2012</v>
      </c>
      <c r="C6" s="214">
        <v>-90</v>
      </c>
      <c r="D6" s="214">
        <v>9</v>
      </c>
      <c r="E6" s="214">
        <v>8.91</v>
      </c>
      <c r="F6" s="214">
        <v>5.4450000000000003</v>
      </c>
      <c r="G6" s="214">
        <v>0</v>
      </c>
      <c r="I6" s="214">
        <v>-1</v>
      </c>
    </row>
    <row r="7" spans="2:9">
      <c r="B7" s="41">
        <v>2013</v>
      </c>
      <c r="C7" s="41">
        <v>0</v>
      </c>
      <c r="D7" s="214">
        <v>-99</v>
      </c>
      <c r="E7" s="214">
        <v>9.9</v>
      </c>
      <c r="F7" s="214">
        <v>9.8010000000000002</v>
      </c>
      <c r="G7" s="214">
        <v>5.9894999999999996</v>
      </c>
    </row>
    <row r="8" spans="2:9">
      <c r="B8" s="41">
        <v>2014</v>
      </c>
      <c r="C8" s="41">
        <v>0</v>
      </c>
      <c r="D8" s="41">
        <v>0</v>
      </c>
      <c r="E8" s="214">
        <v>-108.9</v>
      </c>
      <c r="F8" s="214">
        <v>10.89</v>
      </c>
      <c r="G8" s="214">
        <v>10.7811</v>
      </c>
    </row>
    <row r="9" spans="2:9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11.978999999999999</v>
      </c>
    </row>
    <row r="10" spans="2:9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9">
      <c r="B13" s="2" t="s">
        <v>249</v>
      </c>
      <c r="C13" s="218"/>
      <c r="D13" s="218"/>
      <c r="E13" s="218"/>
      <c r="F13" s="218"/>
      <c r="G13" s="218"/>
    </row>
    <row r="14" spans="2:9">
      <c r="B14" s="2">
        <v>2012</v>
      </c>
      <c r="C14" s="218">
        <f>SUM($C6:C6)</f>
        <v>-90</v>
      </c>
      <c r="D14" s="218">
        <f>SUM($C6:D6)</f>
        <v>-81</v>
      </c>
      <c r="E14" s="218">
        <f>SUM($C6:E6)</f>
        <v>-72.09</v>
      </c>
      <c r="F14" s="218">
        <f>SUM($C6:F6)</f>
        <v>-66.64500000000001</v>
      </c>
      <c r="G14" s="218">
        <f>SUM($C6:G6)</f>
        <v>-66.64500000000001</v>
      </c>
    </row>
    <row r="15" spans="2:9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-89.1</v>
      </c>
      <c r="F15" s="218">
        <f>SUM($C7:F7)</f>
        <v>-79.298999999999992</v>
      </c>
      <c r="G15" s="218">
        <f>SUM($C7:G7)</f>
        <v>-73.309499999999986</v>
      </c>
    </row>
    <row r="16" spans="2:9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-98.01</v>
      </c>
      <c r="G16" s="218">
        <f>SUM($C8:G8)</f>
        <v>-87.22890000000001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-107.81100000000001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9.2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8" thickBot="1"/>
    <row r="33" spans="2:5" ht="13.8" thickBot="1">
      <c r="B33" s="233">
        <f>Sliding_in_Triangle!C287</f>
        <v>3</v>
      </c>
      <c r="C33" s="2" t="str">
        <f>VLOOKUP($B33,$B$24:$E$30,2,FALSE)</f>
        <v>profit</v>
      </c>
      <c r="D33" s="2" t="str">
        <f>VLOOKUP($B33,$B$24:$E$30,3,FALSE)</f>
        <v>no</v>
      </c>
      <c r="E33" s="2" t="str">
        <f>VLOOKUP($B33,$B$24:$E$30,4,FALSE)</f>
        <v>LP-off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163" zoomScale="85" zoomScaleNormal="85" workbookViewId="0">
      <selection activeCell="F218" sqref="F218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14" max="14" width="16.5546875" bestFit="1" customWidth="1"/>
  </cols>
  <sheetData>
    <row r="1" spans="1:9" ht="22.8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4.4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-81</v>
      </c>
      <c r="E10" s="158">
        <f>Input_for_Test!E14</f>
        <v>-72.09</v>
      </c>
      <c r="F10" s="158">
        <f>Input_for_Test!F14</f>
        <v>-66.64500000000001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-89.1</v>
      </c>
      <c r="F11" s="158">
        <f>Input_for_Test!F15</f>
        <v>-79.298999999999992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-98.01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4.4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4.4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4.4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-81</v>
      </c>
      <c r="E31" s="160">
        <f t="shared" si="0"/>
        <v>-72.09</v>
      </c>
      <c r="F31" s="160">
        <f t="shared" si="0"/>
        <v>-66.64500000000001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-89.1</v>
      </c>
      <c r="F32" s="160">
        <f t="shared" si="1"/>
        <v>-79.298999999999992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-98.01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4.4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0.38571428571428573</v>
      </c>
      <c r="E37" s="25">
        <f>-E31/E16</f>
        <v>0.32693877551020412</v>
      </c>
      <c r="F37" s="25">
        <f>-F31/F16</f>
        <v>0.28785228377065114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0.40408163265306118</v>
      </c>
      <c r="F38" s="25">
        <f>-F32/F17</f>
        <v>0.34250728862973756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0.49127819548872181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6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9.2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0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LP-off</v>
      </c>
      <c r="K58" s="243">
        <f>IF(J58="LP-on",1,0)</f>
        <v>0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4.4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0.38571428571428573</v>
      </c>
      <c r="E62" s="193">
        <f t="shared" si="7"/>
        <v>0.32693877551020412</v>
      </c>
      <c r="F62" s="193">
        <f t="shared" si="7"/>
        <v>0.28785228377065114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/>
        <v>4.349999999999999E-2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0.40408163265306118</v>
      </c>
      <c r="F64" s="193">
        <f t="shared" si="8"/>
        <v>0.34250728862973756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 ca="1"/>
        <v>0</v>
      </c>
      <c r="D65" s="192">
        <v>6.2142857142857118E-2</v>
      </c>
      <c r="E65" s="192">
        <v>3.5510204081632113E-3</v>
      </c>
      <c r="F65" s="192">
        <v>0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0.49127819548872181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8.699999999999998E-2</v>
      </c>
      <c r="F67" s="192">
        <v>7.9412030075187962E-2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8.699999999999998E-2</v>
      </c>
    </row>
    <row r="70" spans="1:8" hidden="1" outlineLevel="1"/>
    <row r="71" spans="1:8" ht="14.4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4.349999999999999E-2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6.2142857142857118E-2</v>
      </c>
      <c r="E73" s="25">
        <f t="shared" si="12"/>
        <v>3.5510204081632113E-3</v>
      </c>
      <c r="F73" s="25">
        <f t="shared" si="12"/>
        <v>0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8.699999999999998E-2</v>
      </c>
      <c r="F74" s="25">
        <f t="shared" si="13"/>
        <v>7.9412030075187962E-2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8.699999999999998E-2</v>
      </c>
    </row>
    <row r="76" spans="1:8" hidden="1" outlineLevel="1">
      <c r="C76" s="25"/>
      <c r="D76" s="25"/>
      <c r="E76" s="25"/>
      <c r="F76" s="127"/>
    </row>
    <row r="77" spans="1:8" ht="14.4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0.40650000000000003</v>
      </c>
      <c r="D78" s="25">
        <f>D37-D72</f>
        <v>0.38571428571428573</v>
      </c>
      <c r="E78" s="25">
        <f>E37-E72</f>
        <v>0.32693877551020412</v>
      </c>
      <c r="F78" s="25">
        <f>F37-F72</f>
        <v>0.28785228377065114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0.40928571428571431</v>
      </c>
      <c r="E79" s="25">
        <f>E38-E73</f>
        <v>0.400530612244898</v>
      </c>
      <c r="F79" s="25">
        <f>F38-F73</f>
        <v>0.34250728862973756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0.48615789473684212</v>
      </c>
      <c r="F80" s="25">
        <f>F39-F74</f>
        <v>0.41186616541353382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0.61764705882352944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6" hidden="1" outlineLevel="1">
      <c r="B84" s="150" t="s">
        <v>177</v>
      </c>
    </row>
    <row r="85" spans="1:14" s="176" customFormat="1" ht="15.6" collapsed="1">
      <c r="B85" s="177"/>
    </row>
    <row r="86" spans="1:14" s="176" customFormat="1" ht="15.6">
      <c r="B86" s="150" t="s">
        <v>177</v>
      </c>
      <c r="C86" s="17">
        <v>0.43</v>
      </c>
    </row>
    <row r="87" spans="1:14" s="176" customFormat="1" ht="15.6">
      <c r="B87" s="177"/>
    </row>
    <row r="88" spans="1:14" ht="14.4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6" hidden="1" outlineLevel="1">
      <c r="B93" s="177"/>
    </row>
    <row r="94" spans="1:14" hidden="1" outlineLevel="1"/>
    <row r="95" spans="1:14" s="149" customFormat="1" ht="15.6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4.4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0.40650000000000003</v>
      </c>
      <c r="D117" s="191">
        <f t="shared" ref="D117:F117" si="17">D78</f>
        <v>0.38571428571428573</v>
      </c>
      <c r="E117" s="191">
        <f t="shared" si="17"/>
        <v>0.32693877551020412</v>
      </c>
      <c r="F117" s="191">
        <f t="shared" si="17"/>
        <v>0.28785228377065114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0.45284999999999997</v>
      </c>
      <c r="D118" s="192">
        <v>0.4757142857142857</v>
      </c>
      <c r="E118" s="192">
        <v>0.54036734693877553</v>
      </c>
      <c r="F118" s="192">
        <v>0.58336248785228373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0.40928571428571431</v>
      </c>
      <c r="E119" s="193">
        <f t="shared" si="18"/>
        <v>0.400530612244898</v>
      </c>
      <c r="F119" s="193">
        <f t="shared" si="18"/>
        <v>0.34250728862973756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0.44978571428571423</v>
      </c>
      <c r="E120" s="192">
        <v>0.45941632653061221</v>
      </c>
      <c r="F120" s="192">
        <v>0.52324198250728871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0.48615789473684212</v>
      </c>
      <c r="F121" s="193">
        <f t="shared" si="19"/>
        <v>0.41186616541353382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0.36522631578947362</v>
      </c>
      <c r="F122" s="192">
        <v>0.44694721804511278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0.61764705882352944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0.31999999999999984</v>
      </c>
    </row>
    <row r="125" spans="1:14" hidden="1" outlineLevel="1"/>
    <row r="126" spans="1:14" ht="14.4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0.45284999999999997</v>
      </c>
      <c r="D127" s="25">
        <f>D118</f>
        <v>0.4757142857142857</v>
      </c>
      <c r="E127" s="25">
        <f>E118</f>
        <v>0.54036734693877553</v>
      </c>
      <c r="F127" s="25">
        <f>F118</f>
        <v>0.58336248785228373</v>
      </c>
      <c r="H127" s="32"/>
    </row>
    <row r="128" spans="1:14" hidden="1" outlineLevel="1">
      <c r="B128" s="122" t="s">
        <v>111</v>
      </c>
      <c r="C128" s="25"/>
      <c r="D128" s="124">
        <f>D120</f>
        <v>0.44978571428571423</v>
      </c>
      <c r="E128" s="25">
        <f>E120</f>
        <v>0.45941632653061221</v>
      </c>
      <c r="F128" s="25">
        <f>F120</f>
        <v>0.52324198250728871</v>
      </c>
    </row>
    <row r="129" spans="2:8" hidden="1" outlineLevel="1">
      <c r="B129" s="122" t="s">
        <v>110</v>
      </c>
      <c r="C129" s="25"/>
      <c r="D129" s="25"/>
      <c r="E129" s="124">
        <f>E122</f>
        <v>0.36522631578947362</v>
      </c>
      <c r="F129" s="25">
        <f>F122</f>
        <v>0.44694721804511278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0.31999999999999984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4.4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4.4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66.116100000000003</v>
      </c>
      <c r="D144" s="160">
        <f t="shared" si="22"/>
        <v>72.926999999999992</v>
      </c>
      <c r="E144" s="160">
        <f t="shared" si="22"/>
        <v>86.980230000000006</v>
      </c>
      <c r="F144" s="160">
        <f t="shared" si="22"/>
        <v>98.59599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68.952149999999989</v>
      </c>
      <c r="E145" s="160">
        <f t="shared" si="22"/>
        <v>73.949949000000004</v>
      </c>
      <c r="F145" s="160">
        <f t="shared" si="22"/>
        <v>88.43482800000001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50.656889999999997</v>
      </c>
      <c r="F146" s="160">
        <f t="shared" si="22"/>
        <v>65.091158100000001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39.711999999999982</v>
      </c>
    </row>
    <row r="148" spans="1:8" collapsed="1"/>
    <row r="149" spans="1:8" s="226" customFormat="1" ht="15.6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4.4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61.830999999999989</v>
      </c>
      <c r="D156" s="160">
        <f t="shared" si="23"/>
        <v>68.108999999999995</v>
      </c>
      <c r="E156" s="160">
        <f t="shared" si="23"/>
        <v>80.975249999999988</v>
      </c>
      <c r="F156" s="160">
        <f t="shared" si="23"/>
        <v>91.630147499999978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64.495500000000007</v>
      </c>
      <c r="E157" s="160">
        <f t="shared" si="23"/>
        <v>69.129540000000006</v>
      </c>
      <c r="F157" s="160">
        <f t="shared" si="23"/>
        <v>82.392727500000007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47.690899999999999</v>
      </c>
      <c r="F158" s="160">
        <f t="shared" si="23"/>
        <v>60.894920999999997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26.352999999999998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4.4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4.4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41.830999999999989</v>
      </c>
      <c r="D166" s="200">
        <f>D156+MIN(0,D165)</f>
        <v>48.108999999999995</v>
      </c>
      <c r="E166" s="200">
        <f>E156+MIN(0,E165)</f>
        <v>60.975249999999988</v>
      </c>
      <c r="F166" s="200">
        <f>F156+MIN(0,F165)</f>
        <v>71.630147499999978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64.495500000000007</v>
      </c>
      <c r="E167" s="200">
        <f t="shared" si="25"/>
        <v>69.129540000000006</v>
      </c>
      <c r="F167" s="200">
        <f t="shared" si="25"/>
        <v>82.392727500000007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47.690899999999999</v>
      </c>
      <c r="F168" s="200">
        <f t="shared" si="25"/>
        <v>60.894920999999997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26.352999999999998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399999999999999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4.4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61.830999999999989</v>
      </c>
      <c r="D174" s="160">
        <f t="shared" si="26"/>
        <v>68.108999999999995</v>
      </c>
      <c r="E174" s="160">
        <f t="shared" si="26"/>
        <v>80.975249999999988</v>
      </c>
      <c r="F174" s="160">
        <f t="shared" si="26"/>
        <v>91.630147499999978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64.495500000000007</v>
      </c>
      <c r="E175" s="160">
        <f t="shared" si="26"/>
        <v>69.129540000000006</v>
      </c>
      <c r="F175" s="160">
        <f t="shared" si="26"/>
        <v>82.392727500000007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47.690899999999999</v>
      </c>
      <c r="F176" s="160">
        <f t="shared" si="26"/>
        <v>60.894920999999997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26.352999999999998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4.4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4.4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40.808459999999997</v>
      </c>
      <c r="D189" s="160">
        <f t="shared" ref="D189:F189" si="31">$C$153*MAX(0,D174)</f>
        <v>44.95194</v>
      </c>
      <c r="E189" s="160">
        <f t="shared" si="31"/>
        <v>53.443664999999996</v>
      </c>
      <c r="F189" s="160">
        <f t="shared" si="31"/>
        <v>60.47589734999999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42.56703000000001</v>
      </c>
      <c r="E190" s="160">
        <f t="shared" si="32"/>
        <v>45.625496400000003</v>
      </c>
      <c r="F190" s="160">
        <f t="shared" si="32"/>
        <v>54.37920015000001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31.475994</v>
      </c>
      <c r="F191" s="160">
        <f t="shared" si="33"/>
        <v>40.190647859999999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17.392979999999998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58.328459999999993</v>
      </c>
      <c r="D196" s="200">
        <f t="shared" ref="D196:F196" si="35">D189+D181</f>
        <v>63.347939999999994</v>
      </c>
      <c r="E196" s="200">
        <f t="shared" si="35"/>
        <v>72.759464999999992</v>
      </c>
      <c r="F196" s="200">
        <f t="shared" si="35"/>
        <v>80.757487349999991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60.963030000000003</v>
      </c>
      <c r="E197" s="200">
        <f t="shared" si="36"/>
        <v>64.941296399999999</v>
      </c>
      <c r="F197" s="200">
        <f t="shared" si="36"/>
        <v>74.660790150000011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48.119993999999998</v>
      </c>
      <c r="F198" s="200">
        <f t="shared" si="37"/>
        <v>57.666847859999997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32.284979999999997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7.399999999999999" collapsed="1">
      <c r="B203" s="123" t="s">
        <v>185</v>
      </c>
      <c r="C203" s="227" t="str">
        <f>Input_for_Test!C33</f>
        <v>profit</v>
      </c>
      <c r="F203" s="35" t="s">
        <v>186</v>
      </c>
    </row>
    <row r="204" spans="1:10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t="14.4" outlineLevel="1">
      <c r="B209" s="122" t="s">
        <v>112</v>
      </c>
      <c r="C209" s="247">
        <v>58.32846</v>
      </c>
      <c r="D209" s="160">
        <f t="shared" ref="D209:F209" si="39">IF($C$203="profit",D196,IF($C$203="fix",D89,D144))</f>
        <v>63.347939999999994</v>
      </c>
      <c r="E209" s="160">
        <f t="shared" si="39"/>
        <v>72.759464999999992</v>
      </c>
      <c r="F209" s="160">
        <f t="shared" si="39"/>
        <v>80.757487349999991</v>
      </c>
    </row>
    <row r="210" spans="2:7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60.963030000000003</v>
      </c>
      <c r="E210" s="160">
        <f t="shared" si="40"/>
        <v>64.941296399999999</v>
      </c>
      <c r="F210" s="160">
        <f t="shared" si="40"/>
        <v>74.660790150000011</v>
      </c>
    </row>
    <row r="211" spans="2:7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48.119993999999998</v>
      </c>
      <c r="F211" s="160">
        <f t="shared" si="41"/>
        <v>57.666847859999997</v>
      </c>
    </row>
    <row r="212" spans="2:7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32.284979999999997</v>
      </c>
    </row>
    <row r="213" spans="2:7" outlineLevel="1">
      <c r="B213" s="172"/>
      <c r="C213" s="172"/>
      <c r="D213" s="172"/>
      <c r="E213" s="172"/>
      <c r="F213" s="172"/>
      <c r="G213" s="172"/>
    </row>
    <row r="214" spans="2:7" ht="14.4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outlineLevel="1">
      <c r="B215" s="175" t="s">
        <v>112</v>
      </c>
      <c r="C215" s="199">
        <f>IF($C$203="profit",C181,IF($C$203="fix",C89,C137))</f>
        <v>17.52</v>
      </c>
      <c r="D215" s="199">
        <f>IF($C$203="profit",D181,IF($C$203="fix",D89,D137))</f>
        <v>18.395999999999997</v>
      </c>
      <c r="E215" s="199">
        <f>IF($C$203="profit",E181,IF($C$203="fix",E89,E137))</f>
        <v>19.315799999999999</v>
      </c>
      <c r="F215" s="199">
        <f>IF($C$203="profit",F181,IF($C$203="fix",F89,F137))</f>
        <v>20.281589999999998</v>
      </c>
      <c r="G215" s="172"/>
    </row>
    <row r="216" spans="2:7" outlineLevel="1">
      <c r="B216" s="175" t="s">
        <v>111</v>
      </c>
      <c r="C216" s="201">
        <f t="shared" ref="C216:F216" si="43">IF($C$203="profit",C190,IF($C$203="fix",C90,C138))</f>
        <v>0</v>
      </c>
      <c r="D216" s="199">
        <f>IF($C$203="profit",D182,IF($C$203="fix",D90,D138))</f>
        <v>18.395999999999997</v>
      </c>
      <c r="E216" s="199">
        <f>IF($C$203="profit",E182,IF($C$203="fix",E90,E138))</f>
        <v>19.315799999999999</v>
      </c>
      <c r="F216" s="199">
        <f>IF($C$203="profit",F182,IF($C$203="fix",F90,F138))</f>
        <v>20.281589999999998</v>
      </c>
      <c r="G216" s="172"/>
    </row>
    <row r="217" spans="2:7" outlineLevel="1">
      <c r="B217" s="175" t="s">
        <v>110</v>
      </c>
      <c r="C217" s="201">
        <f t="shared" ref="C217:F217" si="44">IF($C$203="profit",C191,IF($C$203="fix",C91,C139))</f>
        <v>0</v>
      </c>
      <c r="D217" s="201">
        <f t="shared" si="44"/>
        <v>0</v>
      </c>
      <c r="E217" s="199">
        <f>IF($C$203="profit",E183,IF($C$203="fix",E91,E139))</f>
        <v>16.643999999999998</v>
      </c>
      <c r="F217" s="199">
        <f>IF($C$203="profit",F183,IF($C$203="fix",F91,F139))</f>
        <v>17.476199999999999</v>
      </c>
      <c r="G217" s="172"/>
    </row>
    <row r="218" spans="2:7" outlineLevel="1">
      <c r="B218" s="175" t="s">
        <v>109</v>
      </c>
      <c r="C218" s="201">
        <f t="shared" ref="C218:F218" si="45">IF($C$203="profit",C192,IF($C$203="fix",C92,C140))</f>
        <v>0</v>
      </c>
      <c r="D218" s="201">
        <f t="shared" si="45"/>
        <v>0</v>
      </c>
      <c r="E218" s="201">
        <f t="shared" si="45"/>
        <v>0</v>
      </c>
      <c r="F218" s="199">
        <f>IF($C$203="profit",F184,IF($C$203="fix",F92,F140))</f>
        <v>14.891999999999999</v>
      </c>
      <c r="G218" s="172"/>
    </row>
    <row r="219" spans="2:7" outlineLevel="1">
      <c r="C219" s="158"/>
      <c r="D219" s="158"/>
      <c r="E219" s="158"/>
      <c r="F219" s="162"/>
    </row>
    <row r="220" spans="2:7" outlineLevel="1">
      <c r="B220" s="22"/>
      <c r="F220" s="130"/>
    </row>
    <row r="221" spans="2:7" outlineLevel="1">
      <c r="C221" s="158"/>
      <c r="D221" s="158"/>
      <c r="E221" s="158"/>
      <c r="F221" s="162"/>
    </row>
    <row r="222" spans="2:7" s="149" customFormat="1" ht="15.6" outlineLevel="1">
      <c r="B222" s="150" t="s">
        <v>229</v>
      </c>
    </row>
    <row r="223" spans="2:7" outlineLevel="1">
      <c r="B223"/>
    </row>
    <row r="224" spans="2:7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-146</v>
      </c>
      <c r="D225" s="160">
        <f t="shared" ref="D225:F225" si="46">-$C$22*D16</f>
        <v>-153.29999999999998</v>
      </c>
      <c r="E225" s="160">
        <f t="shared" si="46"/>
        <v>-160.965</v>
      </c>
      <c r="F225" s="160">
        <f t="shared" si="46"/>
        <v>-169.01325</v>
      </c>
      <c r="H225" t="s">
        <v>231</v>
      </c>
    </row>
    <row r="226" spans="2:8" outlineLevel="1">
      <c r="B226" s="122" t="s">
        <v>111</v>
      </c>
      <c r="C226" s="158">
        <f t="shared" ref="C226:F226" si="47">-$C$22*C17</f>
        <v>0</v>
      </c>
      <c r="D226" s="161">
        <f t="shared" si="47"/>
        <v>-153.29999999999998</v>
      </c>
      <c r="E226" s="160">
        <f t="shared" si="47"/>
        <v>-160.965</v>
      </c>
      <c r="F226" s="160">
        <f t="shared" si="47"/>
        <v>-169.01325</v>
      </c>
    </row>
    <row r="227" spans="2:8" outlineLevel="1">
      <c r="B227" s="122" t="s">
        <v>110</v>
      </c>
      <c r="C227" s="158">
        <f t="shared" ref="C227:F227" si="48">-$C$22*C18</f>
        <v>0</v>
      </c>
      <c r="D227" s="158">
        <f t="shared" si="48"/>
        <v>0</v>
      </c>
      <c r="E227" s="161">
        <f t="shared" si="48"/>
        <v>-138.69999999999999</v>
      </c>
      <c r="F227" s="160">
        <f t="shared" si="48"/>
        <v>-145.63499999999999</v>
      </c>
    </row>
    <row r="228" spans="2:8" outlineLevel="1">
      <c r="B228" s="122" t="s">
        <v>109</v>
      </c>
      <c r="C228" s="158">
        <f t="shared" ref="C228:F228" si="49">-$C$22*C19</f>
        <v>0</v>
      </c>
      <c r="D228" s="158">
        <f t="shared" si="49"/>
        <v>0</v>
      </c>
      <c r="E228" s="158">
        <f t="shared" si="49"/>
        <v>0</v>
      </c>
      <c r="F228" s="161">
        <f t="shared" si="49"/>
        <v>-124.1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54</v>
      </c>
      <c r="D232" s="160">
        <f t="shared" ref="D232:F232" si="50">D16+D225</f>
        <v>56.700000000000017</v>
      </c>
      <c r="E232" s="160">
        <f t="shared" si="50"/>
        <v>59.534999999999997</v>
      </c>
      <c r="F232" s="160">
        <f t="shared" si="50"/>
        <v>62.511750000000006</v>
      </c>
    </row>
    <row r="233" spans="2:8" outlineLevel="1">
      <c r="B233" s="122" t="s">
        <v>111</v>
      </c>
      <c r="C233" s="158">
        <f t="shared" ref="C233:F233" si="51">C17+C226</f>
        <v>0</v>
      </c>
      <c r="D233" s="161">
        <f t="shared" si="51"/>
        <v>56.700000000000017</v>
      </c>
      <c r="E233" s="160">
        <f t="shared" si="51"/>
        <v>59.534999999999997</v>
      </c>
      <c r="F233" s="160">
        <f t="shared" si="51"/>
        <v>62.511750000000006</v>
      </c>
    </row>
    <row r="234" spans="2:8" outlineLevel="1">
      <c r="B234" s="122" t="s">
        <v>110</v>
      </c>
      <c r="C234" s="158">
        <f t="shared" ref="C234:F234" si="52">C18+C227</f>
        <v>0</v>
      </c>
      <c r="D234" s="158">
        <f t="shared" si="52"/>
        <v>0</v>
      </c>
      <c r="E234" s="161">
        <f t="shared" si="52"/>
        <v>51.300000000000011</v>
      </c>
      <c r="F234" s="160">
        <f t="shared" si="52"/>
        <v>53.865000000000009</v>
      </c>
    </row>
    <row r="235" spans="2:8" outlineLevel="1">
      <c r="B235" s="122" t="s">
        <v>109</v>
      </c>
      <c r="C235" s="158">
        <f t="shared" ref="C235:F235" si="53">C19+C228</f>
        <v>0</v>
      </c>
      <c r="D235" s="158">
        <f t="shared" si="53"/>
        <v>0</v>
      </c>
      <c r="E235" s="158">
        <f t="shared" si="53"/>
        <v>0</v>
      </c>
      <c r="F235" s="161">
        <f t="shared" si="53"/>
        <v>45.900000000000006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21">
        <f>C10</f>
        <v>-90</v>
      </c>
      <c r="D241" s="222">
        <f t="shared" ref="D241:F241" si="54">D10</f>
        <v>-81</v>
      </c>
      <c r="E241" s="222">
        <f t="shared" si="54"/>
        <v>-72.09</v>
      </c>
      <c r="F241" s="222">
        <f t="shared" si="54"/>
        <v>-66.64500000000001</v>
      </c>
      <c r="H241" s="167"/>
    </row>
    <row r="242" spans="2:8" outlineLevel="1">
      <c r="B242" s="122" t="s">
        <v>111</v>
      </c>
      <c r="C242" s="222">
        <f t="shared" ref="C242:F242" si="55">C11</f>
        <v>0</v>
      </c>
      <c r="D242" s="223">
        <f t="shared" si="55"/>
        <v>-99</v>
      </c>
      <c r="E242" s="222">
        <f t="shared" si="55"/>
        <v>-89.1</v>
      </c>
      <c r="F242" s="222">
        <f t="shared" si="55"/>
        <v>-79.298999999999992</v>
      </c>
      <c r="H242" s="167"/>
    </row>
    <row r="243" spans="2:8" outlineLevel="1">
      <c r="B243" s="122" t="s">
        <v>110</v>
      </c>
      <c r="C243" s="222">
        <f t="shared" ref="C243:F243" si="56">C12</f>
        <v>0</v>
      </c>
      <c r="D243" s="222">
        <f t="shared" si="56"/>
        <v>0</v>
      </c>
      <c r="E243" s="223">
        <f t="shared" si="56"/>
        <v>-108.9</v>
      </c>
      <c r="F243" s="222">
        <f t="shared" si="56"/>
        <v>-98.01</v>
      </c>
      <c r="H243" s="167"/>
    </row>
    <row r="244" spans="2:8" outlineLevel="1">
      <c r="B244" s="122" t="s">
        <v>109</v>
      </c>
      <c r="C244" s="222">
        <f t="shared" ref="C244:F244" si="57">C13</f>
        <v>0</v>
      </c>
      <c r="D244" s="222">
        <f t="shared" si="57"/>
        <v>0</v>
      </c>
      <c r="E244" s="222">
        <f t="shared" si="57"/>
        <v>0</v>
      </c>
      <c r="F244" s="223">
        <f t="shared" si="57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t="14.4" outlineLevel="1">
      <c r="B247" s="122" t="s">
        <v>112</v>
      </c>
      <c r="C247" s="246">
        <v>59.348999999999997</v>
      </c>
      <c r="D247" s="160">
        <f t="shared" ref="D247:F247" si="58">D78*D16*$C$22</f>
        <v>59.129999999999995</v>
      </c>
      <c r="E247" s="160">
        <f t="shared" si="58"/>
        <v>52.625700000000002</v>
      </c>
      <c r="F247" s="160">
        <f t="shared" si="58"/>
        <v>48.650850000000005</v>
      </c>
    </row>
    <row r="248" spans="2:8" outlineLevel="1">
      <c r="B248" s="122" t="s">
        <v>111</v>
      </c>
      <c r="C248" s="158">
        <f t="shared" ref="C248:F248" si="59">C79*C17*$C$22</f>
        <v>0</v>
      </c>
      <c r="D248" s="161">
        <f t="shared" si="59"/>
        <v>62.743499999999997</v>
      </c>
      <c r="E248" s="160">
        <f>E79*E17*$C$22</f>
        <v>64.471410000000006</v>
      </c>
      <c r="F248" s="160">
        <f t="shared" si="59"/>
        <v>57.888269999999991</v>
      </c>
      <c r="H248" s="167"/>
    </row>
    <row r="249" spans="2:8" outlineLevel="1">
      <c r="B249" s="122" t="s">
        <v>110</v>
      </c>
      <c r="C249" s="158">
        <f t="shared" ref="C249:F249" si="60">C80*C18*$C$22</f>
        <v>0</v>
      </c>
      <c r="D249" s="158">
        <f t="shared" si="60"/>
        <v>0</v>
      </c>
      <c r="E249" s="161">
        <f t="shared" si="60"/>
        <v>67.430099999999996</v>
      </c>
      <c r="F249" s="160">
        <f t="shared" si="60"/>
        <v>59.982128999999993</v>
      </c>
      <c r="H249" s="167"/>
    </row>
    <row r="250" spans="2:8" outlineLevel="1">
      <c r="B250" s="122" t="s">
        <v>109</v>
      </c>
      <c r="C250" s="158">
        <f t="shared" ref="C250:F250" si="61">C81*C19*$C$22</f>
        <v>0</v>
      </c>
      <c r="D250" s="158">
        <f t="shared" si="61"/>
        <v>0</v>
      </c>
      <c r="E250" s="158">
        <f t="shared" si="61"/>
        <v>0</v>
      </c>
      <c r="F250" s="161">
        <f t="shared" si="61"/>
        <v>76.649999999999991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21">
        <f>C241+C247</f>
        <v>-30.651000000000003</v>
      </c>
      <c r="D253" s="222">
        <f t="shared" ref="D253:F253" si="62">D241+D247</f>
        <v>-21.870000000000005</v>
      </c>
      <c r="E253" s="222">
        <f t="shared" si="62"/>
        <v>-19.464300000000001</v>
      </c>
      <c r="F253" s="222">
        <f t="shared" si="62"/>
        <v>-17.994150000000005</v>
      </c>
    </row>
    <row r="254" spans="2:8" outlineLevel="1">
      <c r="B254" s="122" t="s">
        <v>111</v>
      </c>
      <c r="C254" s="222">
        <f t="shared" ref="C254:F254" si="63">C242+C248</f>
        <v>0</v>
      </c>
      <c r="D254" s="223">
        <f t="shared" si="63"/>
        <v>-36.256500000000003</v>
      </c>
      <c r="E254" s="222">
        <f t="shared" si="63"/>
        <v>-24.628589999999988</v>
      </c>
      <c r="F254" s="222">
        <f t="shared" si="63"/>
        <v>-21.410730000000001</v>
      </c>
    </row>
    <row r="255" spans="2:8" outlineLevel="1">
      <c r="B255" s="122" t="s">
        <v>110</v>
      </c>
      <c r="C255" s="222">
        <f t="shared" ref="C255:F255" si="64">C243+C249</f>
        <v>0</v>
      </c>
      <c r="D255" s="222">
        <f t="shared" si="64"/>
        <v>0</v>
      </c>
      <c r="E255" s="223">
        <f t="shared" si="64"/>
        <v>-41.46990000000001</v>
      </c>
      <c r="F255" s="222">
        <f t="shared" si="64"/>
        <v>-38.027871000000012</v>
      </c>
    </row>
    <row r="256" spans="2:8" outlineLevel="1">
      <c r="B256" s="122" t="s">
        <v>109</v>
      </c>
      <c r="C256" s="222">
        <f t="shared" ref="C256:F256" si="65">C244+C250</f>
        <v>0</v>
      </c>
      <c r="D256" s="222">
        <f t="shared" si="65"/>
        <v>0</v>
      </c>
      <c r="E256" s="222">
        <f t="shared" si="65"/>
        <v>0</v>
      </c>
      <c r="F256" s="223">
        <f t="shared" si="65"/>
        <v>-43.140000000000015</v>
      </c>
    </row>
    <row r="257" spans="2:11" outlineLevel="1">
      <c r="B257"/>
    </row>
    <row r="258" spans="2:11" ht="14.4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81.677459999999996</v>
      </c>
      <c r="D259" s="160">
        <f t="shared" ref="D259:F259" si="66">D253+D209+D232</f>
        <v>98.177940000000007</v>
      </c>
      <c r="E259" s="160">
        <f t="shared" si="66"/>
        <v>112.83016499999999</v>
      </c>
      <c r="F259" s="160">
        <f t="shared" si="66"/>
        <v>125.27508734999999</v>
      </c>
    </row>
    <row r="260" spans="2:11">
      <c r="B260" s="122" t="s">
        <v>111</v>
      </c>
      <c r="C260" s="158">
        <f t="shared" ref="C260:F260" si="67">C254+C210+C233</f>
        <v>0</v>
      </c>
      <c r="D260" s="161">
        <f t="shared" si="67"/>
        <v>81.406530000000018</v>
      </c>
      <c r="E260" s="160">
        <f t="shared" si="67"/>
        <v>99.847706400000007</v>
      </c>
      <c r="F260" s="160">
        <f t="shared" si="67"/>
        <v>115.76181015000002</v>
      </c>
    </row>
    <row r="261" spans="2:11">
      <c r="B261" s="122" t="s">
        <v>110</v>
      </c>
      <c r="C261" s="158">
        <f t="shared" ref="C261:F261" si="68">C255+C211+C234</f>
        <v>0</v>
      </c>
      <c r="D261" s="158">
        <f t="shared" si="68"/>
        <v>0</v>
      </c>
      <c r="E261" s="161">
        <f t="shared" si="68"/>
        <v>57.950094</v>
      </c>
      <c r="F261" s="160">
        <f t="shared" si="68"/>
        <v>73.503976859999995</v>
      </c>
    </row>
    <row r="262" spans="2:11">
      <c r="B262" s="122" t="s">
        <v>109</v>
      </c>
      <c r="C262" s="158">
        <f t="shared" ref="C262:F262" si="69">C256+C212+C235</f>
        <v>0</v>
      </c>
      <c r="D262" s="158">
        <f t="shared" si="69"/>
        <v>0</v>
      </c>
      <c r="E262" s="158">
        <f t="shared" si="69"/>
        <v>0</v>
      </c>
      <c r="F262" s="161">
        <f t="shared" si="69"/>
        <v>35.044979999999988</v>
      </c>
    </row>
    <row r="263" spans="2:11" hidden="1" outlineLevel="1">
      <c r="B263"/>
    </row>
    <row r="264" spans="2:11" ht="14.4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81.677459999999996</v>
      </c>
      <c r="D265" s="160">
        <f>D259-C259</f>
        <v>16.50048000000001</v>
      </c>
      <c r="E265" s="160">
        <f t="shared" ref="E265:F266" si="70">E259-D259</f>
        <v>14.652224999999987</v>
      </c>
      <c r="F265" s="160">
        <f t="shared" si="70"/>
        <v>12.444922349999999</v>
      </c>
    </row>
    <row r="266" spans="2:11" hidden="1" outlineLevel="1">
      <c r="B266" s="122" t="s">
        <v>111</v>
      </c>
      <c r="C266" s="158"/>
      <c r="D266" s="161">
        <f>D260</f>
        <v>81.406530000000018</v>
      </c>
      <c r="E266" s="160">
        <f t="shared" si="70"/>
        <v>18.441176399999989</v>
      </c>
      <c r="F266" s="160">
        <f t="shared" si="70"/>
        <v>15.91410375000001</v>
      </c>
    </row>
    <row r="267" spans="2:11" hidden="1" outlineLevel="1">
      <c r="B267" s="122" t="s">
        <v>110</v>
      </c>
      <c r="C267" s="158"/>
      <c r="D267" s="158"/>
      <c r="E267" s="161">
        <f>E261</f>
        <v>57.950094</v>
      </c>
      <c r="F267" s="160">
        <f t="shared" ref="F267" si="71">F261-E261</f>
        <v>15.553882859999995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35.044979999999988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4.4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hidden="1" outlineLevel="1">
      <c r="B273" s="189" t="s">
        <v>232</v>
      </c>
      <c r="C273" s="179">
        <f>C265</f>
        <v>81.677459999999996</v>
      </c>
      <c r="D273" s="179">
        <f>D266</f>
        <v>81.406530000000018</v>
      </c>
      <c r="E273" s="179">
        <f>E267</f>
        <v>57.950094</v>
      </c>
      <c r="F273" s="178">
        <f>F268</f>
        <v>35.044979999999988</v>
      </c>
    </row>
    <row r="274" spans="2:7" ht="14.4" hidden="1" outlineLevel="1">
      <c r="B274" s="187" t="s">
        <v>234</v>
      </c>
      <c r="C274" s="188">
        <f>SUM(C275:C278)</f>
        <v>0</v>
      </c>
      <c r="D274" s="188">
        <f>SUM(D275:D278)</f>
        <v>16.50048000000001</v>
      </c>
      <c r="E274" s="188">
        <f t="shared" ref="E274:F274" si="72">SUM(E275:E278)</f>
        <v>33.093401399999976</v>
      </c>
      <c r="F274" s="188">
        <f t="shared" si="72"/>
        <v>43.912908960000003</v>
      </c>
    </row>
    <row r="275" spans="2:7" hidden="1" outlineLevel="1">
      <c r="B275" s="122" t="s">
        <v>112</v>
      </c>
      <c r="C275" s="181"/>
      <c r="D275" s="186">
        <f>D265</f>
        <v>16.50048000000001</v>
      </c>
      <c r="E275" s="186">
        <f t="shared" ref="E275:F275" si="73">E265</f>
        <v>14.652224999999987</v>
      </c>
      <c r="F275" s="186">
        <f t="shared" si="73"/>
        <v>12.444922349999999</v>
      </c>
    </row>
    <row r="276" spans="2:7" hidden="1" outlineLevel="1">
      <c r="B276" s="122" t="s">
        <v>111</v>
      </c>
      <c r="C276" s="185"/>
      <c r="D276" s="181"/>
      <c r="E276" s="186">
        <f>E266</f>
        <v>18.441176399999989</v>
      </c>
      <c r="F276" s="186">
        <f>F266</f>
        <v>15.91410375000001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15.553882859999995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81.677459999999996</v>
      </c>
      <c r="D279" s="182">
        <f>D273+D274</f>
        <v>97.907010000000028</v>
      </c>
      <c r="E279" s="182">
        <f>E273+E274</f>
        <v>91.043495399999983</v>
      </c>
      <c r="F279" s="182">
        <f>F273+F274</f>
        <v>78.957888959999991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8" thickBot="1"/>
    <row r="287" spans="2:7" ht="60.6" thickBot="1">
      <c r="C287" s="245">
        <v>3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6.4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6.4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6.4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2013-01-23T17:11:34Z</dcterms:modified>
</cp:coreProperties>
</file>