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A47C5FF3-50F6-4938-99C1-4BD46F42B1FD}" xr6:coauthVersionLast="47" xr6:coauthVersionMax="47" xr10:uidLastSave="{00000000-0000-0000-0000-000000000000}"/>
  <bookViews>
    <workbookView xWindow="28680" yWindow="-120" windowWidth="24240" windowHeight="13140" firstSheet="1" activeTab="6" xr2:uid="{47981922-77C5-4EC3-A76E-98D6CE997DC2}"/>
  </bookViews>
  <sheets>
    <sheet name="Shortcut-Kyes" sheetId="18" r:id="rId1"/>
    <sheet name="SUM-SumIF" sheetId="12" r:id="rId2"/>
    <sheet name="Count-CountIF" sheetId="5" r:id="rId3"/>
    <sheet name="AVG-AVGIF" sheetId="15" r:id="rId4"/>
    <sheet name="IF-IFS" sheetId="8" r:id="rId5"/>
    <sheet name="FILTER" sheetId="17" r:id="rId6"/>
    <sheet name="Xlookup" sheetId="14" r:id="rId7"/>
    <sheet name="Days-NetworkDays" sheetId="13" r:id="rId8"/>
    <sheet name="Concatenate-Concat" sheetId="1" r:id="rId9"/>
    <sheet name="TRIM" sheetId="6" r:id="rId10"/>
    <sheet name="Upper lower" sheetId="16" r:id="rId11"/>
    <sheet name="LeftRight" sheetId="4" r:id="rId12"/>
    <sheet name="Len" sheetId="2" r:id="rId13"/>
    <sheet name="DateToText" sheetId="3" r:id="rId14"/>
    <sheet name="Max-Min" sheetId="9" r:id="rId15"/>
    <sheet name="Substitute" sheetId="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0" i="14" l="1" a="1"/>
  <c r="F20" i="14" s="1"/>
  <c r="G20" i="14" a="1"/>
  <c r="G20" i="14" s="1"/>
  <c r="H20" i="14" a="1"/>
  <c r="H20" i="14" s="1"/>
  <c r="E20" i="14" a="1"/>
  <c r="E20" i="14" s="1"/>
  <c r="K15" i="13"/>
  <c r="J15" i="13"/>
  <c r="K14" i="13"/>
  <c r="J14" i="13"/>
  <c r="F19" i="14" a="1"/>
  <c r="F19" i="14" s="1"/>
  <c r="G19" i="14" a="1"/>
  <c r="G19" i="14" s="1"/>
  <c r="H19" i="14" a="1"/>
  <c r="H19" i="14" s="1"/>
  <c r="E19" i="14" a="1"/>
  <c r="E19" i="14" s="1"/>
  <c r="K3" i="15"/>
  <c r="M3" i="17" a="1"/>
  <c r="M3" i="17" s="1"/>
  <c r="L3" i="17" a="1"/>
  <c r="L3" i="17" s="1"/>
  <c r="K3" i="17" a="1"/>
  <c r="K3" i="17" s="1"/>
  <c r="J3" i="17" a="1"/>
  <c r="J3" i="17" s="1"/>
  <c r="K13" i="13"/>
  <c r="J13" i="13"/>
  <c r="K12" i="13"/>
  <c r="J12" i="13"/>
  <c r="K11" i="13"/>
  <c r="J11" i="13"/>
  <c r="M10" i="1"/>
  <c r="M9" i="1"/>
  <c r="M8" i="1"/>
  <c r="M7" i="1"/>
  <c r="M6" i="1"/>
  <c r="M5" i="1"/>
  <c r="M4" i="1"/>
  <c r="L10" i="1"/>
  <c r="L9" i="1"/>
  <c r="L8" i="1"/>
  <c r="L7" i="1"/>
  <c r="L6" i="1"/>
  <c r="L5" i="1"/>
  <c r="M3" i="1"/>
  <c r="L4" i="1"/>
  <c r="L3" i="1"/>
  <c r="K3" i="9"/>
  <c r="L3" i="16" a="1"/>
  <c r="L3" i="16" s="1"/>
  <c r="K3" i="16" a="1"/>
  <c r="K3" i="16" s="1"/>
  <c r="J3" i="16" a="1"/>
  <c r="J3" i="16" s="1"/>
  <c r="L4" i="2"/>
  <c r="L5" i="2"/>
  <c r="L6" i="2"/>
  <c r="L7" i="2"/>
  <c r="L8" i="2"/>
  <c r="L9" i="2"/>
  <c r="L10" i="2"/>
  <c r="L11" i="2"/>
  <c r="L3" i="2"/>
  <c r="K4" i="2"/>
  <c r="K5" i="2"/>
  <c r="K6" i="2"/>
  <c r="K7" i="2"/>
  <c r="K8" i="2"/>
  <c r="K9" i="2"/>
  <c r="K10" i="2"/>
  <c r="K11" i="2"/>
  <c r="K3" i="2"/>
  <c r="J3" i="15"/>
  <c r="K4" i="13"/>
  <c r="K5" i="13"/>
  <c r="K6" i="13"/>
  <c r="K7" i="13"/>
  <c r="K8" i="13"/>
  <c r="K9" i="13"/>
  <c r="K10" i="13"/>
  <c r="K16" i="13"/>
  <c r="K3" i="13"/>
  <c r="J4" i="13"/>
  <c r="J5" i="13"/>
  <c r="J6" i="13"/>
  <c r="J7" i="13"/>
  <c r="J8" i="13"/>
  <c r="J9" i="13"/>
  <c r="J10" i="13"/>
  <c r="J16" i="13"/>
  <c r="J3" i="13"/>
  <c r="L3" i="5"/>
  <c r="K3" i="5"/>
  <c r="J3" i="5"/>
  <c r="L3" i="12"/>
  <c r="K3" i="12"/>
  <c r="J3" i="12"/>
  <c r="K3" i="7" a="1"/>
  <c r="K3" i="7" s="1"/>
  <c r="J3" i="7" a="1"/>
  <c r="J3" i="7" s="1"/>
  <c r="M3" i="7" a="1"/>
  <c r="M3" i="7" s="1"/>
  <c r="L3" i="7" a="1"/>
  <c r="L3" i="7" s="1"/>
  <c r="K3" i="1" a="1"/>
  <c r="K3" i="1" s="1"/>
  <c r="J3" i="9"/>
  <c r="J3" i="6" a="1"/>
  <c r="J3" i="6" s="1"/>
  <c r="J4" i="3"/>
  <c r="J5" i="3"/>
  <c r="J6" i="3"/>
  <c r="J7" i="3"/>
  <c r="J8" i="3"/>
  <c r="J9" i="3"/>
  <c r="J10" i="3"/>
  <c r="J11" i="3"/>
  <c r="J3" i="3"/>
  <c r="M3" i="4" a="1"/>
  <c r="M3" i="4" s="1"/>
  <c r="L3" i="4" a="1"/>
  <c r="L3" i="4" s="1"/>
  <c r="K3" i="4" a="1"/>
  <c r="K3" i="4" s="1"/>
  <c r="J3" i="2" a="1"/>
  <c r="J3" i="2" s="1"/>
  <c r="K3" i="8" a="1"/>
  <c r="K3" i="8" s="1"/>
  <c r="J3" i="8" a="1"/>
  <c r="J3" i="8" s="1"/>
  <c r="H12" i="1"/>
  <c r="H13" i="1"/>
  <c r="K3" i="3" l="1" a="1"/>
  <c r="K3" i="3" s="1"/>
  <c r="K3" i="14" a="1"/>
  <c r="K3" i="14" s="1"/>
  <c r="J3" i="14" a="1"/>
  <c r="J3" i="1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<sst xmlns="http://schemas.openxmlformats.org/spreadsheetml/2006/main" count="1010" uniqueCount="305">
  <si>
    <t>FirstName</t>
  </si>
  <si>
    <t>LastName</t>
  </si>
  <si>
    <t>Jim</t>
  </si>
  <si>
    <t>Halpert</t>
  </si>
  <si>
    <t>Pam</t>
  </si>
  <si>
    <t>Beasley</t>
  </si>
  <si>
    <t>Dwight</t>
  </si>
  <si>
    <t>Schrute</t>
  </si>
  <si>
    <t>Michael</t>
  </si>
  <si>
    <t>Scott</t>
  </si>
  <si>
    <t>Kevin</t>
  </si>
  <si>
    <t>Malone</t>
  </si>
  <si>
    <t>Martin</t>
  </si>
  <si>
    <t>Angela</t>
  </si>
  <si>
    <t>Toby</t>
  </si>
  <si>
    <t>Flenderson</t>
  </si>
  <si>
    <t>Stanley</t>
  </si>
  <si>
    <t>Hudson</t>
  </si>
  <si>
    <t>CONCATENATE(B2," ",C2)</t>
  </si>
  <si>
    <t>LEN(B2)</t>
  </si>
  <si>
    <t>EmployeeID</t>
  </si>
  <si>
    <t>JobTitle</t>
  </si>
  <si>
    <t>Salary</t>
  </si>
  <si>
    <t>Age</t>
  </si>
  <si>
    <t>Gender</t>
  </si>
  <si>
    <t>Salesman</t>
  </si>
  <si>
    <t>Male</t>
  </si>
  <si>
    <t>Receptionist</t>
  </si>
  <si>
    <t>Female</t>
  </si>
  <si>
    <t>Accountant</t>
  </si>
  <si>
    <t>HR</t>
  </si>
  <si>
    <t>Regional Manager</t>
  </si>
  <si>
    <t>Supplier Relations</t>
  </si>
  <si>
    <t>Meredith</t>
  </si>
  <si>
    <t>Palmer</t>
  </si>
  <si>
    <t>Can be used to see difference between 100s and thousands. Can find bad Social Security numbers if they're 10 digits instead of 9</t>
  </si>
  <si>
    <t>StartDate</t>
  </si>
  <si>
    <t>EndDate</t>
  </si>
  <si>
    <t>Email</t>
  </si>
  <si>
    <t>Jim.Halpert@DunderMifflin.com</t>
  </si>
  <si>
    <t>Pam.Beasley@DunderMifflin.com</t>
  </si>
  <si>
    <t>Dwight.Schrute@AOL.com</t>
  </si>
  <si>
    <t>Angela.Martin@DunderMifflin.com</t>
  </si>
  <si>
    <t>Toby.Flenderson@DunderMifflinCorporate.com</t>
  </si>
  <si>
    <t>Michael.Scott@DunderMifflin.com</t>
  </si>
  <si>
    <t>Meredith.Palmer@Yahoo.com</t>
  </si>
  <si>
    <t>Stanley.Hudson@gmail.com</t>
  </si>
  <si>
    <t>Kevin.Malone@DunderMifflin.com</t>
  </si>
  <si>
    <t>11/2/2001</t>
  </si>
  <si>
    <t>10/3/1999</t>
  </si>
  <si>
    <t>7/4/2000</t>
  </si>
  <si>
    <t>1/5/2000</t>
  </si>
  <si>
    <t>5/6/2001</t>
  </si>
  <si>
    <t>11/8/2003</t>
  </si>
  <si>
    <t>6/9/2002</t>
  </si>
  <si>
    <t>8/10/2003</t>
  </si>
  <si>
    <t>9/6/2015</t>
  </si>
  <si>
    <t>10/10/2015</t>
  </si>
  <si>
    <t>9/8/2017</t>
  </si>
  <si>
    <t>12/3/2015</t>
  </si>
  <si>
    <t>8/30/2017</t>
  </si>
  <si>
    <t>9/11/2013</t>
  </si>
  <si>
    <t>4/22/2015</t>
  </si>
  <si>
    <t xml:space="preserve">Malone </t>
  </si>
  <si>
    <t xml:space="preserve">  Hudson</t>
  </si>
  <si>
    <t xml:space="preserve">   Scott</t>
  </si>
  <si>
    <t xml:space="preserve">Flenderson    </t>
  </si>
  <si>
    <t xml:space="preserve"> Schrute</t>
  </si>
  <si>
    <t>TRIM(C2)</t>
  </si>
  <si>
    <t>It just removes unwanted spaces on both sides</t>
  </si>
  <si>
    <t>TEXT(H2,"dd/mm/yyyy")</t>
  </si>
  <si>
    <t>with 1 instance</t>
  </si>
  <si>
    <t>with 2 instances</t>
  </si>
  <si>
    <t>with NO instances</t>
  </si>
  <si>
    <t>SUM</t>
  </si>
  <si>
    <t>SUMIF</t>
  </si>
  <si>
    <t>SUMIFS</t>
  </si>
  <si>
    <t>COUNT</t>
  </si>
  <si>
    <t>COUNTIF</t>
  </si>
  <si>
    <t>COUNTIFS</t>
  </si>
  <si>
    <t>Max</t>
  </si>
  <si>
    <t>Min</t>
  </si>
  <si>
    <t>IF</t>
  </si>
  <si>
    <t>IFS</t>
  </si>
  <si>
    <t>DAYS</t>
  </si>
  <si>
    <t>NETWORKDAYS</t>
  </si>
  <si>
    <t>Left</t>
  </si>
  <si>
    <t>Right</t>
  </si>
  <si>
    <t>*Len Use to measure how many character in the range that you chose*</t>
  </si>
  <si>
    <t>In the column J it tell the amount of character in column C'</t>
  </si>
  <si>
    <t xml:space="preserve">Example for using right with Text </t>
  </si>
  <si>
    <t>TEXT use to convert the value in form of int to text, and you can use other text formula to get the specific data that you want</t>
  </si>
  <si>
    <t xml:space="preserve">Trim will remove the space in the data range like example on column J </t>
  </si>
  <si>
    <t>Concatenate use to combine string, In the formula you'll see that there " " in it, this for the space that normally how you write your name</t>
  </si>
  <si>
    <t>7-4-2000</t>
  </si>
  <si>
    <t>1-5-2000</t>
  </si>
  <si>
    <t>Sumif is use for conditional sum, in example of sumif we choose to sum only the value that over 50000 so it will only took the value of 65000 and 63000 then sum it up</t>
  </si>
  <si>
    <t xml:space="preserve">Sumifs use to sum several condition, just like in the Example we choose to sum salary from employee that have female gender and have age over 30 </t>
  </si>
  <si>
    <t>Countif use for conditional count, in example we're only count how many employee that have salary over 45000</t>
  </si>
  <si>
    <t>CountIFS use for several conditional count, like in example we will count the EmployeeID that over 1005 and have a gender as a Male</t>
  </si>
  <si>
    <t>DAYS use to count amount of days between start date to end date, This only work with Text format</t>
  </si>
  <si>
    <t>30/8/2017</t>
  </si>
  <si>
    <t>22/4/2015</t>
  </si>
  <si>
    <t>Don't forget to make sure that your date are in form of MM/DD/YYYY</t>
  </si>
  <si>
    <t>NETWORKDAYS use to specifie working day (cut of the holiday) between startdate and enddate</t>
  </si>
  <si>
    <t>Xlookup here use to find amount of day that he working with us</t>
  </si>
  <si>
    <t>Xlookup is a upgrate version of vlookup, use to find specific value of each criteria you want</t>
  </si>
  <si>
    <t xml:space="preserve">In the Example I use it to find working days of each employee, by choose which value you wanna look for and look from where then choose the value that you want to return </t>
  </si>
  <si>
    <t>look up for working days (exept holidays)</t>
  </si>
  <si>
    <t>Average(Salary)</t>
  </si>
  <si>
    <t>Use len to delete first string</t>
  </si>
  <si>
    <t>Use len to delete last string</t>
  </si>
  <si>
    <t>Ussing Upper</t>
  </si>
  <si>
    <t>Using Lower</t>
  </si>
  <si>
    <t>Using Proper</t>
  </si>
  <si>
    <t>halpert</t>
  </si>
  <si>
    <t>beasley</t>
  </si>
  <si>
    <t>martin</t>
  </si>
  <si>
    <t>flenderson</t>
  </si>
  <si>
    <t>scott</t>
  </si>
  <si>
    <t>palmer</t>
  </si>
  <si>
    <t xml:space="preserve">You can lookup value from other sheet like in example I've lookup from the Days-NetworkDays sheet </t>
  </si>
  <si>
    <t>The function "Max" is used to find the maximum value within a selected group, and "Min" is used to find the minimum value within the selected group.</t>
  </si>
  <si>
    <t>The function "Average" is used to find the mean value within a selected dataset.</t>
  </si>
  <si>
    <t xml:space="preserve">The "IF" function is used to set conditions for displaying data. For example, in the given scenario, if the values in cells D2 to D10 are greater than 30, it displays "Old," </t>
  </si>
  <si>
    <t>and if they are less than or equal to 30, it displays "Young."</t>
  </si>
  <si>
    <t>The format is =IF(condition, value_if_true, value_if_false)</t>
  </si>
  <si>
    <t>and if the data in cells F2 to F10 equals "Receptionist," it displays "Fire."</t>
  </si>
  <si>
    <t>The format is =IFS(condition1, value_if_true1, condition2, value_if_true2, ...)</t>
  </si>
  <si>
    <t>The "Upper" function is used to convert all the letters in a text string to uppercase. It is used to transform text data into capital letters.</t>
  </si>
  <si>
    <t xml:space="preserve">
The "Lower" function is used to convert all the letters in a text string to lowercase. It transforms uppercase letters to lowercase</t>
  </si>
  <si>
    <t>The "Proper" function is used to capitalize the first letter of each word in a text string, making the text formatted in a proper way.</t>
  </si>
  <si>
    <t xml:space="preserve">The "Left" function is used to extract specific characters or numbers from the left side of a text string, starting from the leftmost side. </t>
  </si>
  <si>
    <t>For example, in the given example, it extracts 2 characters from the left side.</t>
  </si>
  <si>
    <t>The "Right" function is similar to "Left," but it extracts characters or numbers from the right side of a text string, starting from the rightmost side.</t>
  </si>
  <si>
    <t>Average IF Salary &lt; 50000</t>
  </si>
  <si>
    <t>CONCAT</t>
  </si>
  <si>
    <t>TEXTJOIN</t>
  </si>
  <si>
    <t>Concat join all the text together</t>
  </si>
  <si>
    <t>TEXTJOIN also use to join the text but also Allow you to put a separtor on it like the example is comma</t>
  </si>
  <si>
    <t>Xlookup by matching 2 conditions</t>
  </si>
  <si>
    <t>Luther</t>
  </si>
  <si>
    <t>Filter who is Sales man</t>
  </si>
  <si>
    <t>Breakdown formula:</t>
  </si>
  <si>
    <t>Filter using to find the value by condition</t>
  </si>
  <si>
    <t>the argument is =FILTER(array, include, [if_empty])</t>
  </si>
  <si>
    <t>array = the data you wanted to filter and return</t>
  </si>
  <si>
    <t>include =  your condition (can be multiple)</t>
  </si>
  <si>
    <t>if_empty = what  to return if no values meet (this one is optional)</t>
  </si>
  <si>
    <t>Filter Salesman and has salary &gt; 45,000</t>
  </si>
  <si>
    <t>Filter who has salary &gt; 45,000</t>
  </si>
  <si>
    <t>Find Employee with Salary &gt; 100000</t>
  </si>
  <si>
    <t>SUM-SUMIF(S)</t>
  </si>
  <si>
    <t>COUNT-COUNTIF(S)</t>
  </si>
  <si>
    <t>AVERAGE-AVERAGEIF</t>
  </si>
  <si>
    <t>IF-IFS</t>
  </si>
  <si>
    <t>FILTER</t>
  </si>
  <si>
    <t>XLOOKUP</t>
  </si>
  <si>
    <t>CONCATENATE-CONCAT-TEXTJOIN</t>
  </si>
  <si>
    <t>TRIM</t>
  </si>
  <si>
    <t>UPPER-LOWER</t>
  </si>
  <si>
    <t>LEFT-RIGHT</t>
  </si>
  <si>
    <t>LEN</t>
  </si>
  <si>
    <t>DATE TO TEXT</t>
  </si>
  <si>
    <t>MAX - MIN</t>
  </si>
  <si>
    <t xml:space="preserve">Substitute use to replace string to string by choose your data range and choose which string you wanted to repalce </t>
  </si>
  <si>
    <t>then choose what you wanna replace with, also you can choose the position that you want to replace</t>
  </si>
  <si>
    <t>SUBSTITUTE</t>
  </si>
  <si>
    <t xml:space="preserve"> Move to the edge of data regions in a worksheet.</t>
  </si>
  <si>
    <t xml:space="preserve"> Move to the beginning of a worksheet.</t>
  </si>
  <si>
    <t xml:space="preserve"> Move to the last cell in a worksheet.</t>
  </si>
  <si>
    <t xml:space="preserve"> Switch between worksheet tabs.</t>
  </si>
  <si>
    <t xml:space="preserve"> Extend the selection of cells.</t>
  </si>
  <si>
    <t xml:space="preserve"> Extend the selection to the edge of data regions.</t>
  </si>
  <si>
    <t xml:space="preserve"> Select the entire column of the active cell.</t>
  </si>
  <si>
    <t xml:space="preserve"> Select the entire row of the active cell.</t>
  </si>
  <si>
    <t xml:space="preserve"> Cut selected cells.</t>
  </si>
  <si>
    <t xml:space="preserve"> Copy selected cells.</t>
  </si>
  <si>
    <t xml:space="preserve"> Paste cut or copied cells.</t>
  </si>
  <si>
    <t xml:space="preserve"> Undo the last action.</t>
  </si>
  <si>
    <t xml:space="preserve"> Redo the last undone action.</t>
  </si>
  <si>
    <t xml:space="preserve"> Find.</t>
  </si>
  <si>
    <t xml:space="preserve"> Replace.</t>
  </si>
  <si>
    <t xml:space="preserve"> Edit the active cell.</t>
  </si>
  <si>
    <t xml:space="preserve"> Fill down from the cell above.</t>
  </si>
  <si>
    <t xml:space="preserve"> Fill right from the cell to the left.</t>
  </si>
  <si>
    <t xml:space="preserve"> Bold.</t>
  </si>
  <si>
    <t xml:space="preserve"> Italic.</t>
  </si>
  <si>
    <t xml:space="preserve"> Underline.</t>
  </si>
  <si>
    <t xml:space="preserve"> Format cells dialog box.</t>
  </si>
  <si>
    <t xml:space="preserve"> New workbook.</t>
  </si>
  <si>
    <t xml:space="preserve"> Open workbook.</t>
  </si>
  <si>
    <t xml:space="preserve"> Save workbook.</t>
  </si>
  <si>
    <t xml:space="preserve"> Print workbook.</t>
  </si>
  <si>
    <t xml:space="preserve"> Switch between open applications.</t>
  </si>
  <si>
    <t xml:space="preserve"> Select all.</t>
  </si>
  <si>
    <t xml:space="preserve"> Close current workbook.</t>
  </si>
  <si>
    <t xml:space="preserve"> Close Excel.</t>
  </si>
  <si>
    <t xml:space="preserve"> Turn on/off filters.</t>
  </si>
  <si>
    <t>Ctrl + Shift + L</t>
  </si>
  <si>
    <t xml:space="preserve"> Open Excel Help.</t>
  </si>
  <si>
    <t xml:space="preserve"> Repeat the last action.</t>
  </si>
  <si>
    <t xml:space="preserve"> Go to a specific cell or range.</t>
  </si>
  <si>
    <t xml:space="preserve"> Spell check.</t>
  </si>
  <si>
    <t xml:space="preserve"> Recalculate all worksheets in all open workbooks.</t>
  </si>
  <si>
    <t xml:space="preserve"> Create a chart of the selected data.</t>
  </si>
  <si>
    <t xml:space="preserve"> Save As.</t>
  </si>
  <si>
    <t xml:space="preserve"> Paste Special.</t>
  </si>
  <si>
    <t xml:space="preserve"> Filter selected range.</t>
  </si>
  <si>
    <t xml:space="preserve"> Toggle Autofilter.</t>
  </si>
  <si>
    <t xml:space="preserve"> Sort selected range.</t>
  </si>
  <si>
    <t xml:space="preserve"> Format Cells dialog box.</t>
  </si>
  <si>
    <t xml:space="preserve"> Apply Currency format.</t>
  </si>
  <si>
    <t xml:space="preserve"> Apply Date format.</t>
  </si>
  <si>
    <t xml:space="preserve"> Apply Percentage format.</t>
  </si>
  <si>
    <t xml:space="preserve"> Apply Number format.</t>
  </si>
  <si>
    <t xml:space="preserve"> Toggle display of formulas.</t>
  </si>
  <si>
    <t xml:space="preserve"> AutoSum.</t>
  </si>
  <si>
    <t xml:space="preserve"> Copy formula from cell above.</t>
  </si>
  <si>
    <t xml:space="preserve"> Copy value from cell above.</t>
  </si>
  <si>
    <t xml:space="preserve"> Minimize the active window.</t>
  </si>
  <si>
    <t xml:space="preserve"> Maximize the active window.</t>
  </si>
  <si>
    <t xml:space="preserve"> Switch between open workbooks.</t>
  </si>
  <si>
    <t xml:space="preserve"> Change the selection in a PivotTable report.</t>
  </si>
  <si>
    <t xml:space="preserve"> Display Key Tips for the Ribbon.</t>
  </si>
  <si>
    <t xml:space="preserve"> Home tab.</t>
  </si>
  <si>
    <t xml:space="preserve"> Insert tab.</t>
  </si>
  <si>
    <t xml:space="preserve"> Page Layout tab.</t>
  </si>
  <si>
    <t xml:space="preserve"> Navigation Shortcuts</t>
  </si>
  <si>
    <t xml:space="preserve"> Function Key Shortcuts</t>
  </si>
  <si>
    <t>Ctrl + Arrow keys</t>
  </si>
  <si>
    <t>F1</t>
  </si>
  <si>
    <t>Ctrl + Home</t>
  </si>
  <si>
    <t>F2</t>
  </si>
  <si>
    <t>Ctrl + End</t>
  </si>
  <si>
    <t>F4</t>
  </si>
  <si>
    <t>Ctrl + Page Up / Page Down</t>
  </si>
  <si>
    <t>F5</t>
  </si>
  <si>
    <t xml:space="preserve"> Selection Shortcuts</t>
  </si>
  <si>
    <t>F7</t>
  </si>
  <si>
    <t>Shift + Arrow keys</t>
  </si>
  <si>
    <t>F9</t>
  </si>
  <si>
    <t>Ctrl + Shift + Arrow keys</t>
  </si>
  <si>
    <t>F11</t>
  </si>
  <si>
    <t>Ctrl + Space</t>
  </si>
  <si>
    <t>F12</t>
  </si>
  <si>
    <t>Shift + Space</t>
  </si>
  <si>
    <t xml:space="preserve"> Data Shortcuts</t>
  </si>
  <si>
    <t xml:space="preserve"> Editing Shortcuts</t>
  </si>
  <si>
    <t>Alt + E, S, V</t>
  </si>
  <si>
    <t>Ctrl + X</t>
  </si>
  <si>
    <t>Alt + D, F, F</t>
  </si>
  <si>
    <t>Ctrl + C</t>
  </si>
  <si>
    <t>Ctrl + V</t>
  </si>
  <si>
    <t>Alt + E, S, S</t>
  </si>
  <si>
    <t>Ctrl + Z</t>
  </si>
  <si>
    <t xml:space="preserve"> Cell Formatting Shortcuts</t>
  </si>
  <si>
    <t>Ctrl + Y</t>
  </si>
  <si>
    <t>Ctrl + 1</t>
  </si>
  <si>
    <t>Ctrl + F</t>
  </si>
  <si>
    <t>Ctrl + Shift + $</t>
  </si>
  <si>
    <t>Ctrl + H</t>
  </si>
  <si>
    <t xml:space="preserve">Ctrl + Shift + </t>
  </si>
  <si>
    <t>Ctrl + Shift + %</t>
  </si>
  <si>
    <t>Ctrl + D</t>
  </si>
  <si>
    <t>Ctrl + Shift + !</t>
  </si>
  <si>
    <t>Ctrl + R</t>
  </si>
  <si>
    <t xml:space="preserve"> Formula Shortcuts</t>
  </si>
  <si>
    <t xml:space="preserve"> Formatting Shortcuts</t>
  </si>
  <si>
    <t>Ctrl + `</t>
  </si>
  <si>
    <t>Ctrl + B</t>
  </si>
  <si>
    <t>Alt + =</t>
  </si>
  <si>
    <t>Ctrl + I</t>
  </si>
  <si>
    <t>Ctrl + Shift + "</t>
  </si>
  <si>
    <t>Ctrl + U</t>
  </si>
  <si>
    <t>Ctrl + '</t>
  </si>
  <si>
    <t xml:space="preserve"> Window Shortcuts</t>
  </si>
  <si>
    <t xml:space="preserve"> Workbook and Window Shortcuts</t>
  </si>
  <si>
    <t>Alt + Space, N</t>
  </si>
  <si>
    <t>Ctrl + N</t>
  </si>
  <si>
    <t>Alt + Space, X</t>
  </si>
  <si>
    <t>Ctrl + O</t>
  </si>
  <si>
    <t>Ctrl + F6</t>
  </si>
  <si>
    <t>Ctrl + S</t>
  </si>
  <si>
    <t xml:space="preserve"> PivotTable Shortcuts</t>
  </si>
  <si>
    <t>Ctrl + P</t>
  </si>
  <si>
    <t>Alt + Shift + Arrow keys</t>
  </si>
  <si>
    <t>Alt + Tab</t>
  </si>
  <si>
    <t xml:space="preserve"> Ribbon Navigation</t>
  </si>
  <si>
    <t>Alt</t>
  </si>
  <si>
    <t xml:space="preserve"> Miscellaneous Shortcuts</t>
  </si>
  <si>
    <t>Alt + H, H</t>
  </si>
  <si>
    <t>Ctrl + A</t>
  </si>
  <si>
    <t>Alt + I, R</t>
  </si>
  <si>
    <t>Ctrl + W</t>
  </si>
  <si>
    <t>Alt + P, S, P</t>
  </si>
  <si>
    <t>Ctrl + F4</t>
  </si>
  <si>
    <t>SHORTCUT KEYS</t>
  </si>
  <si>
    <t>AVERAGEIF function in Excel calculates the average of a range of numbers based on a specified condition.</t>
  </si>
  <si>
    <t xml:space="preserve">
"IFS" function is used to check multiple conditions at once. For example, in the given scenario, if the data in cells F2 to F10 equals "Salesman," it displays "Keep him," </t>
  </si>
  <si>
    <t>We can use len to delete the string that we want as the example, its quite opposite, just remember when you want to remove the front letter USE RIGHT and from last USE LEFT</t>
  </si>
  <si>
    <t xml:space="preserve">In the formula, just us &amp; operator to set up each condition, remember to choose lookup array as the same order as lookup value </t>
  </si>
  <si>
    <t>In this case we use xlookup to find salarty value by applying 2 conditions which has name as Stanley and Toby located in each department</t>
  </si>
  <si>
    <t>like in the example, the lookup array of D cell contains Name and E contains Jobtitle, when you choose the lookup array, it also need to start from Name &amp; Jobtitle</t>
  </si>
  <si>
    <r>
      <t>Breakdown formula : =xlookup(</t>
    </r>
    <r>
      <rPr>
        <b/>
        <sz val="11"/>
        <color theme="1"/>
        <rFont val="Calibri"/>
        <family val="2"/>
        <scheme val="minor"/>
      </rPr>
      <t>[Name_to_find &amp; Jobtitle_to_find]</t>
    </r>
    <r>
      <rPr>
        <sz val="11"/>
        <color theme="1"/>
        <rFont val="Calibri"/>
        <family val="2"/>
        <scheme val="minor"/>
      </rPr>
      <t xml:space="preserve">,  </t>
    </r>
    <r>
      <rPr>
        <b/>
        <sz val="11"/>
        <color theme="1"/>
        <rFont val="Calibri"/>
        <family val="2"/>
        <scheme val="minor"/>
      </rPr>
      <t>[Column contains Name &amp; Columns contains Jobtitle]</t>
    </r>
    <r>
      <rPr>
        <sz val="11"/>
        <color theme="1"/>
        <rFont val="Calibri"/>
        <family val="2"/>
        <scheme val="minor"/>
      </rPr>
      <t>, return value)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</si>
</sst>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b/>
      <sz val="10"/>
      <color theme="0"/>
      <name val="Courier New"/>
      <family val="3"/>
    </font>
    <font>
      <sz val="10"/>
      <color theme="1"/>
      <name val="Courier New"/>
      <family val="3"/>
    </font>
  </fonts>
  <fills count="4">
    <fill>
      <patternFill patternType="none"/>
    </fill>
    <fill>
      <patternFill patternType="gray125"/>
    </fill>
    <fill>
      <patternFill patternType="solid">
        <fgColor theme="4" tint="-0.499984740745262"/>
        <bgColor indexed="64"/>
      </patternFill>
    </fill>
    <fill>
      <patternFill patternType="solid">
        <fgColor theme="2" tint="-0.249977111117893"/>
        <bgColor indexed="64"/>
      </patternFill>
    </fill>
  </fills>
  <borders count="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4">
    <xf numFmtId="0" fontId="0" fillId="0" borderId="0" xfId="0"/>
    <xf numFmtId="14" fontId="0" fillId="0" borderId="0" xfId="0" applyNumberFormat="1"/>
    <xf numFmtId="49" fontId="0" fillId="0" borderId="0" xfId="0" applyNumberFormat="1"/>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xf>
    <xf numFmtId="0" fontId="0" fillId="0" borderId="0" xfId="0" applyAlignment="1">
      <alignment vertical="center"/>
    </xf>
    <xf numFmtId="14" fontId="0" fillId="0" borderId="0" xfId="0" applyNumberFormat="1" applyAlignment="1">
      <alignment horizontal="left"/>
    </xf>
    <xf numFmtId="0" fontId="0" fillId="0" borderId="0" xfId="0" applyAlignment="1">
      <alignment wrapText="1"/>
    </xf>
    <xf numFmtId="0" fontId="0" fillId="0" borderId="0" xfId="0" applyAlignment="1">
      <alignment horizontal="left" wrapText="1"/>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0" fillId="0" borderId="1" xfId="0" applyBorder="1" applyAlignment="1">
      <alignment horizontal="left"/>
    </xf>
    <xf numFmtId="0" fontId="0" fillId="0" borderId="1" xfId="0" applyBorder="1"/>
    <xf numFmtId="0" fontId="0" fillId="0" borderId="2" xfId="0" applyBorder="1"/>
    <xf numFmtId="0" fontId="0" fillId="0" borderId="2" xfId="0" applyBorder="1" applyAlignment="1">
      <alignment horizontal="center"/>
    </xf>
    <xf numFmtId="0" fontId="0" fillId="2" borderId="0" xfId="0" applyFill="1" applyAlignment="1">
      <alignment horizontal="centerContinuous"/>
    </xf>
    <xf numFmtId="0" fontId="3" fillId="2" borderId="0" xfId="0" applyFont="1" applyFill="1" applyAlignment="1">
      <alignment horizontal="centerContinuous"/>
    </xf>
    <xf numFmtId="0" fontId="4" fillId="2" borderId="0" xfId="0" applyFont="1" applyFill="1" applyAlignment="1">
      <alignment horizontal="centerContinuous"/>
    </xf>
    <xf numFmtId="0" fontId="6" fillId="0" borderId="0" xfId="0" applyFont="1"/>
    <xf numFmtId="0" fontId="6" fillId="0" borderId="4" xfId="0" applyFont="1" applyBorder="1"/>
    <xf numFmtId="0" fontId="6" fillId="0" borderId="2" xfId="0" applyFont="1" applyBorder="1"/>
    <xf numFmtId="0" fontId="6" fillId="0" borderId="3" xfId="0" applyFont="1" applyBorder="1"/>
    <xf numFmtId="0" fontId="4" fillId="2" borderId="0" xfId="0" applyFont="1" applyFill="1" applyAlignment="1">
      <alignment horizontal="center"/>
    </xf>
    <xf numFmtId="49" fontId="0" fillId="0" borderId="0" xfId="0" applyNumberFormat="1" applyAlignment="1">
      <alignment horizontal="left"/>
    </xf>
    <xf numFmtId="0" fontId="0" fillId="3" borderId="0" xfId="0" applyFill="1"/>
    <xf numFmtId="0" fontId="0" fillId="3" borderId="0" xfId="0" applyFill="1" applyAlignment="1">
      <alignment horizontal="left"/>
    </xf>
    <xf numFmtId="0" fontId="4" fillId="3" borderId="0" xfId="0" applyFont="1" applyFill="1" applyAlignment="1">
      <alignment horizontal="centerContinuous"/>
    </xf>
    <xf numFmtId="0" fontId="0" fillId="3" borderId="0" xfId="0" applyFill="1" applyAlignment="1">
      <alignment horizontal="center"/>
    </xf>
    <xf numFmtId="49" fontId="0" fillId="3" borderId="0" xfId="0" applyNumberFormat="1" applyFill="1"/>
    <xf numFmtId="0" fontId="6" fillId="3" borderId="0" xfId="0" applyFont="1" applyFill="1"/>
    <xf numFmtId="0" fontId="5" fillId="2" borderId="0" xfId="0" applyFont="1" applyFill="1" applyAlignment="1">
      <alignment horizontal="center"/>
    </xf>
    <xf numFmtId="0" fontId="5" fillId="2" borderId="5" xfId="0" applyFont="1" applyFill="1" applyBorder="1" applyAlignment="1">
      <alignment horizontal="center"/>
    </xf>
    <xf numFmtId="0" fontId="5" fillId="2" borderId="6" xfId="0" applyFont="1" applyFill="1" applyBorder="1" applyAlignment="1">
      <alignment horizontal="center"/>
    </xf>
    <xf numFmtId="0" fontId="5" fillId="2" borderId="7" xfId="0" applyFont="1" applyFill="1" applyBorder="1" applyAlignment="1">
      <alignment horizontal="center"/>
    </xf>
    <xf numFmtId="0" fontId="5" fillId="2" borderId="8" xfId="0" applyFont="1" applyFill="1" applyBorder="1" applyAlignment="1">
      <alignment horizontal="center"/>
    </xf>
    <xf numFmtId="0" fontId="6" fillId="0" borderId="2" xfId="0" applyFont="1" applyBorder="1" applyAlignment="1">
      <alignment horizontal="center"/>
    </xf>
    <xf numFmtId="0" fontId="0" fillId="0" borderId="0" xfId="0" applyAlignment="1">
      <alignment horizontal="center"/>
    </xf>
    <xf numFmtId="0" fontId="0" fillId="0" borderId="0" xfId="0" applyFill="1"/>
    <xf numFmtId="0" fontId="2" fillId="0" borderId="2" xfId="0" applyFont="1" applyBorder="1" applyAlignment="1">
      <alignment horizontal="center"/>
    </xf>
    <xf numFmtId="0" fontId="0" fillId="0" borderId="2" xfId="0" applyBorder="1" applyAlignment="1">
      <alignment horizontal="left"/>
    </xf>
    <xf numFmtId="0" fontId="0" fillId="0" borderId="2" xfId="0" applyFill="1" applyBorder="1" applyAlignment="1">
      <alignment horizontal="center"/>
    </xf>
    <xf numFmtId="0" fontId="0" fillId="0"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8F0AD-9B36-4D55-8401-4AB3A870E8E0}">
  <sheetPr>
    <tabColor theme="9"/>
  </sheetPr>
  <dimension ref="A1:E38"/>
  <sheetViews>
    <sheetView workbookViewId="0">
      <selection activeCell="C10" sqref="C10"/>
    </sheetView>
  </sheetViews>
  <sheetFormatPr defaultRowHeight="15" x14ac:dyDescent="0.25"/>
  <cols>
    <col min="1" max="1" width="35.28515625" style="26" bestFit="1" customWidth="1"/>
    <col min="2" max="2" width="59.85546875" style="26" bestFit="1" customWidth="1"/>
    <col min="3" max="3" width="9.140625" style="26"/>
    <col min="4" max="4" width="27.85546875" style="26" bestFit="1" customWidth="1"/>
    <col min="5" max="5" width="59.85546875" style="26" bestFit="1" customWidth="1"/>
    <col min="6" max="16384" width="9.140625" style="26"/>
  </cols>
  <sheetData>
    <row r="1" spans="1:5" ht="15.75" thickBot="1" x14ac:dyDescent="0.3">
      <c r="A1" s="32" t="s">
        <v>297</v>
      </c>
      <c r="B1" s="32"/>
      <c r="C1" s="32"/>
      <c r="D1" s="32"/>
      <c r="E1" s="32"/>
    </row>
    <row r="2" spans="1:5" ht="15.75" thickBot="1" x14ac:dyDescent="0.3">
      <c r="A2" s="33" t="s">
        <v>228</v>
      </c>
      <c r="B2" s="34"/>
      <c r="C2" s="20"/>
      <c r="D2" s="33" t="s">
        <v>229</v>
      </c>
      <c r="E2" s="34"/>
    </row>
    <row r="3" spans="1:5" x14ac:dyDescent="0.25">
      <c r="A3" s="21" t="s">
        <v>230</v>
      </c>
      <c r="B3" s="21" t="s">
        <v>168</v>
      </c>
      <c r="C3" s="20"/>
      <c r="D3" s="21" t="s">
        <v>231</v>
      </c>
      <c r="E3" s="21" t="s">
        <v>200</v>
      </c>
    </row>
    <row r="4" spans="1:5" x14ac:dyDescent="0.25">
      <c r="A4" s="22" t="s">
        <v>232</v>
      </c>
      <c r="B4" s="22" t="s">
        <v>169</v>
      </c>
      <c r="C4" s="20"/>
      <c r="D4" s="22" t="s">
        <v>233</v>
      </c>
      <c r="E4" s="22" t="s">
        <v>183</v>
      </c>
    </row>
    <row r="5" spans="1:5" x14ac:dyDescent="0.25">
      <c r="A5" s="22" t="s">
        <v>234</v>
      </c>
      <c r="B5" s="22" t="s">
        <v>170</v>
      </c>
      <c r="C5" s="20"/>
      <c r="D5" s="22" t="s">
        <v>235</v>
      </c>
      <c r="E5" s="22" t="s">
        <v>201</v>
      </c>
    </row>
    <row r="6" spans="1:5" ht="15.75" thickBot="1" x14ac:dyDescent="0.3">
      <c r="A6" s="23" t="s">
        <v>236</v>
      </c>
      <c r="B6" s="23" t="s">
        <v>171</v>
      </c>
      <c r="C6" s="20"/>
      <c r="D6" s="22" t="s">
        <v>237</v>
      </c>
      <c r="E6" s="22" t="s">
        <v>202</v>
      </c>
    </row>
    <row r="7" spans="1:5" ht="15.75" thickBot="1" x14ac:dyDescent="0.3">
      <c r="A7" s="35" t="s">
        <v>238</v>
      </c>
      <c r="B7" s="36"/>
      <c r="C7" s="20"/>
      <c r="D7" s="22" t="s">
        <v>239</v>
      </c>
      <c r="E7" s="22" t="s">
        <v>203</v>
      </c>
    </row>
    <row r="8" spans="1:5" x14ac:dyDescent="0.25">
      <c r="A8" s="21" t="s">
        <v>240</v>
      </c>
      <c r="B8" s="21" t="s">
        <v>172</v>
      </c>
      <c r="C8" s="20"/>
      <c r="D8" s="22" t="s">
        <v>241</v>
      </c>
      <c r="E8" s="22" t="s">
        <v>204</v>
      </c>
    </row>
    <row r="9" spans="1:5" x14ac:dyDescent="0.25">
      <c r="A9" s="22" t="s">
        <v>242</v>
      </c>
      <c r="B9" s="22" t="s">
        <v>173</v>
      </c>
      <c r="C9" s="20"/>
      <c r="D9" s="22" t="s">
        <v>243</v>
      </c>
      <c r="E9" s="22" t="s">
        <v>205</v>
      </c>
    </row>
    <row r="10" spans="1:5" ht="15.75" thickBot="1" x14ac:dyDescent="0.3">
      <c r="A10" s="22" t="s">
        <v>244</v>
      </c>
      <c r="B10" s="22" t="s">
        <v>174</v>
      </c>
      <c r="C10" s="20"/>
      <c r="D10" s="23" t="s">
        <v>245</v>
      </c>
      <c r="E10" s="23" t="s">
        <v>206</v>
      </c>
    </row>
    <row r="11" spans="1:5" ht="15.75" thickBot="1" x14ac:dyDescent="0.3">
      <c r="A11" s="23" t="s">
        <v>246</v>
      </c>
      <c r="B11" s="23" t="s">
        <v>175</v>
      </c>
      <c r="C11" s="20"/>
      <c r="D11" s="33" t="s">
        <v>247</v>
      </c>
      <c r="E11" s="34"/>
    </row>
    <row r="12" spans="1:5" ht="15.75" thickBot="1" x14ac:dyDescent="0.3">
      <c r="A12" s="33" t="s">
        <v>248</v>
      </c>
      <c r="B12" s="34"/>
      <c r="C12" s="20"/>
      <c r="D12" s="21" t="s">
        <v>249</v>
      </c>
      <c r="E12" s="21" t="s">
        <v>207</v>
      </c>
    </row>
    <row r="13" spans="1:5" x14ac:dyDescent="0.25">
      <c r="A13" s="21" t="s">
        <v>250</v>
      </c>
      <c r="B13" s="21" t="s">
        <v>176</v>
      </c>
      <c r="C13" s="20"/>
      <c r="D13" s="22" t="s">
        <v>251</v>
      </c>
      <c r="E13" s="22" t="s">
        <v>208</v>
      </c>
    </row>
    <row r="14" spans="1:5" x14ac:dyDescent="0.25">
      <c r="A14" s="22" t="s">
        <v>252</v>
      </c>
      <c r="B14" s="22" t="s">
        <v>177</v>
      </c>
      <c r="C14" s="20"/>
      <c r="D14" s="22" t="s">
        <v>199</v>
      </c>
      <c r="E14" s="22" t="s">
        <v>209</v>
      </c>
    </row>
    <row r="15" spans="1:5" ht="15.75" thickBot="1" x14ac:dyDescent="0.3">
      <c r="A15" s="22" t="s">
        <v>253</v>
      </c>
      <c r="B15" s="22" t="s">
        <v>178</v>
      </c>
      <c r="C15" s="20"/>
      <c r="D15" s="23" t="s">
        <v>254</v>
      </c>
      <c r="E15" s="23" t="s">
        <v>210</v>
      </c>
    </row>
    <row r="16" spans="1:5" ht="15.75" thickBot="1" x14ac:dyDescent="0.3">
      <c r="A16" s="22" t="s">
        <v>255</v>
      </c>
      <c r="B16" s="22" t="s">
        <v>179</v>
      </c>
      <c r="C16" s="20"/>
      <c r="D16" s="35" t="s">
        <v>256</v>
      </c>
      <c r="E16" s="36"/>
    </row>
    <row r="17" spans="1:5" x14ac:dyDescent="0.25">
      <c r="A17" s="22" t="s">
        <v>257</v>
      </c>
      <c r="B17" s="22" t="s">
        <v>180</v>
      </c>
      <c r="C17" s="20"/>
      <c r="D17" s="21" t="s">
        <v>258</v>
      </c>
      <c r="E17" s="21" t="s">
        <v>211</v>
      </c>
    </row>
    <row r="18" spans="1:5" x14ac:dyDescent="0.25">
      <c r="A18" s="22" t="s">
        <v>259</v>
      </c>
      <c r="B18" s="22" t="s">
        <v>181</v>
      </c>
      <c r="C18" s="20"/>
      <c r="D18" s="22" t="s">
        <v>260</v>
      </c>
      <c r="E18" s="22" t="s">
        <v>212</v>
      </c>
    </row>
    <row r="19" spans="1:5" x14ac:dyDescent="0.25">
      <c r="A19" s="22" t="s">
        <v>261</v>
      </c>
      <c r="B19" s="22" t="s">
        <v>182</v>
      </c>
      <c r="C19" s="20"/>
      <c r="D19" s="22" t="s">
        <v>262</v>
      </c>
      <c r="E19" s="22" t="s">
        <v>213</v>
      </c>
    </row>
    <row r="20" spans="1:5" x14ac:dyDescent="0.25">
      <c r="A20" s="22" t="s">
        <v>233</v>
      </c>
      <c r="B20" s="22" t="s">
        <v>183</v>
      </c>
      <c r="C20" s="20"/>
      <c r="D20" s="22" t="s">
        <v>263</v>
      </c>
      <c r="E20" s="22" t="s">
        <v>214</v>
      </c>
    </row>
    <row r="21" spans="1:5" ht="15.75" thickBot="1" x14ac:dyDescent="0.3">
      <c r="A21" s="22" t="s">
        <v>264</v>
      </c>
      <c r="B21" s="22" t="s">
        <v>184</v>
      </c>
      <c r="C21" s="20"/>
      <c r="D21" s="23" t="s">
        <v>265</v>
      </c>
      <c r="E21" s="23" t="s">
        <v>215</v>
      </c>
    </row>
    <row r="22" spans="1:5" ht="15.75" thickBot="1" x14ac:dyDescent="0.3">
      <c r="A22" s="23" t="s">
        <v>266</v>
      </c>
      <c r="B22" s="23" t="s">
        <v>185</v>
      </c>
      <c r="C22" s="20"/>
      <c r="D22" s="33" t="s">
        <v>267</v>
      </c>
      <c r="E22" s="34"/>
    </row>
    <row r="23" spans="1:5" ht="15.75" thickBot="1" x14ac:dyDescent="0.3">
      <c r="A23" s="33" t="s">
        <v>268</v>
      </c>
      <c r="B23" s="34"/>
      <c r="C23" s="20"/>
      <c r="D23" s="21" t="s">
        <v>269</v>
      </c>
      <c r="E23" s="21" t="s">
        <v>216</v>
      </c>
    </row>
    <row r="24" spans="1:5" x14ac:dyDescent="0.25">
      <c r="A24" s="21" t="s">
        <v>270</v>
      </c>
      <c r="B24" s="21" t="s">
        <v>186</v>
      </c>
      <c r="C24" s="20"/>
      <c r="D24" s="22" t="s">
        <v>271</v>
      </c>
      <c r="E24" s="22" t="s">
        <v>217</v>
      </c>
    </row>
    <row r="25" spans="1:5" x14ac:dyDescent="0.25">
      <c r="A25" s="22" t="s">
        <v>272</v>
      </c>
      <c r="B25" s="22" t="s">
        <v>187</v>
      </c>
      <c r="C25" s="20"/>
      <c r="D25" s="22" t="s">
        <v>273</v>
      </c>
      <c r="E25" s="22" t="s">
        <v>218</v>
      </c>
    </row>
    <row r="26" spans="1:5" ht="15.75" thickBot="1" x14ac:dyDescent="0.3">
      <c r="A26" s="22" t="s">
        <v>274</v>
      </c>
      <c r="B26" s="22" t="s">
        <v>188</v>
      </c>
      <c r="C26" s="20"/>
      <c r="D26" s="23" t="s">
        <v>275</v>
      </c>
      <c r="E26" s="23" t="s">
        <v>219</v>
      </c>
    </row>
    <row r="27" spans="1:5" ht="15.75" thickBot="1" x14ac:dyDescent="0.3">
      <c r="A27" s="23" t="s">
        <v>258</v>
      </c>
      <c r="B27" s="23" t="s">
        <v>189</v>
      </c>
      <c r="C27" s="20"/>
      <c r="D27" s="33" t="s">
        <v>276</v>
      </c>
      <c r="E27" s="34"/>
    </row>
    <row r="28" spans="1:5" ht="15.75" thickBot="1" x14ac:dyDescent="0.3">
      <c r="A28" s="33" t="s">
        <v>277</v>
      </c>
      <c r="B28" s="34"/>
      <c r="C28" s="20"/>
      <c r="D28" s="21" t="s">
        <v>278</v>
      </c>
      <c r="E28" s="21" t="s">
        <v>220</v>
      </c>
    </row>
    <row r="29" spans="1:5" x14ac:dyDescent="0.25">
      <c r="A29" s="21" t="s">
        <v>279</v>
      </c>
      <c r="B29" s="21" t="s">
        <v>190</v>
      </c>
      <c r="C29" s="20"/>
      <c r="D29" s="22" t="s">
        <v>280</v>
      </c>
      <c r="E29" s="22" t="s">
        <v>221</v>
      </c>
    </row>
    <row r="30" spans="1:5" x14ac:dyDescent="0.25">
      <c r="A30" s="22" t="s">
        <v>281</v>
      </c>
      <c r="B30" s="22" t="s">
        <v>191</v>
      </c>
      <c r="C30" s="20"/>
      <c r="D30" s="22" t="s">
        <v>282</v>
      </c>
      <c r="E30" s="22" t="s">
        <v>222</v>
      </c>
    </row>
    <row r="31" spans="1:5" x14ac:dyDescent="0.25">
      <c r="A31" s="22" t="s">
        <v>283</v>
      </c>
      <c r="B31" s="22" t="s">
        <v>192</v>
      </c>
      <c r="C31" s="20"/>
      <c r="D31" s="37" t="s">
        <v>284</v>
      </c>
      <c r="E31" s="37"/>
    </row>
    <row r="32" spans="1:5" ht="15.75" thickBot="1" x14ac:dyDescent="0.3">
      <c r="A32" s="22" t="s">
        <v>285</v>
      </c>
      <c r="B32" s="22" t="s">
        <v>193</v>
      </c>
      <c r="C32" s="20"/>
      <c r="D32" s="23" t="s">
        <v>286</v>
      </c>
      <c r="E32" s="23" t="s">
        <v>223</v>
      </c>
    </row>
    <row r="33" spans="1:5" ht="15.75" thickBot="1" x14ac:dyDescent="0.3">
      <c r="A33" s="23" t="s">
        <v>287</v>
      </c>
      <c r="B33" s="23" t="s">
        <v>194</v>
      </c>
      <c r="C33" s="20"/>
      <c r="D33" s="33" t="s">
        <v>288</v>
      </c>
      <c r="E33" s="34"/>
    </row>
    <row r="34" spans="1:5" ht="15.75" thickBot="1" x14ac:dyDescent="0.3">
      <c r="A34" s="33" t="s">
        <v>290</v>
      </c>
      <c r="B34" s="34"/>
      <c r="C34" s="20"/>
      <c r="D34" s="21" t="s">
        <v>289</v>
      </c>
      <c r="E34" s="21" t="s">
        <v>224</v>
      </c>
    </row>
    <row r="35" spans="1:5" x14ac:dyDescent="0.25">
      <c r="A35" s="21" t="s">
        <v>292</v>
      </c>
      <c r="B35" s="21" t="s">
        <v>195</v>
      </c>
      <c r="C35" s="20"/>
      <c r="D35" s="22" t="s">
        <v>291</v>
      </c>
      <c r="E35" s="22" t="s">
        <v>225</v>
      </c>
    </row>
    <row r="36" spans="1:5" x14ac:dyDescent="0.25">
      <c r="A36" s="22" t="s">
        <v>294</v>
      </c>
      <c r="B36" s="22" t="s">
        <v>196</v>
      </c>
      <c r="C36" s="20"/>
      <c r="D36" s="22" t="s">
        <v>293</v>
      </c>
      <c r="E36" s="22" t="s">
        <v>226</v>
      </c>
    </row>
    <row r="37" spans="1:5" x14ac:dyDescent="0.25">
      <c r="A37" s="22" t="s">
        <v>296</v>
      </c>
      <c r="B37" s="22" t="s">
        <v>197</v>
      </c>
      <c r="C37" s="20"/>
      <c r="D37" s="22" t="s">
        <v>295</v>
      </c>
      <c r="E37" s="22" t="s">
        <v>227</v>
      </c>
    </row>
    <row r="38" spans="1:5" x14ac:dyDescent="0.25">
      <c r="A38" s="22" t="s">
        <v>199</v>
      </c>
      <c r="B38" s="22" t="s">
        <v>198</v>
      </c>
      <c r="C38" s="20"/>
      <c r="D38" s="31"/>
      <c r="E38" s="31"/>
    </row>
  </sheetData>
  <mergeCells count="14">
    <mergeCell ref="A34:B34"/>
    <mergeCell ref="A7:B7"/>
    <mergeCell ref="D16:E16"/>
    <mergeCell ref="A2:B2"/>
    <mergeCell ref="D2:E2"/>
    <mergeCell ref="D11:E11"/>
    <mergeCell ref="D22:E22"/>
    <mergeCell ref="D27:E27"/>
    <mergeCell ref="D31:E31"/>
    <mergeCell ref="A1:E1"/>
    <mergeCell ref="D33:E33"/>
    <mergeCell ref="A12:B12"/>
    <mergeCell ref="A23:B23"/>
    <mergeCell ref="A28:B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1C5D0-EC67-4288-8B29-30C6E5CFEE73}">
  <sheetPr>
    <tabColor theme="9"/>
  </sheetPr>
  <dimension ref="A1:L14"/>
  <sheetViews>
    <sheetView workbookViewId="0">
      <selection activeCell="M18" sqref="M18"/>
    </sheetView>
  </sheetViews>
  <sheetFormatPr defaultColWidth="13" defaultRowHeight="15" x14ac:dyDescent="0.25"/>
  <cols>
    <col min="1" max="1" width="13" style="27"/>
    <col min="2" max="16384" width="13" style="26"/>
  </cols>
  <sheetData>
    <row r="1" spans="1:12" ht="23.25" x14ac:dyDescent="0.35">
      <c r="A1" s="19" t="s">
        <v>152</v>
      </c>
      <c r="B1" s="19"/>
      <c r="C1" s="19"/>
      <c r="D1" s="19"/>
      <c r="E1" s="19"/>
      <c r="F1" s="19"/>
      <c r="G1" s="19"/>
      <c r="H1" s="19"/>
      <c r="I1" s="19"/>
      <c r="J1" s="19"/>
      <c r="K1" s="19"/>
      <c r="L1" s="19"/>
    </row>
    <row r="2" spans="1:12" x14ac:dyDescent="0.25">
      <c r="A2" s="4" t="s">
        <v>20</v>
      </c>
      <c r="B2" t="s">
        <v>0</v>
      </c>
      <c r="C2" t="s">
        <v>1</v>
      </c>
      <c r="D2" t="s">
        <v>23</v>
      </c>
      <c r="E2" t="s">
        <v>24</v>
      </c>
      <c r="F2" t="s">
        <v>21</v>
      </c>
      <c r="G2" t="s">
        <v>22</v>
      </c>
      <c r="H2" t="s">
        <v>36</v>
      </c>
      <c r="I2" t="s">
        <v>37</v>
      </c>
      <c r="J2" s="10" t="s">
        <v>74</v>
      </c>
      <c r="K2" s="10" t="s">
        <v>75</v>
      </c>
      <c r="L2" s="10" t="s">
        <v>76</v>
      </c>
    </row>
    <row r="3" spans="1:12" x14ac:dyDescent="0.25">
      <c r="A3" s="4">
        <v>1001</v>
      </c>
      <c r="B3" s="4" t="s">
        <v>2</v>
      </c>
      <c r="C3" s="4" t="s">
        <v>3</v>
      </c>
      <c r="D3" s="4">
        <v>30</v>
      </c>
      <c r="E3" s="4" t="s">
        <v>26</v>
      </c>
      <c r="F3" s="4" t="s">
        <v>25</v>
      </c>
      <c r="G3" s="4">
        <v>45000</v>
      </c>
      <c r="H3" s="7">
        <v>37197</v>
      </c>
      <c r="I3" s="7">
        <v>42253</v>
      </c>
      <c r="J3">
        <f>SUM(G3:G11)</f>
        <v>437000</v>
      </c>
      <c r="K3">
        <f>SUMIF(G3:G11,"&gt;50000")</f>
        <v>128000</v>
      </c>
      <c r="L3">
        <f>SUMIFS(G3:G11,E3:E11,"Female",D3:D11,"&gt;30")</f>
        <v>88000</v>
      </c>
    </row>
    <row r="4" spans="1:12" x14ac:dyDescent="0.25">
      <c r="A4" s="4">
        <v>1002</v>
      </c>
      <c r="B4" s="4" t="s">
        <v>4</v>
      </c>
      <c r="C4" s="4" t="s">
        <v>5</v>
      </c>
      <c r="D4" s="4">
        <v>30</v>
      </c>
      <c r="E4" s="4" t="s">
        <v>28</v>
      </c>
      <c r="F4" s="4" t="s">
        <v>27</v>
      </c>
      <c r="G4" s="4">
        <v>36000</v>
      </c>
      <c r="H4" s="7">
        <v>36436</v>
      </c>
      <c r="I4" s="7">
        <v>42287</v>
      </c>
      <c r="J4"/>
      <c r="K4"/>
      <c r="L4"/>
    </row>
    <row r="5" spans="1:12" x14ac:dyDescent="0.25">
      <c r="A5" s="4">
        <v>1003</v>
      </c>
      <c r="B5" s="4" t="s">
        <v>6</v>
      </c>
      <c r="C5" s="4" t="s">
        <v>7</v>
      </c>
      <c r="D5" s="4">
        <v>29</v>
      </c>
      <c r="E5" s="4" t="s">
        <v>26</v>
      </c>
      <c r="F5" s="4" t="s">
        <v>25</v>
      </c>
      <c r="G5" s="4">
        <v>63000</v>
      </c>
      <c r="H5" s="7">
        <v>36711</v>
      </c>
      <c r="I5" s="7">
        <v>42986</v>
      </c>
      <c r="J5"/>
      <c r="K5"/>
      <c r="L5"/>
    </row>
    <row r="6" spans="1:12" x14ac:dyDescent="0.25">
      <c r="A6" s="4">
        <v>1004</v>
      </c>
      <c r="B6" s="4" t="s">
        <v>13</v>
      </c>
      <c r="C6" s="4" t="s">
        <v>12</v>
      </c>
      <c r="D6" s="4">
        <v>31</v>
      </c>
      <c r="E6" s="4" t="s">
        <v>28</v>
      </c>
      <c r="F6" s="4" t="s">
        <v>29</v>
      </c>
      <c r="G6" s="4">
        <v>47000</v>
      </c>
      <c r="H6" s="7">
        <v>36530</v>
      </c>
      <c r="I6" s="7">
        <v>42341</v>
      </c>
      <c r="J6"/>
      <c r="K6"/>
      <c r="L6"/>
    </row>
    <row r="7" spans="1:12" x14ac:dyDescent="0.25">
      <c r="A7" s="4">
        <v>1005</v>
      </c>
      <c r="B7" s="4" t="s">
        <v>14</v>
      </c>
      <c r="C7" s="4" t="s">
        <v>15</v>
      </c>
      <c r="D7" s="4">
        <v>32</v>
      </c>
      <c r="E7" s="4" t="s">
        <v>26</v>
      </c>
      <c r="F7" s="4" t="s">
        <v>30</v>
      </c>
      <c r="G7" s="4">
        <v>50000</v>
      </c>
      <c r="H7" s="7">
        <v>37017</v>
      </c>
      <c r="I7" s="7">
        <v>42977</v>
      </c>
      <c r="J7"/>
      <c r="K7"/>
      <c r="L7"/>
    </row>
    <row r="8" spans="1:12" x14ac:dyDescent="0.25">
      <c r="A8" s="4">
        <v>1006</v>
      </c>
      <c r="B8" s="4" t="s">
        <v>8</v>
      </c>
      <c r="C8" s="4" t="s">
        <v>9</v>
      </c>
      <c r="D8" s="4">
        <v>35</v>
      </c>
      <c r="E8" s="4" t="s">
        <v>26</v>
      </c>
      <c r="F8" s="4" t="s">
        <v>31</v>
      </c>
      <c r="G8" s="4">
        <v>65000</v>
      </c>
      <c r="H8" s="7">
        <v>35040</v>
      </c>
      <c r="I8" s="7">
        <v>41528</v>
      </c>
      <c r="J8"/>
      <c r="K8"/>
      <c r="L8"/>
    </row>
    <row r="9" spans="1:12" x14ac:dyDescent="0.25">
      <c r="A9" s="4">
        <v>1007</v>
      </c>
      <c r="B9" s="4" t="s">
        <v>33</v>
      </c>
      <c r="C9" s="4" t="s">
        <v>34</v>
      </c>
      <c r="D9" s="4">
        <v>32</v>
      </c>
      <c r="E9" s="4" t="s">
        <v>28</v>
      </c>
      <c r="F9" s="4" t="s">
        <v>32</v>
      </c>
      <c r="G9" s="4">
        <v>41000</v>
      </c>
      <c r="H9" s="7">
        <v>37933</v>
      </c>
      <c r="I9" s="7">
        <v>41551</v>
      </c>
      <c r="J9"/>
      <c r="K9"/>
      <c r="L9"/>
    </row>
    <row r="10" spans="1:12" x14ac:dyDescent="0.25">
      <c r="A10" s="4">
        <v>1008</v>
      </c>
      <c r="B10" s="4" t="s">
        <v>16</v>
      </c>
      <c r="C10" s="4" t="s">
        <v>17</v>
      </c>
      <c r="D10" s="4">
        <v>38</v>
      </c>
      <c r="E10" s="4" t="s">
        <v>26</v>
      </c>
      <c r="F10" s="4" t="s">
        <v>25</v>
      </c>
      <c r="G10" s="4">
        <v>48000</v>
      </c>
      <c r="H10" s="7">
        <v>37416</v>
      </c>
      <c r="I10" s="7">
        <v>42116</v>
      </c>
      <c r="J10"/>
      <c r="K10"/>
      <c r="L10"/>
    </row>
    <row r="11" spans="1:12" x14ac:dyDescent="0.25">
      <c r="A11" s="4">
        <v>1009</v>
      </c>
      <c r="B11" s="4" t="s">
        <v>10</v>
      </c>
      <c r="C11" s="4" t="s">
        <v>11</v>
      </c>
      <c r="D11" s="4">
        <v>31</v>
      </c>
      <c r="E11" s="4" t="s">
        <v>26</v>
      </c>
      <c r="F11" s="4" t="s">
        <v>29</v>
      </c>
      <c r="G11" s="4">
        <v>42000</v>
      </c>
      <c r="H11" s="7">
        <v>37843</v>
      </c>
      <c r="I11" s="7">
        <v>40800</v>
      </c>
      <c r="J11"/>
      <c r="K11"/>
      <c r="L11"/>
    </row>
    <row r="12" spans="1:12" x14ac:dyDescent="0.25">
      <c r="A12" s="4"/>
      <c r="B12"/>
      <c r="C12"/>
      <c r="D12"/>
      <c r="E12"/>
      <c r="F12"/>
      <c r="G12"/>
      <c r="H12"/>
      <c r="I12"/>
      <c r="J12"/>
      <c r="K12"/>
      <c r="L12"/>
    </row>
    <row r="13" spans="1:12" x14ac:dyDescent="0.25">
      <c r="A13" t="s">
        <v>96</v>
      </c>
      <c r="B13"/>
      <c r="C13"/>
      <c r="D13"/>
      <c r="E13"/>
      <c r="F13"/>
      <c r="G13"/>
      <c r="H13"/>
      <c r="I13"/>
      <c r="J13"/>
      <c r="K13"/>
      <c r="L13"/>
    </row>
    <row r="14" spans="1:12" x14ac:dyDescent="0.25">
      <c r="A14" t="s">
        <v>97</v>
      </c>
      <c r="B14"/>
      <c r="C14"/>
      <c r="D14"/>
      <c r="E14"/>
      <c r="F14"/>
      <c r="G14"/>
      <c r="H14"/>
      <c r="I14"/>
      <c r="J14"/>
      <c r="K14"/>
      <c r="L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17F6E-9452-40AF-AFA2-377600A25F44}">
  <sheetPr>
    <tabColor theme="9"/>
  </sheetPr>
  <dimension ref="A1:L14"/>
  <sheetViews>
    <sheetView workbookViewId="0">
      <selection activeCell="K12" sqref="K12"/>
    </sheetView>
  </sheetViews>
  <sheetFormatPr defaultColWidth="13.5703125" defaultRowHeight="15" x14ac:dyDescent="0.25"/>
  <cols>
    <col min="1" max="1" width="10.7109375" style="27" bestFit="1" customWidth="1"/>
    <col min="2" max="3" width="13.5703125" style="26"/>
    <col min="4" max="4" width="7.5703125" style="26" customWidth="1"/>
    <col min="5" max="16384" width="13.5703125" style="26"/>
  </cols>
  <sheetData>
    <row r="1" spans="1:12" ht="23.25" x14ac:dyDescent="0.35">
      <c r="A1" s="19" t="s">
        <v>153</v>
      </c>
      <c r="B1" s="19"/>
      <c r="C1" s="19"/>
      <c r="D1" s="19"/>
      <c r="E1" s="19"/>
      <c r="F1" s="19"/>
      <c r="G1" s="19"/>
      <c r="H1" s="19"/>
      <c r="I1" s="19"/>
      <c r="J1" s="19"/>
      <c r="K1" s="19"/>
      <c r="L1" s="19"/>
    </row>
    <row r="2" spans="1:12" x14ac:dyDescent="0.25">
      <c r="A2" s="4" t="s">
        <v>20</v>
      </c>
      <c r="B2" t="s">
        <v>0</v>
      </c>
      <c r="C2" t="s">
        <v>1</v>
      </c>
      <c r="D2" t="s">
        <v>23</v>
      </c>
      <c r="E2" t="s">
        <v>24</v>
      </c>
      <c r="F2" t="s">
        <v>21</v>
      </c>
      <c r="G2" t="s">
        <v>22</v>
      </c>
      <c r="H2" t="s">
        <v>36</v>
      </c>
      <c r="I2" t="s">
        <v>37</v>
      </c>
      <c r="J2" s="10" t="s">
        <v>77</v>
      </c>
      <c r="K2" s="10" t="s">
        <v>78</v>
      </c>
      <c r="L2" s="10" t="s">
        <v>79</v>
      </c>
    </row>
    <row r="3" spans="1:12" x14ac:dyDescent="0.25">
      <c r="A3" s="4">
        <v>1001</v>
      </c>
      <c r="B3" s="4" t="s">
        <v>2</v>
      </c>
      <c r="C3" s="4" t="s">
        <v>3</v>
      </c>
      <c r="D3" s="4">
        <v>30</v>
      </c>
      <c r="E3" s="4" t="s">
        <v>26</v>
      </c>
      <c r="F3" s="4" t="s">
        <v>25</v>
      </c>
      <c r="G3" s="4">
        <v>45000</v>
      </c>
      <c r="H3" s="7">
        <v>37197</v>
      </c>
      <c r="I3" s="7">
        <v>42253</v>
      </c>
      <c r="J3">
        <f>COUNT(G3:G11)</f>
        <v>9</v>
      </c>
      <c r="K3">
        <f>COUNTIF(G3:G11,"&gt;45000")</f>
        <v>5</v>
      </c>
      <c r="L3">
        <f>COUNTIFS(A3:A11,"&gt;1005",E3:E11,"Male")</f>
        <v>3</v>
      </c>
    </row>
    <row r="4" spans="1:12" x14ac:dyDescent="0.25">
      <c r="A4" s="4">
        <v>1002</v>
      </c>
      <c r="B4" s="4" t="s">
        <v>4</v>
      </c>
      <c r="C4" s="4" t="s">
        <v>5</v>
      </c>
      <c r="D4" s="4">
        <v>30</v>
      </c>
      <c r="E4" s="4" t="s">
        <v>28</v>
      </c>
      <c r="F4" s="4" t="s">
        <v>27</v>
      </c>
      <c r="G4" s="4">
        <v>36000</v>
      </c>
      <c r="H4" s="7">
        <v>36436</v>
      </c>
      <c r="I4" s="7">
        <v>42287</v>
      </c>
      <c r="J4"/>
      <c r="K4"/>
      <c r="L4"/>
    </row>
    <row r="5" spans="1:12" x14ac:dyDescent="0.25">
      <c r="A5" s="4">
        <v>1003</v>
      </c>
      <c r="B5" s="4" t="s">
        <v>6</v>
      </c>
      <c r="C5" s="4" t="s">
        <v>7</v>
      </c>
      <c r="D5" s="4">
        <v>29</v>
      </c>
      <c r="E5" s="4" t="s">
        <v>26</v>
      </c>
      <c r="F5" s="4" t="s">
        <v>25</v>
      </c>
      <c r="G5" s="4">
        <v>63000</v>
      </c>
      <c r="H5" s="7">
        <v>36711</v>
      </c>
      <c r="I5" s="7">
        <v>42986</v>
      </c>
      <c r="J5"/>
      <c r="K5"/>
      <c r="L5"/>
    </row>
    <row r="6" spans="1:12" x14ac:dyDescent="0.25">
      <c r="A6" s="4">
        <v>1004</v>
      </c>
      <c r="B6" s="4" t="s">
        <v>13</v>
      </c>
      <c r="C6" s="4" t="s">
        <v>12</v>
      </c>
      <c r="D6" s="4">
        <v>31</v>
      </c>
      <c r="E6" s="4" t="s">
        <v>28</v>
      </c>
      <c r="F6" s="4" t="s">
        <v>29</v>
      </c>
      <c r="G6" s="4">
        <v>47000</v>
      </c>
      <c r="H6" s="7">
        <v>36530</v>
      </c>
      <c r="I6" s="7">
        <v>42341</v>
      </c>
      <c r="J6"/>
      <c r="K6"/>
      <c r="L6"/>
    </row>
    <row r="7" spans="1:12" x14ac:dyDescent="0.25">
      <c r="A7" s="4">
        <v>1005</v>
      </c>
      <c r="B7" s="4" t="s">
        <v>14</v>
      </c>
      <c r="C7" s="4" t="s">
        <v>15</v>
      </c>
      <c r="D7" s="4">
        <v>32</v>
      </c>
      <c r="E7" s="4" t="s">
        <v>26</v>
      </c>
      <c r="F7" s="4" t="s">
        <v>30</v>
      </c>
      <c r="G7" s="4">
        <v>50000</v>
      </c>
      <c r="H7" s="7">
        <v>37017</v>
      </c>
      <c r="I7" s="7">
        <v>42977</v>
      </c>
      <c r="J7"/>
      <c r="K7"/>
      <c r="L7"/>
    </row>
    <row r="8" spans="1:12" x14ac:dyDescent="0.25">
      <c r="A8" s="4">
        <v>1006</v>
      </c>
      <c r="B8" s="4" t="s">
        <v>8</v>
      </c>
      <c r="C8" s="4" t="s">
        <v>9</v>
      </c>
      <c r="D8" s="4">
        <v>35</v>
      </c>
      <c r="E8" s="4" t="s">
        <v>26</v>
      </c>
      <c r="F8" s="4" t="s">
        <v>31</v>
      </c>
      <c r="G8" s="4">
        <v>65000</v>
      </c>
      <c r="H8" s="7">
        <v>35040</v>
      </c>
      <c r="I8" s="7">
        <v>41528</v>
      </c>
      <c r="J8"/>
      <c r="K8"/>
      <c r="L8"/>
    </row>
    <row r="9" spans="1:12" x14ac:dyDescent="0.25">
      <c r="A9" s="4">
        <v>1007</v>
      </c>
      <c r="B9" s="4" t="s">
        <v>33</v>
      </c>
      <c r="C9" s="4" t="s">
        <v>34</v>
      </c>
      <c r="D9" s="4">
        <v>32</v>
      </c>
      <c r="E9" s="4" t="s">
        <v>28</v>
      </c>
      <c r="F9" s="4" t="s">
        <v>32</v>
      </c>
      <c r="G9" s="4">
        <v>41000</v>
      </c>
      <c r="H9" s="7">
        <v>37933</v>
      </c>
      <c r="I9" s="7">
        <v>41551</v>
      </c>
      <c r="J9"/>
      <c r="K9"/>
      <c r="L9"/>
    </row>
    <row r="10" spans="1:12" x14ac:dyDescent="0.25">
      <c r="A10" s="4">
        <v>1008</v>
      </c>
      <c r="B10" s="4" t="s">
        <v>16</v>
      </c>
      <c r="C10" s="4" t="s">
        <v>17</v>
      </c>
      <c r="D10" s="4">
        <v>38</v>
      </c>
      <c r="E10" s="4" t="s">
        <v>26</v>
      </c>
      <c r="F10" s="4" t="s">
        <v>25</v>
      </c>
      <c r="G10" s="4">
        <v>48000</v>
      </c>
      <c r="H10" s="7">
        <v>37416</v>
      </c>
      <c r="I10" s="7">
        <v>42116</v>
      </c>
      <c r="J10"/>
      <c r="K10"/>
      <c r="L10"/>
    </row>
    <row r="11" spans="1:12" x14ac:dyDescent="0.25">
      <c r="A11" s="4">
        <v>1009</v>
      </c>
      <c r="B11" s="4" t="s">
        <v>10</v>
      </c>
      <c r="C11" s="4" t="s">
        <v>11</v>
      </c>
      <c r="D11" s="4">
        <v>31</v>
      </c>
      <c r="E11" s="4" t="s">
        <v>26</v>
      </c>
      <c r="F11" s="4" t="s">
        <v>29</v>
      </c>
      <c r="G11" s="4">
        <v>42000</v>
      </c>
      <c r="H11" s="7">
        <v>37843</v>
      </c>
      <c r="I11" s="7">
        <v>40800</v>
      </c>
      <c r="J11"/>
      <c r="K11"/>
      <c r="L11"/>
    </row>
    <row r="12" spans="1:12" x14ac:dyDescent="0.25">
      <c r="A12" s="4"/>
      <c r="B12"/>
      <c r="C12"/>
      <c r="D12"/>
      <c r="E12"/>
      <c r="F12"/>
      <c r="G12"/>
      <c r="H12"/>
      <c r="I12"/>
      <c r="J12"/>
      <c r="K12"/>
      <c r="L12"/>
    </row>
    <row r="13" spans="1:12" x14ac:dyDescent="0.25">
      <c r="A13" t="s">
        <v>98</v>
      </c>
      <c r="B13"/>
      <c r="C13"/>
      <c r="D13"/>
      <c r="E13"/>
      <c r="F13"/>
      <c r="G13"/>
      <c r="H13"/>
      <c r="I13"/>
      <c r="J13"/>
      <c r="K13"/>
      <c r="L13"/>
    </row>
    <row r="14" spans="1:12" x14ac:dyDescent="0.25">
      <c r="A14" t="s">
        <v>99</v>
      </c>
      <c r="B14"/>
      <c r="C14"/>
      <c r="D14"/>
      <c r="E14"/>
      <c r="F14"/>
      <c r="G14"/>
      <c r="H14"/>
      <c r="I14"/>
      <c r="J14"/>
      <c r="K14"/>
      <c r="L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FFEAE-A26D-4D20-832D-C97FEC22F82F}">
  <sheetPr>
    <tabColor theme="9"/>
  </sheetPr>
  <dimension ref="A1:L14"/>
  <sheetViews>
    <sheetView workbookViewId="0">
      <selection activeCell="H21" sqref="H21"/>
    </sheetView>
  </sheetViews>
  <sheetFormatPr defaultRowHeight="15" x14ac:dyDescent="0.25"/>
  <cols>
    <col min="1" max="7" width="9.140625" style="26"/>
    <col min="8" max="8" width="14.5703125" style="26" customWidth="1"/>
    <col min="9" max="9" width="12.85546875" style="26" customWidth="1"/>
    <col min="10" max="10" width="15.140625" style="26" bestFit="1" customWidth="1"/>
    <col min="11" max="11" width="23.28515625" style="26" bestFit="1" customWidth="1"/>
    <col min="12" max="16384" width="9.140625" style="26"/>
  </cols>
  <sheetData>
    <row r="1" spans="1:12" ht="23.25" x14ac:dyDescent="0.35">
      <c r="A1" s="19" t="s">
        <v>154</v>
      </c>
      <c r="B1" s="19"/>
      <c r="C1" s="19"/>
      <c r="D1" s="19"/>
      <c r="E1" s="19"/>
      <c r="F1" s="19"/>
      <c r="G1" s="19"/>
      <c r="H1" s="19"/>
      <c r="I1" s="19"/>
      <c r="J1" s="19"/>
      <c r="K1" s="19"/>
      <c r="L1" s="19"/>
    </row>
    <row r="2" spans="1:12" x14ac:dyDescent="0.25">
      <c r="A2" t="s">
        <v>20</v>
      </c>
      <c r="B2" t="s">
        <v>0</v>
      </c>
      <c r="C2" t="s">
        <v>1</v>
      </c>
      <c r="D2" t="s">
        <v>23</v>
      </c>
      <c r="E2" t="s">
        <v>24</v>
      </c>
      <c r="F2" t="s">
        <v>21</v>
      </c>
      <c r="G2" t="s">
        <v>22</v>
      </c>
      <c r="H2" t="s">
        <v>36</v>
      </c>
      <c r="I2" t="s">
        <v>37</v>
      </c>
      <c r="J2" s="10" t="s">
        <v>109</v>
      </c>
      <c r="K2" s="10" t="s">
        <v>135</v>
      </c>
      <c r="L2"/>
    </row>
    <row r="3" spans="1:12" x14ac:dyDescent="0.25">
      <c r="A3" s="4">
        <v>1001</v>
      </c>
      <c r="B3" s="4" t="s">
        <v>2</v>
      </c>
      <c r="C3" s="4" t="s">
        <v>3</v>
      </c>
      <c r="D3" s="4">
        <v>30</v>
      </c>
      <c r="E3" s="4" t="s">
        <v>26</v>
      </c>
      <c r="F3" s="4" t="s">
        <v>25</v>
      </c>
      <c r="G3" s="4">
        <v>45000</v>
      </c>
      <c r="H3" s="7">
        <v>37197</v>
      </c>
      <c r="I3" s="7">
        <v>42253</v>
      </c>
      <c r="J3">
        <f>AVERAGE(G3:G11)</f>
        <v>48555.555555555555</v>
      </c>
      <c r="K3">
        <f>AVERAGEIF(G3:G11,"&lt;50000")</f>
        <v>43166.666666666664</v>
      </c>
      <c r="L3"/>
    </row>
    <row r="4" spans="1:12" x14ac:dyDescent="0.25">
      <c r="A4" s="4">
        <v>1002</v>
      </c>
      <c r="B4" s="4" t="s">
        <v>4</v>
      </c>
      <c r="C4" s="4" t="s">
        <v>5</v>
      </c>
      <c r="D4" s="4">
        <v>30</v>
      </c>
      <c r="E4" s="4" t="s">
        <v>28</v>
      </c>
      <c r="F4" s="4" t="s">
        <v>27</v>
      </c>
      <c r="G4" s="4">
        <v>36000</v>
      </c>
      <c r="H4" s="7">
        <v>36436</v>
      </c>
      <c r="I4" s="7">
        <v>42287</v>
      </c>
      <c r="J4"/>
      <c r="K4"/>
      <c r="L4"/>
    </row>
    <row r="5" spans="1:12" x14ac:dyDescent="0.25">
      <c r="A5" s="4">
        <v>1003</v>
      </c>
      <c r="B5" s="4" t="s">
        <v>6</v>
      </c>
      <c r="C5" s="4" t="s">
        <v>7</v>
      </c>
      <c r="D5" s="4">
        <v>29</v>
      </c>
      <c r="E5" s="4" t="s">
        <v>26</v>
      </c>
      <c r="F5" s="4" t="s">
        <v>25</v>
      </c>
      <c r="G5" s="4">
        <v>63000</v>
      </c>
      <c r="H5" s="7">
        <v>36711</v>
      </c>
      <c r="I5" s="7">
        <v>42986</v>
      </c>
      <c r="J5"/>
      <c r="K5"/>
      <c r="L5"/>
    </row>
    <row r="6" spans="1:12" x14ac:dyDescent="0.25">
      <c r="A6" s="4">
        <v>1004</v>
      </c>
      <c r="B6" s="4" t="s">
        <v>13</v>
      </c>
      <c r="C6" s="4" t="s">
        <v>12</v>
      </c>
      <c r="D6" s="4">
        <v>31</v>
      </c>
      <c r="E6" s="4" t="s">
        <v>28</v>
      </c>
      <c r="F6" s="4" t="s">
        <v>29</v>
      </c>
      <c r="G6" s="4">
        <v>47000</v>
      </c>
      <c r="H6" s="7">
        <v>36530</v>
      </c>
      <c r="I6" s="7">
        <v>42341</v>
      </c>
      <c r="J6"/>
      <c r="K6"/>
      <c r="L6"/>
    </row>
    <row r="7" spans="1:12" x14ac:dyDescent="0.25">
      <c r="A7" s="4">
        <v>1005</v>
      </c>
      <c r="B7" s="4" t="s">
        <v>14</v>
      </c>
      <c r="C7" s="4" t="s">
        <v>15</v>
      </c>
      <c r="D7" s="4">
        <v>32</v>
      </c>
      <c r="E7" s="4" t="s">
        <v>26</v>
      </c>
      <c r="F7" s="4" t="s">
        <v>30</v>
      </c>
      <c r="G7" s="4">
        <v>50000</v>
      </c>
      <c r="H7" s="7">
        <v>37017</v>
      </c>
      <c r="I7" s="7">
        <v>42977</v>
      </c>
      <c r="J7"/>
      <c r="K7"/>
      <c r="L7"/>
    </row>
    <row r="8" spans="1:12" x14ac:dyDescent="0.25">
      <c r="A8" s="4">
        <v>1006</v>
      </c>
      <c r="B8" s="4" t="s">
        <v>8</v>
      </c>
      <c r="C8" s="4" t="s">
        <v>9</v>
      </c>
      <c r="D8" s="4">
        <v>35</v>
      </c>
      <c r="E8" s="4" t="s">
        <v>26</v>
      </c>
      <c r="F8" s="4" t="s">
        <v>31</v>
      </c>
      <c r="G8" s="4">
        <v>65000</v>
      </c>
      <c r="H8" s="7">
        <v>35040</v>
      </c>
      <c r="I8" s="7">
        <v>41528</v>
      </c>
      <c r="J8"/>
      <c r="K8"/>
      <c r="L8"/>
    </row>
    <row r="9" spans="1:12" x14ac:dyDescent="0.25">
      <c r="A9" s="4">
        <v>1007</v>
      </c>
      <c r="B9" s="4" t="s">
        <v>33</v>
      </c>
      <c r="C9" s="4" t="s">
        <v>34</v>
      </c>
      <c r="D9" s="4">
        <v>32</v>
      </c>
      <c r="E9" s="4" t="s">
        <v>28</v>
      </c>
      <c r="F9" s="4" t="s">
        <v>32</v>
      </c>
      <c r="G9" s="4">
        <v>41000</v>
      </c>
      <c r="H9" s="7">
        <v>37933</v>
      </c>
      <c r="I9" s="7">
        <v>41551</v>
      </c>
      <c r="J9"/>
      <c r="K9"/>
      <c r="L9"/>
    </row>
    <row r="10" spans="1:12" x14ac:dyDescent="0.25">
      <c r="A10" s="4">
        <v>1008</v>
      </c>
      <c r="B10" s="4" t="s">
        <v>16</v>
      </c>
      <c r="C10" s="4" t="s">
        <v>17</v>
      </c>
      <c r="D10" s="4">
        <v>38</v>
      </c>
      <c r="E10" s="4" t="s">
        <v>26</v>
      </c>
      <c r="F10" s="4" t="s">
        <v>25</v>
      </c>
      <c r="G10" s="4">
        <v>48000</v>
      </c>
      <c r="H10" s="7">
        <v>37416</v>
      </c>
      <c r="I10" s="7">
        <v>42116</v>
      </c>
      <c r="J10"/>
      <c r="K10"/>
      <c r="L10"/>
    </row>
    <row r="11" spans="1:12" x14ac:dyDescent="0.25">
      <c r="A11" s="4">
        <v>1009</v>
      </c>
      <c r="B11" s="4" t="s">
        <v>10</v>
      </c>
      <c r="C11" s="4" t="s">
        <v>11</v>
      </c>
      <c r="D11" s="4">
        <v>31</v>
      </c>
      <c r="E11" s="4" t="s">
        <v>26</v>
      </c>
      <c r="F11" s="4" t="s">
        <v>29</v>
      </c>
      <c r="G11" s="4">
        <v>42000</v>
      </c>
      <c r="H11" s="7">
        <v>37843</v>
      </c>
      <c r="I11" s="7">
        <v>40800</v>
      </c>
      <c r="J11"/>
      <c r="K11"/>
      <c r="L11"/>
    </row>
    <row r="12" spans="1:12" x14ac:dyDescent="0.25">
      <c r="A12"/>
      <c r="B12"/>
      <c r="C12"/>
      <c r="D12"/>
      <c r="E12"/>
      <c r="F12"/>
      <c r="G12"/>
      <c r="H12"/>
      <c r="I12"/>
      <c r="J12"/>
      <c r="K12"/>
      <c r="L12"/>
    </row>
    <row r="13" spans="1:12" x14ac:dyDescent="0.25">
      <c r="A13" t="s">
        <v>123</v>
      </c>
      <c r="B13"/>
      <c r="C13"/>
      <c r="D13"/>
      <c r="E13"/>
      <c r="F13"/>
      <c r="G13"/>
      <c r="H13"/>
      <c r="I13"/>
      <c r="J13"/>
      <c r="K13"/>
      <c r="L13"/>
    </row>
    <row r="14" spans="1:12" x14ac:dyDescent="0.25">
      <c r="A14" t="s">
        <v>298</v>
      </c>
      <c r="B14"/>
      <c r="C14"/>
      <c r="D14"/>
      <c r="E14"/>
      <c r="F14"/>
      <c r="G14"/>
      <c r="H14"/>
      <c r="I14"/>
      <c r="J14"/>
      <c r="K14"/>
      <c r="L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3BB1-397D-4AFC-8E96-ABE0D0515A1B}">
  <sheetPr>
    <tabColor theme="9"/>
  </sheetPr>
  <dimension ref="A1:L20"/>
  <sheetViews>
    <sheetView workbookViewId="0">
      <selection activeCell="K18" sqref="K18"/>
    </sheetView>
  </sheetViews>
  <sheetFormatPr defaultColWidth="13.5703125" defaultRowHeight="15" x14ac:dyDescent="0.25"/>
  <cols>
    <col min="1" max="1" width="10.7109375" style="27" bestFit="1" customWidth="1"/>
    <col min="2" max="3" width="13.5703125" style="26"/>
    <col min="4" max="4" width="7.5703125" style="26" customWidth="1"/>
    <col min="5" max="9" width="13.5703125" style="26"/>
    <col min="10" max="10" width="13.5703125" style="29"/>
    <col min="11" max="11" width="18.85546875" style="29" customWidth="1"/>
    <col min="12" max="12" width="3.7109375" style="26" customWidth="1"/>
    <col min="13" max="16384" width="13.5703125" style="26"/>
  </cols>
  <sheetData>
    <row r="1" spans="1:12" ht="23.25" x14ac:dyDescent="0.35">
      <c r="A1" s="19" t="s">
        <v>155</v>
      </c>
      <c r="B1" s="19"/>
      <c r="C1" s="19"/>
      <c r="D1" s="19"/>
      <c r="E1" s="19"/>
      <c r="F1" s="19"/>
      <c r="G1" s="19"/>
      <c r="H1" s="19"/>
      <c r="I1" s="19"/>
      <c r="J1" s="24"/>
      <c r="K1" s="24"/>
      <c r="L1" s="28"/>
    </row>
    <row r="2" spans="1:12" x14ac:dyDescent="0.25">
      <c r="A2" s="4" t="s">
        <v>20</v>
      </c>
      <c r="B2" t="s">
        <v>0</v>
      </c>
      <c r="C2" t="s">
        <v>1</v>
      </c>
      <c r="D2" t="s">
        <v>23</v>
      </c>
      <c r="E2" t="s">
        <v>24</v>
      </c>
      <c r="F2" t="s">
        <v>21</v>
      </c>
      <c r="G2" t="s">
        <v>22</v>
      </c>
      <c r="H2" t="s">
        <v>36</v>
      </c>
      <c r="I2" t="s">
        <v>37</v>
      </c>
      <c r="J2" s="11" t="s">
        <v>82</v>
      </c>
      <c r="K2" s="11" t="s">
        <v>83</v>
      </c>
    </row>
    <row r="3" spans="1:12" x14ac:dyDescent="0.25">
      <c r="A3" s="4">
        <v>1001</v>
      </c>
      <c r="B3" s="4" t="s">
        <v>2</v>
      </c>
      <c r="C3" s="4" t="s">
        <v>3</v>
      </c>
      <c r="D3" s="4">
        <v>30</v>
      </c>
      <c r="E3" s="4" t="s">
        <v>26</v>
      </c>
      <c r="F3" s="4" t="s">
        <v>25</v>
      </c>
      <c r="G3" s="4">
        <v>45000</v>
      </c>
      <c r="H3" s="7">
        <v>37197</v>
      </c>
      <c r="I3" s="7">
        <v>42253</v>
      </c>
      <c r="J3" s="3" t="str" cm="1">
        <f t="array" ref="J3:J11">IF(D3:D11&gt; 30,"Old","Young")</f>
        <v>Young</v>
      </c>
      <c r="K3" s="3" t="str" cm="1">
        <f t="array" ref="K3:K11">_xlfn.IFS(F3:F11="Salesman", "Keep Him",F3:F11 = "Receptionist", "Fire",F3:F11="Accountant", "Keep",F3:F11 = "Regional Manager", "Fire")</f>
        <v>Keep Him</v>
      </c>
    </row>
    <row r="4" spans="1:12" x14ac:dyDescent="0.25">
      <c r="A4" s="4">
        <v>1002</v>
      </c>
      <c r="B4" s="4" t="s">
        <v>4</v>
      </c>
      <c r="C4" s="4" t="s">
        <v>5</v>
      </c>
      <c r="D4" s="4">
        <v>30</v>
      </c>
      <c r="E4" s="4" t="s">
        <v>28</v>
      </c>
      <c r="F4" s="4" t="s">
        <v>27</v>
      </c>
      <c r="G4" s="4">
        <v>36000</v>
      </c>
      <c r="H4" s="7">
        <v>36436</v>
      </c>
      <c r="I4" s="7">
        <v>42287</v>
      </c>
      <c r="J4" s="3" t="str">
        <v>Young</v>
      </c>
      <c r="K4" s="3" t="str">
        <v>Fire</v>
      </c>
    </row>
    <row r="5" spans="1:12" x14ac:dyDescent="0.25">
      <c r="A5" s="4">
        <v>1003</v>
      </c>
      <c r="B5" s="4" t="s">
        <v>6</v>
      </c>
      <c r="C5" s="4" t="s">
        <v>7</v>
      </c>
      <c r="D5" s="4">
        <v>29</v>
      </c>
      <c r="E5" s="4" t="s">
        <v>26</v>
      </c>
      <c r="F5" s="4" t="s">
        <v>25</v>
      </c>
      <c r="G5" s="4">
        <v>63000</v>
      </c>
      <c r="H5" s="7">
        <v>36711</v>
      </c>
      <c r="I5" s="7">
        <v>42986</v>
      </c>
      <c r="J5" s="3" t="str">
        <v>Young</v>
      </c>
      <c r="K5" s="3" t="str">
        <v>Keep Him</v>
      </c>
    </row>
    <row r="6" spans="1:12" x14ac:dyDescent="0.25">
      <c r="A6" s="4">
        <v>1004</v>
      </c>
      <c r="B6" s="4" t="s">
        <v>13</v>
      </c>
      <c r="C6" s="4" t="s">
        <v>12</v>
      </c>
      <c r="D6" s="4">
        <v>31</v>
      </c>
      <c r="E6" s="4" t="s">
        <v>28</v>
      </c>
      <c r="F6" s="4" t="s">
        <v>29</v>
      </c>
      <c r="G6" s="4">
        <v>47000</v>
      </c>
      <c r="H6" s="7">
        <v>36530</v>
      </c>
      <c r="I6" s="7">
        <v>42341</v>
      </c>
      <c r="J6" s="3" t="str">
        <v>Old</v>
      </c>
      <c r="K6" s="3" t="str">
        <v>Keep</v>
      </c>
    </row>
    <row r="7" spans="1:12" x14ac:dyDescent="0.25">
      <c r="A7" s="4">
        <v>1005</v>
      </c>
      <c r="B7" s="4" t="s">
        <v>14</v>
      </c>
      <c r="C7" s="4" t="s">
        <v>15</v>
      </c>
      <c r="D7" s="4">
        <v>32</v>
      </c>
      <c r="E7" s="4" t="s">
        <v>26</v>
      </c>
      <c r="F7" s="4" t="s">
        <v>30</v>
      </c>
      <c r="G7" s="4">
        <v>50000</v>
      </c>
      <c r="H7" s="7">
        <v>37017</v>
      </c>
      <c r="I7" s="7">
        <v>42977</v>
      </c>
      <c r="J7" s="3" t="str">
        <v>Old</v>
      </c>
      <c r="K7" s="3" t="e">
        <v>#N/A</v>
      </c>
    </row>
    <row r="8" spans="1:12" x14ac:dyDescent="0.25">
      <c r="A8" s="4">
        <v>1006</v>
      </c>
      <c r="B8" s="4" t="s">
        <v>8</v>
      </c>
      <c r="C8" s="4" t="s">
        <v>9</v>
      </c>
      <c r="D8" s="4">
        <v>35</v>
      </c>
      <c r="E8" s="4" t="s">
        <v>26</v>
      </c>
      <c r="F8" s="4" t="s">
        <v>31</v>
      </c>
      <c r="G8" s="4">
        <v>65000</v>
      </c>
      <c r="H8" s="7">
        <v>35040</v>
      </c>
      <c r="I8" s="7">
        <v>41528</v>
      </c>
      <c r="J8" s="3" t="str">
        <v>Old</v>
      </c>
      <c r="K8" s="3" t="str">
        <v>Fire</v>
      </c>
    </row>
    <row r="9" spans="1:12" x14ac:dyDescent="0.25">
      <c r="A9" s="4">
        <v>1007</v>
      </c>
      <c r="B9" s="4" t="s">
        <v>33</v>
      </c>
      <c r="C9" s="4" t="s">
        <v>34</v>
      </c>
      <c r="D9" s="4">
        <v>32</v>
      </c>
      <c r="E9" s="4" t="s">
        <v>28</v>
      </c>
      <c r="F9" s="4" t="s">
        <v>32</v>
      </c>
      <c r="G9" s="4">
        <v>41000</v>
      </c>
      <c r="H9" s="7">
        <v>37933</v>
      </c>
      <c r="I9" s="7">
        <v>41551</v>
      </c>
      <c r="J9" s="3" t="str">
        <v>Old</v>
      </c>
      <c r="K9" s="3" t="e">
        <v>#N/A</v>
      </c>
    </row>
    <row r="10" spans="1:12" x14ac:dyDescent="0.25">
      <c r="A10" s="4">
        <v>1008</v>
      </c>
      <c r="B10" s="4" t="s">
        <v>16</v>
      </c>
      <c r="C10" s="4" t="s">
        <v>17</v>
      </c>
      <c r="D10" s="4">
        <v>38</v>
      </c>
      <c r="E10" s="4" t="s">
        <v>26</v>
      </c>
      <c r="F10" s="4" t="s">
        <v>25</v>
      </c>
      <c r="G10" s="4">
        <v>48000</v>
      </c>
      <c r="H10" s="7">
        <v>37416</v>
      </c>
      <c r="I10" s="7">
        <v>42116</v>
      </c>
      <c r="J10" s="3" t="str">
        <v>Old</v>
      </c>
      <c r="K10" s="3" t="str">
        <v>Keep Him</v>
      </c>
    </row>
    <row r="11" spans="1:12" x14ac:dyDescent="0.25">
      <c r="A11" s="4">
        <v>1009</v>
      </c>
      <c r="B11" s="4" t="s">
        <v>10</v>
      </c>
      <c r="C11" s="4" t="s">
        <v>11</v>
      </c>
      <c r="D11" s="4">
        <v>31</v>
      </c>
      <c r="E11" s="4" t="s">
        <v>26</v>
      </c>
      <c r="F11" s="4" t="s">
        <v>29</v>
      </c>
      <c r="G11" s="4">
        <v>42000</v>
      </c>
      <c r="H11" s="7">
        <v>37843</v>
      </c>
      <c r="I11" s="7">
        <v>40800</v>
      </c>
      <c r="J11" s="3" t="str">
        <v>Old</v>
      </c>
      <c r="K11" s="3" t="str">
        <v>Keep</v>
      </c>
    </row>
    <row r="12" spans="1:12" x14ac:dyDescent="0.25">
      <c r="A12" s="4"/>
      <c r="B12"/>
      <c r="C12"/>
      <c r="D12"/>
      <c r="E12"/>
      <c r="F12"/>
      <c r="G12"/>
      <c r="H12"/>
      <c r="I12"/>
      <c r="J12" s="3"/>
      <c r="K12" s="3"/>
    </row>
    <row r="13" spans="1:12" ht="33.75" customHeight="1" x14ac:dyDescent="0.25">
      <c r="A13" t="s">
        <v>124</v>
      </c>
      <c r="B13"/>
      <c r="C13"/>
      <c r="D13"/>
      <c r="E13"/>
      <c r="F13"/>
      <c r="G13"/>
      <c r="H13"/>
      <c r="I13"/>
      <c r="J13" s="3"/>
      <c r="K13" s="3"/>
    </row>
    <row r="14" spans="1:12" x14ac:dyDescent="0.25">
      <c r="A14" s="4" t="s">
        <v>125</v>
      </c>
      <c r="B14"/>
      <c r="C14"/>
      <c r="D14"/>
      <c r="E14"/>
      <c r="F14"/>
      <c r="G14"/>
      <c r="H14"/>
      <c r="I14"/>
      <c r="J14" s="3"/>
      <c r="K14" s="3"/>
    </row>
    <row r="15" spans="1:12" ht="27.75" customHeight="1" x14ac:dyDescent="0.25">
      <c r="A15" t="s">
        <v>126</v>
      </c>
      <c r="B15"/>
      <c r="C15"/>
      <c r="D15"/>
      <c r="E15"/>
      <c r="F15"/>
      <c r="G15"/>
      <c r="H15"/>
      <c r="I15"/>
      <c r="J15" s="3"/>
      <c r="K15" s="3"/>
    </row>
    <row r="16" spans="1:12" x14ac:dyDescent="0.25">
      <c r="A16" s="4"/>
      <c r="B16"/>
      <c r="C16"/>
      <c r="D16"/>
      <c r="E16"/>
      <c r="F16"/>
      <c r="G16"/>
      <c r="H16"/>
      <c r="I16"/>
      <c r="J16" s="3"/>
      <c r="K16" s="3"/>
    </row>
    <row r="17" spans="1:11" x14ac:dyDescent="0.25">
      <c r="A17" s="4" t="s">
        <v>299</v>
      </c>
      <c r="B17"/>
      <c r="C17"/>
      <c r="D17"/>
      <c r="E17"/>
      <c r="F17"/>
      <c r="G17"/>
      <c r="H17"/>
      <c r="I17"/>
      <c r="J17" s="3"/>
      <c r="K17" s="3"/>
    </row>
    <row r="18" spans="1:11" x14ac:dyDescent="0.25">
      <c r="A18" s="4" t="s">
        <v>127</v>
      </c>
      <c r="B18"/>
      <c r="C18"/>
      <c r="D18"/>
      <c r="E18"/>
      <c r="F18"/>
      <c r="G18"/>
      <c r="H18"/>
      <c r="I18"/>
      <c r="J18" s="3"/>
      <c r="K18" s="3"/>
    </row>
    <row r="19" spans="1:11" x14ac:dyDescent="0.25">
      <c r="A19" s="4"/>
      <c r="B19"/>
      <c r="C19"/>
      <c r="D19"/>
      <c r="E19"/>
      <c r="F19"/>
      <c r="G19"/>
      <c r="H19"/>
      <c r="I19"/>
      <c r="J19" s="3"/>
      <c r="K19" s="3"/>
    </row>
    <row r="20" spans="1:11" x14ac:dyDescent="0.25">
      <c r="A20" s="4" t="s">
        <v>128</v>
      </c>
      <c r="B20"/>
      <c r="C20"/>
      <c r="D20"/>
      <c r="E20"/>
      <c r="F20"/>
      <c r="G20"/>
      <c r="H20"/>
      <c r="I20"/>
      <c r="J20" s="3"/>
      <c r="K20"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B17AA-35F1-4120-B02D-89618424F0F3}">
  <sheetPr>
    <tabColor theme="9"/>
  </sheetPr>
  <dimension ref="A1:M19"/>
  <sheetViews>
    <sheetView topLeftCell="A6" workbookViewId="0">
      <selection activeCell="J30" sqref="J30"/>
    </sheetView>
  </sheetViews>
  <sheetFormatPr defaultRowHeight="15" x14ac:dyDescent="0.25"/>
  <cols>
    <col min="1" max="7" width="9.140625" style="26"/>
    <col min="8" max="8" width="14.5703125" style="26" customWidth="1"/>
    <col min="9" max="9" width="12.85546875" style="26" customWidth="1"/>
    <col min="10" max="10" width="21.5703125" style="26" bestFit="1" customWidth="1"/>
    <col min="11" max="11" width="35.42578125" style="26" bestFit="1" customWidth="1"/>
    <col min="12" max="12" width="35.5703125" style="26" bestFit="1" customWidth="1"/>
    <col min="13" max="13" width="32.85546875" style="26" bestFit="1" customWidth="1"/>
    <col min="14" max="16384" width="9.140625" style="26"/>
  </cols>
  <sheetData>
    <row r="1" spans="1:13" ht="23.25" x14ac:dyDescent="0.35">
      <c r="A1" s="19" t="s">
        <v>156</v>
      </c>
      <c r="B1" s="19"/>
      <c r="C1" s="19"/>
      <c r="D1" s="19"/>
      <c r="E1" s="19"/>
      <c r="F1" s="19"/>
      <c r="G1" s="19"/>
      <c r="H1" s="19"/>
      <c r="I1" s="19"/>
      <c r="J1" s="19"/>
      <c r="K1" s="19"/>
      <c r="L1" s="19"/>
      <c r="M1" s="18"/>
    </row>
    <row r="2" spans="1:13" x14ac:dyDescent="0.25">
      <c r="A2" t="s">
        <v>20</v>
      </c>
      <c r="B2" t="s">
        <v>0</v>
      </c>
      <c r="C2" t="s">
        <v>1</v>
      </c>
      <c r="D2" t="s">
        <v>23</v>
      </c>
      <c r="E2" t="s">
        <v>24</v>
      </c>
      <c r="F2" t="s">
        <v>21</v>
      </c>
      <c r="G2" t="s">
        <v>22</v>
      </c>
      <c r="H2" t="s">
        <v>36</v>
      </c>
      <c r="I2" t="s">
        <v>37</v>
      </c>
      <c r="J2" s="11" t="s">
        <v>142</v>
      </c>
      <c r="K2" s="10" t="s">
        <v>150</v>
      </c>
      <c r="L2" s="10" t="s">
        <v>149</v>
      </c>
      <c r="M2" s="10" t="s">
        <v>151</v>
      </c>
    </row>
    <row r="3" spans="1:13" x14ac:dyDescent="0.25">
      <c r="A3" s="4">
        <v>1001</v>
      </c>
      <c r="B3" s="4" t="s">
        <v>2</v>
      </c>
      <c r="C3" s="4" t="s">
        <v>3</v>
      </c>
      <c r="D3" s="4">
        <v>30</v>
      </c>
      <c r="E3" s="4" t="s">
        <v>26</v>
      </c>
      <c r="F3" s="4" t="s">
        <v>25</v>
      </c>
      <c r="G3" s="4">
        <v>45000</v>
      </c>
      <c r="H3" s="7">
        <v>37197</v>
      </c>
      <c r="I3" s="7">
        <v>42253</v>
      </c>
      <c r="J3" s="3" t="str" cm="1">
        <f t="array" ref="J3:J5">_xlfn._xlws.FILTER(B3:B11,F3:F11="Salesman")</f>
        <v>Jim</v>
      </c>
      <c r="K3" s="3" t="str" cm="1">
        <f t="array" ref="K3:K7">_xlfn._xlws.FILTER(B3:B11,G3:G11&gt;45000)</f>
        <v>Dwight</v>
      </c>
      <c r="L3" t="str" cm="1">
        <f t="array" ref="L3:L4">_xlfn._xlws.FILTER(B3:B11,(F3:F11="Salesman")*(G3:G11&gt;45000))</f>
        <v>Dwight</v>
      </c>
      <c r="M3" t="str" cm="1">
        <f t="array" ref="M3">_xlfn._xlws.FILTER(B3:B11,G3:G11&gt;100000,"No one")</f>
        <v>No one</v>
      </c>
    </row>
    <row r="4" spans="1:13" x14ac:dyDescent="0.25">
      <c r="A4" s="4">
        <v>1002</v>
      </c>
      <c r="B4" s="4" t="s">
        <v>4</v>
      </c>
      <c r="C4" s="4" t="s">
        <v>5</v>
      </c>
      <c r="D4" s="4">
        <v>30</v>
      </c>
      <c r="E4" s="4" t="s">
        <v>28</v>
      </c>
      <c r="F4" s="4" t="s">
        <v>27</v>
      </c>
      <c r="G4" s="4">
        <v>36000</v>
      </c>
      <c r="H4" s="7">
        <v>36436</v>
      </c>
      <c r="I4" s="7">
        <v>42287</v>
      </c>
      <c r="J4" s="3" t="str">
        <v>Dwight</v>
      </c>
      <c r="K4" s="3" t="str">
        <v>Angela</v>
      </c>
      <c r="L4" t="str">
        <v>Stanley</v>
      </c>
      <c r="M4"/>
    </row>
    <row r="5" spans="1:13" x14ac:dyDescent="0.25">
      <c r="A5" s="4">
        <v>1003</v>
      </c>
      <c r="B5" s="4" t="s">
        <v>6</v>
      </c>
      <c r="C5" s="4" t="s">
        <v>7</v>
      </c>
      <c r="D5" s="4">
        <v>29</v>
      </c>
      <c r="E5" s="4" t="s">
        <v>26</v>
      </c>
      <c r="F5" s="4" t="s">
        <v>25</v>
      </c>
      <c r="G5" s="4">
        <v>63000</v>
      </c>
      <c r="H5" s="7">
        <v>36711</v>
      </c>
      <c r="I5" s="7">
        <v>42986</v>
      </c>
      <c r="J5" s="3" t="str">
        <v>Stanley</v>
      </c>
      <c r="K5" s="3" t="str">
        <v>Toby</v>
      </c>
      <c r="L5"/>
      <c r="M5"/>
    </row>
    <row r="6" spans="1:13" x14ac:dyDescent="0.25">
      <c r="A6" s="4">
        <v>1004</v>
      </c>
      <c r="B6" s="4" t="s">
        <v>13</v>
      </c>
      <c r="C6" s="4" t="s">
        <v>12</v>
      </c>
      <c r="D6" s="4">
        <v>31</v>
      </c>
      <c r="E6" s="4" t="s">
        <v>28</v>
      </c>
      <c r="F6" s="4" t="s">
        <v>29</v>
      </c>
      <c r="G6" s="4">
        <v>47000</v>
      </c>
      <c r="H6" s="7">
        <v>36530</v>
      </c>
      <c r="I6" s="7">
        <v>42341</v>
      </c>
      <c r="J6" s="3"/>
      <c r="K6" s="3" t="str">
        <v>Michael</v>
      </c>
      <c r="L6"/>
      <c r="M6"/>
    </row>
    <row r="7" spans="1:13" x14ac:dyDescent="0.25">
      <c r="A7" s="4">
        <v>1005</v>
      </c>
      <c r="B7" s="4" t="s">
        <v>14</v>
      </c>
      <c r="C7" s="4" t="s">
        <v>15</v>
      </c>
      <c r="D7" s="4">
        <v>32</v>
      </c>
      <c r="E7" s="4" t="s">
        <v>26</v>
      </c>
      <c r="F7" s="4" t="s">
        <v>30</v>
      </c>
      <c r="G7" s="4">
        <v>50000</v>
      </c>
      <c r="H7" s="7">
        <v>37017</v>
      </c>
      <c r="I7" s="7">
        <v>42977</v>
      </c>
      <c r="J7" s="3"/>
      <c r="K7" s="3" t="str">
        <v>Stanley</v>
      </c>
      <c r="L7"/>
      <c r="M7"/>
    </row>
    <row r="8" spans="1:13" x14ac:dyDescent="0.25">
      <c r="A8" s="4">
        <v>1006</v>
      </c>
      <c r="B8" s="4" t="s">
        <v>8</v>
      </c>
      <c r="C8" s="4" t="s">
        <v>9</v>
      </c>
      <c r="D8" s="4">
        <v>35</v>
      </c>
      <c r="E8" s="4" t="s">
        <v>26</v>
      </c>
      <c r="F8" s="4" t="s">
        <v>31</v>
      </c>
      <c r="G8" s="4">
        <v>65000</v>
      </c>
      <c r="H8" s="7">
        <v>35040</v>
      </c>
      <c r="I8" s="7">
        <v>41528</v>
      </c>
      <c r="J8" s="3"/>
      <c r="K8"/>
      <c r="L8"/>
      <c r="M8"/>
    </row>
    <row r="9" spans="1:13" x14ac:dyDescent="0.25">
      <c r="A9" s="4">
        <v>1007</v>
      </c>
      <c r="B9" s="4" t="s">
        <v>33</v>
      </c>
      <c r="C9" s="4" t="s">
        <v>34</v>
      </c>
      <c r="D9" s="4">
        <v>32</v>
      </c>
      <c r="E9" s="4" t="s">
        <v>28</v>
      </c>
      <c r="F9" s="4" t="s">
        <v>32</v>
      </c>
      <c r="G9" s="4">
        <v>41000</v>
      </c>
      <c r="H9" s="7">
        <v>37933</v>
      </c>
      <c r="I9" s="7">
        <v>41551</v>
      </c>
      <c r="J9" s="3"/>
      <c r="K9"/>
      <c r="L9"/>
      <c r="M9"/>
    </row>
    <row r="10" spans="1:13" x14ac:dyDescent="0.25">
      <c r="A10" s="4">
        <v>1008</v>
      </c>
      <c r="B10" s="4" t="s">
        <v>16</v>
      </c>
      <c r="C10" s="4" t="s">
        <v>17</v>
      </c>
      <c r="D10" s="4">
        <v>38</v>
      </c>
      <c r="E10" s="4" t="s">
        <v>26</v>
      </c>
      <c r="F10" s="4" t="s">
        <v>25</v>
      </c>
      <c r="G10" s="4">
        <v>48000</v>
      </c>
      <c r="H10" s="7">
        <v>37416</v>
      </c>
      <c r="I10" s="7">
        <v>42116</v>
      </c>
      <c r="J10" s="3"/>
      <c r="K10"/>
      <c r="L10"/>
      <c r="M10"/>
    </row>
    <row r="11" spans="1:13" x14ac:dyDescent="0.25">
      <c r="A11" s="4">
        <v>1009</v>
      </c>
      <c r="B11" s="4" t="s">
        <v>10</v>
      </c>
      <c r="C11" s="4" t="s">
        <v>11</v>
      </c>
      <c r="D11" s="4">
        <v>31</v>
      </c>
      <c r="E11" s="4" t="s">
        <v>26</v>
      </c>
      <c r="F11" s="4" t="s">
        <v>29</v>
      </c>
      <c r="G11" s="4">
        <v>42000</v>
      </c>
      <c r="H11" s="7">
        <v>37843</v>
      </c>
      <c r="I11" s="7">
        <v>40800</v>
      </c>
      <c r="J11" s="3"/>
      <c r="K11"/>
      <c r="L11"/>
      <c r="M11"/>
    </row>
    <row r="12" spans="1:13" x14ac:dyDescent="0.25">
      <c r="A12"/>
      <c r="B12"/>
      <c r="C12"/>
      <c r="D12"/>
      <c r="E12"/>
      <c r="F12"/>
      <c r="G12"/>
      <c r="H12"/>
      <c r="I12"/>
      <c r="J12"/>
      <c r="K12"/>
      <c r="L12"/>
      <c r="M12"/>
    </row>
    <row r="13" spans="1:13" x14ac:dyDescent="0.25">
      <c r="A13" t="s">
        <v>143</v>
      </c>
      <c r="B13"/>
      <c r="C13"/>
      <c r="D13"/>
      <c r="E13"/>
      <c r="F13"/>
      <c r="G13"/>
      <c r="H13"/>
      <c r="I13"/>
      <c r="J13"/>
      <c r="K13"/>
      <c r="L13"/>
      <c r="M13"/>
    </row>
    <row r="14" spans="1:13" x14ac:dyDescent="0.25">
      <c r="A14" t="s">
        <v>144</v>
      </c>
      <c r="B14"/>
      <c r="C14"/>
      <c r="D14"/>
      <c r="E14"/>
      <c r="F14"/>
      <c r="G14"/>
      <c r="H14"/>
      <c r="I14"/>
      <c r="J14"/>
      <c r="K14"/>
      <c r="L14"/>
      <c r="M14"/>
    </row>
    <row r="15" spans="1:13" x14ac:dyDescent="0.25">
      <c r="A15" t="s">
        <v>145</v>
      </c>
      <c r="B15"/>
      <c r="C15"/>
      <c r="D15"/>
      <c r="E15"/>
      <c r="F15"/>
      <c r="G15"/>
      <c r="H15"/>
      <c r="I15"/>
      <c r="J15"/>
      <c r="K15"/>
      <c r="L15"/>
      <c r="M15"/>
    </row>
    <row r="16" spans="1:13" ht="3.75" customHeight="1" x14ac:dyDescent="0.25">
      <c r="A16"/>
      <c r="B16"/>
      <c r="C16"/>
      <c r="D16"/>
      <c r="E16"/>
      <c r="F16"/>
      <c r="G16"/>
      <c r="H16"/>
      <c r="I16"/>
      <c r="J16"/>
      <c r="K16"/>
      <c r="L16"/>
      <c r="M16"/>
    </row>
    <row r="17" spans="1:13" x14ac:dyDescent="0.25">
      <c r="A17" t="s">
        <v>146</v>
      </c>
      <c r="B17"/>
      <c r="C17"/>
      <c r="D17"/>
      <c r="E17"/>
      <c r="F17"/>
      <c r="G17"/>
      <c r="H17"/>
      <c r="I17"/>
      <c r="J17"/>
      <c r="K17"/>
      <c r="L17"/>
      <c r="M17"/>
    </row>
    <row r="18" spans="1:13" x14ac:dyDescent="0.25">
      <c r="A18" t="s">
        <v>147</v>
      </c>
      <c r="B18"/>
      <c r="C18"/>
      <c r="D18"/>
      <c r="E18"/>
      <c r="F18"/>
      <c r="G18"/>
      <c r="H18"/>
      <c r="I18"/>
      <c r="J18"/>
      <c r="K18"/>
      <c r="L18"/>
      <c r="M18"/>
    </row>
    <row r="19" spans="1:13" x14ac:dyDescent="0.25">
      <c r="A19" t="s">
        <v>148</v>
      </c>
      <c r="B19"/>
      <c r="C19"/>
      <c r="D19"/>
      <c r="E19"/>
      <c r="F19"/>
      <c r="G19"/>
      <c r="H19"/>
      <c r="I19"/>
      <c r="J19"/>
      <c r="K19"/>
      <c r="L19"/>
      <c r="M1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88589-8C9A-4A7E-B7EA-5FA27D52F614}">
  <sheetPr>
    <tabColor theme="9"/>
  </sheetPr>
  <dimension ref="A1:L25"/>
  <sheetViews>
    <sheetView tabSelected="1" workbookViewId="0">
      <selection activeCell="B21" sqref="B21"/>
    </sheetView>
  </sheetViews>
  <sheetFormatPr defaultRowHeight="15" x14ac:dyDescent="0.25"/>
  <cols>
    <col min="1" max="1" width="9" style="27"/>
    <col min="2" max="6" width="9.140625" style="26"/>
    <col min="7" max="7" width="17.42578125" style="26" bestFit="1" customWidth="1"/>
    <col min="8" max="8" width="17.85546875" style="26" bestFit="1" customWidth="1"/>
    <col min="9" max="9" width="10.42578125" style="26" bestFit="1" customWidth="1"/>
    <col min="10" max="10" width="58.7109375" style="27" bestFit="1" customWidth="1"/>
    <col min="11" max="11" width="38.42578125" style="27" bestFit="1" customWidth="1"/>
    <col min="12" max="12" width="22.28515625" style="26" customWidth="1"/>
    <col min="13" max="16384" width="9.140625" style="26"/>
  </cols>
  <sheetData>
    <row r="1" spans="1:12" ht="23.25" x14ac:dyDescent="0.35">
      <c r="A1" s="19" t="s">
        <v>157</v>
      </c>
      <c r="B1" s="19"/>
      <c r="C1" s="19"/>
      <c r="D1" s="19"/>
      <c r="E1" s="19"/>
      <c r="F1" s="19"/>
      <c r="G1" s="19"/>
      <c r="H1" s="19"/>
      <c r="I1" s="19"/>
      <c r="J1" s="19"/>
      <c r="K1" s="19"/>
      <c r="L1" s="19"/>
    </row>
    <row r="2" spans="1:12" x14ac:dyDescent="0.25">
      <c r="A2" s="4" t="s">
        <v>20</v>
      </c>
      <c r="B2" t="s">
        <v>0</v>
      </c>
      <c r="C2" t="s">
        <v>1</v>
      </c>
      <c r="D2" t="s">
        <v>23</v>
      </c>
      <c r="E2" t="s">
        <v>24</v>
      </c>
      <c r="F2" t="s">
        <v>21</v>
      </c>
      <c r="G2" t="s">
        <v>22</v>
      </c>
      <c r="H2" t="s">
        <v>36</v>
      </c>
      <c r="I2" t="s">
        <v>37</v>
      </c>
      <c r="J2" s="12" t="s">
        <v>105</v>
      </c>
      <c r="K2" s="12" t="s">
        <v>108</v>
      </c>
      <c r="L2"/>
    </row>
    <row r="3" spans="1:12" x14ac:dyDescent="0.25">
      <c r="A3" s="4">
        <v>1001</v>
      </c>
      <c r="B3" s="4" t="s">
        <v>2</v>
      </c>
      <c r="C3" s="4" t="s">
        <v>3</v>
      </c>
      <c r="D3" s="4">
        <v>30</v>
      </c>
      <c r="E3" s="4" t="s">
        <v>26</v>
      </c>
      <c r="F3" s="4" t="s">
        <v>25</v>
      </c>
      <c r="G3" s="4">
        <v>45000</v>
      </c>
      <c r="H3" s="7">
        <v>37197</v>
      </c>
      <c r="I3" s="7">
        <v>42253</v>
      </c>
      <c r="J3" s="3" cm="1">
        <f t="array" ref="J3:J11">_xlfn.XLOOKUP(B3:B11,'Days-NetworkDays'!B3:B16,'Days-NetworkDays'!J3:J16)</f>
        <v>5231</v>
      </c>
      <c r="K3" s="3" cm="1">
        <f t="array" ref="K3:K11">_xlfn.XLOOKUP(B3:B11,'Days-NetworkDays'!B3:B16,'Days-NetworkDays'!K3:K16)</f>
        <v>3737</v>
      </c>
      <c r="L3"/>
    </row>
    <row r="4" spans="1:12" x14ac:dyDescent="0.25">
      <c r="A4" s="4">
        <v>1002</v>
      </c>
      <c r="B4" s="4" t="s">
        <v>4</v>
      </c>
      <c r="C4" s="4" t="s">
        <v>5</v>
      </c>
      <c r="D4" s="4">
        <v>30</v>
      </c>
      <c r="E4" s="4" t="s">
        <v>28</v>
      </c>
      <c r="F4" s="4" t="s">
        <v>27</v>
      </c>
      <c r="G4" s="4">
        <v>36000</v>
      </c>
      <c r="H4" s="7">
        <v>36436</v>
      </c>
      <c r="I4" s="7">
        <v>42287</v>
      </c>
      <c r="J4" s="3">
        <v>6058</v>
      </c>
      <c r="K4" s="3">
        <v>4328</v>
      </c>
      <c r="L4"/>
    </row>
    <row r="5" spans="1:12" x14ac:dyDescent="0.25">
      <c r="A5" s="4">
        <v>1003</v>
      </c>
      <c r="B5" s="4" t="s">
        <v>6</v>
      </c>
      <c r="C5" s="4" t="s">
        <v>7</v>
      </c>
      <c r="D5" s="4">
        <v>29</v>
      </c>
      <c r="E5" s="4" t="s">
        <v>26</v>
      </c>
      <c r="F5" s="4" t="s">
        <v>25</v>
      </c>
      <c r="G5" s="4">
        <v>63000</v>
      </c>
      <c r="H5" s="7">
        <v>36711</v>
      </c>
      <c r="I5" s="7">
        <v>42986</v>
      </c>
      <c r="J5" s="3">
        <v>6333</v>
      </c>
      <c r="K5" s="3">
        <v>4524</v>
      </c>
      <c r="L5"/>
    </row>
    <row r="6" spans="1:12" x14ac:dyDescent="0.25">
      <c r="A6" s="4">
        <v>1004</v>
      </c>
      <c r="B6" s="4" t="s">
        <v>13</v>
      </c>
      <c r="C6" s="4" t="s">
        <v>12</v>
      </c>
      <c r="D6" s="4">
        <v>31</v>
      </c>
      <c r="E6" s="4" t="s">
        <v>28</v>
      </c>
      <c r="F6" s="4" t="s">
        <v>29</v>
      </c>
      <c r="G6" s="4">
        <v>47000</v>
      </c>
      <c r="H6" s="7">
        <v>36530</v>
      </c>
      <c r="I6" s="7">
        <v>42341</v>
      </c>
      <c r="J6" s="3">
        <v>5428</v>
      </c>
      <c r="K6" s="3">
        <v>3879</v>
      </c>
      <c r="L6"/>
    </row>
    <row r="7" spans="1:12" x14ac:dyDescent="0.25">
      <c r="A7" s="4">
        <v>1005</v>
      </c>
      <c r="B7" s="4" t="s">
        <v>14</v>
      </c>
      <c r="C7" s="4" t="s">
        <v>15</v>
      </c>
      <c r="D7" s="4">
        <v>32</v>
      </c>
      <c r="E7" s="4" t="s">
        <v>26</v>
      </c>
      <c r="F7" s="4" t="s">
        <v>30</v>
      </c>
      <c r="G7" s="4">
        <v>50000</v>
      </c>
      <c r="H7" s="7">
        <v>37017</v>
      </c>
      <c r="I7" s="7">
        <v>42977</v>
      </c>
      <c r="J7" s="3">
        <v>5930</v>
      </c>
      <c r="K7" s="3">
        <v>4237</v>
      </c>
      <c r="L7"/>
    </row>
    <row r="8" spans="1:12" x14ac:dyDescent="0.25">
      <c r="A8" s="4">
        <v>1006</v>
      </c>
      <c r="B8" s="4" t="s">
        <v>8</v>
      </c>
      <c r="C8" s="4" t="s">
        <v>9</v>
      </c>
      <c r="D8" s="4">
        <v>35</v>
      </c>
      <c r="E8" s="4" t="s">
        <v>26</v>
      </c>
      <c r="F8" s="4" t="s">
        <v>31</v>
      </c>
      <c r="G8" s="4">
        <v>65000</v>
      </c>
      <c r="H8" s="7">
        <v>35040</v>
      </c>
      <c r="I8" s="7">
        <v>41528</v>
      </c>
      <c r="J8" s="3">
        <v>4540</v>
      </c>
      <c r="K8" s="3">
        <v>3244</v>
      </c>
      <c r="L8"/>
    </row>
    <row r="9" spans="1:12" x14ac:dyDescent="0.25">
      <c r="A9" s="4">
        <v>1007</v>
      </c>
      <c r="B9" s="4" t="s">
        <v>33</v>
      </c>
      <c r="C9" s="4" t="s">
        <v>34</v>
      </c>
      <c r="D9" s="4">
        <v>32</v>
      </c>
      <c r="E9" s="4" t="s">
        <v>28</v>
      </c>
      <c r="F9" s="4" t="s">
        <v>32</v>
      </c>
      <c r="G9" s="4">
        <v>41000</v>
      </c>
      <c r="H9" s="7">
        <v>37933</v>
      </c>
      <c r="I9" s="7">
        <v>41551</v>
      </c>
      <c r="J9" s="3">
        <v>3743</v>
      </c>
      <c r="K9" s="3">
        <v>2675</v>
      </c>
      <c r="L9"/>
    </row>
    <row r="10" spans="1:12" x14ac:dyDescent="0.25">
      <c r="A10" s="4">
        <v>1008</v>
      </c>
      <c r="B10" s="4" t="s">
        <v>16</v>
      </c>
      <c r="C10" s="4" t="s">
        <v>17</v>
      </c>
      <c r="D10" s="4">
        <v>38</v>
      </c>
      <c r="E10" s="4" t="s">
        <v>26</v>
      </c>
      <c r="F10" s="4" t="s">
        <v>25</v>
      </c>
      <c r="G10" s="4">
        <v>48000</v>
      </c>
      <c r="H10" s="7">
        <v>37416</v>
      </c>
      <c r="I10" s="7">
        <v>42116</v>
      </c>
      <c r="J10" s="3">
        <v>4611</v>
      </c>
      <c r="K10" s="3">
        <v>3294</v>
      </c>
      <c r="L10"/>
    </row>
    <row r="11" spans="1:12" x14ac:dyDescent="0.25">
      <c r="A11" s="4">
        <v>1009</v>
      </c>
      <c r="B11" s="4" t="s">
        <v>10</v>
      </c>
      <c r="C11" s="4" t="s">
        <v>11</v>
      </c>
      <c r="D11" s="4">
        <v>31</v>
      </c>
      <c r="E11" s="4" t="s">
        <v>26</v>
      </c>
      <c r="F11" s="4" t="s">
        <v>29</v>
      </c>
      <c r="G11" s="4">
        <v>42000</v>
      </c>
      <c r="H11" s="7">
        <v>37843</v>
      </c>
      <c r="I11" s="7">
        <v>40800</v>
      </c>
      <c r="J11" s="3">
        <v>4214</v>
      </c>
      <c r="K11" s="3">
        <v>3011</v>
      </c>
      <c r="L11"/>
    </row>
    <row r="12" spans="1:12" x14ac:dyDescent="0.25">
      <c r="A12" s="4"/>
      <c r="B12"/>
      <c r="C12"/>
      <c r="D12"/>
      <c r="E12"/>
      <c r="F12"/>
      <c r="G12"/>
      <c r="H12"/>
      <c r="I12"/>
      <c r="J12" s="4"/>
      <c r="K12" s="4"/>
      <c r="L12"/>
    </row>
    <row r="13" spans="1:12" x14ac:dyDescent="0.25">
      <c r="A13" t="s">
        <v>106</v>
      </c>
      <c r="B13"/>
      <c r="C13"/>
      <c r="D13"/>
      <c r="E13"/>
      <c r="F13"/>
      <c r="G13"/>
      <c r="H13"/>
      <c r="I13"/>
      <c r="J13" s="4"/>
      <c r="K13" s="4"/>
      <c r="L13"/>
    </row>
    <row r="14" spans="1:12" ht="14.25" customHeight="1" x14ac:dyDescent="0.25">
      <c r="A14" t="s">
        <v>107</v>
      </c>
      <c r="B14" s="8"/>
      <c r="C14" s="8"/>
      <c r="D14" s="8"/>
      <c r="E14" s="8"/>
      <c r="F14" s="8"/>
      <c r="G14" s="8"/>
      <c r="H14" s="8"/>
      <c r="I14" s="8"/>
      <c r="J14" s="9"/>
      <c r="K14" s="9"/>
      <c r="L14"/>
    </row>
    <row r="15" spans="1:12" x14ac:dyDescent="0.25">
      <c r="A15" s="13" t="s">
        <v>121</v>
      </c>
      <c r="B15" s="14"/>
      <c r="C15" s="14"/>
      <c r="D15" s="14"/>
      <c r="E15" s="14"/>
      <c r="F15" s="14"/>
      <c r="G15" s="14"/>
      <c r="H15" s="14"/>
      <c r="I15" s="14"/>
      <c r="J15" s="13"/>
      <c r="K15" s="13"/>
      <c r="L15" s="14"/>
    </row>
    <row r="16" spans="1:12" x14ac:dyDescent="0.25">
      <c r="A16" s="4"/>
      <c r="B16"/>
      <c r="C16"/>
      <c r="D16"/>
      <c r="E16"/>
      <c r="F16"/>
      <c r="G16"/>
      <c r="H16"/>
      <c r="I16"/>
      <c r="J16" s="4"/>
      <c r="K16" s="4"/>
      <c r="L16"/>
    </row>
    <row r="17" spans="1:12" x14ac:dyDescent="0.25">
      <c r="A17" s="4"/>
      <c r="B17"/>
      <c r="C17"/>
      <c r="D17" s="40" t="s">
        <v>140</v>
      </c>
      <c r="E17" s="40"/>
      <c r="F17" s="40"/>
      <c r="G17" s="40"/>
      <c r="H17" s="40"/>
      <c r="I17"/>
      <c r="J17" s="4"/>
      <c r="K17" s="4"/>
      <c r="L17"/>
    </row>
    <row r="18" spans="1:12" x14ac:dyDescent="0.25">
      <c r="A18" s="4"/>
      <c r="B18"/>
      <c r="C18"/>
      <c r="D18" s="15"/>
      <c r="E18" s="16" t="s">
        <v>25</v>
      </c>
      <c r="F18" s="16" t="s">
        <v>30</v>
      </c>
      <c r="G18" s="16" t="s">
        <v>29</v>
      </c>
      <c r="H18" s="16" t="s">
        <v>27</v>
      </c>
      <c r="I18"/>
      <c r="J18" s="4"/>
      <c r="K18" s="4"/>
      <c r="L18"/>
    </row>
    <row r="19" spans="1:12" x14ac:dyDescent="0.25">
      <c r="A19" s="4"/>
      <c r="B19"/>
      <c r="C19"/>
      <c r="D19" s="15" t="s">
        <v>16</v>
      </c>
      <c r="E19" s="16" cm="1">
        <f t="array" ref="E19">_xlfn.XLOOKUP($D$19&amp;E$18,'Days-NetworkDays'!$B$3:$B$16&amp;'Days-NetworkDays'!$F$3:$F$16,'Days-NetworkDays'!$G$3:$G$16)</f>
        <v>48000</v>
      </c>
      <c r="F19" s="16" cm="1">
        <f t="array" ref="F19">_xlfn.XLOOKUP($D$19&amp;F$18,'Days-NetworkDays'!$B$3:$B$16&amp;'Days-NetworkDays'!$F$3:$F$16,'Days-NetworkDays'!$G$3:$G$16)</f>
        <v>42000</v>
      </c>
      <c r="G19" s="16" cm="1">
        <f t="array" ref="G19">_xlfn.XLOOKUP($D$19&amp;G$18,'Days-NetworkDays'!$B$3:$B$16&amp;'Days-NetworkDays'!$F$3:$F$16,'Days-NetworkDays'!$G$3:$G$16)</f>
        <v>45000</v>
      </c>
      <c r="H19" s="16" cm="1">
        <f t="array" ref="H19">_xlfn.XLOOKUP($D$19&amp;H$18,'Days-NetworkDays'!$B$3:$B$16&amp;'Days-NetworkDays'!$F$3:$F$16,'Days-NetworkDays'!$G$3:$G$16)</f>
        <v>36000</v>
      </c>
      <c r="I19"/>
      <c r="J19" s="4"/>
      <c r="K19" s="4"/>
      <c r="L19"/>
    </row>
    <row r="20" spans="1:12" x14ac:dyDescent="0.25">
      <c r="A20" s="4"/>
      <c r="B20"/>
      <c r="C20"/>
      <c r="D20" s="41" t="s">
        <v>14</v>
      </c>
      <c r="E20" s="42" cm="1">
        <f t="array" ref="E20">_xlfn.XLOOKUP($D$20&amp;E$18,'Days-NetworkDays'!$B3:$B16&amp;'Days-NetworkDays'!$F$3:$F$16,'Days-NetworkDays'!$G$3:$G$16,"He/She is not exist")</f>
        <v>36000</v>
      </c>
      <c r="F20" s="42" cm="1">
        <f t="array" ref="F20">_xlfn.XLOOKUP($D$20&amp;F$18,'Days-NetworkDays'!$B3:$B16&amp;'Days-NetworkDays'!$F$3:$F$16,'Days-NetworkDays'!$G$3:$G$16,"He/She is not exist")</f>
        <v>50000</v>
      </c>
      <c r="G20" s="42" cm="1">
        <f t="array" ref="G20">_xlfn.XLOOKUP($D$20&amp;G$18,'Days-NetworkDays'!$B3:$B16&amp;'Days-NetworkDays'!$F$3:$F$16,'Days-NetworkDays'!$G$3:$G$16,"He/She is not exist")</f>
        <v>45000</v>
      </c>
      <c r="H20" s="42" t="str" cm="1">
        <f t="array" ref="H20">_xlfn.XLOOKUP($D$20&amp;H$18,'Days-NetworkDays'!$B3:$B16&amp;'Days-NetworkDays'!$F$3:$F$16,'Days-NetworkDays'!$G$3:$G$16,"He/She is not exist")</f>
        <v>He/She is not exist</v>
      </c>
      <c r="I20"/>
      <c r="J20" s="4"/>
      <c r="K20" s="4"/>
      <c r="L20"/>
    </row>
    <row r="21" spans="1:12" x14ac:dyDescent="0.25">
      <c r="A21" s="4"/>
      <c r="B21"/>
      <c r="C21"/>
      <c r="D21"/>
      <c r="E21"/>
      <c r="F21"/>
      <c r="G21"/>
      <c r="H21"/>
      <c r="I21"/>
      <c r="J21" s="4"/>
      <c r="K21" s="4"/>
      <c r="L21"/>
    </row>
    <row r="22" spans="1:12" x14ac:dyDescent="0.25">
      <c r="A22" s="4"/>
      <c r="B22"/>
      <c r="C22"/>
      <c r="D22" t="s">
        <v>302</v>
      </c>
      <c r="E22"/>
      <c r="F22"/>
      <c r="G22"/>
      <c r="H22"/>
      <c r="I22"/>
      <c r="J22" s="4"/>
      <c r="K22" s="4"/>
      <c r="L22"/>
    </row>
    <row r="23" spans="1:12" x14ac:dyDescent="0.25">
      <c r="A23" s="4"/>
      <c r="B23"/>
      <c r="C23"/>
      <c r="D23" t="s">
        <v>301</v>
      </c>
      <c r="E23"/>
      <c r="F23"/>
      <c r="G23"/>
      <c r="H23"/>
      <c r="I23"/>
      <c r="J23" s="4"/>
      <c r="K23" s="4"/>
      <c r="L23"/>
    </row>
    <row r="24" spans="1:12" x14ac:dyDescent="0.25">
      <c r="A24" s="4"/>
      <c r="B24"/>
      <c r="C24"/>
      <c r="D24" t="s">
        <v>303</v>
      </c>
      <c r="E24"/>
      <c r="F24"/>
      <c r="G24"/>
      <c r="H24"/>
      <c r="I24"/>
      <c r="J24" s="4"/>
      <c r="K24" s="4"/>
      <c r="L24"/>
    </row>
    <row r="25" spans="1:12" s="39" customFormat="1" x14ac:dyDescent="0.25">
      <c r="A25" s="43"/>
      <c r="D25" s="39" t="s">
        <v>304</v>
      </c>
      <c r="J25" s="43"/>
      <c r="K25" s="43"/>
    </row>
  </sheetData>
  <mergeCells count="1">
    <mergeCell ref="D17:H1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ACEFD-E950-4ACE-A7FD-83ED10CB531A}">
  <sheetPr>
    <tabColor theme="9"/>
  </sheetPr>
  <dimension ref="A1:L20"/>
  <sheetViews>
    <sheetView workbookViewId="0">
      <selection activeCell="J21" sqref="J21"/>
    </sheetView>
  </sheetViews>
  <sheetFormatPr defaultRowHeight="15" x14ac:dyDescent="0.25"/>
  <cols>
    <col min="1" max="1" width="9" style="27"/>
    <col min="2" max="7" width="9.140625" style="26"/>
    <col min="8" max="8" width="14.42578125" style="26" customWidth="1"/>
    <col min="9" max="9" width="13.42578125" style="26" customWidth="1"/>
    <col min="10" max="16384" width="9.140625" style="26"/>
  </cols>
  <sheetData>
    <row r="1" spans="1:12" ht="23.25" x14ac:dyDescent="0.35">
      <c r="A1" s="19" t="s">
        <v>84</v>
      </c>
      <c r="B1" s="19"/>
      <c r="C1" s="19"/>
      <c r="D1" s="19"/>
      <c r="E1" s="19"/>
      <c r="F1" s="19"/>
      <c r="G1" s="19"/>
      <c r="H1" s="19"/>
      <c r="I1" s="19"/>
      <c r="J1" s="19"/>
      <c r="K1" s="19"/>
      <c r="L1" s="19"/>
    </row>
    <row r="2" spans="1:12" x14ac:dyDescent="0.25">
      <c r="A2" s="4" t="s">
        <v>20</v>
      </c>
      <c r="B2" t="s">
        <v>0</v>
      </c>
      <c r="C2" t="s">
        <v>1</v>
      </c>
      <c r="D2" t="s">
        <v>23</v>
      </c>
      <c r="E2" t="s">
        <v>24</v>
      </c>
      <c r="F2" t="s">
        <v>21</v>
      </c>
      <c r="G2" t="s">
        <v>22</v>
      </c>
      <c r="H2" t="s">
        <v>36</v>
      </c>
      <c r="I2" t="s">
        <v>37</v>
      </c>
      <c r="J2" s="10" t="s">
        <v>84</v>
      </c>
      <c r="K2" s="10" t="s">
        <v>85</v>
      </c>
      <c r="L2"/>
    </row>
    <row r="3" spans="1:12" x14ac:dyDescent="0.25">
      <c r="A3" s="4">
        <v>1001</v>
      </c>
      <c r="B3" s="4" t="s">
        <v>2</v>
      </c>
      <c r="C3" s="4" t="s">
        <v>3</v>
      </c>
      <c r="D3" s="4">
        <v>30</v>
      </c>
      <c r="E3" s="4" t="s">
        <v>26</v>
      </c>
      <c r="F3" s="4" t="s">
        <v>25</v>
      </c>
      <c r="G3" s="4">
        <v>45000</v>
      </c>
      <c r="H3" s="25" t="s">
        <v>48</v>
      </c>
      <c r="I3" s="25" t="s">
        <v>56</v>
      </c>
      <c r="J3">
        <f>_xlfn.DAYS(I3,H3)</f>
        <v>5231</v>
      </c>
      <c r="K3">
        <f>NETWORKDAYS(H3,I3)</f>
        <v>3737</v>
      </c>
      <c r="L3"/>
    </row>
    <row r="4" spans="1:12" x14ac:dyDescent="0.25">
      <c r="A4" s="4">
        <v>1002</v>
      </c>
      <c r="B4" s="4" t="s">
        <v>4</v>
      </c>
      <c r="C4" s="4" t="s">
        <v>5</v>
      </c>
      <c r="D4" s="4">
        <v>30</v>
      </c>
      <c r="E4" s="4" t="s">
        <v>28</v>
      </c>
      <c r="F4" s="4" t="s">
        <v>27</v>
      </c>
      <c r="G4" s="4">
        <v>36000</v>
      </c>
      <c r="H4" s="25" t="s">
        <v>49</v>
      </c>
      <c r="I4" s="25" t="s">
        <v>57</v>
      </c>
      <c r="J4">
        <f t="shared" ref="J4:J16" si="0">_xlfn.DAYS(I4,H4)</f>
        <v>6058</v>
      </c>
      <c r="K4">
        <f t="shared" ref="K4:K16" si="1">NETWORKDAYS(H4,I4)</f>
        <v>4328</v>
      </c>
      <c r="L4"/>
    </row>
    <row r="5" spans="1:12" x14ac:dyDescent="0.25">
      <c r="A5" s="4">
        <v>1003</v>
      </c>
      <c r="B5" s="4" t="s">
        <v>6</v>
      </c>
      <c r="C5" s="4" t="s">
        <v>7</v>
      </c>
      <c r="D5" s="4">
        <v>29</v>
      </c>
      <c r="E5" s="4" t="s">
        <v>26</v>
      </c>
      <c r="F5" s="4" t="s">
        <v>25</v>
      </c>
      <c r="G5" s="4">
        <v>63000</v>
      </c>
      <c r="H5" s="25" t="s">
        <v>50</v>
      </c>
      <c r="I5" s="25" t="s">
        <v>58</v>
      </c>
      <c r="J5">
        <f t="shared" si="0"/>
        <v>6333</v>
      </c>
      <c r="K5">
        <f t="shared" si="1"/>
        <v>4524</v>
      </c>
      <c r="L5"/>
    </row>
    <row r="6" spans="1:12" x14ac:dyDescent="0.25">
      <c r="A6" s="4">
        <v>1004</v>
      </c>
      <c r="B6" s="4" t="s">
        <v>13</v>
      </c>
      <c r="C6" s="4" t="s">
        <v>12</v>
      </c>
      <c r="D6" s="4">
        <v>31</v>
      </c>
      <c r="E6" s="4" t="s">
        <v>28</v>
      </c>
      <c r="F6" s="4" t="s">
        <v>29</v>
      </c>
      <c r="G6" s="4">
        <v>47000</v>
      </c>
      <c r="H6" s="25" t="s">
        <v>51</v>
      </c>
      <c r="I6" s="25" t="s">
        <v>59</v>
      </c>
      <c r="J6">
        <f t="shared" si="0"/>
        <v>5428</v>
      </c>
      <c r="K6">
        <f t="shared" si="1"/>
        <v>3879</v>
      </c>
      <c r="L6"/>
    </row>
    <row r="7" spans="1:12" x14ac:dyDescent="0.25">
      <c r="A7" s="4">
        <v>1005</v>
      </c>
      <c r="B7" s="4" t="s">
        <v>14</v>
      </c>
      <c r="C7" s="4" t="s">
        <v>15</v>
      </c>
      <c r="D7" s="4">
        <v>32</v>
      </c>
      <c r="E7" s="4" t="s">
        <v>26</v>
      </c>
      <c r="F7" s="4" t="s">
        <v>30</v>
      </c>
      <c r="G7" s="4">
        <v>50000</v>
      </c>
      <c r="H7" s="25" t="s">
        <v>52</v>
      </c>
      <c r="I7" s="25" t="s">
        <v>101</v>
      </c>
      <c r="J7">
        <f>_xlfn.DAYS(I7,H7)</f>
        <v>5930</v>
      </c>
      <c r="K7">
        <f t="shared" si="1"/>
        <v>4237</v>
      </c>
      <c r="L7"/>
    </row>
    <row r="8" spans="1:12" x14ac:dyDescent="0.25">
      <c r="A8" s="4">
        <v>1006</v>
      </c>
      <c r="B8" s="4" t="s">
        <v>8</v>
      </c>
      <c r="C8" s="4" t="s">
        <v>9</v>
      </c>
      <c r="D8" s="4">
        <v>35</v>
      </c>
      <c r="E8" s="4" t="s">
        <v>26</v>
      </c>
      <c r="F8" s="4" t="s">
        <v>31</v>
      </c>
      <c r="G8" s="4">
        <v>65000</v>
      </c>
      <c r="H8" s="25" t="s">
        <v>52</v>
      </c>
      <c r="I8" s="25" t="s">
        <v>61</v>
      </c>
      <c r="J8">
        <f t="shared" si="0"/>
        <v>4540</v>
      </c>
      <c r="K8">
        <f t="shared" si="1"/>
        <v>3244</v>
      </c>
      <c r="L8"/>
    </row>
    <row r="9" spans="1:12" x14ac:dyDescent="0.25">
      <c r="A9" s="4">
        <v>1007</v>
      </c>
      <c r="B9" s="4" t="s">
        <v>33</v>
      </c>
      <c r="C9" s="4" t="s">
        <v>34</v>
      </c>
      <c r="D9" s="4">
        <v>32</v>
      </c>
      <c r="E9" s="4" t="s">
        <v>28</v>
      </c>
      <c r="F9" s="4" t="s">
        <v>32</v>
      </c>
      <c r="G9" s="4">
        <v>41000</v>
      </c>
      <c r="H9" s="25" t="s">
        <v>53</v>
      </c>
      <c r="I9" s="25" t="s">
        <v>61</v>
      </c>
      <c r="J9">
        <f t="shared" si="0"/>
        <v>3743</v>
      </c>
      <c r="K9">
        <f t="shared" si="1"/>
        <v>2675</v>
      </c>
      <c r="L9"/>
    </row>
    <row r="10" spans="1:12" x14ac:dyDescent="0.25">
      <c r="A10" s="4">
        <v>1008</v>
      </c>
      <c r="B10" s="4" t="s">
        <v>16</v>
      </c>
      <c r="C10" s="4" t="s">
        <v>17</v>
      </c>
      <c r="D10" s="4">
        <v>38</v>
      </c>
      <c r="E10" s="4" t="s">
        <v>26</v>
      </c>
      <c r="F10" s="4" t="s">
        <v>25</v>
      </c>
      <c r="G10" s="4">
        <v>48000</v>
      </c>
      <c r="H10" s="25" t="s">
        <v>54</v>
      </c>
      <c r="I10" s="25" t="s">
        <v>102</v>
      </c>
      <c r="J10">
        <f t="shared" si="0"/>
        <v>4611</v>
      </c>
      <c r="K10">
        <f t="shared" si="1"/>
        <v>3294</v>
      </c>
      <c r="L10"/>
    </row>
    <row r="11" spans="1:12" x14ac:dyDescent="0.25">
      <c r="A11" s="4">
        <v>1009</v>
      </c>
      <c r="B11" s="4" t="s">
        <v>16</v>
      </c>
      <c r="C11" s="4" t="s">
        <v>6</v>
      </c>
      <c r="D11" s="4">
        <v>26</v>
      </c>
      <c r="E11" s="4" t="s">
        <v>26</v>
      </c>
      <c r="F11" s="4" t="s">
        <v>30</v>
      </c>
      <c r="G11" s="4">
        <v>42000</v>
      </c>
      <c r="H11" s="25" t="s">
        <v>55</v>
      </c>
      <c r="I11" s="25" t="s">
        <v>102</v>
      </c>
      <c r="J11">
        <f t="shared" ref="J11" si="2">_xlfn.DAYS(I11,H11)</f>
        <v>4214</v>
      </c>
      <c r="K11">
        <f t="shared" ref="K11" si="3">NETWORKDAYS(H11,I11)</f>
        <v>3011</v>
      </c>
      <c r="L11"/>
    </row>
    <row r="12" spans="1:12" x14ac:dyDescent="0.25">
      <c r="A12" s="4">
        <v>1010</v>
      </c>
      <c r="B12" s="4" t="s">
        <v>16</v>
      </c>
      <c r="C12" s="4" t="s">
        <v>141</v>
      </c>
      <c r="D12" s="4">
        <v>30</v>
      </c>
      <c r="E12" s="4" t="s">
        <v>26</v>
      </c>
      <c r="F12" s="4" t="s">
        <v>29</v>
      </c>
      <c r="G12" s="4">
        <v>45000</v>
      </c>
      <c r="H12" s="25" t="s">
        <v>48</v>
      </c>
      <c r="I12" s="25" t="s">
        <v>56</v>
      </c>
      <c r="J12">
        <f>_xlfn.DAYS(I12,H12)</f>
        <v>5231</v>
      </c>
      <c r="K12">
        <f>NETWORKDAYS(H12,I12)</f>
        <v>3737</v>
      </c>
      <c r="L12"/>
    </row>
    <row r="13" spans="1:12" x14ac:dyDescent="0.25">
      <c r="A13" s="4">
        <v>1011</v>
      </c>
      <c r="B13" s="4" t="s">
        <v>16</v>
      </c>
      <c r="C13" s="4" t="s">
        <v>6</v>
      </c>
      <c r="D13" s="4">
        <v>30</v>
      </c>
      <c r="E13" s="4" t="s">
        <v>26</v>
      </c>
      <c r="F13" s="4" t="s">
        <v>27</v>
      </c>
      <c r="G13" s="4">
        <v>36000</v>
      </c>
      <c r="H13" s="25" t="s">
        <v>49</v>
      </c>
      <c r="I13" s="25" t="s">
        <v>57</v>
      </c>
      <c r="J13">
        <f t="shared" ref="J13" si="4">_xlfn.DAYS(I13,H13)</f>
        <v>6058</v>
      </c>
      <c r="K13">
        <f t="shared" ref="K13" si="5">NETWORKDAYS(H13,I13)</f>
        <v>4328</v>
      </c>
      <c r="L13"/>
    </row>
    <row r="14" spans="1:12" x14ac:dyDescent="0.25">
      <c r="A14" s="4">
        <v>1012</v>
      </c>
      <c r="B14" s="4" t="s">
        <v>14</v>
      </c>
      <c r="C14" s="4" t="s">
        <v>34</v>
      </c>
      <c r="D14" s="4">
        <v>38</v>
      </c>
      <c r="E14" s="4" t="s">
        <v>26</v>
      </c>
      <c r="F14" s="4" t="s">
        <v>29</v>
      </c>
      <c r="G14" s="4">
        <v>45000</v>
      </c>
      <c r="H14" s="25" t="s">
        <v>48</v>
      </c>
      <c r="I14" s="25" t="s">
        <v>56</v>
      </c>
      <c r="J14">
        <f>_xlfn.DAYS(I14,H14)</f>
        <v>5231</v>
      </c>
      <c r="K14">
        <f>NETWORKDAYS(H14,I14)</f>
        <v>3737</v>
      </c>
      <c r="L14"/>
    </row>
    <row r="15" spans="1:12" x14ac:dyDescent="0.25">
      <c r="A15" s="4">
        <v>1013</v>
      </c>
      <c r="B15" s="4" t="s">
        <v>14</v>
      </c>
      <c r="C15" s="4" t="s">
        <v>6</v>
      </c>
      <c r="D15" s="4">
        <v>31</v>
      </c>
      <c r="E15" s="4" t="s">
        <v>26</v>
      </c>
      <c r="F15" s="4" t="s">
        <v>25</v>
      </c>
      <c r="G15" s="4">
        <v>36000</v>
      </c>
      <c r="H15" s="25" t="s">
        <v>51</v>
      </c>
      <c r="I15" s="25" t="s">
        <v>59</v>
      </c>
      <c r="J15">
        <f t="shared" ref="J15" si="6">_xlfn.DAYS(I15,H15)</f>
        <v>5428</v>
      </c>
      <c r="K15">
        <f t="shared" ref="K15" si="7">NETWORKDAYS(H15,I15)</f>
        <v>3879</v>
      </c>
      <c r="L15"/>
    </row>
    <row r="16" spans="1:12" x14ac:dyDescent="0.25">
      <c r="A16" s="4">
        <v>1014</v>
      </c>
      <c r="B16" s="4" t="s">
        <v>10</v>
      </c>
      <c r="C16" s="4" t="s">
        <v>11</v>
      </c>
      <c r="D16" s="4">
        <v>31</v>
      </c>
      <c r="E16" s="4" t="s">
        <v>26</v>
      </c>
      <c r="F16" s="4" t="s">
        <v>29</v>
      </c>
      <c r="G16" s="4">
        <v>42000</v>
      </c>
      <c r="H16" s="25" t="s">
        <v>55</v>
      </c>
      <c r="I16" s="25" t="s">
        <v>102</v>
      </c>
      <c r="J16">
        <f t="shared" si="0"/>
        <v>4214</v>
      </c>
      <c r="K16">
        <f t="shared" si="1"/>
        <v>3011</v>
      </c>
      <c r="L16"/>
    </row>
    <row r="17" spans="1:12" x14ac:dyDescent="0.25">
      <c r="A17" s="4"/>
      <c r="B17"/>
      <c r="C17"/>
      <c r="D17"/>
      <c r="E17"/>
      <c r="F17"/>
      <c r="G17"/>
      <c r="H17"/>
      <c r="I17"/>
      <c r="J17"/>
      <c r="K17"/>
      <c r="L17"/>
    </row>
    <row r="18" spans="1:12" x14ac:dyDescent="0.25">
      <c r="A18" s="38" t="s">
        <v>100</v>
      </c>
      <c r="B18" s="38"/>
      <c r="C18" s="38"/>
      <c r="D18" s="38"/>
      <c r="E18" s="38"/>
      <c r="F18" s="38"/>
      <c r="G18" s="38"/>
      <c r="H18" s="38"/>
      <c r="I18" s="38"/>
      <c r="J18" s="38"/>
      <c r="K18"/>
      <c r="L18"/>
    </row>
    <row r="19" spans="1:12" x14ac:dyDescent="0.25">
      <c r="A19" s="4"/>
      <c r="B19" s="38" t="s">
        <v>104</v>
      </c>
      <c r="C19" s="38"/>
      <c r="D19" s="38"/>
      <c r="E19" s="38"/>
      <c r="F19" s="38"/>
      <c r="G19" s="38"/>
      <c r="H19" s="38"/>
      <c r="I19" s="38"/>
      <c r="J19"/>
      <c r="K19"/>
      <c r="L19"/>
    </row>
    <row r="20" spans="1:12" x14ac:dyDescent="0.25">
      <c r="A20" s="4"/>
      <c r="B20" s="38" t="s">
        <v>103</v>
      </c>
      <c r="C20" s="38"/>
      <c r="D20" s="38"/>
      <c r="E20" s="38"/>
      <c r="F20" s="38"/>
      <c r="G20" s="38"/>
      <c r="H20" s="38"/>
      <c r="I20" s="38"/>
      <c r="J20"/>
      <c r="K20"/>
      <c r="L20"/>
    </row>
  </sheetData>
  <mergeCells count="3">
    <mergeCell ref="A18:J18"/>
    <mergeCell ref="B20:I20"/>
    <mergeCell ref="B19:I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77C31-5FD1-4473-A6A1-29ABAD3F7755}">
  <sheetPr>
    <tabColor theme="9"/>
  </sheetPr>
  <dimension ref="A1:M16"/>
  <sheetViews>
    <sheetView workbookViewId="0">
      <selection activeCell="M15" sqref="M15"/>
    </sheetView>
  </sheetViews>
  <sheetFormatPr defaultRowHeight="15" x14ac:dyDescent="0.25"/>
  <cols>
    <col min="1" max="1" width="9" style="27"/>
    <col min="2" max="2" width="10.42578125" style="26" customWidth="1"/>
    <col min="3" max="5" width="10.5703125" style="26" customWidth="1"/>
    <col min="6" max="6" width="16.42578125" style="26" customWidth="1"/>
    <col min="7" max="7" width="9.140625" style="26"/>
    <col min="8" max="8" width="14.28515625" style="26" customWidth="1"/>
    <col min="9" max="9" width="14.7109375" style="26" customWidth="1"/>
    <col min="10" max="10" width="0.85546875" style="26" customWidth="1"/>
    <col min="11" max="11" width="23.85546875" style="26" bestFit="1" customWidth="1"/>
    <col min="12" max="12" width="63" style="26" bestFit="1" customWidth="1"/>
    <col min="13" max="13" width="57.5703125" style="26" bestFit="1" customWidth="1"/>
    <col min="14" max="16384" width="9.140625" style="26"/>
  </cols>
  <sheetData>
    <row r="1" spans="1:13" ht="23.25" x14ac:dyDescent="0.35">
      <c r="A1" s="19" t="s">
        <v>158</v>
      </c>
      <c r="B1" s="19"/>
      <c r="C1" s="19"/>
      <c r="D1" s="19"/>
      <c r="E1" s="19"/>
      <c r="F1" s="19"/>
      <c r="G1" s="19"/>
      <c r="H1" s="19"/>
      <c r="I1" s="19"/>
      <c r="J1" s="19"/>
      <c r="K1" s="19"/>
      <c r="L1" s="19"/>
      <c r="M1" s="18"/>
    </row>
    <row r="2" spans="1:13" x14ac:dyDescent="0.25">
      <c r="A2" s="4" t="s">
        <v>20</v>
      </c>
      <c r="B2" t="s">
        <v>0</v>
      </c>
      <c r="C2" t="s">
        <v>1</v>
      </c>
      <c r="D2" t="s">
        <v>23</v>
      </c>
      <c r="E2" t="s">
        <v>24</v>
      </c>
      <c r="F2" t="s">
        <v>21</v>
      </c>
      <c r="G2" t="s">
        <v>22</v>
      </c>
      <c r="H2" t="s">
        <v>36</v>
      </c>
      <c r="I2" t="s">
        <v>37</v>
      </c>
      <c r="J2"/>
      <c r="K2" s="11" t="s">
        <v>18</v>
      </c>
      <c r="L2" s="11" t="s">
        <v>136</v>
      </c>
      <c r="M2" s="11" t="s">
        <v>137</v>
      </c>
    </row>
    <row r="3" spans="1:13" x14ac:dyDescent="0.25">
      <c r="A3" s="4">
        <v>1001</v>
      </c>
      <c r="B3" s="4" t="s">
        <v>2</v>
      </c>
      <c r="C3" s="4" t="s">
        <v>3</v>
      </c>
      <c r="D3" s="4">
        <v>30</v>
      </c>
      <c r="E3" s="4" t="s">
        <v>26</v>
      </c>
      <c r="F3" s="4" t="s">
        <v>25</v>
      </c>
      <c r="G3" s="4">
        <v>45000</v>
      </c>
      <c r="H3" s="7">
        <v>37197</v>
      </c>
      <c r="I3" s="7">
        <v>42253</v>
      </c>
      <c r="J3" s="7"/>
      <c r="K3" s="4" t="str" cm="1">
        <f t="array" ref="K3:K11">CONCATENATE(B3:B11," ",C3:C11)</f>
        <v>Jim Halpert</v>
      </c>
      <c r="L3" t="str">
        <f>_xlfn.CONCAT(B3:B11)</f>
        <v>JimPamDwightAngelaTobyMichaelMeredithStanleyKevin</v>
      </c>
      <c r="M3" t="str">
        <f>_xlfn.TEXTJOIN(",",TRUE,B3:B11)</f>
        <v>Jim,Pam,Dwight,Angela,Toby,Michael,Meredith,Stanley,Kevin</v>
      </c>
    </row>
    <row r="4" spans="1:13" x14ac:dyDescent="0.25">
      <c r="A4" s="4">
        <v>1002</v>
      </c>
      <c r="B4" s="4" t="s">
        <v>4</v>
      </c>
      <c r="C4" s="4" t="s">
        <v>5</v>
      </c>
      <c r="D4" s="4">
        <v>30</v>
      </c>
      <c r="E4" s="4" t="s">
        <v>28</v>
      </c>
      <c r="F4" s="4" t="s">
        <v>27</v>
      </c>
      <c r="G4" s="4">
        <v>36000</v>
      </c>
      <c r="H4" s="7">
        <v>36436</v>
      </c>
      <c r="I4" s="7">
        <v>42287</v>
      </c>
      <c r="J4" s="7"/>
      <c r="K4" s="4" t="str">
        <v>Pam Beasley</v>
      </c>
      <c r="L4" t="str">
        <f>_xlfn.CONCAT(C3:C11)</f>
        <v>HalpertBeasleySchruteMartinFlendersonScottPalmerHudsonMalone</v>
      </c>
      <c r="M4" t="str">
        <f>_xlfn.TEXTJOIN(",",TRUE,C3:C11)</f>
        <v>Halpert,Beasley,Schrute,Martin,Flenderson,Scott,Palmer,Hudson,Malone</v>
      </c>
    </row>
    <row r="5" spans="1:13" x14ac:dyDescent="0.25">
      <c r="A5" s="4">
        <v>1003</v>
      </c>
      <c r="B5" s="4" t="s">
        <v>6</v>
      </c>
      <c r="C5" s="4" t="s">
        <v>7</v>
      </c>
      <c r="D5" s="4">
        <v>29</v>
      </c>
      <c r="E5" s="4" t="s">
        <v>26</v>
      </c>
      <c r="F5" s="4" t="s">
        <v>25</v>
      </c>
      <c r="G5" s="4">
        <v>63000</v>
      </c>
      <c r="H5" s="7">
        <v>36711</v>
      </c>
      <c r="I5" s="7">
        <v>42986</v>
      </c>
      <c r="J5" s="7"/>
      <c r="K5" s="4" t="str">
        <v>Dwight Schrute</v>
      </c>
      <c r="L5" t="str">
        <f>_xlfn.CONCAT(D3:D11)</f>
        <v>303029313235323831</v>
      </c>
      <c r="M5" t="str">
        <f>_xlfn.TEXTJOIN(",",TRUE,D3:D11)</f>
        <v>30,30,29,31,32,35,32,38,31</v>
      </c>
    </row>
    <row r="6" spans="1:13" x14ac:dyDescent="0.25">
      <c r="A6" s="4">
        <v>1004</v>
      </c>
      <c r="B6" s="4" t="s">
        <v>13</v>
      </c>
      <c r="C6" s="4" t="s">
        <v>12</v>
      </c>
      <c r="D6" s="4">
        <v>31</v>
      </c>
      <c r="E6" s="4" t="s">
        <v>28</v>
      </c>
      <c r="F6" s="4" t="s">
        <v>29</v>
      </c>
      <c r="G6" s="4">
        <v>47000</v>
      </c>
      <c r="H6" s="7">
        <v>36530</v>
      </c>
      <c r="I6" s="7">
        <v>42341</v>
      </c>
      <c r="J6" s="7"/>
      <c r="K6" s="4" t="str">
        <v>Angela Martin</v>
      </c>
      <c r="L6" t="str">
        <f>_xlfn.CONCAT(E3:E11)</f>
        <v>MaleFemaleMaleFemaleMaleMaleFemaleMaleMale</v>
      </c>
      <c r="M6" t="str">
        <f>_xlfn.TEXTJOIN(",",TRUE,E3:E11)</f>
        <v>Male,Female,Male,Female,Male,Male,Female,Male,Male</v>
      </c>
    </row>
    <row r="7" spans="1:13" x14ac:dyDescent="0.25">
      <c r="A7" s="4">
        <v>1005</v>
      </c>
      <c r="B7" s="4" t="s">
        <v>14</v>
      </c>
      <c r="C7" s="4" t="s">
        <v>15</v>
      </c>
      <c r="D7" s="4">
        <v>32</v>
      </c>
      <c r="E7" s="4" t="s">
        <v>26</v>
      </c>
      <c r="F7" s="4" t="s">
        <v>30</v>
      </c>
      <c r="G7" s="4">
        <v>50000</v>
      </c>
      <c r="H7" s="7">
        <v>37017</v>
      </c>
      <c r="I7" s="7">
        <v>42977</v>
      </c>
      <c r="J7" s="7"/>
      <c r="K7" s="4" t="str">
        <v>Toby Flenderson</v>
      </c>
      <c r="L7" t="str">
        <f>_xlfn.CONCAT(F3:F11)</f>
        <v>SalesmanReceptionistSalesmanAccountantHRRegional ManagerSupplier RelationsSalesmanAccountant</v>
      </c>
      <c r="M7" t="str">
        <f>_xlfn.TEXTJOIN(",",TRUE,F3:F11)</f>
        <v>Salesman,Receptionist,Salesman,Accountant,HR,Regional Manager,Supplier Relations,Salesman,Accountant</v>
      </c>
    </row>
    <row r="8" spans="1:13" x14ac:dyDescent="0.25">
      <c r="A8" s="4">
        <v>1006</v>
      </c>
      <c r="B8" s="4" t="s">
        <v>8</v>
      </c>
      <c r="C8" s="4" t="s">
        <v>9</v>
      </c>
      <c r="D8" s="4">
        <v>35</v>
      </c>
      <c r="E8" s="4" t="s">
        <v>26</v>
      </c>
      <c r="F8" s="4" t="s">
        <v>31</v>
      </c>
      <c r="G8" s="4">
        <v>65000</v>
      </c>
      <c r="H8" s="7">
        <v>35040</v>
      </c>
      <c r="I8" s="7">
        <v>41528</v>
      </c>
      <c r="J8" s="7"/>
      <c r="K8" s="4" t="str">
        <v>Michael Scott</v>
      </c>
      <c r="L8" t="str">
        <f>_xlfn.CONCAT(G3:G11)</f>
        <v>450003600063000470005000065000410004800042000</v>
      </c>
      <c r="M8" t="str">
        <f>_xlfn.TEXTJOIN(",",TRUE,G3:G11)</f>
        <v>45000,36000,63000,47000,50000,65000,41000,48000,42000</v>
      </c>
    </row>
    <row r="9" spans="1:13" x14ac:dyDescent="0.25">
      <c r="A9" s="4">
        <v>1007</v>
      </c>
      <c r="B9" s="4" t="s">
        <v>33</v>
      </c>
      <c r="C9" s="4" t="s">
        <v>34</v>
      </c>
      <c r="D9" s="4">
        <v>32</v>
      </c>
      <c r="E9" s="4" t="s">
        <v>28</v>
      </c>
      <c r="F9" s="4" t="s">
        <v>32</v>
      </c>
      <c r="G9" s="4">
        <v>41000</v>
      </c>
      <c r="H9" s="7">
        <v>37933</v>
      </c>
      <c r="I9" s="7">
        <v>41551</v>
      </c>
      <c r="J9" s="7"/>
      <c r="K9" s="4" t="str">
        <v>Meredith Palmer</v>
      </c>
      <c r="L9" t="str">
        <f>_xlfn.CONCAT(H3:H11)</f>
        <v>371973643636711365303701735040379333741637843</v>
      </c>
      <c r="M9" t="str">
        <f>_xlfn.TEXTJOIN(",",TRUE,H3:H11)</f>
        <v>37197,36436,36711,36530,37017,35040,37933,37416,37843</v>
      </c>
    </row>
    <row r="10" spans="1:13" x14ac:dyDescent="0.25">
      <c r="A10" s="4">
        <v>1008</v>
      </c>
      <c r="B10" s="4" t="s">
        <v>16</v>
      </c>
      <c r="C10" s="4" t="s">
        <v>17</v>
      </c>
      <c r="D10" s="4">
        <v>38</v>
      </c>
      <c r="E10" s="4" t="s">
        <v>26</v>
      </c>
      <c r="F10" s="4" t="s">
        <v>25</v>
      </c>
      <c r="G10" s="4">
        <v>48000</v>
      </c>
      <c r="H10" s="7">
        <v>37416</v>
      </c>
      <c r="I10" s="7">
        <v>42116</v>
      </c>
      <c r="J10" s="7"/>
      <c r="K10" s="4" t="str">
        <v>Stanley Hudson</v>
      </c>
      <c r="L10" t="str">
        <f>_xlfn.CONCAT(I3:I11)</f>
        <v>422534228742986423414297741528415514211640800</v>
      </c>
      <c r="M10" t="str">
        <f>_xlfn.TEXTJOIN(",",TRUE,I3:I11)</f>
        <v>42253,42287,42986,42341,42977,41528,41551,42116,40800</v>
      </c>
    </row>
    <row r="11" spans="1:13" x14ac:dyDescent="0.25">
      <c r="A11" s="4">
        <v>1009</v>
      </c>
      <c r="B11" s="4" t="s">
        <v>10</v>
      </c>
      <c r="C11" s="4" t="s">
        <v>11</v>
      </c>
      <c r="D11" s="4">
        <v>31</v>
      </c>
      <c r="E11" s="4" t="s">
        <v>26</v>
      </c>
      <c r="F11" s="4" t="s">
        <v>29</v>
      </c>
      <c r="G11" s="4">
        <v>42000</v>
      </c>
      <c r="H11" s="7">
        <v>37843</v>
      </c>
      <c r="I11" s="7">
        <v>40800</v>
      </c>
      <c r="J11" s="7"/>
      <c r="K11" s="4" t="str">
        <v>Kevin Malone</v>
      </c>
      <c r="L11"/>
      <c r="M11"/>
    </row>
    <row r="12" spans="1:13" x14ac:dyDescent="0.25">
      <c r="A12" s="4"/>
      <c r="B12"/>
      <c r="C12"/>
      <c r="D12"/>
      <c r="E12"/>
      <c r="F12"/>
      <c r="G12"/>
      <c r="H12" t="str">
        <f t="shared" ref="H12:H13" si="0">CONCATENATE(B12," ",C12)</f>
        <v xml:space="preserve"> </v>
      </c>
      <c r="I12"/>
      <c r="J12"/>
      <c r="K12"/>
      <c r="L12"/>
      <c r="M12"/>
    </row>
    <row r="13" spans="1:13" x14ac:dyDescent="0.25">
      <c r="A13" s="4"/>
      <c r="B13"/>
      <c r="C13"/>
      <c r="D13"/>
      <c r="E13"/>
      <c r="F13"/>
      <c r="G13"/>
      <c r="H13" t="str">
        <f t="shared" si="0"/>
        <v xml:space="preserve"> </v>
      </c>
      <c r="I13"/>
      <c r="J13"/>
      <c r="K13"/>
      <c r="L13"/>
      <c r="M13"/>
    </row>
    <row r="14" spans="1:13" x14ac:dyDescent="0.25">
      <c r="A14" t="s">
        <v>93</v>
      </c>
      <c r="B14"/>
      <c r="C14"/>
      <c r="D14"/>
      <c r="E14"/>
      <c r="F14"/>
      <c r="G14"/>
      <c r="H14"/>
      <c r="I14"/>
      <c r="J14"/>
      <c r="K14"/>
      <c r="L14"/>
      <c r="M14"/>
    </row>
    <row r="15" spans="1:13" x14ac:dyDescent="0.25">
      <c r="A15" s="4" t="s">
        <v>138</v>
      </c>
      <c r="B15"/>
      <c r="C15"/>
      <c r="D15"/>
      <c r="E15"/>
      <c r="F15"/>
      <c r="G15"/>
      <c r="H15"/>
      <c r="I15"/>
      <c r="J15"/>
      <c r="K15"/>
      <c r="L15"/>
      <c r="M15"/>
    </row>
    <row r="16" spans="1:13" x14ac:dyDescent="0.25">
      <c r="A16" s="4" t="s">
        <v>139</v>
      </c>
      <c r="B16"/>
      <c r="C16"/>
      <c r="D16"/>
      <c r="E16"/>
      <c r="F16"/>
      <c r="G16"/>
      <c r="H16"/>
      <c r="I16"/>
      <c r="J16"/>
      <c r="K16"/>
      <c r="L16"/>
      <c r="M1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9BBA-836F-48E1-B067-27B71B706556}">
  <sheetPr>
    <tabColor theme="9"/>
  </sheetPr>
  <dimension ref="A1:J15"/>
  <sheetViews>
    <sheetView workbookViewId="0">
      <selection activeCell="H15" sqref="H15"/>
    </sheetView>
  </sheetViews>
  <sheetFormatPr defaultColWidth="13.5703125" defaultRowHeight="15" x14ac:dyDescent="0.25"/>
  <cols>
    <col min="1" max="1" width="10.7109375" style="27" bestFit="1" customWidth="1"/>
    <col min="2" max="3" width="13.5703125" style="26"/>
    <col min="4" max="4" width="7.5703125" style="26" customWidth="1"/>
    <col min="5" max="16384" width="13.5703125" style="26"/>
  </cols>
  <sheetData>
    <row r="1" spans="1:10" ht="23.25" x14ac:dyDescent="0.35">
      <c r="A1" s="19" t="s">
        <v>159</v>
      </c>
      <c r="B1" s="19"/>
      <c r="C1" s="19"/>
      <c r="D1" s="19"/>
      <c r="E1" s="19"/>
      <c r="F1" s="19"/>
      <c r="G1" s="19"/>
      <c r="H1" s="19"/>
      <c r="I1" s="19"/>
      <c r="J1" s="19"/>
    </row>
    <row r="2" spans="1:10" x14ac:dyDescent="0.25">
      <c r="A2" s="4" t="s">
        <v>20</v>
      </c>
      <c r="B2" t="s">
        <v>0</v>
      </c>
      <c r="C2" t="s">
        <v>1</v>
      </c>
      <c r="D2" t="s">
        <v>23</v>
      </c>
      <c r="E2" t="s">
        <v>24</v>
      </c>
      <c r="F2" t="s">
        <v>21</v>
      </c>
      <c r="G2" t="s">
        <v>22</v>
      </c>
      <c r="H2" t="s">
        <v>36</v>
      </c>
      <c r="I2" t="s">
        <v>37</v>
      </c>
      <c r="J2" s="10" t="s">
        <v>68</v>
      </c>
    </row>
    <row r="3" spans="1:10" x14ac:dyDescent="0.25">
      <c r="A3" s="4">
        <v>1001</v>
      </c>
      <c r="B3" s="25" t="s">
        <v>2</v>
      </c>
      <c r="C3" s="25" t="s">
        <v>3</v>
      </c>
      <c r="D3" s="4">
        <v>30</v>
      </c>
      <c r="E3" s="4" t="s">
        <v>26</v>
      </c>
      <c r="F3" s="4" t="s">
        <v>25</v>
      </c>
      <c r="G3" s="4">
        <v>45000</v>
      </c>
      <c r="H3" s="7">
        <v>37197</v>
      </c>
      <c r="I3" s="7">
        <v>42253</v>
      </c>
      <c r="J3" t="str" cm="1">
        <f t="array" ref="J3:J11">TRIM(C3:C11)</f>
        <v>Halpert</v>
      </c>
    </row>
    <row r="4" spans="1:10" x14ac:dyDescent="0.25">
      <c r="A4" s="4">
        <v>1002</v>
      </c>
      <c r="B4" s="25" t="s">
        <v>4</v>
      </c>
      <c r="C4" s="25" t="s">
        <v>5</v>
      </c>
      <c r="D4" s="4">
        <v>30</v>
      </c>
      <c r="E4" s="4" t="s">
        <v>28</v>
      </c>
      <c r="F4" s="4" t="s">
        <v>27</v>
      </c>
      <c r="G4" s="4">
        <v>36000</v>
      </c>
      <c r="H4" s="7">
        <v>36436</v>
      </c>
      <c r="I4" s="7">
        <v>42287</v>
      </c>
      <c r="J4" t="str">
        <v>Beasley</v>
      </c>
    </row>
    <row r="5" spans="1:10" x14ac:dyDescent="0.25">
      <c r="A5" s="4">
        <v>1003</v>
      </c>
      <c r="B5" s="25" t="s">
        <v>6</v>
      </c>
      <c r="C5" s="25" t="s">
        <v>67</v>
      </c>
      <c r="D5" s="4">
        <v>29</v>
      </c>
      <c r="E5" s="4" t="s">
        <v>26</v>
      </c>
      <c r="F5" s="4" t="s">
        <v>25</v>
      </c>
      <c r="G5" s="4">
        <v>63000</v>
      </c>
      <c r="H5" s="7">
        <v>36711</v>
      </c>
      <c r="I5" s="7">
        <v>42986</v>
      </c>
      <c r="J5" t="str">
        <v>Schrute</v>
      </c>
    </row>
    <row r="6" spans="1:10" x14ac:dyDescent="0.25">
      <c r="A6" s="4">
        <v>1004</v>
      </c>
      <c r="B6" s="25" t="s">
        <v>13</v>
      </c>
      <c r="C6" s="25" t="s">
        <v>12</v>
      </c>
      <c r="D6" s="4">
        <v>31</v>
      </c>
      <c r="E6" s="4" t="s">
        <v>28</v>
      </c>
      <c r="F6" s="4" t="s">
        <v>29</v>
      </c>
      <c r="G6" s="4">
        <v>47000</v>
      </c>
      <c r="H6" s="7">
        <v>36530</v>
      </c>
      <c r="I6" s="7">
        <v>42341</v>
      </c>
      <c r="J6" t="str">
        <v>Martin</v>
      </c>
    </row>
    <row r="7" spans="1:10" x14ac:dyDescent="0.25">
      <c r="A7" s="4">
        <v>1005</v>
      </c>
      <c r="B7" s="25" t="s">
        <v>14</v>
      </c>
      <c r="C7" s="25" t="s">
        <v>66</v>
      </c>
      <c r="D7" s="4">
        <v>32</v>
      </c>
      <c r="E7" s="4" t="s">
        <v>26</v>
      </c>
      <c r="F7" s="4" t="s">
        <v>30</v>
      </c>
      <c r="G7" s="4">
        <v>50000</v>
      </c>
      <c r="H7" s="7">
        <v>37017</v>
      </c>
      <c r="I7" s="7">
        <v>42977</v>
      </c>
      <c r="J7" t="str">
        <v>Flenderson</v>
      </c>
    </row>
    <row r="8" spans="1:10" x14ac:dyDescent="0.25">
      <c r="A8" s="4">
        <v>1006</v>
      </c>
      <c r="B8" s="25" t="s">
        <v>8</v>
      </c>
      <c r="C8" s="25" t="s">
        <v>65</v>
      </c>
      <c r="D8" s="4">
        <v>35</v>
      </c>
      <c r="E8" s="4" t="s">
        <v>26</v>
      </c>
      <c r="F8" s="4" t="s">
        <v>31</v>
      </c>
      <c r="G8" s="4">
        <v>65000</v>
      </c>
      <c r="H8" s="7">
        <v>35040</v>
      </c>
      <c r="I8" s="7">
        <v>41528</v>
      </c>
      <c r="J8" t="str">
        <v>Scott</v>
      </c>
    </row>
    <row r="9" spans="1:10" x14ac:dyDescent="0.25">
      <c r="A9" s="4">
        <v>1007</v>
      </c>
      <c r="B9" s="25" t="s">
        <v>33</v>
      </c>
      <c r="C9" s="25" t="s">
        <v>34</v>
      </c>
      <c r="D9" s="4">
        <v>32</v>
      </c>
      <c r="E9" s="4" t="s">
        <v>28</v>
      </c>
      <c r="F9" s="4" t="s">
        <v>32</v>
      </c>
      <c r="G9" s="4">
        <v>41000</v>
      </c>
      <c r="H9" s="7">
        <v>37933</v>
      </c>
      <c r="I9" s="7">
        <v>41551</v>
      </c>
      <c r="J9" t="str">
        <v>Palmer</v>
      </c>
    </row>
    <row r="10" spans="1:10" x14ac:dyDescent="0.25">
      <c r="A10" s="4">
        <v>1008</v>
      </c>
      <c r="B10" s="25" t="s">
        <v>16</v>
      </c>
      <c r="C10" s="25" t="s">
        <v>64</v>
      </c>
      <c r="D10" s="4">
        <v>38</v>
      </c>
      <c r="E10" s="4" t="s">
        <v>26</v>
      </c>
      <c r="F10" s="4" t="s">
        <v>25</v>
      </c>
      <c r="G10" s="4">
        <v>48000</v>
      </c>
      <c r="H10" s="7">
        <v>37416</v>
      </c>
      <c r="I10" s="7">
        <v>42116</v>
      </c>
      <c r="J10" t="str">
        <v>Hudson</v>
      </c>
    </row>
    <row r="11" spans="1:10" x14ac:dyDescent="0.25">
      <c r="A11" s="4">
        <v>1009</v>
      </c>
      <c r="B11" s="25" t="s">
        <v>10</v>
      </c>
      <c r="C11" s="25" t="s">
        <v>63</v>
      </c>
      <c r="D11" s="4">
        <v>31</v>
      </c>
      <c r="E11" s="4" t="s">
        <v>26</v>
      </c>
      <c r="F11" s="4" t="s">
        <v>29</v>
      </c>
      <c r="G11" s="4">
        <v>42000</v>
      </c>
      <c r="H11" s="7">
        <v>37843</v>
      </c>
      <c r="I11" s="7">
        <v>40800</v>
      </c>
      <c r="J11" t="str">
        <v>Malone</v>
      </c>
    </row>
    <row r="12" spans="1:10" x14ac:dyDescent="0.25">
      <c r="A12" s="4"/>
      <c r="B12"/>
      <c r="C12"/>
      <c r="D12"/>
      <c r="E12"/>
      <c r="F12"/>
      <c r="G12"/>
      <c r="H12"/>
      <c r="I12"/>
      <c r="J12"/>
    </row>
    <row r="13" spans="1:10" x14ac:dyDescent="0.25">
      <c r="A13" s="4"/>
      <c r="B13"/>
      <c r="C13"/>
      <c r="D13"/>
      <c r="E13"/>
      <c r="F13"/>
      <c r="G13"/>
      <c r="H13"/>
      <c r="I13"/>
      <c r="J13"/>
    </row>
    <row r="14" spans="1:10" x14ac:dyDescent="0.25">
      <c r="A14" t="s">
        <v>92</v>
      </c>
      <c r="B14"/>
      <c r="C14"/>
      <c r="D14"/>
      <c r="E14"/>
      <c r="F14"/>
      <c r="G14"/>
      <c r="H14"/>
      <c r="I14"/>
      <c r="J14"/>
    </row>
    <row r="15" spans="1:10" x14ac:dyDescent="0.25">
      <c r="A15" t="s">
        <v>69</v>
      </c>
      <c r="B15"/>
      <c r="C15"/>
      <c r="D15"/>
      <c r="E15"/>
      <c r="F15"/>
      <c r="G15"/>
      <c r="H15"/>
      <c r="I15"/>
      <c r="J1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DCC01-8285-4AB1-827C-34AF33C6CE32}">
  <sheetPr>
    <tabColor theme="9"/>
  </sheetPr>
  <dimension ref="A1:L15"/>
  <sheetViews>
    <sheetView workbookViewId="0">
      <selection activeCell="K12" sqref="K12"/>
    </sheetView>
  </sheetViews>
  <sheetFormatPr defaultRowHeight="15" x14ac:dyDescent="0.25"/>
  <cols>
    <col min="1" max="1" width="9" style="27"/>
    <col min="2" max="5" width="9.140625" style="26"/>
    <col min="6" max="7" width="17.5703125" style="26" customWidth="1"/>
    <col min="8" max="8" width="11.7109375" style="26" customWidth="1"/>
    <col min="9" max="9" width="13.42578125" style="26" customWidth="1"/>
    <col min="10" max="10" width="12.85546875" style="26" bestFit="1" customWidth="1"/>
    <col min="11" max="11" width="11.85546875" style="26" bestFit="1" customWidth="1"/>
    <col min="12" max="12" width="12.42578125" style="26" bestFit="1" customWidth="1"/>
    <col min="13" max="16384" width="9.140625" style="26"/>
  </cols>
  <sheetData>
    <row r="1" spans="1:12" ht="23.25" x14ac:dyDescent="0.35">
      <c r="A1" s="19" t="s">
        <v>160</v>
      </c>
      <c r="B1" s="19"/>
      <c r="C1" s="19"/>
      <c r="D1" s="19"/>
      <c r="E1" s="19"/>
      <c r="F1" s="19"/>
      <c r="G1" s="19"/>
      <c r="H1" s="19"/>
      <c r="I1" s="19"/>
      <c r="J1" s="19"/>
      <c r="K1" s="19"/>
      <c r="L1" s="19"/>
    </row>
    <row r="2" spans="1:12" s="29" customFormat="1" x14ac:dyDescent="0.25">
      <c r="A2" s="3" t="s">
        <v>20</v>
      </c>
      <c r="B2" s="3" t="s">
        <v>0</v>
      </c>
      <c r="C2" s="3" t="s">
        <v>1</v>
      </c>
      <c r="D2" s="3" t="s">
        <v>23</v>
      </c>
      <c r="E2" s="3" t="s">
        <v>24</v>
      </c>
      <c r="F2" s="3" t="s">
        <v>21</v>
      </c>
      <c r="G2" s="3" t="s">
        <v>22</v>
      </c>
      <c r="H2" s="3" t="s">
        <v>36</v>
      </c>
      <c r="I2" s="3" t="s">
        <v>37</v>
      </c>
      <c r="J2" s="11" t="s">
        <v>112</v>
      </c>
      <c r="K2" s="11" t="s">
        <v>113</v>
      </c>
      <c r="L2" s="11" t="s">
        <v>114</v>
      </c>
    </row>
    <row r="3" spans="1:12" x14ac:dyDescent="0.25">
      <c r="A3" s="4">
        <v>1001</v>
      </c>
      <c r="B3" s="4" t="s">
        <v>2</v>
      </c>
      <c r="C3" s="4" t="s">
        <v>115</v>
      </c>
      <c r="D3" s="4">
        <v>30</v>
      </c>
      <c r="E3" s="4" t="s">
        <v>26</v>
      </c>
      <c r="F3" s="4" t="s">
        <v>25</v>
      </c>
      <c r="G3" s="4">
        <v>45000</v>
      </c>
      <c r="H3" s="7">
        <v>37197</v>
      </c>
      <c r="I3" s="7">
        <v>42253</v>
      </c>
      <c r="J3" t="str" cm="1">
        <f t="array" ref="J3:J11">UPPER(B3:B11)</f>
        <v>JIM</v>
      </c>
      <c r="K3" t="str" cm="1">
        <f t="array" ref="K3:K11">LOWER(B3:B11)</f>
        <v>jim</v>
      </c>
      <c r="L3" t="str" cm="1">
        <f t="array" ref="L3:L11">PROPER(C3:C11)</f>
        <v>Halpert</v>
      </c>
    </row>
    <row r="4" spans="1:12" x14ac:dyDescent="0.25">
      <c r="A4" s="4">
        <v>1002</v>
      </c>
      <c r="B4" s="4" t="s">
        <v>4</v>
      </c>
      <c r="C4" s="4" t="s">
        <v>116</v>
      </c>
      <c r="D4" s="4">
        <v>30</v>
      </c>
      <c r="E4" s="4" t="s">
        <v>28</v>
      </c>
      <c r="F4" s="4" t="s">
        <v>27</v>
      </c>
      <c r="G4" s="4">
        <v>36000</v>
      </c>
      <c r="H4" s="7">
        <v>36436</v>
      </c>
      <c r="I4" s="7">
        <v>42287</v>
      </c>
      <c r="J4" t="str">
        <v>PAM</v>
      </c>
      <c r="K4" t="str">
        <v>pam</v>
      </c>
      <c r="L4" t="str">
        <v>Beasley</v>
      </c>
    </row>
    <row r="5" spans="1:12" x14ac:dyDescent="0.25">
      <c r="A5" s="4">
        <v>1003</v>
      </c>
      <c r="B5" s="4" t="s">
        <v>6</v>
      </c>
      <c r="C5" s="4" t="s">
        <v>7</v>
      </c>
      <c r="D5" s="4">
        <v>29</v>
      </c>
      <c r="E5" s="4" t="s">
        <v>26</v>
      </c>
      <c r="F5" s="4" t="s">
        <v>25</v>
      </c>
      <c r="G5" s="4">
        <v>63000</v>
      </c>
      <c r="H5" s="7">
        <v>36711</v>
      </c>
      <c r="I5" s="7">
        <v>42986</v>
      </c>
      <c r="J5" t="str">
        <v>DWIGHT</v>
      </c>
      <c r="K5" t="str">
        <v>dwight</v>
      </c>
      <c r="L5" t="str">
        <v>Schrute</v>
      </c>
    </row>
    <row r="6" spans="1:12" x14ac:dyDescent="0.25">
      <c r="A6" s="4">
        <v>1004</v>
      </c>
      <c r="B6" s="4" t="s">
        <v>13</v>
      </c>
      <c r="C6" s="4" t="s">
        <v>117</v>
      </c>
      <c r="D6" s="4">
        <v>31</v>
      </c>
      <c r="E6" s="4" t="s">
        <v>28</v>
      </c>
      <c r="F6" s="4" t="s">
        <v>29</v>
      </c>
      <c r="G6" s="4">
        <v>47000</v>
      </c>
      <c r="H6" s="7">
        <v>36530</v>
      </c>
      <c r="I6" s="7">
        <v>42341</v>
      </c>
      <c r="J6" t="str">
        <v>ANGELA</v>
      </c>
      <c r="K6" t="str">
        <v>angela</v>
      </c>
      <c r="L6" t="str">
        <v>Martin</v>
      </c>
    </row>
    <row r="7" spans="1:12" x14ac:dyDescent="0.25">
      <c r="A7" s="4">
        <v>1005</v>
      </c>
      <c r="B7" s="4" t="s">
        <v>14</v>
      </c>
      <c r="C7" s="4" t="s">
        <v>118</v>
      </c>
      <c r="D7" s="4">
        <v>32</v>
      </c>
      <c r="E7" s="4" t="s">
        <v>26</v>
      </c>
      <c r="F7" s="4" t="s">
        <v>30</v>
      </c>
      <c r="G7" s="4">
        <v>50000</v>
      </c>
      <c r="H7" s="7">
        <v>37017</v>
      </c>
      <c r="I7" s="7">
        <v>42977</v>
      </c>
      <c r="J7" t="str">
        <v>TOBY</v>
      </c>
      <c r="K7" t="str">
        <v>toby</v>
      </c>
      <c r="L7" t="str">
        <v>Flenderson</v>
      </c>
    </row>
    <row r="8" spans="1:12" x14ac:dyDescent="0.25">
      <c r="A8" s="4">
        <v>1006</v>
      </c>
      <c r="B8" s="4" t="s">
        <v>8</v>
      </c>
      <c r="C8" s="4" t="s">
        <v>119</v>
      </c>
      <c r="D8" s="4">
        <v>35</v>
      </c>
      <c r="E8" s="4" t="s">
        <v>26</v>
      </c>
      <c r="F8" s="4" t="s">
        <v>31</v>
      </c>
      <c r="G8" s="4">
        <v>65000</v>
      </c>
      <c r="H8" s="7">
        <v>35040</v>
      </c>
      <c r="I8" s="7">
        <v>41528</v>
      </c>
      <c r="J8" t="str">
        <v>MICHAEL</v>
      </c>
      <c r="K8" t="str">
        <v>michael</v>
      </c>
      <c r="L8" t="str">
        <v>Scott</v>
      </c>
    </row>
    <row r="9" spans="1:12" x14ac:dyDescent="0.25">
      <c r="A9" s="4">
        <v>1007</v>
      </c>
      <c r="B9" s="4" t="s">
        <v>33</v>
      </c>
      <c r="C9" s="4" t="s">
        <v>120</v>
      </c>
      <c r="D9" s="4">
        <v>32</v>
      </c>
      <c r="E9" s="4" t="s">
        <v>28</v>
      </c>
      <c r="F9" s="4" t="s">
        <v>32</v>
      </c>
      <c r="G9" s="4">
        <v>41000</v>
      </c>
      <c r="H9" s="7">
        <v>37933</v>
      </c>
      <c r="I9" s="7">
        <v>41551</v>
      </c>
      <c r="J9" t="str">
        <v>MEREDITH</v>
      </c>
      <c r="K9" t="str">
        <v>meredith</v>
      </c>
      <c r="L9" t="str">
        <v>Palmer</v>
      </c>
    </row>
    <row r="10" spans="1:12" x14ac:dyDescent="0.25">
      <c r="A10" s="4">
        <v>1008</v>
      </c>
      <c r="B10" s="4" t="s">
        <v>16</v>
      </c>
      <c r="C10" s="4" t="s">
        <v>17</v>
      </c>
      <c r="D10" s="4">
        <v>38</v>
      </c>
      <c r="E10" s="4" t="s">
        <v>26</v>
      </c>
      <c r="F10" s="4" t="s">
        <v>25</v>
      </c>
      <c r="G10" s="4">
        <v>48000</v>
      </c>
      <c r="H10" s="7">
        <v>37416</v>
      </c>
      <c r="I10" s="7">
        <v>42116</v>
      </c>
      <c r="J10" t="str">
        <v>STANLEY</v>
      </c>
      <c r="K10" t="str">
        <v>stanley</v>
      </c>
      <c r="L10" t="str">
        <v>Hudson</v>
      </c>
    </row>
    <row r="11" spans="1:12" x14ac:dyDescent="0.25">
      <c r="A11" s="4">
        <v>1009</v>
      </c>
      <c r="B11" s="4" t="s">
        <v>10</v>
      </c>
      <c r="C11" s="4" t="s">
        <v>11</v>
      </c>
      <c r="D11" s="4">
        <v>31</v>
      </c>
      <c r="E11" s="4" t="s">
        <v>26</v>
      </c>
      <c r="F11" s="4" t="s">
        <v>29</v>
      </c>
      <c r="G11" s="4">
        <v>42000</v>
      </c>
      <c r="H11" s="7">
        <v>37843</v>
      </c>
      <c r="I11" s="7">
        <v>40800</v>
      </c>
      <c r="J11" t="str">
        <v>KEVIN</v>
      </c>
      <c r="K11" t="str">
        <v>kevin</v>
      </c>
      <c r="L11" t="str">
        <v>Malone</v>
      </c>
    </row>
    <row r="12" spans="1:12" ht="16.5" customHeight="1" x14ac:dyDescent="0.25">
      <c r="A12" s="4"/>
      <c r="B12"/>
      <c r="C12"/>
      <c r="D12" s="4"/>
      <c r="E12" s="4"/>
      <c r="F12" s="4"/>
      <c r="G12" s="4"/>
      <c r="H12" s="4"/>
      <c r="I12" s="4"/>
      <c r="J12"/>
      <c r="K12"/>
      <c r="L12"/>
    </row>
    <row r="13" spans="1:12" x14ac:dyDescent="0.25">
      <c r="A13" s="4" t="s">
        <v>129</v>
      </c>
      <c r="B13"/>
      <c r="C13"/>
      <c r="D13"/>
      <c r="E13"/>
      <c r="F13"/>
      <c r="G13"/>
      <c r="H13"/>
      <c r="I13"/>
      <c r="J13"/>
      <c r="K13"/>
      <c r="L13"/>
    </row>
    <row r="14" spans="1:12" x14ac:dyDescent="0.25">
      <c r="A14" s="4" t="s">
        <v>130</v>
      </c>
      <c r="B14"/>
      <c r="C14"/>
      <c r="D14"/>
      <c r="E14"/>
      <c r="F14"/>
      <c r="G14"/>
      <c r="H14"/>
      <c r="I14"/>
      <c r="J14"/>
      <c r="K14"/>
      <c r="L14"/>
    </row>
    <row r="15" spans="1:12" x14ac:dyDescent="0.25">
      <c r="A15" s="4" t="s">
        <v>131</v>
      </c>
      <c r="B15"/>
      <c r="C15"/>
      <c r="D15"/>
      <c r="E15"/>
      <c r="F15"/>
      <c r="G15"/>
      <c r="H15"/>
      <c r="I15"/>
      <c r="J15"/>
      <c r="K15"/>
      <c r="L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954FE-DA24-43B2-AD9D-17E8CC017065}">
  <sheetPr>
    <tabColor theme="9"/>
  </sheetPr>
  <dimension ref="A1:M15"/>
  <sheetViews>
    <sheetView zoomScale="85" zoomScaleNormal="85" workbookViewId="0">
      <selection activeCell="J13" sqref="J13"/>
    </sheetView>
  </sheetViews>
  <sheetFormatPr defaultColWidth="14.42578125" defaultRowHeight="15" x14ac:dyDescent="0.25"/>
  <cols>
    <col min="1" max="1" width="14.42578125" style="27"/>
    <col min="2" max="3" width="14.42578125" style="26"/>
    <col min="4" max="4" width="8" style="26" customWidth="1"/>
    <col min="5" max="9" width="14.42578125" style="26"/>
    <col min="10" max="10" width="39.5703125" style="26" bestFit="1" customWidth="1"/>
    <col min="11" max="16384" width="14.42578125" style="26"/>
  </cols>
  <sheetData>
    <row r="1" spans="1:13" ht="23.25" x14ac:dyDescent="0.35">
      <c r="A1" s="19" t="s">
        <v>161</v>
      </c>
      <c r="B1" s="19"/>
      <c r="C1" s="19"/>
      <c r="D1" s="19"/>
      <c r="E1" s="19"/>
      <c r="F1" s="19"/>
      <c r="G1" s="19"/>
      <c r="H1" s="19"/>
      <c r="I1" s="19"/>
      <c r="J1" s="19"/>
      <c r="K1" s="19"/>
      <c r="L1" s="19"/>
      <c r="M1" s="17"/>
    </row>
    <row r="2" spans="1:13" x14ac:dyDescent="0.25">
      <c r="A2" s="4" t="s">
        <v>20</v>
      </c>
      <c r="B2" t="s">
        <v>0</v>
      </c>
      <c r="C2" t="s">
        <v>1</v>
      </c>
      <c r="D2" t="s">
        <v>23</v>
      </c>
      <c r="E2" t="s">
        <v>24</v>
      </c>
      <c r="F2" t="s">
        <v>21</v>
      </c>
      <c r="G2" t="s">
        <v>22</v>
      </c>
      <c r="H2" t="s">
        <v>36</v>
      </c>
      <c r="I2" t="s">
        <v>37</v>
      </c>
      <c r="J2" t="s">
        <v>38</v>
      </c>
      <c r="K2" s="10" t="s">
        <v>86</v>
      </c>
      <c r="L2" s="10" t="s">
        <v>87</v>
      </c>
      <c r="M2" s="10" t="s">
        <v>87</v>
      </c>
    </row>
    <row r="3" spans="1:13" x14ac:dyDescent="0.25">
      <c r="A3" s="4">
        <v>1001</v>
      </c>
      <c r="B3" t="s">
        <v>2</v>
      </c>
      <c r="C3" t="s">
        <v>3</v>
      </c>
      <c r="D3">
        <v>30</v>
      </c>
      <c r="E3" t="s">
        <v>26</v>
      </c>
      <c r="F3" t="s">
        <v>25</v>
      </c>
      <c r="G3">
        <v>45000</v>
      </c>
      <c r="H3" s="2" t="s">
        <v>48</v>
      </c>
      <c r="I3" s="2" t="s">
        <v>56</v>
      </c>
      <c r="J3" s="1" t="s">
        <v>39</v>
      </c>
      <c r="K3" t="str" cm="1">
        <f t="array" ref="K3:K11">LEFT(F3:F11,2)</f>
        <v>Sa</v>
      </c>
      <c r="L3" t="str" cm="1">
        <f t="array" ref="L3:L11">RIGHT(F3:F11,3)</f>
        <v>man</v>
      </c>
      <c r="M3" t="str" cm="1">
        <f t="array" ref="M3:M11">RIGHT(H3:H11,4)</f>
        <v>2001</v>
      </c>
    </row>
    <row r="4" spans="1:13" x14ac:dyDescent="0.25">
      <c r="A4" s="4">
        <v>1002</v>
      </c>
      <c r="B4" t="s">
        <v>4</v>
      </c>
      <c r="C4" t="s">
        <v>5</v>
      </c>
      <c r="D4">
        <v>30</v>
      </c>
      <c r="E4" t="s">
        <v>28</v>
      </c>
      <c r="F4" t="s">
        <v>27</v>
      </c>
      <c r="G4">
        <v>36000</v>
      </c>
      <c r="H4" s="2" t="s">
        <v>49</v>
      </c>
      <c r="I4" s="2" t="s">
        <v>57</v>
      </c>
      <c r="J4" s="1" t="s">
        <v>40</v>
      </c>
      <c r="K4" t="str">
        <v>Re</v>
      </c>
      <c r="L4" t="str">
        <v>ist</v>
      </c>
      <c r="M4" t="str">
        <v>1999</v>
      </c>
    </row>
    <row r="5" spans="1:13" x14ac:dyDescent="0.25">
      <c r="A5" s="4">
        <v>1003</v>
      </c>
      <c r="B5" t="s">
        <v>6</v>
      </c>
      <c r="C5" t="s">
        <v>7</v>
      </c>
      <c r="D5">
        <v>29</v>
      </c>
      <c r="E5" t="s">
        <v>26</v>
      </c>
      <c r="F5" t="s">
        <v>25</v>
      </c>
      <c r="G5">
        <v>63000</v>
      </c>
      <c r="H5" s="2" t="s">
        <v>50</v>
      </c>
      <c r="I5" s="2" t="s">
        <v>58</v>
      </c>
      <c r="J5" s="1" t="s">
        <v>41</v>
      </c>
      <c r="K5" t="str">
        <v>Sa</v>
      </c>
      <c r="L5" t="str">
        <v>man</v>
      </c>
      <c r="M5" t="str">
        <v>2000</v>
      </c>
    </row>
    <row r="6" spans="1:13" x14ac:dyDescent="0.25">
      <c r="A6" s="4">
        <v>1004</v>
      </c>
      <c r="B6" t="s">
        <v>13</v>
      </c>
      <c r="C6" t="s">
        <v>12</v>
      </c>
      <c r="D6">
        <v>31</v>
      </c>
      <c r="E6" t="s">
        <v>28</v>
      </c>
      <c r="F6" t="s">
        <v>29</v>
      </c>
      <c r="G6">
        <v>47000</v>
      </c>
      <c r="H6" s="2" t="s">
        <v>51</v>
      </c>
      <c r="I6" s="2" t="s">
        <v>59</v>
      </c>
      <c r="J6" s="1" t="s">
        <v>42</v>
      </c>
      <c r="K6" t="str">
        <v>Ac</v>
      </c>
      <c r="L6" t="str">
        <v>ant</v>
      </c>
      <c r="M6" t="str">
        <v>2000</v>
      </c>
    </row>
    <row r="7" spans="1:13" x14ac:dyDescent="0.25">
      <c r="A7" s="4">
        <v>1005</v>
      </c>
      <c r="B7" t="s">
        <v>14</v>
      </c>
      <c r="C7" t="s">
        <v>15</v>
      </c>
      <c r="D7">
        <v>32</v>
      </c>
      <c r="E7" t="s">
        <v>26</v>
      </c>
      <c r="F7" t="s">
        <v>30</v>
      </c>
      <c r="G7">
        <v>50000</v>
      </c>
      <c r="H7" s="2" t="s">
        <v>52</v>
      </c>
      <c r="I7" s="2" t="s">
        <v>60</v>
      </c>
      <c r="J7" s="1" t="s">
        <v>43</v>
      </c>
      <c r="K7" t="str">
        <v>HR</v>
      </c>
      <c r="L7" t="str">
        <v>HR</v>
      </c>
      <c r="M7" t="str">
        <v>2001</v>
      </c>
    </row>
    <row r="8" spans="1:13" x14ac:dyDescent="0.25">
      <c r="A8" s="4">
        <v>1006</v>
      </c>
      <c r="B8" t="s">
        <v>8</v>
      </c>
      <c r="C8" t="s">
        <v>9</v>
      </c>
      <c r="D8">
        <v>35</v>
      </c>
      <c r="E8" t="s">
        <v>26</v>
      </c>
      <c r="F8" t="s">
        <v>31</v>
      </c>
      <c r="G8">
        <v>65000</v>
      </c>
      <c r="H8" s="2" t="s">
        <v>52</v>
      </c>
      <c r="I8" s="2" t="s">
        <v>61</v>
      </c>
      <c r="J8" s="1" t="s">
        <v>44</v>
      </c>
      <c r="K8" t="str">
        <v>Re</v>
      </c>
      <c r="L8" t="str">
        <v>ger</v>
      </c>
      <c r="M8" t="str">
        <v>2001</v>
      </c>
    </row>
    <row r="9" spans="1:13" x14ac:dyDescent="0.25">
      <c r="A9" s="4">
        <v>1007</v>
      </c>
      <c r="B9" t="s">
        <v>33</v>
      </c>
      <c r="C9" t="s">
        <v>34</v>
      </c>
      <c r="D9">
        <v>32</v>
      </c>
      <c r="E9" t="s">
        <v>28</v>
      </c>
      <c r="F9" t="s">
        <v>32</v>
      </c>
      <c r="G9">
        <v>41000</v>
      </c>
      <c r="H9" s="2" t="s">
        <v>53</v>
      </c>
      <c r="I9" s="2" t="s">
        <v>61</v>
      </c>
      <c r="J9" s="1" t="s">
        <v>45</v>
      </c>
      <c r="K9" t="str">
        <v>Su</v>
      </c>
      <c r="L9" t="str">
        <v>ons</v>
      </c>
      <c r="M9" t="str">
        <v>2003</v>
      </c>
    </row>
    <row r="10" spans="1:13" x14ac:dyDescent="0.25">
      <c r="A10" s="4">
        <v>1008</v>
      </c>
      <c r="B10" t="s">
        <v>16</v>
      </c>
      <c r="C10" t="s">
        <v>17</v>
      </c>
      <c r="D10">
        <v>38</v>
      </c>
      <c r="E10" t="s">
        <v>26</v>
      </c>
      <c r="F10" t="s">
        <v>25</v>
      </c>
      <c r="G10">
        <v>48000</v>
      </c>
      <c r="H10" s="2" t="s">
        <v>54</v>
      </c>
      <c r="I10" s="2" t="s">
        <v>62</v>
      </c>
      <c r="J10" s="1" t="s">
        <v>46</v>
      </c>
      <c r="K10" t="str">
        <v>Sa</v>
      </c>
      <c r="L10" t="str">
        <v>man</v>
      </c>
      <c r="M10" t="str">
        <v>2002</v>
      </c>
    </row>
    <row r="11" spans="1:13" x14ac:dyDescent="0.25">
      <c r="A11" s="4">
        <v>1009</v>
      </c>
      <c r="B11" t="s">
        <v>10</v>
      </c>
      <c r="C11" t="s">
        <v>11</v>
      </c>
      <c r="D11">
        <v>31</v>
      </c>
      <c r="E11" t="s">
        <v>26</v>
      </c>
      <c r="F11" t="s">
        <v>29</v>
      </c>
      <c r="G11">
        <v>42000</v>
      </c>
      <c r="H11" s="2" t="s">
        <v>55</v>
      </c>
      <c r="I11" s="2" t="s">
        <v>62</v>
      </c>
      <c r="J11" s="1" t="s">
        <v>47</v>
      </c>
      <c r="K11" t="str">
        <v>Ac</v>
      </c>
      <c r="L11" t="str">
        <v>ant</v>
      </c>
      <c r="M11" t="str">
        <v>2003</v>
      </c>
    </row>
    <row r="12" spans="1:13" x14ac:dyDescent="0.25">
      <c r="A12" s="4"/>
      <c r="B12"/>
      <c r="C12"/>
      <c r="D12"/>
      <c r="E12"/>
      <c r="F12"/>
      <c r="G12"/>
      <c r="H12"/>
      <c r="I12"/>
      <c r="J12"/>
      <c r="K12"/>
      <c r="L12"/>
      <c r="M12"/>
    </row>
    <row r="13" spans="1:13" x14ac:dyDescent="0.25">
      <c r="A13" t="s">
        <v>132</v>
      </c>
      <c r="B13"/>
      <c r="C13"/>
      <c r="D13"/>
      <c r="E13"/>
      <c r="F13"/>
      <c r="G13"/>
      <c r="H13"/>
      <c r="I13"/>
      <c r="J13"/>
      <c r="K13"/>
      <c r="L13"/>
      <c r="M13"/>
    </row>
    <row r="14" spans="1:13" x14ac:dyDescent="0.25">
      <c r="A14" t="s">
        <v>133</v>
      </c>
      <c r="B14"/>
      <c r="C14"/>
      <c r="D14"/>
      <c r="E14"/>
      <c r="F14"/>
      <c r="G14"/>
      <c r="H14"/>
      <c r="I14"/>
      <c r="J14"/>
      <c r="K14"/>
      <c r="L14"/>
      <c r="M14"/>
    </row>
    <row r="15" spans="1:13" x14ac:dyDescent="0.25">
      <c r="A15" t="s">
        <v>134</v>
      </c>
      <c r="B15"/>
      <c r="C15"/>
      <c r="D15"/>
      <c r="E15"/>
      <c r="F15"/>
      <c r="G15"/>
      <c r="H15"/>
      <c r="I15"/>
      <c r="J15"/>
      <c r="K15"/>
      <c r="L15"/>
      <c r="M1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4A2A-B2F2-4EC9-9616-29355E7995DC}">
  <sheetPr>
    <tabColor theme="9"/>
  </sheetPr>
  <dimension ref="A1:L17"/>
  <sheetViews>
    <sheetView workbookViewId="0">
      <selection activeCell="A18" sqref="A18:XFD1048576"/>
    </sheetView>
  </sheetViews>
  <sheetFormatPr defaultColWidth="10.85546875" defaultRowHeight="15" x14ac:dyDescent="0.25"/>
  <cols>
    <col min="1" max="1" width="10.7109375" style="27" bestFit="1" customWidth="1"/>
    <col min="2" max="10" width="10.85546875" style="26"/>
    <col min="11" max="11" width="24.42578125" style="29" bestFit="1" customWidth="1"/>
    <col min="12" max="12" width="24.42578125" style="26" bestFit="1" customWidth="1"/>
    <col min="13" max="16384" width="10.85546875" style="26"/>
  </cols>
  <sheetData>
    <row r="1" spans="1:12" ht="23.25" x14ac:dyDescent="0.35">
      <c r="A1" s="19" t="s">
        <v>162</v>
      </c>
      <c r="B1" s="19"/>
      <c r="C1" s="19"/>
      <c r="D1" s="19"/>
      <c r="E1" s="19"/>
      <c r="F1" s="19"/>
      <c r="G1" s="19"/>
      <c r="H1" s="19"/>
      <c r="I1" s="19"/>
      <c r="J1" s="19"/>
      <c r="K1" s="19"/>
      <c r="L1" s="19"/>
    </row>
    <row r="2" spans="1:12" x14ac:dyDescent="0.25">
      <c r="A2" s="4" t="s">
        <v>20</v>
      </c>
      <c r="B2" t="s">
        <v>0</v>
      </c>
      <c r="C2" t="s">
        <v>1</v>
      </c>
      <c r="D2" t="s">
        <v>23</v>
      </c>
      <c r="E2" t="s">
        <v>24</v>
      </c>
      <c r="F2" t="s">
        <v>21</v>
      </c>
      <c r="G2" t="s">
        <v>22</v>
      </c>
      <c r="H2" t="s">
        <v>36</v>
      </c>
      <c r="I2" t="s">
        <v>37</v>
      </c>
      <c r="J2" s="10" t="s">
        <v>19</v>
      </c>
      <c r="K2" s="11" t="s">
        <v>110</v>
      </c>
      <c r="L2" s="11" t="s">
        <v>111</v>
      </c>
    </row>
    <row r="3" spans="1:12" x14ac:dyDescent="0.25">
      <c r="A3" s="4">
        <v>1001</v>
      </c>
      <c r="B3" t="s">
        <v>2</v>
      </c>
      <c r="C3" t="s">
        <v>3</v>
      </c>
      <c r="D3">
        <v>30</v>
      </c>
      <c r="E3" t="s">
        <v>26</v>
      </c>
      <c r="F3" t="s">
        <v>25</v>
      </c>
      <c r="G3">
        <v>45000</v>
      </c>
      <c r="H3" s="1">
        <v>37197</v>
      </c>
      <c r="I3" s="1">
        <v>42253</v>
      </c>
      <c r="J3" cm="1">
        <f t="array" ref="J3:J11">LEN(C3:C11)</f>
        <v>7</v>
      </c>
      <c r="K3" s="3" t="str">
        <f>RIGHT(C3,LEN(C3)-2)</f>
        <v>lpert</v>
      </c>
      <c r="L3" s="3" t="str">
        <f>LEFT(C3,LEN(C3)-3)</f>
        <v>Halp</v>
      </c>
    </row>
    <row r="4" spans="1:12" x14ac:dyDescent="0.25">
      <c r="A4" s="4">
        <v>1002</v>
      </c>
      <c r="B4" t="s">
        <v>4</v>
      </c>
      <c r="C4" t="s">
        <v>5</v>
      </c>
      <c r="D4">
        <v>30</v>
      </c>
      <c r="E4" t="s">
        <v>28</v>
      </c>
      <c r="F4" t="s">
        <v>27</v>
      </c>
      <c r="G4">
        <v>36000</v>
      </c>
      <c r="H4" s="1">
        <v>36436</v>
      </c>
      <c r="I4" s="1">
        <v>42287</v>
      </c>
      <c r="J4">
        <v>7</v>
      </c>
      <c r="K4" s="3" t="str">
        <f t="shared" ref="K4:K11" si="0">RIGHT(C4,LEN(C4)-2)</f>
        <v>asley</v>
      </c>
      <c r="L4" s="3" t="str">
        <f t="shared" ref="L4:L11" si="1">LEFT(C4,LEN(C4)-3)</f>
        <v>Beas</v>
      </c>
    </row>
    <row r="5" spans="1:12" x14ac:dyDescent="0.25">
      <c r="A5" s="4">
        <v>1003</v>
      </c>
      <c r="B5" t="s">
        <v>6</v>
      </c>
      <c r="C5" t="s">
        <v>7</v>
      </c>
      <c r="D5">
        <v>29</v>
      </c>
      <c r="E5" t="s">
        <v>26</v>
      </c>
      <c r="F5" t="s">
        <v>25</v>
      </c>
      <c r="G5">
        <v>63000</v>
      </c>
      <c r="H5" s="1">
        <v>36711</v>
      </c>
      <c r="I5" s="1">
        <v>42986</v>
      </c>
      <c r="J5">
        <v>7</v>
      </c>
      <c r="K5" s="3" t="str">
        <f t="shared" si="0"/>
        <v>hrute</v>
      </c>
      <c r="L5" s="3" t="str">
        <f t="shared" si="1"/>
        <v>Schr</v>
      </c>
    </row>
    <row r="6" spans="1:12" x14ac:dyDescent="0.25">
      <c r="A6" s="4">
        <v>1004</v>
      </c>
      <c r="B6" t="s">
        <v>13</v>
      </c>
      <c r="C6" t="s">
        <v>12</v>
      </c>
      <c r="D6">
        <v>31</v>
      </c>
      <c r="E6" t="s">
        <v>28</v>
      </c>
      <c r="F6" t="s">
        <v>29</v>
      </c>
      <c r="G6">
        <v>47000</v>
      </c>
      <c r="H6" s="1">
        <v>36530</v>
      </c>
      <c r="I6" s="1">
        <v>42341</v>
      </c>
      <c r="J6">
        <v>6</v>
      </c>
      <c r="K6" s="3" t="str">
        <f t="shared" si="0"/>
        <v>rtin</v>
      </c>
      <c r="L6" s="3" t="str">
        <f t="shared" si="1"/>
        <v>Mar</v>
      </c>
    </row>
    <row r="7" spans="1:12" x14ac:dyDescent="0.25">
      <c r="A7" s="4">
        <v>1005</v>
      </c>
      <c r="B7" t="s">
        <v>14</v>
      </c>
      <c r="C7" t="s">
        <v>15</v>
      </c>
      <c r="D7">
        <v>32</v>
      </c>
      <c r="E7" t="s">
        <v>26</v>
      </c>
      <c r="F7" t="s">
        <v>30</v>
      </c>
      <c r="G7">
        <v>50000</v>
      </c>
      <c r="H7" s="1">
        <v>37017</v>
      </c>
      <c r="I7" s="1">
        <v>42977</v>
      </c>
      <c r="J7">
        <v>10</v>
      </c>
      <c r="K7" s="3" t="str">
        <f t="shared" si="0"/>
        <v>enderson</v>
      </c>
      <c r="L7" s="3" t="str">
        <f t="shared" si="1"/>
        <v>Flender</v>
      </c>
    </row>
    <row r="8" spans="1:12" x14ac:dyDescent="0.25">
      <c r="A8" s="4">
        <v>1006</v>
      </c>
      <c r="B8" t="s">
        <v>8</v>
      </c>
      <c r="C8" t="s">
        <v>9</v>
      </c>
      <c r="D8">
        <v>35</v>
      </c>
      <c r="E8" t="s">
        <v>26</v>
      </c>
      <c r="F8" t="s">
        <v>31</v>
      </c>
      <c r="G8">
        <v>65000</v>
      </c>
      <c r="H8" s="1">
        <v>35040</v>
      </c>
      <c r="I8" s="1">
        <v>41528</v>
      </c>
      <c r="J8">
        <v>5</v>
      </c>
      <c r="K8" s="3" t="str">
        <f t="shared" si="0"/>
        <v>ott</v>
      </c>
      <c r="L8" s="3" t="str">
        <f t="shared" si="1"/>
        <v>Sc</v>
      </c>
    </row>
    <row r="9" spans="1:12" x14ac:dyDescent="0.25">
      <c r="A9" s="4">
        <v>1007</v>
      </c>
      <c r="B9" t="s">
        <v>33</v>
      </c>
      <c r="C9" t="s">
        <v>34</v>
      </c>
      <c r="D9">
        <v>32</v>
      </c>
      <c r="E9" t="s">
        <v>28</v>
      </c>
      <c r="F9" t="s">
        <v>32</v>
      </c>
      <c r="G9">
        <v>41000</v>
      </c>
      <c r="H9" s="1">
        <v>37933</v>
      </c>
      <c r="I9" s="1">
        <v>41551</v>
      </c>
      <c r="J9">
        <v>6</v>
      </c>
      <c r="K9" s="3" t="str">
        <f t="shared" si="0"/>
        <v>lmer</v>
      </c>
      <c r="L9" s="3" t="str">
        <f t="shared" si="1"/>
        <v>Pal</v>
      </c>
    </row>
    <row r="10" spans="1:12" x14ac:dyDescent="0.25">
      <c r="A10" s="4">
        <v>1008</v>
      </c>
      <c r="B10" t="s">
        <v>16</v>
      </c>
      <c r="C10" t="s">
        <v>17</v>
      </c>
      <c r="D10">
        <v>38</v>
      </c>
      <c r="E10" t="s">
        <v>26</v>
      </c>
      <c r="F10" t="s">
        <v>25</v>
      </c>
      <c r="G10">
        <v>48000</v>
      </c>
      <c r="H10" s="1">
        <v>37416</v>
      </c>
      <c r="I10" s="1">
        <v>42116</v>
      </c>
      <c r="J10">
        <v>6</v>
      </c>
      <c r="K10" s="3" t="str">
        <f t="shared" si="0"/>
        <v>dson</v>
      </c>
      <c r="L10" s="3" t="str">
        <f t="shared" si="1"/>
        <v>Hud</v>
      </c>
    </row>
    <row r="11" spans="1:12" x14ac:dyDescent="0.25">
      <c r="A11" s="4">
        <v>1009</v>
      </c>
      <c r="B11" t="s">
        <v>10</v>
      </c>
      <c r="C11" t="s">
        <v>11</v>
      </c>
      <c r="D11">
        <v>31</v>
      </c>
      <c r="E11" t="s">
        <v>26</v>
      </c>
      <c r="F11" t="s">
        <v>29</v>
      </c>
      <c r="G11">
        <v>42000</v>
      </c>
      <c r="H11" s="1">
        <v>37843</v>
      </c>
      <c r="I11" s="1">
        <v>40800</v>
      </c>
      <c r="J11">
        <v>6</v>
      </c>
      <c r="K11" s="3" t="str">
        <f t="shared" si="0"/>
        <v>lone</v>
      </c>
      <c r="L11" s="3" t="str">
        <f t="shared" si="1"/>
        <v>Mal</v>
      </c>
    </row>
    <row r="12" spans="1:12" x14ac:dyDescent="0.25">
      <c r="A12" s="4"/>
      <c r="B12"/>
      <c r="C12"/>
      <c r="D12"/>
      <c r="E12"/>
      <c r="F12"/>
      <c r="G12"/>
      <c r="H12"/>
      <c r="I12"/>
      <c r="J12"/>
      <c r="K12" s="3"/>
      <c r="L12"/>
    </row>
    <row r="13" spans="1:12" x14ac:dyDescent="0.25">
      <c r="A13" s="4"/>
      <c r="B13"/>
      <c r="C13"/>
      <c r="D13"/>
      <c r="E13"/>
      <c r="F13"/>
      <c r="G13"/>
      <c r="H13"/>
      <c r="I13"/>
      <c r="J13"/>
      <c r="K13" s="3"/>
      <c r="L13"/>
    </row>
    <row r="14" spans="1:12" x14ac:dyDescent="0.25">
      <c r="A14" t="s">
        <v>88</v>
      </c>
      <c r="B14"/>
      <c r="C14"/>
      <c r="D14"/>
      <c r="E14"/>
      <c r="F14"/>
      <c r="G14"/>
      <c r="H14"/>
      <c r="I14"/>
      <c r="J14"/>
      <c r="K14" s="4"/>
      <c r="L14"/>
    </row>
    <row r="15" spans="1:12" x14ac:dyDescent="0.25">
      <c r="A15" s="4" t="s">
        <v>89</v>
      </c>
      <c r="B15" s="4"/>
      <c r="C15" s="4"/>
      <c r="D15" s="4"/>
      <c r="E15" s="4"/>
      <c r="F15" s="4"/>
      <c r="G15"/>
      <c r="H15"/>
      <c r="I15" s="4"/>
      <c r="J15" s="4"/>
      <c r="K15" s="4"/>
      <c r="L15"/>
    </row>
    <row r="16" spans="1:12" x14ac:dyDescent="0.25">
      <c r="A16" s="5" t="s">
        <v>300</v>
      </c>
      <c r="B16" s="6"/>
      <c r="C16" s="6"/>
      <c r="D16" s="6"/>
      <c r="E16" s="6"/>
      <c r="F16" s="6"/>
      <c r="G16" s="6"/>
      <c r="H16" s="6"/>
      <c r="I16" s="6"/>
      <c r="J16" s="6"/>
      <c r="K16" s="6"/>
      <c r="L16"/>
    </row>
    <row r="17" spans="1:12" x14ac:dyDescent="0.25">
      <c r="A17" s="4" t="s">
        <v>35</v>
      </c>
      <c r="B17"/>
      <c r="C17" s="4"/>
      <c r="D17" s="4"/>
      <c r="E17" s="4"/>
      <c r="F17" s="4"/>
      <c r="G17" s="4"/>
      <c r="H17" s="4"/>
      <c r="I17" s="4"/>
      <c r="J17" s="4"/>
      <c r="K17" s="4"/>
      <c r="L1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4862C-FF60-4E24-9054-4C595B8DA66E}">
  <sheetPr>
    <tabColor theme="9"/>
  </sheetPr>
  <dimension ref="A1:K14"/>
  <sheetViews>
    <sheetView workbookViewId="0">
      <selection activeCell="J7" sqref="J7"/>
    </sheetView>
  </sheetViews>
  <sheetFormatPr defaultColWidth="13.5703125" defaultRowHeight="15" x14ac:dyDescent="0.25"/>
  <cols>
    <col min="1" max="1" width="10.7109375" style="27" bestFit="1" customWidth="1"/>
    <col min="2" max="3" width="13.5703125" style="26"/>
    <col min="4" max="4" width="7.5703125" style="26" customWidth="1"/>
    <col min="5" max="9" width="13.5703125" style="26"/>
    <col min="10" max="10" width="23.28515625" style="26" bestFit="1" customWidth="1"/>
    <col min="11" max="11" width="31.140625" style="26" bestFit="1" customWidth="1"/>
    <col min="12" max="16384" width="13.5703125" style="26"/>
  </cols>
  <sheetData>
    <row r="1" spans="1:11" ht="23.25" x14ac:dyDescent="0.35">
      <c r="A1" s="19" t="s">
        <v>163</v>
      </c>
      <c r="B1" s="19"/>
      <c r="C1" s="19"/>
      <c r="D1" s="19"/>
      <c r="E1" s="19"/>
      <c r="F1" s="19"/>
      <c r="G1" s="19"/>
      <c r="H1" s="19"/>
      <c r="I1" s="19"/>
      <c r="J1" s="19"/>
      <c r="K1" s="19"/>
    </row>
    <row r="2" spans="1:11" x14ac:dyDescent="0.25">
      <c r="A2" s="4" t="s">
        <v>20</v>
      </c>
      <c r="B2" t="s">
        <v>0</v>
      </c>
      <c r="C2" t="s">
        <v>1</v>
      </c>
      <c r="D2" t="s">
        <v>23</v>
      </c>
      <c r="E2" t="s">
        <v>24</v>
      </c>
      <c r="F2" t="s">
        <v>21</v>
      </c>
      <c r="G2" t="s">
        <v>22</v>
      </c>
      <c r="H2" t="s">
        <v>36</v>
      </c>
      <c r="I2" t="s">
        <v>37</v>
      </c>
      <c r="J2" s="10" t="s">
        <v>70</v>
      </c>
      <c r="K2" s="10" t="s">
        <v>90</v>
      </c>
    </row>
    <row r="3" spans="1:11" x14ac:dyDescent="0.25">
      <c r="A3" s="4">
        <v>1001</v>
      </c>
      <c r="B3" t="s">
        <v>2</v>
      </c>
      <c r="C3" t="s">
        <v>3</v>
      </c>
      <c r="D3">
        <v>30</v>
      </c>
      <c r="E3" t="s">
        <v>26</v>
      </c>
      <c r="F3" t="s">
        <v>25</v>
      </c>
      <c r="G3">
        <v>45000</v>
      </c>
      <c r="H3" s="1">
        <v>37197</v>
      </c>
      <c r="I3" s="1">
        <v>42253</v>
      </c>
      <c r="J3" t="str">
        <f>TEXT(H3,"dd/mm/yyyy")</f>
        <v>02/11/2001</v>
      </c>
      <c r="K3" t="str" cm="1">
        <f t="array" ref="K3:K11">RIGHT(J3:J11,4)</f>
        <v>2001</v>
      </c>
    </row>
    <row r="4" spans="1:11" x14ac:dyDescent="0.25">
      <c r="A4" s="4">
        <v>1002</v>
      </c>
      <c r="B4" t="s">
        <v>4</v>
      </c>
      <c r="C4" t="s">
        <v>5</v>
      </c>
      <c r="D4">
        <v>30</v>
      </c>
      <c r="E4" t="s">
        <v>28</v>
      </c>
      <c r="F4" t="s">
        <v>27</v>
      </c>
      <c r="G4">
        <v>36000</v>
      </c>
      <c r="H4" s="1">
        <v>36436</v>
      </c>
      <c r="I4" s="1">
        <v>42287</v>
      </c>
      <c r="J4" t="str">
        <f t="shared" ref="J4:J11" si="0">TEXT(H4,"dd/mm/yyyy")</f>
        <v>03/10/1999</v>
      </c>
      <c r="K4" t="str">
        <v>1999</v>
      </c>
    </row>
    <row r="5" spans="1:11" x14ac:dyDescent="0.25">
      <c r="A5" s="4">
        <v>1003</v>
      </c>
      <c r="B5" t="s">
        <v>6</v>
      </c>
      <c r="C5" t="s">
        <v>7</v>
      </c>
      <c r="D5">
        <v>29</v>
      </c>
      <c r="E5" t="s">
        <v>26</v>
      </c>
      <c r="F5" t="s">
        <v>25</v>
      </c>
      <c r="G5">
        <v>63000</v>
      </c>
      <c r="H5" s="1">
        <v>36711</v>
      </c>
      <c r="I5" s="1">
        <v>42986</v>
      </c>
      <c r="J5" t="str">
        <f t="shared" si="0"/>
        <v>04/07/2000</v>
      </c>
      <c r="K5" t="str">
        <v>2000</v>
      </c>
    </row>
    <row r="6" spans="1:11" x14ac:dyDescent="0.25">
      <c r="A6" s="4">
        <v>1004</v>
      </c>
      <c r="B6" t="s">
        <v>13</v>
      </c>
      <c r="C6" t="s">
        <v>12</v>
      </c>
      <c r="D6">
        <v>31</v>
      </c>
      <c r="E6" t="s">
        <v>28</v>
      </c>
      <c r="F6" t="s">
        <v>29</v>
      </c>
      <c r="G6">
        <v>47000</v>
      </c>
      <c r="H6" s="1">
        <v>36530</v>
      </c>
      <c r="I6" s="1">
        <v>42341</v>
      </c>
      <c r="J6" t="str">
        <f t="shared" si="0"/>
        <v>05/01/2000</v>
      </c>
      <c r="K6" t="str">
        <v>2000</v>
      </c>
    </row>
    <row r="7" spans="1:11" x14ac:dyDescent="0.25">
      <c r="A7" s="4">
        <v>1005</v>
      </c>
      <c r="B7" t="s">
        <v>14</v>
      </c>
      <c r="C7" t="s">
        <v>15</v>
      </c>
      <c r="D7">
        <v>32</v>
      </c>
      <c r="E7" t="s">
        <v>26</v>
      </c>
      <c r="F7" t="s">
        <v>30</v>
      </c>
      <c r="G7">
        <v>50000</v>
      </c>
      <c r="H7" s="1">
        <v>37017</v>
      </c>
      <c r="I7" s="1">
        <v>42977</v>
      </c>
      <c r="J7" t="str">
        <f t="shared" si="0"/>
        <v>06/05/2001</v>
      </c>
      <c r="K7" t="str">
        <v>2001</v>
      </c>
    </row>
    <row r="8" spans="1:11" x14ac:dyDescent="0.25">
      <c r="A8" s="4">
        <v>1006</v>
      </c>
      <c r="B8" t="s">
        <v>8</v>
      </c>
      <c r="C8" t="s">
        <v>9</v>
      </c>
      <c r="D8">
        <v>35</v>
      </c>
      <c r="E8" t="s">
        <v>26</v>
      </c>
      <c r="F8" t="s">
        <v>31</v>
      </c>
      <c r="G8">
        <v>65000</v>
      </c>
      <c r="H8" s="1">
        <v>35040</v>
      </c>
      <c r="I8" s="1">
        <v>41528</v>
      </c>
      <c r="J8" t="str">
        <f t="shared" si="0"/>
        <v>07/12/1995</v>
      </c>
      <c r="K8" t="str">
        <v>1995</v>
      </c>
    </row>
    <row r="9" spans="1:11" x14ac:dyDescent="0.25">
      <c r="A9" s="4">
        <v>1007</v>
      </c>
      <c r="B9" t="s">
        <v>33</v>
      </c>
      <c r="C9" t="s">
        <v>34</v>
      </c>
      <c r="D9">
        <v>32</v>
      </c>
      <c r="E9" t="s">
        <v>28</v>
      </c>
      <c r="F9" t="s">
        <v>32</v>
      </c>
      <c r="G9">
        <v>41000</v>
      </c>
      <c r="H9" s="1">
        <v>37933</v>
      </c>
      <c r="I9" s="1">
        <v>41551</v>
      </c>
      <c r="J9" t="str">
        <f t="shared" si="0"/>
        <v>08/11/2003</v>
      </c>
      <c r="K9" t="str">
        <v>2003</v>
      </c>
    </row>
    <row r="10" spans="1:11" x14ac:dyDescent="0.25">
      <c r="A10" s="4">
        <v>1008</v>
      </c>
      <c r="B10" t="s">
        <v>16</v>
      </c>
      <c r="C10" t="s">
        <v>17</v>
      </c>
      <c r="D10">
        <v>38</v>
      </c>
      <c r="E10" t="s">
        <v>26</v>
      </c>
      <c r="F10" t="s">
        <v>25</v>
      </c>
      <c r="G10">
        <v>48000</v>
      </c>
      <c r="H10" s="1">
        <v>37416</v>
      </c>
      <c r="I10" s="1">
        <v>42116</v>
      </c>
      <c r="J10" t="str">
        <f t="shared" si="0"/>
        <v>09/06/2002</v>
      </c>
      <c r="K10" t="str">
        <v>2002</v>
      </c>
    </row>
    <row r="11" spans="1:11" x14ac:dyDescent="0.25">
      <c r="A11" s="4">
        <v>1009</v>
      </c>
      <c r="B11" t="s">
        <v>10</v>
      </c>
      <c r="C11" t="s">
        <v>11</v>
      </c>
      <c r="D11">
        <v>31</v>
      </c>
      <c r="E11" t="s">
        <v>26</v>
      </c>
      <c r="F11" t="s">
        <v>29</v>
      </c>
      <c r="G11">
        <v>42000</v>
      </c>
      <c r="H11" s="1">
        <v>37843</v>
      </c>
      <c r="I11" s="1">
        <v>40800</v>
      </c>
      <c r="J11" t="str">
        <f t="shared" si="0"/>
        <v>10/08/2003</v>
      </c>
      <c r="K11" t="str">
        <v>2003</v>
      </c>
    </row>
    <row r="12" spans="1:11" x14ac:dyDescent="0.25">
      <c r="A12" s="4"/>
      <c r="B12"/>
      <c r="C12"/>
      <c r="D12"/>
      <c r="E12"/>
      <c r="F12"/>
      <c r="G12"/>
      <c r="H12"/>
      <c r="I12"/>
      <c r="J12"/>
      <c r="K12"/>
    </row>
    <row r="13" spans="1:11" x14ac:dyDescent="0.25">
      <c r="A13" s="4"/>
      <c r="B13"/>
      <c r="C13"/>
      <c r="D13"/>
      <c r="E13"/>
      <c r="F13"/>
      <c r="G13"/>
      <c r="H13" s="1"/>
      <c r="I13"/>
      <c r="J13"/>
      <c r="K13"/>
    </row>
    <row r="14" spans="1:11" x14ac:dyDescent="0.25">
      <c r="A14" t="s">
        <v>91</v>
      </c>
      <c r="B14"/>
      <c r="C14"/>
      <c r="D14"/>
      <c r="E14"/>
      <c r="F14"/>
      <c r="G14"/>
      <c r="H14"/>
      <c r="I14"/>
      <c r="J14"/>
      <c r="K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D7546-D251-4908-B99A-2A3B4BFE22EA}">
  <sheetPr>
    <tabColor theme="9"/>
  </sheetPr>
  <dimension ref="A1:K14"/>
  <sheetViews>
    <sheetView workbookViewId="0">
      <selection activeCell="K8" sqref="K8"/>
    </sheetView>
  </sheetViews>
  <sheetFormatPr defaultColWidth="13.5703125" defaultRowHeight="15" x14ac:dyDescent="0.25"/>
  <cols>
    <col min="1" max="1" width="10.7109375" style="27" bestFit="1" customWidth="1"/>
    <col min="2" max="3" width="13.5703125" style="26"/>
    <col min="4" max="4" width="7.5703125" style="26" customWidth="1"/>
    <col min="5" max="16384" width="13.5703125" style="26"/>
  </cols>
  <sheetData>
    <row r="1" spans="1:11" ht="23.25" x14ac:dyDescent="0.35">
      <c r="A1" s="19" t="s">
        <v>164</v>
      </c>
      <c r="B1" s="19"/>
      <c r="C1" s="19"/>
      <c r="D1" s="19"/>
      <c r="E1" s="19"/>
      <c r="F1" s="19"/>
      <c r="G1" s="19"/>
      <c r="H1" s="19"/>
      <c r="I1" s="19"/>
      <c r="J1" s="19"/>
      <c r="K1" s="19"/>
    </row>
    <row r="2" spans="1:11" x14ac:dyDescent="0.25">
      <c r="A2" s="4" t="s">
        <v>20</v>
      </c>
      <c r="B2" t="s">
        <v>0</v>
      </c>
      <c r="C2" t="s">
        <v>1</v>
      </c>
      <c r="D2" t="s">
        <v>23</v>
      </c>
      <c r="E2" t="s">
        <v>24</v>
      </c>
      <c r="F2" t="s">
        <v>21</v>
      </c>
      <c r="G2" t="s">
        <v>22</v>
      </c>
      <c r="H2" t="s">
        <v>36</v>
      </c>
      <c r="I2" t="s">
        <v>37</v>
      </c>
      <c r="J2" s="10" t="s">
        <v>80</v>
      </c>
      <c r="K2" s="10" t="s">
        <v>81</v>
      </c>
    </row>
    <row r="3" spans="1:11" x14ac:dyDescent="0.25">
      <c r="A3" s="4">
        <v>1001</v>
      </c>
      <c r="B3" t="s">
        <v>2</v>
      </c>
      <c r="C3" t="s">
        <v>3</v>
      </c>
      <c r="D3">
        <v>30</v>
      </c>
      <c r="E3" t="s">
        <v>26</v>
      </c>
      <c r="F3" t="s">
        <v>25</v>
      </c>
      <c r="G3">
        <v>45000</v>
      </c>
      <c r="H3" s="1">
        <v>37197</v>
      </c>
      <c r="I3" s="1">
        <v>42253</v>
      </c>
      <c r="J3">
        <f>MAX(G3:G11)</f>
        <v>65000</v>
      </c>
      <c r="K3" s="1">
        <f>MIN(H3:H11)</f>
        <v>35040</v>
      </c>
    </row>
    <row r="4" spans="1:11" x14ac:dyDescent="0.25">
      <c r="A4" s="4">
        <v>1002</v>
      </c>
      <c r="B4" t="s">
        <v>4</v>
      </c>
      <c r="C4" t="s">
        <v>5</v>
      </c>
      <c r="D4">
        <v>30</v>
      </c>
      <c r="E4" t="s">
        <v>28</v>
      </c>
      <c r="F4" t="s">
        <v>27</v>
      </c>
      <c r="G4">
        <v>36000</v>
      </c>
      <c r="H4" s="1">
        <v>36436</v>
      </c>
      <c r="I4" s="1">
        <v>42287</v>
      </c>
      <c r="J4"/>
      <c r="K4"/>
    </row>
    <row r="5" spans="1:11" x14ac:dyDescent="0.25">
      <c r="A5" s="4">
        <v>1003</v>
      </c>
      <c r="B5" t="s">
        <v>6</v>
      </c>
      <c r="C5" t="s">
        <v>7</v>
      </c>
      <c r="D5">
        <v>29</v>
      </c>
      <c r="E5" t="s">
        <v>26</v>
      </c>
      <c r="F5" t="s">
        <v>25</v>
      </c>
      <c r="G5">
        <v>63000</v>
      </c>
      <c r="H5" s="1">
        <v>36711</v>
      </c>
      <c r="I5" s="1">
        <v>42986</v>
      </c>
      <c r="J5"/>
      <c r="K5"/>
    </row>
    <row r="6" spans="1:11" x14ac:dyDescent="0.25">
      <c r="A6" s="4">
        <v>1004</v>
      </c>
      <c r="B6" t="s">
        <v>13</v>
      </c>
      <c r="C6" t="s">
        <v>12</v>
      </c>
      <c r="D6">
        <v>31</v>
      </c>
      <c r="E6" t="s">
        <v>28</v>
      </c>
      <c r="F6" t="s">
        <v>29</v>
      </c>
      <c r="G6">
        <v>47000</v>
      </c>
      <c r="H6" s="1">
        <v>36530</v>
      </c>
      <c r="I6" s="1">
        <v>42341</v>
      </c>
      <c r="J6"/>
      <c r="K6"/>
    </row>
    <row r="7" spans="1:11" x14ac:dyDescent="0.25">
      <c r="A7" s="4">
        <v>1005</v>
      </c>
      <c r="B7" t="s">
        <v>14</v>
      </c>
      <c r="C7" t="s">
        <v>15</v>
      </c>
      <c r="D7">
        <v>32</v>
      </c>
      <c r="E7" t="s">
        <v>26</v>
      </c>
      <c r="F7" t="s">
        <v>30</v>
      </c>
      <c r="G7">
        <v>50000</v>
      </c>
      <c r="H7" s="1">
        <v>37017</v>
      </c>
      <c r="I7" s="1">
        <v>42977</v>
      </c>
      <c r="J7"/>
      <c r="K7"/>
    </row>
    <row r="8" spans="1:11" x14ac:dyDescent="0.25">
      <c r="A8" s="4">
        <v>1006</v>
      </c>
      <c r="B8" t="s">
        <v>8</v>
      </c>
      <c r="C8" t="s">
        <v>9</v>
      </c>
      <c r="D8">
        <v>35</v>
      </c>
      <c r="E8" t="s">
        <v>26</v>
      </c>
      <c r="F8" t="s">
        <v>31</v>
      </c>
      <c r="G8">
        <v>65000</v>
      </c>
      <c r="H8" s="1">
        <v>35040</v>
      </c>
      <c r="I8" s="1">
        <v>41528</v>
      </c>
      <c r="J8"/>
      <c r="K8"/>
    </row>
    <row r="9" spans="1:11" x14ac:dyDescent="0.25">
      <c r="A9" s="4">
        <v>1007</v>
      </c>
      <c r="B9" t="s">
        <v>33</v>
      </c>
      <c r="C9" t="s">
        <v>34</v>
      </c>
      <c r="D9">
        <v>32</v>
      </c>
      <c r="E9" t="s">
        <v>28</v>
      </c>
      <c r="F9" t="s">
        <v>32</v>
      </c>
      <c r="G9">
        <v>41000</v>
      </c>
      <c r="H9" s="1">
        <v>37933</v>
      </c>
      <c r="I9" s="1">
        <v>41551</v>
      </c>
      <c r="J9"/>
      <c r="K9"/>
    </row>
    <row r="10" spans="1:11" x14ac:dyDescent="0.25">
      <c r="A10" s="4">
        <v>1008</v>
      </c>
      <c r="B10" t="s">
        <v>16</v>
      </c>
      <c r="C10" t="s">
        <v>17</v>
      </c>
      <c r="D10">
        <v>38</v>
      </c>
      <c r="E10" t="s">
        <v>26</v>
      </c>
      <c r="F10" t="s">
        <v>25</v>
      </c>
      <c r="G10">
        <v>48000</v>
      </c>
      <c r="H10" s="1">
        <v>37416</v>
      </c>
      <c r="I10" s="1">
        <v>42116</v>
      </c>
      <c r="J10"/>
      <c r="K10"/>
    </row>
    <row r="11" spans="1:11" x14ac:dyDescent="0.25">
      <c r="A11" s="4">
        <v>1009</v>
      </c>
      <c r="B11" t="s">
        <v>10</v>
      </c>
      <c r="C11" t="s">
        <v>11</v>
      </c>
      <c r="D11">
        <v>31</v>
      </c>
      <c r="E11" t="s">
        <v>26</v>
      </c>
      <c r="F11" t="s">
        <v>29</v>
      </c>
      <c r="G11">
        <v>42000</v>
      </c>
      <c r="H11" s="1">
        <v>37843</v>
      </c>
      <c r="I11" s="1">
        <v>40800</v>
      </c>
      <c r="J11"/>
      <c r="K11"/>
    </row>
    <row r="12" spans="1:11" x14ac:dyDescent="0.25">
      <c r="A12" s="4"/>
      <c r="B12"/>
      <c r="C12"/>
      <c r="D12"/>
      <c r="E12"/>
      <c r="F12"/>
      <c r="G12"/>
      <c r="H12"/>
      <c r="I12"/>
      <c r="J12"/>
      <c r="K12"/>
    </row>
    <row r="13" spans="1:11" x14ac:dyDescent="0.25">
      <c r="A13" s="4"/>
      <c r="B13"/>
      <c r="C13"/>
      <c r="D13"/>
      <c r="E13"/>
      <c r="F13"/>
      <c r="G13"/>
      <c r="H13"/>
      <c r="I13"/>
      <c r="J13"/>
      <c r="K13"/>
    </row>
    <row r="14" spans="1:11" x14ac:dyDescent="0.25">
      <c r="A14" t="s">
        <v>122</v>
      </c>
      <c r="B14"/>
      <c r="C14"/>
      <c r="D14"/>
      <c r="E14"/>
      <c r="F14"/>
      <c r="G14"/>
      <c r="H14"/>
      <c r="I14"/>
      <c r="J14"/>
      <c r="K1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B9C42-087D-43BC-95CC-49AE54CDC17A}">
  <sheetPr>
    <tabColor theme="9"/>
  </sheetPr>
  <dimension ref="A1:M21"/>
  <sheetViews>
    <sheetView workbookViewId="0">
      <selection activeCell="J10" sqref="J10"/>
    </sheetView>
  </sheetViews>
  <sheetFormatPr defaultColWidth="13.5703125" defaultRowHeight="15" x14ac:dyDescent="0.25"/>
  <cols>
    <col min="1" max="1" width="10.7109375" style="27" bestFit="1" customWidth="1"/>
    <col min="2" max="3" width="13.5703125" style="26"/>
    <col min="4" max="4" width="7.5703125" style="26" customWidth="1"/>
    <col min="5" max="12" width="13.5703125" style="26"/>
    <col min="13" max="13" width="19.42578125" style="26" customWidth="1"/>
    <col min="14" max="16384" width="13.5703125" style="26"/>
  </cols>
  <sheetData>
    <row r="1" spans="1:13" ht="23.25" x14ac:dyDescent="0.35">
      <c r="A1" s="19" t="s">
        <v>167</v>
      </c>
      <c r="B1" s="19"/>
      <c r="C1" s="19"/>
      <c r="D1" s="19"/>
      <c r="E1" s="19"/>
      <c r="F1" s="19"/>
      <c r="G1" s="19"/>
      <c r="H1" s="19"/>
      <c r="I1" s="19"/>
      <c r="J1" s="19"/>
      <c r="K1" s="19"/>
      <c r="L1" s="19"/>
      <c r="M1" s="17"/>
    </row>
    <row r="2" spans="1:13" x14ac:dyDescent="0.25">
      <c r="A2" s="4" t="s">
        <v>20</v>
      </c>
      <c r="B2" t="s">
        <v>0</v>
      </c>
      <c r="C2" t="s">
        <v>1</v>
      </c>
      <c r="D2" t="s">
        <v>23</v>
      </c>
      <c r="E2" t="s">
        <v>24</v>
      </c>
      <c r="F2" t="s">
        <v>21</v>
      </c>
      <c r="G2" t="s">
        <v>22</v>
      </c>
      <c r="H2" t="s">
        <v>36</v>
      </c>
      <c r="I2" t="s">
        <v>37</v>
      </c>
      <c r="J2" s="10" t="s">
        <v>71</v>
      </c>
      <c r="K2" s="10" t="s">
        <v>72</v>
      </c>
      <c r="L2" s="10" t="s">
        <v>73</v>
      </c>
      <c r="M2"/>
    </row>
    <row r="3" spans="1:13" x14ac:dyDescent="0.25">
      <c r="A3" s="4">
        <v>1001</v>
      </c>
      <c r="B3" t="s">
        <v>2</v>
      </c>
      <c r="C3" t="s">
        <v>3</v>
      </c>
      <c r="D3">
        <v>30</v>
      </c>
      <c r="E3" t="s">
        <v>26</v>
      </c>
      <c r="F3" t="s">
        <v>25</v>
      </c>
      <c r="G3">
        <v>45000</v>
      </c>
      <c r="H3" s="2" t="s">
        <v>48</v>
      </c>
      <c r="I3" s="2" t="s">
        <v>56</v>
      </c>
      <c r="J3" t="str" cm="1">
        <f t="array" ref="J3:J11">SUBSTITUTE(H3:H11,"/","-",1)</f>
        <v>11-2/2001</v>
      </c>
      <c r="K3" t="str" cm="1">
        <f t="array" ref="K3:K11">SUBSTITUTE(H3:H11,"/","-",2)</f>
        <v>11/2-2001</v>
      </c>
      <c r="L3" t="str" cm="1">
        <f t="array" ref="L3:L11">SUBSTITUTE(H3:H11,"-","/")</f>
        <v>11/2/2001</v>
      </c>
      <c r="M3" t="str" cm="1">
        <f t="array" ref="M3:M11">SUBSTITUTE(H3:H11,"/","-")</f>
        <v>11-2-2001</v>
      </c>
    </row>
    <row r="4" spans="1:13" x14ac:dyDescent="0.25">
      <c r="A4" s="4">
        <v>1002</v>
      </c>
      <c r="B4" t="s">
        <v>4</v>
      </c>
      <c r="C4" t="s">
        <v>5</v>
      </c>
      <c r="D4">
        <v>30</v>
      </c>
      <c r="E4" t="s">
        <v>28</v>
      </c>
      <c r="F4" t="s">
        <v>27</v>
      </c>
      <c r="G4">
        <v>36000</v>
      </c>
      <c r="H4" s="2" t="s">
        <v>49</v>
      </c>
      <c r="I4" s="2" t="s">
        <v>57</v>
      </c>
      <c r="J4" t="str">
        <v>10-3/1999</v>
      </c>
      <c r="K4" t="str">
        <v>10/3-1999</v>
      </c>
      <c r="L4" t="str">
        <v>10/3/1999</v>
      </c>
      <c r="M4" t="str">
        <v>10-3-1999</v>
      </c>
    </row>
    <row r="5" spans="1:13" x14ac:dyDescent="0.25">
      <c r="A5" s="4">
        <v>1003</v>
      </c>
      <c r="B5" t="s">
        <v>6</v>
      </c>
      <c r="C5" t="s">
        <v>7</v>
      </c>
      <c r="D5">
        <v>29</v>
      </c>
      <c r="E5" t="s">
        <v>26</v>
      </c>
      <c r="F5" t="s">
        <v>25</v>
      </c>
      <c r="G5">
        <v>63000</v>
      </c>
      <c r="H5" s="2" t="s">
        <v>94</v>
      </c>
      <c r="I5" s="2" t="s">
        <v>58</v>
      </c>
      <c r="J5" t="str">
        <v>7-4-2000</v>
      </c>
      <c r="K5" t="str">
        <v>7-4-2000</v>
      </c>
      <c r="L5" t="str">
        <v>7/4/2000</v>
      </c>
      <c r="M5" t="str">
        <v>7-4-2000</v>
      </c>
    </row>
    <row r="6" spans="1:13" x14ac:dyDescent="0.25">
      <c r="A6" s="4">
        <v>1004</v>
      </c>
      <c r="B6" t="s">
        <v>13</v>
      </c>
      <c r="C6" t="s">
        <v>12</v>
      </c>
      <c r="D6">
        <v>31</v>
      </c>
      <c r="E6" t="s">
        <v>28</v>
      </c>
      <c r="F6" t="s">
        <v>29</v>
      </c>
      <c r="G6">
        <v>47000</v>
      </c>
      <c r="H6" s="2" t="s">
        <v>95</v>
      </c>
      <c r="I6" s="2" t="s">
        <v>59</v>
      </c>
      <c r="J6" t="str">
        <v>1-5-2000</v>
      </c>
      <c r="K6" t="str">
        <v>1-5-2000</v>
      </c>
      <c r="L6" t="str">
        <v>1/5/2000</v>
      </c>
      <c r="M6" t="str">
        <v>1-5-2000</v>
      </c>
    </row>
    <row r="7" spans="1:13" x14ac:dyDescent="0.25">
      <c r="A7" s="4">
        <v>1005</v>
      </c>
      <c r="B7" t="s">
        <v>14</v>
      </c>
      <c r="C7" t="s">
        <v>15</v>
      </c>
      <c r="D7">
        <v>32</v>
      </c>
      <c r="E7" t="s">
        <v>26</v>
      </c>
      <c r="F7" t="s">
        <v>30</v>
      </c>
      <c r="G7">
        <v>50000</v>
      </c>
      <c r="H7" s="2" t="s">
        <v>52</v>
      </c>
      <c r="I7" s="2" t="s">
        <v>60</v>
      </c>
      <c r="J7" t="str">
        <v>5-6/2001</v>
      </c>
      <c r="K7" t="str">
        <v>5/6-2001</v>
      </c>
      <c r="L7" t="str">
        <v>5/6/2001</v>
      </c>
      <c r="M7" t="str">
        <v>5-6-2001</v>
      </c>
    </row>
    <row r="8" spans="1:13" x14ac:dyDescent="0.25">
      <c r="A8" s="4">
        <v>1006</v>
      </c>
      <c r="B8" t="s">
        <v>8</v>
      </c>
      <c r="C8" t="s">
        <v>9</v>
      </c>
      <c r="D8">
        <v>35</v>
      </c>
      <c r="E8" t="s">
        <v>26</v>
      </c>
      <c r="F8" t="s">
        <v>31</v>
      </c>
      <c r="G8">
        <v>65000</v>
      </c>
      <c r="H8" s="2" t="s">
        <v>52</v>
      </c>
      <c r="I8" s="2" t="s">
        <v>61</v>
      </c>
      <c r="J8" t="str">
        <v>5-6/2001</v>
      </c>
      <c r="K8" t="str">
        <v>5/6-2001</v>
      </c>
      <c r="L8" t="str">
        <v>5/6/2001</v>
      </c>
      <c r="M8" t="str">
        <v>5-6-2001</v>
      </c>
    </row>
    <row r="9" spans="1:13" x14ac:dyDescent="0.25">
      <c r="A9" s="4">
        <v>1007</v>
      </c>
      <c r="B9" t="s">
        <v>33</v>
      </c>
      <c r="C9" t="s">
        <v>34</v>
      </c>
      <c r="D9">
        <v>32</v>
      </c>
      <c r="E9" t="s">
        <v>28</v>
      </c>
      <c r="F9" t="s">
        <v>32</v>
      </c>
      <c r="G9">
        <v>41000</v>
      </c>
      <c r="H9" s="2" t="s">
        <v>53</v>
      </c>
      <c r="I9" s="2" t="s">
        <v>61</v>
      </c>
      <c r="J9" t="str">
        <v>11-8/2003</v>
      </c>
      <c r="K9" t="str">
        <v>11/8-2003</v>
      </c>
      <c r="L9" t="str">
        <v>11/8/2003</v>
      </c>
      <c r="M9" t="str">
        <v>11-8-2003</v>
      </c>
    </row>
    <row r="10" spans="1:13" x14ac:dyDescent="0.25">
      <c r="A10" s="4">
        <v>1008</v>
      </c>
      <c r="B10" t="s">
        <v>16</v>
      </c>
      <c r="C10" t="s">
        <v>17</v>
      </c>
      <c r="D10">
        <v>38</v>
      </c>
      <c r="E10" t="s">
        <v>26</v>
      </c>
      <c r="F10" t="s">
        <v>25</v>
      </c>
      <c r="G10">
        <v>48000</v>
      </c>
      <c r="H10" s="2" t="s">
        <v>54</v>
      </c>
      <c r="I10" s="2" t="s">
        <v>62</v>
      </c>
      <c r="J10" t="str">
        <v>6-9/2002</v>
      </c>
      <c r="K10" t="str">
        <v>6/9-2002</v>
      </c>
      <c r="L10" t="str">
        <v>6/9/2002</v>
      </c>
      <c r="M10" t="str">
        <v>6-9-2002</v>
      </c>
    </row>
    <row r="11" spans="1:13" x14ac:dyDescent="0.25">
      <c r="A11" s="4">
        <v>1009</v>
      </c>
      <c r="B11" t="s">
        <v>10</v>
      </c>
      <c r="C11" t="s">
        <v>11</v>
      </c>
      <c r="D11">
        <v>31</v>
      </c>
      <c r="E11" t="s">
        <v>26</v>
      </c>
      <c r="F11" t="s">
        <v>29</v>
      </c>
      <c r="G11">
        <v>42000</v>
      </c>
      <c r="H11" s="2" t="s">
        <v>55</v>
      </c>
      <c r="I11" s="2" t="s">
        <v>62</v>
      </c>
      <c r="J11" t="str">
        <v>8-10/2003</v>
      </c>
      <c r="K11" t="str">
        <v>8/10-2003</v>
      </c>
      <c r="L11" t="str">
        <v>8/10/2003</v>
      </c>
      <c r="M11" t="str">
        <v>8-10-2003</v>
      </c>
    </row>
    <row r="12" spans="1:13" x14ac:dyDescent="0.25">
      <c r="A12" s="4"/>
      <c r="B12"/>
      <c r="C12"/>
      <c r="D12"/>
      <c r="E12"/>
      <c r="F12"/>
      <c r="G12"/>
      <c r="H12"/>
      <c r="I12"/>
      <c r="J12"/>
      <c r="K12"/>
      <c r="L12"/>
      <c r="M12"/>
    </row>
    <row r="13" spans="1:13" x14ac:dyDescent="0.25">
      <c r="A13" s="4"/>
      <c r="B13"/>
      <c r="C13"/>
      <c r="D13"/>
      <c r="E13"/>
      <c r="F13"/>
      <c r="G13"/>
      <c r="H13" s="2"/>
      <c r="I13" s="2"/>
      <c r="J13"/>
      <c r="K13"/>
      <c r="L13"/>
      <c r="M13"/>
    </row>
    <row r="14" spans="1:13" x14ac:dyDescent="0.25">
      <c r="A14" t="s">
        <v>165</v>
      </c>
      <c r="B14"/>
      <c r="C14"/>
      <c r="D14"/>
      <c r="E14"/>
      <c r="F14"/>
      <c r="G14"/>
      <c r="H14"/>
      <c r="I14"/>
      <c r="J14"/>
      <c r="K14"/>
      <c r="L14"/>
      <c r="M14"/>
    </row>
    <row r="15" spans="1:13" x14ac:dyDescent="0.25">
      <c r="A15" s="4" t="s">
        <v>166</v>
      </c>
      <c r="B15"/>
      <c r="C15"/>
      <c r="D15"/>
      <c r="E15"/>
      <c r="F15"/>
      <c r="G15"/>
      <c r="H15" s="2"/>
      <c r="I15" s="2"/>
      <c r="J15"/>
      <c r="K15"/>
      <c r="L15"/>
      <c r="M15"/>
    </row>
    <row r="16" spans="1:13" x14ac:dyDescent="0.25">
      <c r="H16" s="30"/>
      <c r="I16" s="30"/>
    </row>
    <row r="17" spans="8:9" x14ac:dyDescent="0.25">
      <c r="H17" s="30"/>
      <c r="I17" s="30"/>
    </row>
    <row r="18" spans="8:9" x14ac:dyDescent="0.25">
      <c r="H18" s="30"/>
      <c r="I18" s="30"/>
    </row>
    <row r="19" spans="8:9" x14ac:dyDescent="0.25">
      <c r="H19" s="30"/>
      <c r="I19" s="30"/>
    </row>
    <row r="20" spans="8:9" x14ac:dyDescent="0.25">
      <c r="H20" s="30"/>
      <c r="I20" s="30"/>
    </row>
    <row r="21" spans="8:9" x14ac:dyDescent="0.25">
      <c r="H21" s="30"/>
      <c r="I21" s="30"/>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Shortcut-Kyes</vt:lpstr>
      <vt:lpstr>SUM-SumIF</vt:lpstr>
      <vt:lpstr>Count-CountIF</vt:lpstr>
      <vt:lpstr>AVG-AVGIF</vt:lpstr>
      <vt:lpstr>IF-IFS</vt:lpstr>
      <vt:lpstr>FILTER</vt:lpstr>
      <vt:lpstr>Xlookup</vt:lpstr>
      <vt:lpstr>Days-NetworkDays</vt:lpstr>
      <vt:lpstr>Concatenate-Concat</vt:lpstr>
      <vt:lpstr>TRIM</vt:lpstr>
      <vt:lpstr>Upper lower</vt:lpstr>
      <vt:lpstr>LeftRight</vt:lpstr>
      <vt:lpstr>Len</vt:lpstr>
      <vt:lpstr>DateToText</vt:lpstr>
      <vt:lpstr>Max-Min</vt:lpstr>
      <vt:lpstr>Substitute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rpgbomber123@gmail.com</cp:lastModifiedBy>
  <dcterms:created xsi:type="dcterms:W3CDTF">2021-12-16T14:18:34Z</dcterms:created>
  <dcterms:modified xsi:type="dcterms:W3CDTF">2023-12-20T19:54:25Z</dcterms:modified>
</cp:coreProperties>
</file>