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allisonbolen/Downloads/"/>
    </mc:Choice>
  </mc:AlternateContent>
  <xr:revisionPtr revIDLastSave="0" documentId="13_ncr:1_{15FC6CEB-E433-CC48-A747-AED2A937C89E}" xr6:coauthVersionLast="40" xr6:coauthVersionMax="40" xr10:uidLastSave="{00000000-0000-0000-0000-000000000000}"/>
  <bookViews>
    <workbookView xWindow="0" yWindow="460" windowWidth="22800" windowHeight="14900" activeTab="2" xr2:uid="{00000000-000D-0000-FFFF-FFFF00000000}"/>
  </bookViews>
  <sheets>
    <sheet name="Skills Covered" sheetId="10" r:id="rId1"/>
    <sheet name="Answer Report 2" sheetId="12" r:id="rId2"/>
    <sheet name="Sensitivity Report 1" sheetId="13" r:id="rId3"/>
    <sheet name="Answer Report 3" sheetId="14" r:id="rId4"/>
    <sheet name="Valve Production" sheetId="1" r:id="rId5"/>
  </sheets>
  <externalReferences>
    <externalReference r:id="rId6"/>
  </externalReferences>
  <definedNames>
    <definedName name="prefix">[1]Lookup!$A$1:$B$20</definedName>
    <definedName name="solver_adj" localSheetId="4" hidden="1">'Valve Production'!$H$5:$H$7</definedName>
    <definedName name="solver_cvg" localSheetId="4" hidden="1">0.0001</definedName>
    <definedName name="solver_drv" localSheetId="4" hidden="1">1</definedName>
    <definedName name="solver_eng" localSheetId="4" hidden="1">2</definedName>
    <definedName name="solver_est" localSheetId="4" hidden="1">1</definedName>
    <definedName name="solver_itr" localSheetId="4" hidden="1">2147483647</definedName>
    <definedName name="solver_lhs1" localSheetId="4" hidden="1">'Valve Production'!$C$9:$E$9</definedName>
    <definedName name="solver_lhs10" localSheetId="4" hidden="1">'Valve Production'!$H$5:$H$7</definedName>
    <definedName name="solver_lhs11" localSheetId="4" hidden="1">'Valve Production'!$H$5:$H$7</definedName>
    <definedName name="solver_lhs12" localSheetId="4" hidden="1">'Valve Production'!$H$5:$H$7</definedName>
    <definedName name="solver_lhs13" localSheetId="4" hidden="1">'Valve Production'!$H$5:$H$7</definedName>
    <definedName name="solver_lhs14" localSheetId="4" hidden="1">'Valve Production'!$H$5:$H$7</definedName>
    <definedName name="solver_lhs15" localSheetId="4" hidden="1">'Valve Production'!$H$5:$H$7</definedName>
    <definedName name="solver_lhs2" localSheetId="4" hidden="1">'Valve Production'!$H$5:$H$7</definedName>
    <definedName name="solver_lhs3" localSheetId="4" hidden="1">'Valve Production'!$H$5:$H$7</definedName>
    <definedName name="solver_lhs4" localSheetId="4" hidden="1">'Valve Production'!$A$23</definedName>
    <definedName name="solver_lhs5" localSheetId="4" hidden="1">'Valve Production'!$A$23</definedName>
    <definedName name="solver_lhs6" localSheetId="4" hidden="1">'Valve Production'!$A$23</definedName>
    <definedName name="solver_lhs7" localSheetId="4" hidden="1">'Valve Production'!$A$23</definedName>
    <definedName name="solver_lhs8" localSheetId="4" hidden="1">'Valve Production'!$A$23</definedName>
    <definedName name="solver_lhs9" localSheetId="4" hidden="1">'Valve Production'!$A$23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3</definedName>
    <definedName name="solver_nwt" localSheetId="4" hidden="1">1</definedName>
    <definedName name="solver_opt" localSheetId="4" hidden="1">'Valve Production'!$H$8</definedName>
    <definedName name="solver_pre" localSheetId="4" hidden="1">0.000001</definedName>
    <definedName name="solver_rbv" localSheetId="4" hidden="1">1</definedName>
    <definedName name="solver_rel1" localSheetId="4" hidden="1">1</definedName>
    <definedName name="solver_rel10" localSheetId="4" hidden="1">3</definedName>
    <definedName name="solver_rel11" localSheetId="4" hidden="1">3</definedName>
    <definedName name="solver_rel12" localSheetId="4" hidden="1">3</definedName>
    <definedName name="solver_rel13" localSheetId="4" hidden="1">3</definedName>
    <definedName name="solver_rel14" localSheetId="4" hidden="1">3</definedName>
    <definedName name="solver_rel15" localSheetId="4" hidden="1">3</definedName>
    <definedName name="solver_rel2" localSheetId="4" hidden="1">1</definedName>
    <definedName name="solver_rel3" localSheetId="4" hidden="1">3</definedName>
    <definedName name="solver_rel4" localSheetId="4" hidden="1">1</definedName>
    <definedName name="solver_rel5" localSheetId="4" hidden="1">1</definedName>
    <definedName name="solver_rel6" localSheetId="4" hidden="1">1</definedName>
    <definedName name="solver_rel7" localSheetId="4" hidden="1">1</definedName>
    <definedName name="solver_rel8" localSheetId="4" hidden="1">1</definedName>
    <definedName name="solver_rel9" localSheetId="4" hidden="1">1</definedName>
    <definedName name="solver_rhs1" localSheetId="4" hidden="1">'Valve Production'!$C$12:$C$14</definedName>
    <definedName name="solver_rhs10" localSheetId="4" hidden="1">'Valve Production'!$I$5:$I$7</definedName>
    <definedName name="solver_rhs11" localSheetId="4" hidden="1">'Valve Production'!$I$5:$I$7</definedName>
    <definedName name="solver_rhs12" localSheetId="4" hidden="1">'Valve Production'!$I$5:$I$7</definedName>
    <definedName name="solver_rhs13" localSheetId="4" hidden="1">'Valve Production'!$I$5:$I$7</definedName>
    <definedName name="solver_rhs14" localSheetId="4" hidden="1">'Valve Production'!$I$5:$I$7</definedName>
    <definedName name="solver_rhs15" localSheetId="4" hidden="1">'Valve Production'!$I$5:$I$7</definedName>
    <definedName name="solver_rhs2" localSheetId="4" hidden="1">'Valve Production'!$J$5:$J$7</definedName>
    <definedName name="solver_rhs3" localSheetId="4" hidden="1">'Valve Production'!$I$5:$I$7</definedName>
    <definedName name="solver_rhs4" localSheetId="4" hidden="1">'Valve Production'!$C$23</definedName>
    <definedName name="solver_rhs5" localSheetId="4" hidden="1">'Valve Production'!$C$23</definedName>
    <definedName name="solver_rhs6" localSheetId="4" hidden="1">'Valve Production'!$C$23</definedName>
    <definedName name="solver_rhs7" localSheetId="4" hidden="1">'Valve Production'!$C$23</definedName>
    <definedName name="solver_rhs8" localSheetId="4" hidden="1">'Valve Production'!$C$23</definedName>
    <definedName name="solver_rhs9" localSheetId="4" hidden="1">'Valve Production'!$C$23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E9" i="1"/>
  <c r="C9" i="1"/>
  <c r="K31" i="1" s="1" a="1"/>
  <c r="H8" i="1"/>
  <c r="I7" i="1" s="1"/>
  <c r="K35" i="1"/>
  <c r="K34" i="1"/>
  <c r="K32" i="1" a="1"/>
  <c r="K32" i="1" s="1"/>
  <c r="K30" i="1"/>
  <c r="K29" i="1"/>
  <c r="K28" i="1"/>
  <c r="K27" i="1"/>
  <c r="K26" i="1"/>
  <c r="K25" i="1"/>
  <c r="K24" i="1"/>
  <c r="K23" i="1"/>
  <c r="K22" i="1"/>
  <c r="K21" i="1"/>
  <c r="K31" i="1" l="1"/>
  <c r="J7" i="1"/>
  <c r="J6" i="1"/>
  <c r="I6" i="1"/>
  <c r="I5" i="1"/>
  <c r="K33" i="1" s="1" a="1"/>
  <c r="J5" i="1"/>
  <c r="J8" i="1" l="1"/>
  <c r="K33" i="1"/>
  <c r="I8" i="1"/>
  <c r="G7" i="1" l="1"/>
  <c r="K7" i="1" s="1"/>
  <c r="G6" i="1"/>
  <c r="K6" i="1" s="1"/>
  <c r="G5" i="1"/>
  <c r="K5" i="1" s="1"/>
  <c r="K8" i="1" l="1"/>
  <c r="K20" i="1" s="1"/>
</calcChain>
</file>

<file path=xl/sharedStrings.xml><?xml version="1.0" encoding="utf-8"?>
<sst xmlns="http://schemas.openxmlformats.org/spreadsheetml/2006/main" count="240" uniqueCount="97">
  <si>
    <t>ATC Valve Production</t>
  </si>
  <si>
    <t>Item</t>
  </si>
  <si>
    <t>Set-Up Cost</t>
  </si>
  <si>
    <t>Production Time per Unit (in Hours)</t>
  </si>
  <si>
    <t>Unit Cost</t>
  </si>
  <si>
    <t>List Price</t>
  </si>
  <si>
    <t>Number Produced</t>
  </si>
  <si>
    <t>Max</t>
  </si>
  <si>
    <t xml:space="preserve"> Profit</t>
  </si>
  <si>
    <t>Casting</t>
  </si>
  <si>
    <t>Machining</t>
  </si>
  <si>
    <t>Final Assembly</t>
  </si>
  <si>
    <t>Min</t>
  </si>
  <si>
    <t>Valve 102-45</t>
  </si>
  <si>
    <t>Valve 102-46</t>
  </si>
  <si>
    <t>Valve 102-47</t>
  </si>
  <si>
    <t xml:space="preserve">Total </t>
  </si>
  <si>
    <t>Time Used</t>
  </si>
  <si>
    <t>Constraints</t>
  </si>
  <si>
    <t>Skills covered in this problem:</t>
  </si>
  <si>
    <t>Analyze data by creating and running a Solver model</t>
  </si>
  <si>
    <t>Save a Solver solution as a scenario</t>
  </si>
  <si>
    <t>Interpret and answer report</t>
  </si>
  <si>
    <t>C9</t>
  </si>
  <si>
    <t xml:space="preserve">&lt;= </t>
  </si>
  <si>
    <t>E9</t>
  </si>
  <si>
    <t>&lt;=</t>
  </si>
  <si>
    <t>d9</t>
  </si>
  <si>
    <t>&gt;=</t>
  </si>
  <si>
    <t>Microsoft Excel 16.0 Answer Report</t>
  </si>
  <si>
    <t>Worksheet: [ATCValve Production.xlsx]Valve Production</t>
  </si>
  <si>
    <t>Result: Solver found a solution.  All Constraints and optimality conditions are satisfied.</t>
  </si>
  <si>
    <t>Solver Engine</t>
  </si>
  <si>
    <t>Engine: Simplex LP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</si>
  <si>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</si>
  <si>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</si>
  <si>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</si>
  <si>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</si>
  <si>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</si>
  <si>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</si>
  <si>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</si>
  <si>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</si>
  <si>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</si>
  <si>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</si>
  <si>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h5:h7</t>
  </si>
  <si>
    <t>.10*(i5:i7)</t>
  </si>
  <si>
    <t>.50*(j5:J7)</t>
  </si>
  <si>
    <t>Report Created: 12/5/2018 4:11:24 PM</t>
  </si>
  <si>
    <t>Solution Time: 0.015 Seconds.</t>
  </si>
  <si>
    <t>Iterations: 5 Subproblems: 0</t>
  </si>
  <si>
    <t>Cell Value</t>
  </si>
  <si>
    <t>Formula</t>
  </si>
  <si>
    <t>Status</t>
  </si>
  <si>
    <t>Slack</t>
  </si>
  <si>
    <t>$H$8</t>
  </si>
  <si>
    <t>Total  Number Produced</t>
  </si>
  <si>
    <t>$H$5</t>
  </si>
  <si>
    <t>Valve 102-45 Number Produced</t>
  </si>
  <si>
    <t>Contin</t>
  </si>
  <si>
    <t>$H$6</t>
  </si>
  <si>
    <t>Valve 102-46 Number Produced</t>
  </si>
  <si>
    <t>$H$7</t>
  </si>
  <si>
    <t>Valve 102-47 Number Produced</t>
  </si>
  <si>
    <t>$C$9</t>
  </si>
  <si>
    <t>Time Used Casting</t>
  </si>
  <si>
    <t>$C$9&lt;=$C$12</t>
  </si>
  <si>
    <t>Binding</t>
  </si>
  <si>
    <t>$D$9</t>
  </si>
  <si>
    <t>Time Used Machining</t>
  </si>
  <si>
    <t>$D$9&lt;=$C$13</t>
  </si>
  <si>
    <t>Not Binding</t>
  </si>
  <si>
    <t>$E$9</t>
  </si>
  <si>
    <t>Time Used Final Assembly</t>
  </si>
  <si>
    <t>$E$9&lt;=$C$14</t>
  </si>
  <si>
    <t>$H$5&lt;=$J$5</t>
  </si>
  <si>
    <t>$H$6&lt;=$J$6</t>
  </si>
  <si>
    <t>$H$7&lt;=$J$7</t>
  </si>
  <si>
    <t>$H$5&gt;=$I$5</t>
  </si>
  <si>
    <t>$H$6&gt;=$I$6</t>
  </si>
  <si>
    <t>$H$7&gt;=$I$7</t>
  </si>
  <si>
    <t>Microsoft Excel 16.0 Sensitivity Report</t>
  </si>
  <si>
    <t>Report Created: 12/5/2018 4:13:36 PM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</si>
  <si>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</si>
  <si>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</si>
  <si>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</si>
  <si>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</si>
  <si>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</si>
  <si>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</si>
  <si>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</si>
  <si>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</si>
  <si>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</si>
  <si>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</si>
  <si>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</si>
  <si>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</si>
  <si>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</si>
  <si>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Report Created: 12/5/2018 4:15:12 PM</t>
  </si>
  <si>
    <t>Solution Time: 0.016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</si>
</sst>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0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32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2" xfId="0" applyFont="1" applyBorder="1"/>
    <xf numFmtId="44" fontId="3" fillId="0" borderId="2" xfId="1" applyFont="1" applyBorder="1"/>
    <xf numFmtId="4" fontId="0" fillId="0" borderId="2" xfId="0" applyNumberFormat="1" applyBorder="1"/>
    <xf numFmtId="44" fontId="0" fillId="0" borderId="2" xfId="1" applyFont="1" applyBorder="1"/>
    <xf numFmtId="9" fontId="0" fillId="0" borderId="2" xfId="2" applyFont="1" applyBorder="1"/>
    <xf numFmtId="44" fontId="0" fillId="0" borderId="2" xfId="0" applyNumberFormat="1" applyBorder="1"/>
    <xf numFmtId="0" fontId="0" fillId="0" borderId="2" xfId="0" applyBorder="1"/>
    <xf numFmtId="0" fontId="3" fillId="0" borderId="2" xfId="0" applyFont="1" applyBorder="1" applyAlignment="1">
      <alignment horizontal="right"/>
    </xf>
    <xf numFmtId="0" fontId="4" fillId="0" borderId="0" xfId="3" applyFont="1"/>
    <xf numFmtId="0" fontId="1" fillId="0" borderId="0" xfId="3"/>
    <xf numFmtId="0" fontId="0" fillId="0" borderId="0" xfId="3" applyFont="1"/>
    <xf numFmtId="44" fontId="0" fillId="0" borderId="0" xfId="0" applyNumberFormat="1"/>
    <xf numFmtId="0" fontId="0" fillId="0" borderId="7" xfId="0" applyFill="1" applyBorder="1" applyAlignment="1"/>
    <xf numFmtId="0" fontId="5" fillId="0" borderId="6" xfId="0" applyFont="1" applyFill="1" applyBorder="1" applyAlignment="1">
      <alignment horizontal="center"/>
    </xf>
    <xf numFmtId="0" fontId="0" fillId="0" borderId="8" xfId="0" applyFill="1" applyBorder="1" applyAlignment="1"/>
    <xf numFmtId="4" fontId="0" fillId="0" borderId="7" xfId="0" applyNumberFormat="1" applyFill="1" applyBorder="1" applyAlignment="1"/>
    <xf numFmtId="4" fontId="0" fillId="0" borderId="8" xfId="0" applyNumberFormat="1" applyFill="1" applyBorder="1" applyAlignment="1"/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</cellXfs>
  <cellStyles count="4">
    <cellStyle name="Currency" xfId="1" builtinId="4"/>
    <cellStyle name="Normal" xfId="0" builtinId="0"/>
    <cellStyle name="Normal 2" xfId="3" xr:uid="{00000000-0005-0000-0000-000002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tudent.ads.gvsu.edu/DFS/Users/fakaiwa/Documents/SIBExcel2013/SIBExcel2013Revision/Chapter%207/05_CE/Solution%20Files/Johnson-Slo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s Covered"/>
      <sheetName val="Concatenation"/>
      <sheetName val="Imported Data"/>
      <sheetName val="Lookup"/>
    </sheetNames>
    <sheetDataSet>
      <sheetData sheetId="0"/>
      <sheetData sheetId="1"/>
      <sheetData sheetId="2"/>
      <sheetData sheetId="3">
        <row r="1">
          <cell r="A1" t="str">
            <v>Category</v>
          </cell>
          <cell r="B1" t="str">
            <v>Prefix</v>
          </cell>
        </row>
        <row r="2">
          <cell r="A2" t="str">
            <v>Analyzer</v>
          </cell>
          <cell r="B2">
            <v>600</v>
          </cell>
        </row>
        <row r="3">
          <cell r="A3" t="str">
            <v>Autoclave</v>
          </cell>
          <cell r="B3">
            <v>601</v>
          </cell>
        </row>
        <row r="4">
          <cell r="A4" t="str">
            <v>Balances</v>
          </cell>
          <cell r="B4">
            <v>603</v>
          </cell>
        </row>
        <row r="5">
          <cell r="A5" t="str">
            <v>Bath</v>
          </cell>
          <cell r="B5">
            <v>605</v>
          </cell>
        </row>
        <row r="6">
          <cell r="A6" t="str">
            <v>Biohood</v>
          </cell>
          <cell r="B6">
            <v>607</v>
          </cell>
        </row>
        <row r="7">
          <cell r="A7" t="str">
            <v>Cell Disrupters</v>
          </cell>
          <cell r="B7">
            <v>609</v>
          </cell>
        </row>
        <row r="8">
          <cell r="A8" t="str">
            <v>Cell Harvesters</v>
          </cell>
          <cell r="B8">
            <v>611</v>
          </cell>
        </row>
        <row r="9">
          <cell r="A9" t="str">
            <v>Centrifuges</v>
          </cell>
          <cell r="B9">
            <v>613</v>
          </cell>
        </row>
        <row r="10">
          <cell r="A10" t="str">
            <v>Chromatography</v>
          </cell>
          <cell r="B10">
            <v>615</v>
          </cell>
        </row>
        <row r="11">
          <cell r="A11" t="str">
            <v>Desiccators</v>
          </cell>
          <cell r="B11">
            <v>617</v>
          </cell>
        </row>
        <row r="12">
          <cell r="A12" t="str">
            <v>Evaporators</v>
          </cell>
          <cell r="B12">
            <v>619</v>
          </cell>
        </row>
        <row r="13">
          <cell r="A13" t="str">
            <v>Fermentors</v>
          </cell>
          <cell r="B13">
            <v>621</v>
          </cell>
        </row>
        <row r="14">
          <cell r="A14" t="str">
            <v>Furnace</v>
          </cell>
          <cell r="B14">
            <v>623</v>
          </cell>
        </row>
        <row r="15">
          <cell r="A15" t="str">
            <v>Gas Chromatographs</v>
          </cell>
          <cell r="B15">
            <v>625</v>
          </cell>
        </row>
        <row r="16">
          <cell r="A16" t="str">
            <v>Glove Boxes</v>
          </cell>
          <cell r="B16">
            <v>627</v>
          </cell>
        </row>
        <row r="17">
          <cell r="A17" t="str">
            <v>Microscopes</v>
          </cell>
          <cell r="B17">
            <v>629</v>
          </cell>
        </row>
        <row r="18">
          <cell r="A18" t="str">
            <v>Reactors</v>
          </cell>
          <cell r="B18">
            <v>631</v>
          </cell>
        </row>
        <row r="19">
          <cell r="A19" t="str">
            <v>Spectrophotometers</v>
          </cell>
          <cell r="B19">
            <v>633</v>
          </cell>
        </row>
        <row r="20">
          <cell r="A20" t="str">
            <v>Ultrasonic Cleaners</v>
          </cell>
          <cell r="B20">
            <v>635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/>
  </sheetViews>
  <sheetFormatPr baseColWidth="10" defaultColWidth="9.1640625" defaultRowHeight="15" x14ac:dyDescent="0.2"/>
  <cols>
    <col min="1" max="1" width="52.33203125" style="14" bestFit="1" customWidth="1"/>
    <col min="2" max="16384" width="9.1640625" style="14"/>
  </cols>
  <sheetData>
    <row r="1" spans="1:1" ht="16" x14ac:dyDescent="0.2">
      <c r="A1" s="13" t="s">
        <v>19</v>
      </c>
    </row>
    <row r="2" spans="1:1" x14ac:dyDescent="0.2">
      <c r="A2" s="15" t="s">
        <v>20</v>
      </c>
    </row>
    <row r="3" spans="1:1" x14ac:dyDescent="0.2">
      <c r="A3" s="15" t="s">
        <v>21</v>
      </c>
    </row>
    <row r="4" spans="1:1" x14ac:dyDescent="0.2">
      <c r="A4" s="15" t="s">
        <v>22</v>
      </c>
    </row>
    <row r="5" spans="1:1" x14ac:dyDescent="0.2">
      <c r="A5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showGridLines="0" workbookViewId="0"/>
  </sheetViews>
  <sheetFormatPr baseColWidth="10" defaultColWidth="8.83203125" defaultRowHeight="13" x14ac:dyDescent="0.15"/>
  <cols>
    <col min="1" max="1" width="2.33203125" customWidth="1"/>
    <col min="2" max="2" width="5.33203125" customWidth="1"/>
    <col min="3" max="3" width="27.5" customWidth="1"/>
    <col min="4" max="4" width="14.33203125" bestFit="1" customWidth="1"/>
    <col min="5" max="5" width="12.83203125" bestFit="1" customWidth="1"/>
    <col min="6" max="6" width="10.5" customWidth="1"/>
    <col min="7" max="7" width="12" bestFit="1" customWidth="1"/>
  </cols>
  <sheetData>
    <row r="1" spans="1:5" x14ac:dyDescent="0.15">
      <c r="A1" s="1" t="s">
        <v>29</v>
      </c>
    </row>
    <row r="2" spans="1:5" x14ac:dyDescent="0.15">
      <c r="A2" s="1" t="s">
        <v>30</v>
      </c>
    </row>
    <row r="3" spans="1:5" x14ac:dyDescent="0.15">
      <c r="A3" s="1" t="s">
        <v>47</v>
      </c>
    </row>
    <row r="4" spans="1:5" x14ac:dyDescent="0.15">
      <c r="A4" s="1" t="s">
        <v>31</v>
      </c>
    </row>
    <row r="5" spans="1:5" x14ac:dyDescent="0.15">
      <c r="A5" s="1" t="s">
        <v>32</v>
      </c>
    </row>
    <row r="6" spans="1:5" x14ac:dyDescent="0.15">
      <c r="A6" s="1"/>
      <c r="B6" t="s">
        <v>33</v>
      </c>
    </row>
    <row r="7" spans="1:5" x14ac:dyDescent="0.15">
      <c r="A7" s="1"/>
      <c r="B7" t="s">
        <v>48</v>
      </c>
    </row>
    <row r="8" spans="1:5" x14ac:dyDescent="0.15">
      <c r="A8" s="1"/>
      <c r="B8" t="s">
        <v>49</v>
      </c>
    </row>
    <row r="9" spans="1:5" x14ac:dyDescent="0.15">
      <c r="A9" s="1" t="s">
        <v>34</v>
      </c>
    </row>
    <row r="10" spans="1:5" x14ac:dyDescent="0.15">
      <c r="B10" t="s">
        <v>35</v>
      </c>
    </row>
    <row r="11" spans="1:5" x14ac:dyDescent="0.15">
      <c r="B11" t="s">
        <v>36</v>
      </c>
    </row>
    <row r="14" spans="1:5" ht="14" thickBot="1" x14ac:dyDescent="0.2">
      <c r="A14" t="s">
        <v>37</v>
      </c>
    </row>
    <row r="15" spans="1:5" ht="14" thickBot="1" x14ac:dyDescent="0.2">
      <c r="B15" s="18" t="s">
        <v>38</v>
      </c>
      <c r="C15" s="18" t="s">
        <v>39</v>
      </c>
      <c r="D15" s="18" t="s">
        <v>40</v>
      </c>
      <c r="E15" s="18" t="s">
        <v>41</v>
      </c>
    </row>
    <row r="16" spans="1:5" ht="14" thickBot="1" x14ac:dyDescent="0.2">
      <c r="B16" s="17" t="s">
        <v>54</v>
      </c>
      <c r="C16" s="17" t="s">
        <v>55</v>
      </c>
      <c r="D16" s="20">
        <v>0</v>
      </c>
      <c r="E16" s="20">
        <v>240.38461538461542</v>
      </c>
    </row>
    <row r="19" spans="1:7" ht="14" thickBot="1" x14ac:dyDescent="0.2">
      <c r="A19" t="s">
        <v>42</v>
      </c>
    </row>
    <row r="20" spans="1:7" ht="14" thickBot="1" x14ac:dyDescent="0.2">
      <c r="B20" s="18" t="s">
        <v>38</v>
      </c>
      <c r="C20" s="18" t="s">
        <v>39</v>
      </c>
      <c r="D20" s="18" t="s">
        <v>40</v>
      </c>
      <c r="E20" s="18" t="s">
        <v>41</v>
      </c>
      <c r="F20" s="18" t="s">
        <v>43</v>
      </c>
    </row>
    <row r="21" spans="1:7" x14ac:dyDescent="0.15">
      <c r="B21" s="19" t="s">
        <v>56</v>
      </c>
      <c r="C21" s="19" t="s">
        <v>57</v>
      </c>
      <c r="D21" s="21">
        <v>0</v>
      </c>
      <c r="E21" s="21">
        <v>120.19230769230771</v>
      </c>
      <c r="F21" s="19" t="s">
        <v>58</v>
      </c>
    </row>
    <row r="22" spans="1:7" x14ac:dyDescent="0.15">
      <c r="B22" s="19" t="s">
        <v>59</v>
      </c>
      <c r="C22" s="19" t="s">
        <v>60</v>
      </c>
      <c r="D22" s="21">
        <v>0</v>
      </c>
      <c r="E22" s="21">
        <v>24.038461538461551</v>
      </c>
      <c r="F22" s="19" t="s">
        <v>58</v>
      </c>
    </row>
    <row r="23" spans="1:7" ht="14" thickBot="1" x14ac:dyDescent="0.2">
      <c r="B23" s="17" t="s">
        <v>61</v>
      </c>
      <c r="C23" s="17" t="s">
        <v>62</v>
      </c>
      <c r="D23" s="20">
        <v>0</v>
      </c>
      <c r="E23" s="20">
        <v>96.15384615384616</v>
      </c>
      <c r="F23" s="17" t="s">
        <v>58</v>
      </c>
    </row>
    <row r="26" spans="1:7" ht="14" thickBot="1" x14ac:dyDescent="0.2">
      <c r="A26" t="s">
        <v>18</v>
      </c>
    </row>
    <row r="27" spans="1:7" ht="14" thickBot="1" x14ac:dyDescent="0.2">
      <c r="B27" s="18" t="s">
        <v>38</v>
      </c>
      <c r="C27" s="18" t="s">
        <v>39</v>
      </c>
      <c r="D27" s="18" t="s">
        <v>50</v>
      </c>
      <c r="E27" s="18" t="s">
        <v>51</v>
      </c>
      <c r="F27" s="18" t="s">
        <v>52</v>
      </c>
      <c r="G27" s="18" t="s">
        <v>53</v>
      </c>
    </row>
    <row r="28" spans="1:7" x14ac:dyDescent="0.15">
      <c r="B28" s="19" t="s">
        <v>63</v>
      </c>
      <c r="C28" s="19" t="s">
        <v>64</v>
      </c>
      <c r="D28" s="21">
        <v>500.00000000000006</v>
      </c>
      <c r="E28" s="19" t="s">
        <v>65</v>
      </c>
      <c r="F28" s="19" t="s">
        <v>66</v>
      </c>
      <c r="G28" s="19">
        <v>0</v>
      </c>
    </row>
    <row r="29" spans="1:7" x14ac:dyDescent="0.15">
      <c r="B29" s="19" t="s">
        <v>67</v>
      </c>
      <c r="C29" s="19" t="s">
        <v>68</v>
      </c>
      <c r="D29" s="21">
        <v>367.78846153846155</v>
      </c>
      <c r="E29" s="19" t="s">
        <v>69</v>
      </c>
      <c r="F29" s="19" t="s">
        <v>70</v>
      </c>
      <c r="G29" s="19">
        <v>132.21153846153845</v>
      </c>
    </row>
    <row r="30" spans="1:7" x14ac:dyDescent="0.15">
      <c r="B30" s="19" t="s">
        <v>71</v>
      </c>
      <c r="C30" s="19" t="s">
        <v>72</v>
      </c>
      <c r="D30" s="21">
        <v>72.115384615384627</v>
      </c>
      <c r="E30" s="19" t="s">
        <v>73</v>
      </c>
      <c r="F30" s="19" t="s">
        <v>70</v>
      </c>
      <c r="G30" s="19">
        <v>27.884615384615373</v>
      </c>
    </row>
    <row r="31" spans="1:7" x14ac:dyDescent="0.15">
      <c r="B31" s="19" t="s">
        <v>56</v>
      </c>
      <c r="C31" s="19" t="s">
        <v>57</v>
      </c>
      <c r="D31" s="21">
        <v>120.19230769230771</v>
      </c>
      <c r="E31" s="19" t="s">
        <v>74</v>
      </c>
      <c r="F31" s="19" t="s">
        <v>66</v>
      </c>
      <c r="G31" s="19">
        <v>0</v>
      </c>
    </row>
    <row r="32" spans="1:7" x14ac:dyDescent="0.15">
      <c r="B32" s="19" t="s">
        <v>59</v>
      </c>
      <c r="C32" s="19" t="s">
        <v>60</v>
      </c>
      <c r="D32" s="21">
        <v>24.038461538461551</v>
      </c>
      <c r="E32" s="19" t="s">
        <v>75</v>
      </c>
      <c r="F32" s="19" t="s">
        <v>70</v>
      </c>
      <c r="G32" s="19">
        <v>96.15384615384616</v>
      </c>
    </row>
    <row r="33" spans="2:7" x14ac:dyDescent="0.15">
      <c r="B33" s="19" t="s">
        <v>61</v>
      </c>
      <c r="C33" s="19" t="s">
        <v>62</v>
      </c>
      <c r="D33" s="21">
        <v>96.15384615384616</v>
      </c>
      <c r="E33" s="19" t="s">
        <v>76</v>
      </c>
      <c r="F33" s="19" t="s">
        <v>70</v>
      </c>
      <c r="G33" s="19">
        <v>24.038461538461547</v>
      </c>
    </row>
    <row r="34" spans="2:7" x14ac:dyDescent="0.15">
      <c r="B34" s="19" t="s">
        <v>56</v>
      </c>
      <c r="C34" s="19" t="s">
        <v>57</v>
      </c>
      <c r="D34" s="21">
        <v>120.19230769230771</v>
      </c>
      <c r="E34" s="19" t="s">
        <v>77</v>
      </c>
      <c r="F34" s="19" t="s">
        <v>70</v>
      </c>
      <c r="G34" s="21">
        <v>96.15384615384616</v>
      </c>
    </row>
    <row r="35" spans="2:7" x14ac:dyDescent="0.15">
      <c r="B35" s="19" t="s">
        <v>59</v>
      </c>
      <c r="C35" s="19" t="s">
        <v>60</v>
      </c>
      <c r="D35" s="21">
        <v>24.038461538461551</v>
      </c>
      <c r="E35" s="19" t="s">
        <v>78</v>
      </c>
      <c r="F35" s="19" t="s">
        <v>66</v>
      </c>
      <c r="G35" s="21">
        <v>0</v>
      </c>
    </row>
    <row r="36" spans="2:7" ht="14" thickBot="1" x14ac:dyDescent="0.2">
      <c r="B36" s="17" t="s">
        <v>61</v>
      </c>
      <c r="C36" s="17" t="s">
        <v>62</v>
      </c>
      <c r="D36" s="20">
        <v>96.15384615384616</v>
      </c>
      <c r="E36" s="17" t="s">
        <v>79</v>
      </c>
      <c r="F36" s="17" t="s">
        <v>70</v>
      </c>
      <c r="G36" s="20">
        <v>72.115384615384613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"/>
  <sheetViews>
    <sheetView showGridLines="0" tabSelected="1" workbookViewId="0">
      <selection activeCell="E19" sqref="E19"/>
    </sheetView>
  </sheetViews>
  <sheetFormatPr baseColWidth="10" defaultColWidth="8.83203125" defaultRowHeight="13" x14ac:dyDescent="0.15"/>
  <cols>
    <col min="1" max="1" width="2.33203125" customWidth="1"/>
    <col min="2" max="2" width="5.33203125" bestFit="1" customWidth="1"/>
    <col min="3" max="3" width="27.5" bestFit="1" customWidth="1"/>
    <col min="4" max="4" width="12" bestFit="1" customWidth="1"/>
    <col min="5" max="5" width="12.5" bestFit="1" customWidth="1"/>
    <col min="6" max="6" width="10.6640625" bestFit="1" customWidth="1"/>
    <col min="7" max="8" width="12" bestFit="1" customWidth="1"/>
  </cols>
  <sheetData>
    <row r="1" spans="1:8" x14ac:dyDescent="0.15">
      <c r="A1" s="1" t="s">
        <v>80</v>
      </c>
    </row>
    <row r="2" spans="1:8" x14ac:dyDescent="0.15">
      <c r="A2" s="1" t="s">
        <v>30</v>
      </c>
    </row>
    <row r="3" spans="1:8" x14ac:dyDescent="0.15">
      <c r="A3" s="1" t="s">
        <v>81</v>
      </c>
    </row>
    <row r="6" spans="1:8" ht="14" thickBot="1" x14ac:dyDescent="0.2">
      <c r="A6" t="s">
        <v>42</v>
      </c>
    </row>
    <row r="7" spans="1:8" x14ac:dyDescent="0.15">
      <c r="B7" s="22"/>
      <c r="C7" s="22"/>
      <c r="D7" s="22" t="s">
        <v>82</v>
      </c>
      <c r="E7" s="22" t="s">
        <v>84</v>
      </c>
      <c r="F7" s="22" t="s">
        <v>86</v>
      </c>
      <c r="G7" s="22" t="s">
        <v>88</v>
      </c>
      <c r="H7" s="22" t="s">
        <v>88</v>
      </c>
    </row>
    <row r="8" spans="1:8" ht="14" thickBot="1" x14ac:dyDescent="0.2">
      <c r="B8" s="23" t="s">
        <v>38</v>
      </c>
      <c r="C8" s="23" t="s">
        <v>39</v>
      </c>
      <c r="D8" s="23" t="s">
        <v>83</v>
      </c>
      <c r="E8" s="23" t="s">
        <v>85</v>
      </c>
      <c r="F8" s="23" t="s">
        <v>87</v>
      </c>
      <c r="G8" s="23" t="s">
        <v>89</v>
      </c>
      <c r="H8" s="23" t="s">
        <v>90</v>
      </c>
    </row>
    <row r="9" spans="1:8" x14ac:dyDescent="0.15">
      <c r="B9" s="19" t="s">
        <v>56</v>
      </c>
      <c r="C9" s="19" t="s">
        <v>57</v>
      </c>
      <c r="D9" s="19">
        <v>120.19230769230771</v>
      </c>
      <c r="E9" s="19">
        <v>0</v>
      </c>
      <c r="F9" s="19">
        <v>1</v>
      </c>
      <c r="G9" s="19">
        <v>1E+30</v>
      </c>
      <c r="H9" s="19">
        <v>0.62706270627062677</v>
      </c>
    </row>
    <row r="10" spans="1:8" x14ac:dyDescent="0.15">
      <c r="B10" s="19" t="s">
        <v>59</v>
      </c>
      <c r="C10" s="19" t="s">
        <v>60</v>
      </c>
      <c r="D10" s="19">
        <v>24.038461538461551</v>
      </c>
      <c r="E10" s="19">
        <v>0</v>
      </c>
      <c r="F10" s="19">
        <v>1</v>
      </c>
      <c r="G10" s="19">
        <v>0.14634146341463453</v>
      </c>
      <c r="H10" s="19">
        <v>9.9999999999999964</v>
      </c>
    </row>
    <row r="11" spans="1:8" ht="14" thickBot="1" x14ac:dyDescent="0.2">
      <c r="B11" s="17" t="s">
        <v>61</v>
      </c>
      <c r="C11" s="17" t="s">
        <v>62</v>
      </c>
      <c r="D11" s="17">
        <v>96.15384615384616</v>
      </c>
      <c r="E11" s="17">
        <v>0</v>
      </c>
      <c r="F11" s="17">
        <v>1</v>
      </c>
      <c r="G11" s="17">
        <v>1.4393939393939381</v>
      </c>
      <c r="H11" s="17">
        <v>0.13636363636363671</v>
      </c>
    </row>
    <row r="13" spans="1:8" ht="14" thickBot="1" x14ac:dyDescent="0.2">
      <c r="A13" t="s">
        <v>18</v>
      </c>
    </row>
    <row r="14" spans="1:8" x14ac:dyDescent="0.15">
      <c r="B14" s="22"/>
      <c r="C14" s="22"/>
      <c r="D14" s="22" t="s">
        <v>82</v>
      </c>
      <c r="E14" s="22" t="s">
        <v>91</v>
      </c>
      <c r="F14" s="22" t="s">
        <v>93</v>
      </c>
      <c r="G14" s="22" t="s">
        <v>88</v>
      </c>
      <c r="H14" s="22" t="s">
        <v>88</v>
      </c>
    </row>
    <row r="15" spans="1:8" ht="14" thickBot="1" x14ac:dyDescent="0.2">
      <c r="B15" s="23" t="s">
        <v>38</v>
      </c>
      <c r="C15" s="23" t="s">
        <v>39</v>
      </c>
      <c r="D15" s="23" t="s">
        <v>83</v>
      </c>
      <c r="E15" s="23" t="s">
        <v>92</v>
      </c>
      <c r="F15" s="23" t="s">
        <v>94</v>
      </c>
      <c r="G15" s="23" t="s">
        <v>89</v>
      </c>
      <c r="H15" s="23" t="s">
        <v>90</v>
      </c>
    </row>
    <row r="16" spans="1:8" x14ac:dyDescent="0.15">
      <c r="B16" s="19" t="s">
        <v>63</v>
      </c>
      <c r="C16" s="19" t="s">
        <v>64</v>
      </c>
      <c r="D16" s="19">
        <v>500.00000000000006</v>
      </c>
      <c r="E16" s="19">
        <v>0.48076923076923084</v>
      </c>
      <c r="F16" s="19">
        <v>500</v>
      </c>
      <c r="G16" s="19">
        <v>179.73856209150324</v>
      </c>
      <c r="H16" s="19">
        <v>500</v>
      </c>
    </row>
    <row r="17" spans="2:8" x14ac:dyDescent="0.15">
      <c r="B17" s="19" t="s">
        <v>67</v>
      </c>
      <c r="C17" s="19" t="s">
        <v>68</v>
      </c>
      <c r="D17" s="19">
        <v>367.78846153846155</v>
      </c>
      <c r="E17" s="19">
        <v>0</v>
      </c>
      <c r="F17" s="19">
        <v>500</v>
      </c>
      <c r="G17" s="19">
        <v>1E+30</v>
      </c>
      <c r="H17" s="19">
        <v>132.21153846153845</v>
      </c>
    </row>
    <row r="18" spans="2:8" x14ac:dyDescent="0.15">
      <c r="B18" s="19" t="s">
        <v>71</v>
      </c>
      <c r="C18" s="19" t="s">
        <v>72</v>
      </c>
      <c r="D18" s="19">
        <v>72.115384615384627</v>
      </c>
      <c r="E18" s="19">
        <v>0</v>
      </c>
      <c r="F18" s="19">
        <v>100</v>
      </c>
      <c r="G18" s="19">
        <v>1E+30</v>
      </c>
      <c r="H18" s="19">
        <v>27.884615384615387</v>
      </c>
    </row>
    <row r="19" spans="2:8" x14ac:dyDescent="0.15">
      <c r="B19" s="19" t="s">
        <v>56</v>
      </c>
      <c r="C19" s="19" t="s">
        <v>57</v>
      </c>
      <c r="D19" s="19">
        <v>120.19230769230771</v>
      </c>
      <c r="E19" s="19">
        <v>0.91346153846153788</v>
      </c>
      <c r="F19" s="19">
        <v>0</v>
      </c>
      <c r="G19" s="19">
        <v>66.185318892900142</v>
      </c>
      <c r="H19" s="19">
        <v>22.026431718061687</v>
      </c>
    </row>
    <row r="20" spans="2:8" x14ac:dyDescent="0.15">
      <c r="B20" s="19" t="s">
        <v>59</v>
      </c>
      <c r="C20" s="19" t="s">
        <v>60</v>
      </c>
      <c r="D20" s="19">
        <v>24.038461538461551</v>
      </c>
      <c r="E20" s="19">
        <v>0</v>
      </c>
      <c r="F20" s="19">
        <v>0</v>
      </c>
      <c r="G20" s="19">
        <v>1E+30</v>
      </c>
      <c r="H20" s="19">
        <v>96.15384615384616</v>
      </c>
    </row>
    <row r="21" spans="2:8" x14ac:dyDescent="0.15">
      <c r="B21" s="19" t="s">
        <v>61</v>
      </c>
      <c r="C21" s="19" t="s">
        <v>62</v>
      </c>
      <c r="D21" s="19">
        <v>96.15384615384616</v>
      </c>
      <c r="E21" s="19">
        <v>0</v>
      </c>
      <c r="F21" s="19">
        <v>0</v>
      </c>
      <c r="G21" s="19">
        <v>1E+30</v>
      </c>
      <c r="H21" s="19">
        <v>24.038461538461551</v>
      </c>
    </row>
    <row r="22" spans="2:8" x14ac:dyDescent="0.15">
      <c r="B22" s="19" t="s">
        <v>56</v>
      </c>
      <c r="C22" s="19" t="s">
        <v>57</v>
      </c>
      <c r="D22" s="19">
        <v>120.19230769230771</v>
      </c>
      <c r="E22" s="19">
        <v>0</v>
      </c>
      <c r="F22" s="19">
        <v>0</v>
      </c>
      <c r="G22" s="19">
        <v>96.15384615384616</v>
      </c>
      <c r="H22" s="19">
        <v>1E+30</v>
      </c>
    </row>
    <row r="23" spans="2:8" x14ac:dyDescent="0.15">
      <c r="B23" s="19" t="s">
        <v>59</v>
      </c>
      <c r="C23" s="19" t="s">
        <v>60</v>
      </c>
      <c r="D23" s="19">
        <v>24.038461538461551</v>
      </c>
      <c r="E23" s="19">
        <v>-0.14423076923076961</v>
      </c>
      <c r="F23" s="19">
        <v>0</v>
      </c>
      <c r="G23" s="19">
        <v>69.124423963133651</v>
      </c>
      <c r="H23" s="19">
        <v>24.390243902439035</v>
      </c>
    </row>
    <row r="24" spans="2:8" ht="14" thickBot="1" x14ac:dyDescent="0.2">
      <c r="B24" s="17" t="s">
        <v>61</v>
      </c>
      <c r="C24" s="17" t="s">
        <v>62</v>
      </c>
      <c r="D24" s="17">
        <v>96.15384615384616</v>
      </c>
      <c r="E24" s="17">
        <v>0</v>
      </c>
      <c r="F24" s="17">
        <v>0</v>
      </c>
      <c r="G24" s="17">
        <v>72.115384615384613</v>
      </c>
      <c r="H24" s="17">
        <v>1E+30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6"/>
  <sheetViews>
    <sheetView showGridLines="0" workbookViewId="0">
      <selection activeCell="E16" sqref="E16"/>
    </sheetView>
  </sheetViews>
  <sheetFormatPr baseColWidth="10" defaultColWidth="8.83203125" defaultRowHeight="13" x14ac:dyDescent="0.15"/>
  <cols>
    <col min="1" max="1" width="2.33203125" customWidth="1"/>
    <col min="2" max="2" width="5.33203125" customWidth="1"/>
    <col min="3" max="3" width="27.5" customWidth="1"/>
    <col min="4" max="4" width="14.33203125" bestFit="1" customWidth="1"/>
    <col min="5" max="5" width="12.83203125" bestFit="1" customWidth="1"/>
    <col min="6" max="6" width="10.5" customWidth="1"/>
    <col min="7" max="7" width="12" bestFit="1" customWidth="1"/>
  </cols>
  <sheetData>
    <row r="1" spans="1:5" x14ac:dyDescent="0.15">
      <c r="A1" s="1" t="s">
        <v>29</v>
      </c>
    </row>
    <row r="2" spans="1:5" x14ac:dyDescent="0.15">
      <c r="A2" s="1" t="s">
        <v>30</v>
      </c>
    </row>
    <row r="3" spans="1:5" x14ac:dyDescent="0.15">
      <c r="A3" s="1" t="s">
        <v>95</v>
      </c>
    </row>
    <row r="4" spans="1:5" x14ac:dyDescent="0.15">
      <c r="A4" s="1" t="s">
        <v>31</v>
      </c>
    </row>
    <row r="5" spans="1:5" x14ac:dyDescent="0.15">
      <c r="A5" s="1" t="s">
        <v>32</v>
      </c>
    </row>
    <row r="6" spans="1:5" x14ac:dyDescent="0.15">
      <c r="A6" s="1"/>
      <c r="B6" t="s">
        <v>33</v>
      </c>
    </row>
    <row r="7" spans="1:5" x14ac:dyDescent="0.15">
      <c r="A7" s="1"/>
      <c r="B7" t="s">
        <v>96</v>
      </c>
    </row>
    <row r="8" spans="1:5" x14ac:dyDescent="0.15">
      <c r="A8" s="1"/>
      <c r="B8" t="s">
        <v>49</v>
      </c>
    </row>
    <row r="9" spans="1:5" x14ac:dyDescent="0.15">
      <c r="A9" s="1" t="s">
        <v>34</v>
      </c>
    </row>
    <row r="10" spans="1:5" x14ac:dyDescent="0.15">
      <c r="B10" t="s">
        <v>35</v>
      </c>
    </row>
    <row r="11" spans="1:5" x14ac:dyDescent="0.15">
      <c r="B11" t="s">
        <v>36</v>
      </c>
    </row>
    <row r="14" spans="1:5" ht="14" thickBot="1" x14ac:dyDescent="0.2">
      <c r="A14" t="s">
        <v>37</v>
      </c>
    </row>
    <row r="15" spans="1:5" ht="14" thickBot="1" x14ac:dyDescent="0.2">
      <c r="B15" s="18" t="s">
        <v>38</v>
      </c>
      <c r="C15" s="18" t="s">
        <v>39</v>
      </c>
      <c r="D15" s="18" t="s">
        <v>40</v>
      </c>
      <c r="E15" s="18" t="s">
        <v>41</v>
      </c>
    </row>
    <row r="16" spans="1:5" ht="14" thickBot="1" x14ac:dyDescent="0.2">
      <c r="B16" s="17" t="s">
        <v>54</v>
      </c>
      <c r="C16" s="17" t="s">
        <v>55</v>
      </c>
      <c r="D16" s="20">
        <v>240.38461538461542</v>
      </c>
      <c r="E16" s="20">
        <v>326.44230769230768</v>
      </c>
    </row>
    <row r="19" spans="1:7" ht="14" thickBot="1" x14ac:dyDescent="0.2">
      <c r="A19" t="s">
        <v>42</v>
      </c>
    </row>
    <row r="20" spans="1:7" ht="14" thickBot="1" x14ac:dyDescent="0.2">
      <c r="B20" s="18" t="s">
        <v>38</v>
      </c>
      <c r="C20" s="18" t="s">
        <v>39</v>
      </c>
      <c r="D20" s="18" t="s">
        <v>40</v>
      </c>
      <c r="E20" s="18" t="s">
        <v>41</v>
      </c>
      <c r="F20" s="18" t="s">
        <v>43</v>
      </c>
    </row>
    <row r="21" spans="1:7" x14ac:dyDescent="0.15">
      <c r="B21" s="19" t="s">
        <v>56</v>
      </c>
      <c r="C21" s="19" t="s">
        <v>57</v>
      </c>
      <c r="D21" s="21">
        <v>120.19230769230771</v>
      </c>
      <c r="E21" s="21">
        <v>163.22115384615384</v>
      </c>
      <c r="F21" s="19" t="s">
        <v>58</v>
      </c>
    </row>
    <row r="22" spans="1:7" x14ac:dyDescent="0.15">
      <c r="B22" s="19" t="s">
        <v>59</v>
      </c>
      <c r="C22" s="19" t="s">
        <v>60</v>
      </c>
      <c r="D22" s="21">
        <v>24.038461538461551</v>
      </c>
      <c r="E22" s="21">
        <v>32.644230769230781</v>
      </c>
      <c r="F22" s="19" t="s">
        <v>58</v>
      </c>
    </row>
    <row r="23" spans="1:7" ht="14" thickBot="1" x14ac:dyDescent="0.2">
      <c r="B23" s="17" t="s">
        <v>61</v>
      </c>
      <c r="C23" s="17" t="s">
        <v>62</v>
      </c>
      <c r="D23" s="20">
        <v>96.15384615384616</v>
      </c>
      <c r="E23" s="20">
        <v>130.57692307692307</v>
      </c>
      <c r="F23" s="17" t="s">
        <v>58</v>
      </c>
    </row>
    <row r="26" spans="1:7" ht="14" thickBot="1" x14ac:dyDescent="0.2">
      <c r="A26" t="s">
        <v>18</v>
      </c>
    </row>
    <row r="27" spans="1:7" ht="14" thickBot="1" x14ac:dyDescent="0.2">
      <c r="B27" s="18" t="s">
        <v>38</v>
      </c>
      <c r="C27" s="18" t="s">
        <v>39</v>
      </c>
      <c r="D27" s="18" t="s">
        <v>50</v>
      </c>
      <c r="E27" s="18" t="s">
        <v>51</v>
      </c>
      <c r="F27" s="18" t="s">
        <v>52</v>
      </c>
      <c r="G27" s="18" t="s">
        <v>53</v>
      </c>
    </row>
    <row r="28" spans="1:7" x14ac:dyDescent="0.15">
      <c r="B28" s="19" t="s">
        <v>63</v>
      </c>
      <c r="C28" s="19" t="s">
        <v>64</v>
      </c>
      <c r="D28" s="21">
        <v>679</v>
      </c>
      <c r="E28" s="19" t="s">
        <v>65</v>
      </c>
      <c r="F28" s="19" t="s">
        <v>66</v>
      </c>
      <c r="G28" s="19">
        <v>0</v>
      </c>
    </row>
    <row r="29" spans="1:7" x14ac:dyDescent="0.15">
      <c r="B29" s="19" t="s">
        <v>67</v>
      </c>
      <c r="C29" s="19" t="s">
        <v>68</v>
      </c>
      <c r="D29" s="21">
        <v>499.45673076923077</v>
      </c>
      <c r="E29" s="19" t="s">
        <v>69</v>
      </c>
      <c r="F29" s="19" t="s">
        <v>70</v>
      </c>
      <c r="G29" s="19">
        <v>0.5432692307692264</v>
      </c>
    </row>
    <row r="30" spans="1:7" x14ac:dyDescent="0.15">
      <c r="B30" s="19" t="s">
        <v>71</v>
      </c>
      <c r="C30" s="19" t="s">
        <v>72</v>
      </c>
      <c r="D30" s="21">
        <v>97.932692307692307</v>
      </c>
      <c r="E30" s="19" t="s">
        <v>73</v>
      </c>
      <c r="F30" s="19" t="s">
        <v>70</v>
      </c>
      <c r="G30" s="19">
        <v>2.0673076923076934</v>
      </c>
    </row>
    <row r="31" spans="1:7" x14ac:dyDescent="0.15">
      <c r="B31" s="19" t="s">
        <v>56</v>
      </c>
      <c r="C31" s="19" t="s">
        <v>57</v>
      </c>
      <c r="D31" s="21">
        <v>163.22115384615384</v>
      </c>
      <c r="E31" s="19" t="s">
        <v>74</v>
      </c>
      <c r="F31" s="19" t="s">
        <v>66</v>
      </c>
      <c r="G31" s="19">
        <v>0</v>
      </c>
    </row>
    <row r="32" spans="1:7" x14ac:dyDescent="0.15">
      <c r="B32" s="19" t="s">
        <v>59</v>
      </c>
      <c r="C32" s="19" t="s">
        <v>60</v>
      </c>
      <c r="D32" s="21">
        <v>32.644230769230781</v>
      </c>
      <c r="E32" s="19" t="s">
        <v>75</v>
      </c>
      <c r="F32" s="19" t="s">
        <v>70</v>
      </c>
      <c r="G32" s="19">
        <v>130.57692307692307</v>
      </c>
    </row>
    <row r="33" spans="2:7" x14ac:dyDescent="0.15">
      <c r="B33" s="19" t="s">
        <v>61</v>
      </c>
      <c r="C33" s="19" t="s">
        <v>62</v>
      </c>
      <c r="D33" s="21">
        <v>130.57692307692307</v>
      </c>
      <c r="E33" s="19" t="s">
        <v>76</v>
      </c>
      <c r="F33" s="19" t="s">
        <v>70</v>
      </c>
      <c r="G33" s="19">
        <v>32.644230769230774</v>
      </c>
    </row>
    <row r="34" spans="2:7" x14ac:dyDescent="0.15">
      <c r="B34" s="19" t="s">
        <v>56</v>
      </c>
      <c r="C34" s="19" t="s">
        <v>57</v>
      </c>
      <c r="D34" s="21">
        <v>163.22115384615384</v>
      </c>
      <c r="E34" s="19" t="s">
        <v>77</v>
      </c>
      <c r="F34" s="19" t="s">
        <v>70</v>
      </c>
      <c r="G34" s="21">
        <v>130.57692307692307</v>
      </c>
    </row>
    <row r="35" spans="2:7" x14ac:dyDescent="0.15">
      <c r="B35" s="19" t="s">
        <v>59</v>
      </c>
      <c r="C35" s="19" t="s">
        <v>60</v>
      </c>
      <c r="D35" s="21">
        <v>32.644230769230781</v>
      </c>
      <c r="E35" s="19" t="s">
        <v>78</v>
      </c>
      <c r="F35" s="19" t="s">
        <v>66</v>
      </c>
      <c r="G35" s="21">
        <v>0</v>
      </c>
    </row>
    <row r="36" spans="2:7" ht="14" thickBot="1" x14ac:dyDescent="0.2">
      <c r="B36" s="17" t="s">
        <v>61</v>
      </c>
      <c r="C36" s="17" t="s">
        <v>62</v>
      </c>
      <c r="D36" s="20">
        <v>130.57692307692307</v>
      </c>
      <c r="E36" s="17" t="s">
        <v>79</v>
      </c>
      <c r="F36" s="17" t="s">
        <v>70</v>
      </c>
      <c r="G36" s="20">
        <v>97.932692307692292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5"/>
  <sheetViews>
    <sheetView zoomScaleNormal="100" workbookViewId="0">
      <selection activeCell="C12" sqref="C12"/>
    </sheetView>
  </sheetViews>
  <sheetFormatPr baseColWidth="10" defaultColWidth="8.83203125" defaultRowHeight="13" x14ac:dyDescent="0.15"/>
  <cols>
    <col min="1" max="1" width="30.33203125" customWidth="1"/>
    <col min="2" max="2" width="12.33203125" bestFit="1" customWidth="1"/>
    <col min="3" max="3" width="12" bestFit="1" customWidth="1"/>
    <col min="4" max="4" width="12.1640625" customWidth="1"/>
    <col min="5" max="5" width="14.83203125" bestFit="1" customWidth="1"/>
    <col min="6" max="6" width="11.6640625" customWidth="1"/>
    <col min="7" max="7" width="11.5" customWidth="1"/>
    <col min="8" max="8" width="12" bestFit="1" customWidth="1"/>
    <col min="9" max="11" width="12" customWidth="1"/>
  </cols>
  <sheetData>
    <row r="1" spans="1:11" x14ac:dyDescent="0.15">
      <c r="A1" s="1" t="s">
        <v>0</v>
      </c>
    </row>
    <row r="3" spans="1:11" x14ac:dyDescent="0.15">
      <c r="A3" s="28" t="s">
        <v>1</v>
      </c>
      <c r="B3" s="24" t="s">
        <v>2</v>
      </c>
      <c r="C3" s="30" t="s">
        <v>3</v>
      </c>
      <c r="D3" s="30"/>
      <c r="E3" s="30"/>
      <c r="F3" s="31" t="s">
        <v>4</v>
      </c>
      <c r="G3" s="24" t="s">
        <v>5</v>
      </c>
      <c r="H3" s="31" t="s">
        <v>6</v>
      </c>
      <c r="I3" s="2"/>
      <c r="J3" s="24" t="s">
        <v>7</v>
      </c>
      <c r="K3" s="26" t="s">
        <v>8</v>
      </c>
    </row>
    <row r="4" spans="1:11" ht="25.5" customHeight="1" x14ac:dyDescent="0.15">
      <c r="A4" s="29"/>
      <c r="B4" s="25"/>
      <c r="C4" s="3" t="s">
        <v>9</v>
      </c>
      <c r="D4" s="3" t="s">
        <v>10</v>
      </c>
      <c r="E4" s="3" t="s">
        <v>11</v>
      </c>
      <c r="F4" s="31"/>
      <c r="G4" s="25"/>
      <c r="H4" s="31"/>
      <c r="I4" s="4" t="s">
        <v>12</v>
      </c>
      <c r="J4" s="25"/>
      <c r="K4" s="27"/>
    </row>
    <row r="5" spans="1:11" x14ac:dyDescent="0.15">
      <c r="A5" s="5" t="s">
        <v>13</v>
      </c>
      <c r="B5" s="6">
        <v>975</v>
      </c>
      <c r="C5" s="7">
        <v>1.1000000000000001</v>
      </c>
      <c r="D5" s="7">
        <v>1.8</v>
      </c>
      <c r="E5" s="7">
        <v>0.3</v>
      </c>
      <c r="F5" s="8">
        <v>36</v>
      </c>
      <c r="G5" s="8">
        <f>F5*3</f>
        <v>108</v>
      </c>
      <c r="H5" s="7">
        <v>163.22115384615384</v>
      </c>
      <c r="I5" s="7">
        <f>0.1*$H$8</f>
        <v>32.644230769230766</v>
      </c>
      <c r="J5" s="7">
        <f>0.5*$H$8</f>
        <v>163.22115384615384</v>
      </c>
      <c r="K5" s="10">
        <f>((G5-F5)*H5)-B5</f>
        <v>10776.923076923076</v>
      </c>
    </row>
    <row r="6" spans="1:11" x14ac:dyDescent="0.15">
      <c r="A6" s="5" t="s">
        <v>14</v>
      </c>
      <c r="B6" s="6">
        <v>1100</v>
      </c>
      <c r="C6" s="7">
        <v>3.3</v>
      </c>
      <c r="D6" s="7">
        <v>1.5</v>
      </c>
      <c r="E6" s="7">
        <v>0.3</v>
      </c>
      <c r="F6" s="8">
        <v>45</v>
      </c>
      <c r="G6" s="8">
        <f>F6*3</f>
        <v>135</v>
      </c>
      <c r="H6" s="7">
        <v>32.644230769230781</v>
      </c>
      <c r="I6" s="7">
        <f t="shared" ref="I6:I7" si="0">0.1*$H$8</f>
        <v>32.644230769230766</v>
      </c>
      <c r="J6" s="7">
        <f t="shared" ref="J6:J7" si="1">0.5*$H$8</f>
        <v>163.22115384615384</v>
      </c>
      <c r="K6" s="10">
        <f t="shared" ref="K6:K7" si="2">((G6-F6)*H6)-B6</f>
        <v>1837.9807692307704</v>
      </c>
    </row>
    <row r="7" spans="1:11" x14ac:dyDescent="0.15">
      <c r="A7" s="5" t="s">
        <v>15</v>
      </c>
      <c r="B7" s="6">
        <v>1150</v>
      </c>
      <c r="C7" s="7">
        <v>3</v>
      </c>
      <c r="D7" s="7">
        <v>1.2</v>
      </c>
      <c r="E7" s="7">
        <v>0.3</v>
      </c>
      <c r="F7" s="8">
        <v>42</v>
      </c>
      <c r="G7" s="8">
        <f>F7*3</f>
        <v>126</v>
      </c>
      <c r="H7" s="7">
        <v>130.57692307692307</v>
      </c>
      <c r="I7" s="7">
        <f t="shared" si="0"/>
        <v>32.644230769230766</v>
      </c>
      <c r="J7" s="7">
        <f t="shared" si="1"/>
        <v>163.22115384615384</v>
      </c>
      <c r="K7" s="10">
        <f t="shared" si="2"/>
        <v>9818.4615384615372</v>
      </c>
    </row>
    <row r="8" spans="1:11" x14ac:dyDescent="0.15">
      <c r="A8" s="5"/>
      <c r="B8" s="5"/>
      <c r="C8" s="7"/>
      <c r="D8" s="7"/>
      <c r="E8" s="7"/>
      <c r="F8" s="11"/>
      <c r="G8" s="5" t="s">
        <v>16</v>
      </c>
      <c r="H8" s="7">
        <f>SUM(H5:H7)</f>
        <v>326.44230769230768</v>
      </c>
      <c r="I8" s="7">
        <f>SUM(I5:I7)</f>
        <v>97.932692307692292</v>
      </c>
      <c r="J8" s="9">
        <f>SUM(J5:J7)</f>
        <v>489.66346153846155</v>
      </c>
      <c r="K8" s="10">
        <f>SUM(K5:K7)</f>
        <v>22433.365384615383</v>
      </c>
    </row>
    <row r="9" spans="1:11" x14ac:dyDescent="0.15">
      <c r="B9" s="12" t="s">
        <v>17</v>
      </c>
      <c r="C9" s="7">
        <f>SUMPRODUCT(C5:C7,$H$5:$H$7)</f>
        <v>679</v>
      </c>
      <c r="D9" s="7">
        <f t="shared" ref="D9:E9" si="3">SUMPRODUCT(D5:D7,$H$5:$H$7)</f>
        <v>499.45673076923077</v>
      </c>
      <c r="E9" s="7">
        <f t="shared" si="3"/>
        <v>97.932692307692307</v>
      </c>
    </row>
    <row r="11" spans="1:11" x14ac:dyDescent="0.15">
      <c r="A11" s="1" t="s">
        <v>18</v>
      </c>
    </row>
    <row r="12" spans="1:11" x14ac:dyDescent="0.15">
      <c r="A12" t="s">
        <v>23</v>
      </c>
      <c r="B12" t="s">
        <v>24</v>
      </c>
      <c r="C12">
        <v>500</v>
      </c>
    </row>
    <row r="13" spans="1:11" x14ac:dyDescent="0.15">
      <c r="A13" t="s">
        <v>25</v>
      </c>
      <c r="B13" t="s">
        <v>26</v>
      </c>
      <c r="C13">
        <v>500</v>
      </c>
    </row>
    <row r="14" spans="1:11" x14ac:dyDescent="0.15">
      <c r="A14" t="s">
        <v>27</v>
      </c>
      <c r="B14" t="s">
        <v>26</v>
      </c>
      <c r="C14">
        <v>100</v>
      </c>
    </row>
    <row r="20" spans="1:11" x14ac:dyDescent="0.15">
      <c r="K20" s="16">
        <f>MAX($K$8)</f>
        <v>22433.365384615383</v>
      </c>
    </row>
    <row r="21" spans="1:11" x14ac:dyDescent="0.15">
      <c r="K21">
        <f>COUNT($H$5:$H$7)</f>
        <v>3</v>
      </c>
    </row>
    <row r="22" spans="1:11" x14ac:dyDescent="0.15">
      <c r="A22" t="s">
        <v>44</v>
      </c>
      <c r="B22" t="s">
        <v>28</v>
      </c>
      <c r="C22" t="s">
        <v>45</v>
      </c>
      <c r="K22" t="b">
        <f>$A$12&lt;=$C$12</f>
        <v>0</v>
      </c>
    </row>
    <row r="23" spans="1:11" x14ac:dyDescent="0.15">
      <c r="A23" t="s">
        <v>44</v>
      </c>
      <c r="B23" t="s">
        <v>26</v>
      </c>
      <c r="C23" t="s">
        <v>46</v>
      </c>
      <c r="K23" t="b">
        <f>$A$13&lt;=$C$13</f>
        <v>0</v>
      </c>
    </row>
    <row r="24" spans="1:11" x14ac:dyDescent="0.15">
      <c r="K24" t="b">
        <f>$A$14&lt;=$C$14</f>
        <v>0</v>
      </c>
    </row>
    <row r="25" spans="1:11" x14ac:dyDescent="0.15">
      <c r="K25" t="b">
        <f>$A$15&lt;=$C$15</f>
        <v>1</v>
      </c>
    </row>
    <row r="26" spans="1:11" x14ac:dyDescent="0.15">
      <c r="K26" t="b">
        <f>$A$16&lt;=$C$16</f>
        <v>1</v>
      </c>
    </row>
    <row r="27" spans="1:11" x14ac:dyDescent="0.15">
      <c r="K27" t="b">
        <f>$A$17&gt;=$C$17</f>
        <v>1</v>
      </c>
    </row>
    <row r="28" spans="1:11" x14ac:dyDescent="0.15">
      <c r="K28" t="b">
        <f>$A$18&gt;=$C$18</f>
        <v>1</v>
      </c>
    </row>
    <row r="29" spans="1:11" x14ac:dyDescent="0.15">
      <c r="K29" t="b">
        <f>$A$19&gt;=$C$19</f>
        <v>1</v>
      </c>
    </row>
    <row r="30" spans="1:11" x14ac:dyDescent="0.15">
      <c r="K30" t="b">
        <f>$A$20&gt;=$C$20</f>
        <v>1</v>
      </c>
    </row>
    <row r="31" spans="1:11" x14ac:dyDescent="0.15">
      <c r="K31" t="b">
        <f t="array" ref="K31">$C$9:$E$9&lt;=$C$12:$C$14</f>
        <v>0</v>
      </c>
    </row>
    <row r="32" spans="1:11" x14ac:dyDescent="0.15">
      <c r="K32" t="b">
        <f t="array" ref="K32">$H$5:$H$7=INT($H$5:$H$7)</f>
        <v>0</v>
      </c>
    </row>
    <row r="33" spans="11:11" x14ac:dyDescent="0.15">
      <c r="K33" t="b">
        <f t="array" ref="K33">$H$5:$H$7&gt;=$I$5:$I$7</f>
        <v>1</v>
      </c>
    </row>
    <row r="34" spans="11:11" x14ac:dyDescent="0.15">
      <c r="K34">
        <f>{32767,32767,0.000001,0.01,TRUE,FALSE,TRUE,1,1,1,0.0001,TRUE}</f>
        <v>32767</v>
      </c>
    </row>
    <row r="35" spans="11:11" x14ac:dyDescent="0.15">
      <c r="K35">
        <f>{0,0,2,100,0,FALSE,TRUE,0.075,0,0,FALSE,30}</f>
        <v>0</v>
      </c>
    </row>
  </sheetData>
  <scenarios current="1" show="1">
    <scenario name="Scenario 1" count="3" user="Windows User" comment="Created by Windows User on 3/7/2013">
      <inputCells r="H5" val="120" numFmtId="4"/>
      <inputCells r="H6" val="25" numFmtId="4"/>
      <inputCells r="H7" val="95" numFmtId="4"/>
    </scenario>
    <scenario name="Scenario 2" count="3" user="Windows User" comment="Created by Windows User on 3/7/2013_x000a_Modified by Windows User on 3/7/2013_x000a_Constraint that indvidual production be limited to no more than 50% of total production removed.">
      <inputCells r="H5" val="217" numFmtId="4"/>
      <inputCells r="H6" val="30" numFmtId="4"/>
      <inputCells r="H7" val="53" numFmtId="4"/>
    </scenario>
  </scenarios>
  <mergeCells count="8">
    <mergeCell ref="J3:J4"/>
    <mergeCell ref="K3:K4"/>
    <mergeCell ref="A3:A4"/>
    <mergeCell ref="B3:B4"/>
    <mergeCell ref="C3:E3"/>
    <mergeCell ref="F3:F4"/>
    <mergeCell ref="G3:G4"/>
    <mergeCell ref="H3:H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Skills Covered</vt:lpstr>
      <vt:lpstr>Answer Report 2</vt:lpstr>
      <vt:lpstr>Sensitivity Report 1</vt:lpstr>
      <vt:lpstr>Answer Report 3</vt:lpstr>
      <vt:lpstr>Valve 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Allison Bolen</cp:lastModifiedBy>
  <dcterms:created xsi:type="dcterms:W3CDTF">2013-02-13T04:40:50Z</dcterms:created>
  <dcterms:modified xsi:type="dcterms:W3CDTF">2018-12-11T18:28:05Z</dcterms:modified>
</cp:coreProperties>
</file>