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博士论文\项目包\系统性风险测度项目包\数据包\output\"/>
    </mc:Choice>
  </mc:AlternateContent>
  <bookViews>
    <workbookView xWindow="0" yWindow="0" windowWidth="20400" windowHeight="1815" firstSheet="9" activeTab="10"/>
  </bookViews>
  <sheets>
    <sheet name="股票序列号" sheetId="3" r:id="rId1"/>
    <sheet name="SRISK系统性重要银行排序" sheetId="10" r:id="rId2"/>
    <sheet name="SRISK系统性重要银行排序 (危机时)" sheetId="15" r:id="rId3"/>
    <sheet name="SRISK系统性重要银行排序 (危机后)" sheetId="16" r:id="rId4"/>
    <sheet name="SRISK系统性重要银行排序_正规方法" sheetId="24" r:id="rId5"/>
    <sheet name="SRISK系统性重要银行排序_正规方法转置" sheetId="25" r:id="rId6"/>
    <sheet name="系统重要性银行指标体系" sheetId="17" r:id="rId7"/>
    <sheet name="资产负债表处理器（D-SIBs专用）" sheetId="18" r:id="rId8"/>
    <sheet name="利润表处理器（D-SIBs专用）" sheetId="19" r:id="rId9"/>
    <sheet name="贷款结构表处理器（D-SIBs专用）" sheetId="20" r:id="rId10"/>
    <sheet name="资产负债表数据组装（D-SIBs专用）" sheetId="21" r:id="rId11"/>
    <sheet name="利润表数据组装（D-SIBs专用）" sheetId="22" r:id="rId12"/>
    <sheet name="贷款结构表数据组装（D-SIBs专用）" sheetId="2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4" l="1"/>
  <c r="D37" i="24"/>
  <c r="E37" i="24"/>
  <c r="F37" i="24"/>
  <c r="G37" i="24"/>
  <c r="H37" i="24"/>
  <c r="I37" i="24"/>
  <c r="B37" i="24"/>
  <c r="D228" i="23" l="1"/>
  <c r="C228" i="23"/>
  <c r="D226" i="23"/>
  <c r="C226" i="23"/>
  <c r="D224" i="23"/>
  <c r="C224" i="23"/>
  <c r="D222" i="23"/>
  <c r="C222" i="23"/>
  <c r="F202" i="23"/>
  <c r="E202" i="23"/>
  <c r="D144" i="23"/>
  <c r="C144" i="23"/>
  <c r="C145" i="23" s="1"/>
  <c r="D142" i="23"/>
  <c r="C142" i="23"/>
  <c r="D140" i="23"/>
  <c r="C140" i="23"/>
  <c r="D138" i="23"/>
  <c r="C138" i="23"/>
  <c r="D136" i="23"/>
  <c r="C136" i="23"/>
  <c r="D128" i="23"/>
  <c r="D129" i="23" s="1"/>
  <c r="C128" i="23"/>
  <c r="C129" i="23" s="1"/>
  <c r="D112" i="23"/>
  <c r="D109" i="23"/>
  <c r="D110" i="23" s="1"/>
  <c r="C109" i="23"/>
  <c r="C110" i="23" s="1"/>
  <c r="C111" i="23" s="1"/>
  <c r="C112" i="23" s="1"/>
  <c r="C113" i="23" s="1"/>
  <c r="D80" i="23"/>
  <c r="D81" i="23" s="1"/>
  <c r="C80" i="23"/>
  <c r="C81" i="23" s="1"/>
  <c r="D64" i="23"/>
  <c r="D65" i="23" s="1"/>
  <c r="C64" i="23"/>
  <c r="C65" i="23" s="1"/>
  <c r="D49" i="23"/>
  <c r="C49" i="23"/>
  <c r="D26" i="23"/>
  <c r="D27" i="23" s="1"/>
  <c r="D28" i="23" s="1"/>
  <c r="D29" i="23" s="1"/>
  <c r="D30" i="23" s="1"/>
  <c r="D31" i="23" s="1"/>
  <c r="D32" i="23" s="1"/>
  <c r="D33" i="23" s="1"/>
  <c r="C26" i="23"/>
  <c r="C27" i="23" s="1"/>
  <c r="C28" i="23" s="1"/>
  <c r="C29" i="23" s="1"/>
  <c r="C30" i="23" s="1"/>
  <c r="C31" i="23" s="1"/>
  <c r="C32" i="23" s="1"/>
  <c r="C33" i="23" s="1"/>
  <c r="D17" i="23"/>
  <c r="C17" i="23"/>
  <c r="D15" i="23"/>
  <c r="D14" i="23" s="1"/>
  <c r="D13" i="23" s="1"/>
  <c r="D12" i="23" s="1"/>
  <c r="D11" i="23" s="1"/>
  <c r="D10" i="23" s="1"/>
  <c r="D9" i="23" s="1"/>
  <c r="D8" i="23" s="1"/>
  <c r="D7" i="23" s="1"/>
  <c r="D6" i="23" s="1"/>
  <c r="D5" i="23" s="1"/>
  <c r="D4" i="23" s="1"/>
  <c r="D3" i="23" s="1"/>
  <c r="D2" i="23" s="1"/>
  <c r="C15" i="23"/>
  <c r="C14" i="23" s="1"/>
  <c r="C13" i="23" s="1"/>
  <c r="C12" i="23" s="1"/>
  <c r="C11" i="23" s="1"/>
  <c r="C10" i="23" s="1"/>
  <c r="C9" i="23" s="1"/>
  <c r="C8" i="23" s="1"/>
  <c r="C7" i="23" s="1"/>
  <c r="C6" i="23" s="1"/>
  <c r="C5" i="23" s="1"/>
  <c r="C4" i="23" s="1"/>
  <c r="C3" i="23" s="1"/>
  <c r="C2" i="23" s="1"/>
  <c r="N44" i="24"/>
  <c r="O44" i="24"/>
  <c r="Q44" i="24"/>
  <c r="I40" i="24"/>
  <c r="C47" i="24"/>
  <c r="F40" i="24"/>
  <c r="H47" i="24"/>
  <c r="E43" i="24"/>
  <c r="I49" i="24"/>
  <c r="F43" i="24"/>
  <c r="J49" i="24"/>
  <c r="J53" i="24"/>
  <c r="J57" i="24"/>
  <c r="J61" i="24"/>
  <c r="J65" i="24"/>
  <c r="E56" i="24"/>
  <c r="I68" i="24"/>
  <c r="O56" i="24"/>
  <c r="O60" i="24"/>
  <c r="O64" i="24"/>
  <c r="O68" i="24"/>
  <c r="E64" i="24"/>
  <c r="D55" i="24"/>
  <c r="D59" i="24"/>
  <c r="D63" i="24"/>
  <c r="D67" i="24"/>
  <c r="M58" i="24"/>
  <c r="K52" i="24"/>
  <c r="N41" i="24"/>
  <c r="O41" i="24"/>
  <c r="Q41" i="24"/>
  <c r="G39" i="24"/>
  <c r="O42" i="24"/>
  <c r="K39" i="24"/>
  <c r="C49" i="24"/>
  <c r="F44" i="24"/>
  <c r="K42" i="24"/>
  <c r="I51" i="24"/>
  <c r="F47" i="24"/>
  <c r="F53" i="24"/>
  <c r="N58" i="24"/>
  <c r="B64" i="24"/>
  <c r="N48" i="24"/>
  <c r="O48" i="24"/>
  <c r="Q48" i="24"/>
  <c r="E42" i="24"/>
  <c r="I48" i="24"/>
  <c r="L41" i="24"/>
  <c r="J50" i="24"/>
  <c r="K44" i="24"/>
  <c r="E51" i="24"/>
  <c r="L44" i="24"/>
  <c r="F51" i="24"/>
  <c r="J54" i="24"/>
  <c r="J58" i="24"/>
  <c r="J62" i="24"/>
  <c r="J66" i="24"/>
  <c r="E59" i="24"/>
  <c r="O53" i="24"/>
  <c r="O57" i="24"/>
  <c r="O61" i="24"/>
  <c r="O65" i="24"/>
  <c r="E55" i="24"/>
  <c r="M66" i="24"/>
  <c r="D56" i="24"/>
  <c r="D60" i="24"/>
  <c r="D64" i="24"/>
  <c r="D68" i="24"/>
  <c r="M61" i="24"/>
  <c r="L52" i="24"/>
  <c r="N45" i="24"/>
  <c r="O45" i="24"/>
  <c r="Q45" i="24"/>
  <c r="C41" i="24"/>
  <c r="O50" i="24"/>
  <c r="I42" i="24"/>
  <c r="C51" i="24"/>
  <c r="J46" i="24"/>
  <c r="E45" i="24"/>
  <c r="L40" i="24"/>
  <c r="F49" i="24"/>
  <c r="N54" i="24"/>
  <c r="B60" i="24"/>
  <c r="F65" i="24"/>
  <c r="Q59" i="24"/>
  <c r="G55" i="24"/>
  <c r="K60" i="24"/>
  <c r="C66" i="24"/>
  <c r="M59" i="24"/>
  <c r="P54" i="24"/>
  <c r="H60" i="24"/>
  <c r="L65" i="24"/>
  <c r="Q57" i="24"/>
  <c r="P52" i="24"/>
  <c r="O43" i="24"/>
  <c r="E40" i="24"/>
  <c r="G49" i="24"/>
  <c r="J44" i="24"/>
  <c r="I45" i="24"/>
  <c r="F41" i="24"/>
  <c r="D50" i="24"/>
  <c r="B55" i="24"/>
  <c r="F60" i="24"/>
  <c r="N65" i="24"/>
  <c r="M60" i="24"/>
  <c r="K55" i="24"/>
  <c r="C61" i="24"/>
  <c r="G66" i="24"/>
  <c r="I60" i="24"/>
  <c r="H55" i="24"/>
  <c r="L60" i="24"/>
  <c r="P65" i="24"/>
  <c r="I59" i="24"/>
  <c r="E52" i="24"/>
  <c r="O46" i="24"/>
  <c r="G41" i="24"/>
  <c r="K49" i="24"/>
  <c r="H45" i="24"/>
  <c r="C44" i="24"/>
  <c r="J39" i="24"/>
  <c r="H48" i="24"/>
  <c r="B54" i="24"/>
  <c r="F59" i="24"/>
  <c r="N64" i="24"/>
  <c r="M57" i="24"/>
  <c r="K54" i="24"/>
  <c r="C60" i="24"/>
  <c r="G65" i="24"/>
  <c r="I57" i="24"/>
  <c r="H54" i="24"/>
  <c r="L59" i="24"/>
  <c r="P64" i="24"/>
  <c r="I56" i="24"/>
  <c r="D52" i="24"/>
  <c r="P51" i="24"/>
  <c r="P50" i="24"/>
  <c r="E48" i="24"/>
  <c r="G42" i="24"/>
  <c r="F58" i="24"/>
  <c r="C59" i="24"/>
  <c r="L58" i="24"/>
  <c r="L45" i="24"/>
  <c r="F54" i="24"/>
  <c r="C55" i="24"/>
  <c r="L54" i="24"/>
  <c r="H52" i="24"/>
  <c r="L50" i="24"/>
  <c r="Q62" i="24"/>
  <c r="M62" i="24"/>
  <c r="Q60" i="24"/>
  <c r="K48" i="24"/>
  <c r="F62" i="24"/>
  <c r="C63" i="24"/>
  <c r="L62" i="24"/>
  <c r="N55" i="24"/>
  <c r="P55" i="24"/>
  <c r="H44" i="24"/>
  <c r="G68" i="24"/>
  <c r="N40" i="24"/>
  <c r="O40" i="24"/>
  <c r="Q40" i="24"/>
  <c r="G45" i="24"/>
  <c r="D45" i="24"/>
  <c r="C48" i="24"/>
  <c r="D51" i="24"/>
  <c r="J60" i="24"/>
  <c r="J68" i="24"/>
  <c r="O55" i="24"/>
  <c r="O63" i="24"/>
  <c r="P42" i="24"/>
  <c r="P40" i="24"/>
  <c r="P41" i="24"/>
  <c r="K43" i="24"/>
  <c r="E50" i="24"/>
  <c r="H43" i="24"/>
  <c r="C40" i="24"/>
  <c r="G46" i="24"/>
  <c r="D40" i="24"/>
  <c r="H46" i="24"/>
  <c r="L47" i="24"/>
  <c r="J55" i="24"/>
  <c r="J59" i="24"/>
  <c r="J63" i="24"/>
  <c r="J67" i="24"/>
  <c r="E62" i="24"/>
  <c r="O54" i="24"/>
  <c r="O58" i="24"/>
  <c r="O62" i="24"/>
  <c r="O66" i="24"/>
  <c r="E58" i="24"/>
  <c r="D53" i="24"/>
  <c r="D57" i="24"/>
  <c r="D61" i="24"/>
  <c r="D65" i="24"/>
  <c r="E53" i="24"/>
  <c r="M64" i="24"/>
  <c r="M52" i="24"/>
  <c r="N49" i="24"/>
  <c r="O49" i="24"/>
  <c r="Q49" i="24"/>
  <c r="N42" i="24"/>
  <c r="Q42" i="24"/>
  <c r="I44" i="24"/>
  <c r="L39" i="24"/>
  <c r="H51" i="24"/>
  <c r="E47" i="24"/>
  <c r="L42" i="24"/>
  <c r="J51" i="24"/>
  <c r="B56" i="24"/>
  <c r="F61" i="24"/>
  <c r="N66" i="24"/>
  <c r="M63" i="24"/>
  <c r="K56" i="24"/>
  <c r="C62" i="24"/>
  <c r="G67" i="24"/>
  <c r="I63" i="24"/>
  <c r="H56" i="24"/>
  <c r="L61" i="24"/>
  <c r="P66" i="24"/>
  <c r="I62" i="24"/>
  <c r="F52" i="24"/>
  <c r="O51" i="24"/>
  <c r="C43" i="24"/>
  <c r="G51" i="24"/>
  <c r="F48" i="24"/>
  <c r="I47" i="24"/>
  <c r="J43" i="24"/>
  <c r="F46" i="24"/>
  <c r="F56" i="24"/>
  <c r="N61" i="24"/>
  <c r="B67" i="24"/>
  <c r="I64" i="24"/>
  <c r="C57" i="24"/>
  <c r="G62" i="24"/>
  <c r="K67" i="24"/>
  <c r="Q64" i="24"/>
  <c r="L56" i="24"/>
  <c r="P61" i="24"/>
  <c r="H67" i="24"/>
  <c r="E63" i="24"/>
  <c r="J52" i="24"/>
  <c r="P46" i="24"/>
  <c r="G43" i="24"/>
  <c r="D39" i="24"/>
  <c r="D49" i="24"/>
  <c r="C46" i="24"/>
  <c r="D42" i="24"/>
  <c r="H50" i="24"/>
  <c r="F55" i="24"/>
  <c r="N60" i="24"/>
  <c r="B66" i="24"/>
  <c r="I61" i="24"/>
  <c r="C56" i="24"/>
  <c r="G61" i="24"/>
  <c r="K66" i="24"/>
  <c r="Q61" i="24"/>
  <c r="L55" i="24"/>
  <c r="P60" i="24"/>
  <c r="H66" i="24"/>
  <c r="E60" i="24"/>
  <c r="I52" i="24"/>
  <c r="O47" i="24"/>
  <c r="K41" i="24"/>
  <c r="I50" i="24"/>
  <c r="K50" i="24"/>
  <c r="N63" i="24"/>
  <c r="G64" i="24"/>
  <c r="P63" i="24"/>
  <c r="G44" i="24"/>
  <c r="N59" i="24"/>
  <c r="G60" i="24"/>
  <c r="P59" i="24"/>
  <c r="L49" i="24"/>
  <c r="G56" i="24"/>
  <c r="Q52" i="24"/>
  <c r="N67" i="24"/>
  <c r="P67" i="24"/>
  <c r="C39" i="24"/>
  <c r="K51" i="24"/>
  <c r="I41" i="24"/>
  <c r="J41" i="24"/>
  <c r="D48" i="24"/>
  <c r="J56" i="24"/>
  <c r="J64" i="24"/>
  <c r="E65" i="24"/>
  <c r="O59" i="24"/>
  <c r="O67" i="24"/>
  <c r="E61" i="24"/>
  <c r="D66" i="24"/>
  <c r="P45" i="24"/>
  <c r="Q50" i="24"/>
  <c r="E49" i="24"/>
  <c r="N62" i="24"/>
  <c r="C54" i="24"/>
  <c r="K64" i="24"/>
  <c r="L53" i="24"/>
  <c r="H64" i="24"/>
  <c r="G52" i="24"/>
  <c r="Q51" i="24"/>
  <c r="J42" i="24"/>
  <c r="F39" i="24"/>
  <c r="N53" i="24"/>
  <c r="F64" i="24"/>
  <c r="G54" i="24"/>
  <c r="C65" i="24"/>
  <c r="P53" i="24"/>
  <c r="L64" i="24"/>
  <c r="O52" i="24"/>
  <c r="P47" i="24"/>
  <c r="D43" i="24"/>
  <c r="G50" i="24"/>
  <c r="L51" i="24"/>
  <c r="F63" i="24"/>
  <c r="G53" i="24"/>
  <c r="C64" i="24"/>
  <c r="Q68" i="24"/>
  <c r="L63" i="24"/>
  <c r="M68" i="24"/>
  <c r="Q47" i="24"/>
  <c r="L43" i="24"/>
  <c r="K53" i="24"/>
  <c r="C52" i="24"/>
  <c r="I58" i="24"/>
  <c r="E57" i="24"/>
  <c r="F66" i="24"/>
  <c r="L66" i="24"/>
  <c r="B57" i="24"/>
  <c r="H57" i="24"/>
  <c r="G57" i="24"/>
  <c r="P56" i="24"/>
  <c r="L46" i="24"/>
  <c r="K65" i="24"/>
  <c r="D54" i="24"/>
  <c r="I55" i="24"/>
  <c r="P43" i="24"/>
  <c r="I46" i="24"/>
  <c r="F45" i="24"/>
  <c r="B68" i="24"/>
  <c r="C58" i="24"/>
  <c r="K68" i="24"/>
  <c r="L57" i="24"/>
  <c r="H68" i="24"/>
  <c r="N43" i="24"/>
  <c r="C45" i="24"/>
  <c r="E41" i="24"/>
  <c r="J45" i="24"/>
  <c r="N57" i="24"/>
  <c r="F68" i="24"/>
  <c r="G58" i="24"/>
  <c r="I53" i="24"/>
  <c r="P57" i="24"/>
  <c r="L68" i="24"/>
  <c r="N46" i="24"/>
  <c r="K45" i="24"/>
  <c r="I39" i="24"/>
  <c r="D44" i="24"/>
  <c r="N56" i="24"/>
  <c r="F67" i="24"/>
  <c r="C68" i="24"/>
  <c r="N39" i="24"/>
  <c r="E44" i="24"/>
  <c r="I54" i="24"/>
  <c r="H41" i="24"/>
  <c r="I65" i="24"/>
  <c r="D58" i="24"/>
  <c r="Q67" i="24"/>
  <c r="P44" i="24"/>
  <c r="F42" i="24"/>
  <c r="H49" i="24"/>
  <c r="M55" i="24"/>
  <c r="G59" i="24"/>
  <c r="Q55" i="24"/>
  <c r="P58" i="24"/>
  <c r="E54" i="24"/>
  <c r="N51" i="24"/>
  <c r="G47" i="24"/>
  <c r="I43" i="24"/>
  <c r="J47" i="24"/>
  <c r="B59" i="24"/>
  <c r="Q56" i="24"/>
  <c r="K59" i="24"/>
  <c r="M56" i="24"/>
  <c r="H59" i="24"/>
  <c r="Q54" i="24"/>
  <c r="P48" i="24"/>
  <c r="K47" i="24"/>
  <c r="C42" i="24"/>
  <c r="D46" i="24"/>
  <c r="B58" i="24"/>
  <c r="N68" i="24"/>
  <c r="K58" i="24"/>
  <c r="Q53" i="24"/>
  <c r="H58" i="24"/>
  <c r="P68" i="24"/>
  <c r="N47" i="24"/>
  <c r="E46" i="24"/>
  <c r="B53" i="24"/>
  <c r="H53" i="24"/>
  <c r="L48" i="24"/>
  <c r="Q58" i="24"/>
  <c r="H42" i="24"/>
  <c r="C67" i="24"/>
  <c r="G40" i="24"/>
  <c r="K57" i="24"/>
  <c r="B52" i="24"/>
  <c r="Q63" i="24"/>
  <c r="M53" i="24"/>
  <c r="H65" i="24"/>
  <c r="H61" i="24"/>
  <c r="I66" i="24"/>
  <c r="H40" i="24"/>
  <c r="K46" i="24"/>
  <c r="Q66" i="24"/>
  <c r="D62" i="24"/>
  <c r="N52" i="24"/>
  <c r="N50" i="24"/>
  <c r="K40" i="24"/>
  <c r="F57" i="24"/>
  <c r="M67" i="24"/>
  <c r="G63" i="24"/>
  <c r="I67" i="24"/>
  <c r="P62" i="24"/>
  <c r="E66" i="24"/>
  <c r="Q43" i="24"/>
  <c r="J40" i="24"/>
  <c r="C50" i="24"/>
  <c r="F50" i="24"/>
  <c r="B63" i="24"/>
  <c r="C53" i="24"/>
  <c r="K63" i="24"/>
  <c r="E68" i="24"/>
  <c r="H63" i="24"/>
  <c r="E67" i="24"/>
  <c r="Q46" i="24"/>
  <c r="D41" i="24"/>
  <c r="G48" i="24"/>
  <c r="D47" i="24"/>
  <c r="B62" i="24"/>
  <c r="Q65" i="24"/>
  <c r="K62" i="24"/>
  <c r="M65" i="24"/>
  <c r="H62" i="24"/>
  <c r="P49" i="24"/>
  <c r="H39" i="24"/>
  <c r="M54" i="24"/>
  <c r="B65" i="24"/>
  <c r="B61" i="24"/>
  <c r="J48" i="24"/>
  <c r="L67" i="24"/>
  <c r="K61" i="24"/>
  <c r="B94" i="24"/>
  <c r="G80" i="24"/>
  <c r="L101" i="24"/>
  <c r="C100" i="24"/>
  <c r="I93" i="24"/>
  <c r="E85" i="24"/>
  <c r="L74" i="24"/>
  <c r="F90" i="24"/>
  <c r="G77" i="24"/>
  <c r="L96" i="24"/>
  <c r="M89" i="24"/>
  <c r="J84" i="24"/>
  <c r="J100" i="24"/>
  <c r="Q88" i="24"/>
  <c r="C82" i="24"/>
  <c r="H103" i="24"/>
  <c r="O96" i="24"/>
  <c r="P98" i="24"/>
  <c r="N90" i="24"/>
  <c r="P76" i="24"/>
  <c r="E83" i="24"/>
  <c r="Q87" i="24"/>
  <c r="O93" i="24"/>
  <c r="N76" i="24"/>
  <c r="C93" i="24"/>
  <c r="K94" i="24"/>
  <c r="N101" i="24"/>
  <c r="D95" i="24"/>
  <c r="Q100" i="24"/>
  <c r="H76" i="24"/>
  <c r="P92" i="24"/>
  <c r="B91" i="24"/>
  <c r="L75" i="24"/>
  <c r="L97" i="24"/>
  <c r="M90" i="24"/>
  <c r="D84" i="24"/>
  <c r="K79" i="24"/>
  <c r="E93" i="24"/>
  <c r="F83" i="24"/>
  <c r="F99" i="24"/>
  <c r="G87" i="24"/>
  <c r="H80" i="24"/>
  <c r="J81" i="24"/>
  <c r="J97" i="24"/>
  <c r="Q84" i="24"/>
  <c r="C94" i="24"/>
  <c r="B89" i="24"/>
  <c r="Q94" i="24"/>
  <c r="I81" i="24"/>
  <c r="K100" i="24"/>
  <c r="F97" i="24"/>
  <c r="H88" i="24"/>
  <c r="J99" i="24"/>
  <c r="H91" i="24"/>
  <c r="E82" i="24"/>
  <c r="N98" i="24"/>
  <c r="O95" i="24"/>
  <c r="N103" i="24"/>
  <c r="D99" i="24"/>
  <c r="O75" i="24"/>
  <c r="E89" i="24"/>
  <c r="H78" i="24"/>
  <c r="K80" i="24"/>
  <c r="N82" i="24"/>
  <c r="D101" i="24"/>
  <c r="D77" i="24"/>
  <c r="K93" i="24"/>
  <c r="O91" i="24"/>
  <c r="C89" i="24"/>
  <c r="O77" i="24"/>
  <c r="D81" i="24"/>
  <c r="H94" i="24"/>
  <c r="L93" i="24"/>
  <c r="F80" i="24"/>
  <c r="M97" i="24"/>
  <c r="C90" i="24"/>
  <c r="E102" i="24"/>
  <c r="N75" i="24"/>
  <c r="N80" i="24"/>
  <c r="N81" i="24"/>
  <c r="B92" i="24"/>
  <c r="Q98" i="24"/>
  <c r="I85" i="24"/>
  <c r="K102" i="24"/>
  <c r="F100" i="24"/>
  <c r="H92" i="24"/>
  <c r="J102" i="24"/>
  <c r="H95" i="24"/>
  <c r="K89" i="24"/>
  <c r="M103" i="24"/>
  <c r="D91" i="24"/>
  <c r="P103" i="24"/>
  <c r="G83" i="24"/>
  <c r="D94" i="24"/>
  <c r="P100" i="24"/>
  <c r="B93" i="24"/>
  <c r="G100" i="24"/>
  <c r="B98" i="24"/>
  <c r="L85" i="24"/>
  <c r="C84" i="24"/>
  <c r="H77" i="24"/>
  <c r="O98" i="24"/>
  <c r="K84" i="24"/>
  <c r="F78" i="24"/>
  <c r="F94" i="24"/>
  <c r="L80" i="24"/>
  <c r="Q101" i="24"/>
  <c r="C95" i="24"/>
  <c r="J88" i="24"/>
  <c r="K75" i="24"/>
  <c r="G94" i="24"/>
  <c r="H87" i="24"/>
  <c r="O80" i="24"/>
  <c r="D102" i="24"/>
  <c r="P97" i="24"/>
  <c r="D75" i="24"/>
  <c r="O87" i="24"/>
  <c r="P90" i="24"/>
  <c r="C81" i="24"/>
  <c r="Q75" i="24"/>
  <c r="N92" i="24"/>
  <c r="I78" i="24"/>
  <c r="K88" i="24"/>
  <c r="L90" i="24"/>
  <c r="P80" i="24"/>
  <c r="H83" i="24"/>
  <c r="D82" i="24"/>
  <c r="K82" i="24"/>
  <c r="B95" i="24"/>
  <c r="L81" i="24"/>
  <c r="Q102" i="24"/>
  <c r="C96" i="24"/>
  <c r="I89" i="24"/>
  <c r="K98" i="24"/>
  <c r="C74" i="24"/>
  <c r="F87" i="24"/>
  <c r="F103" i="24"/>
  <c r="L92" i="24"/>
  <c r="C91" i="24"/>
  <c r="J85" i="24"/>
  <c r="J101" i="24"/>
  <c r="G90" i="24"/>
  <c r="I87" i="24"/>
  <c r="B97" i="24"/>
  <c r="E77" i="24"/>
  <c r="D92" i="24"/>
  <c r="F74" i="24"/>
  <c r="G76" i="24"/>
  <c r="J75" i="24"/>
  <c r="L76" i="24"/>
  <c r="C102" i="24"/>
  <c r="P78" i="24"/>
  <c r="Q91" i="24"/>
  <c r="E92" i="24"/>
  <c r="L98" i="24"/>
  <c r="P102" i="24"/>
  <c r="C101" i="24"/>
  <c r="K81" i="24"/>
  <c r="P75" i="24"/>
  <c r="G74" i="24"/>
  <c r="N102" i="24"/>
  <c r="P83" i="24"/>
  <c r="Q103" i="24"/>
  <c r="N88" i="24"/>
  <c r="E78" i="24"/>
  <c r="D79" i="24"/>
  <c r="E86" i="24"/>
  <c r="I94" i="24"/>
  <c r="O97" i="24"/>
  <c r="O90" i="24"/>
  <c r="F88" i="24"/>
  <c r="J90" i="24"/>
  <c r="I83" i="24"/>
  <c r="C85" i="24"/>
  <c r="N95" i="24"/>
  <c r="N100" i="24"/>
  <c r="G101" i="24"/>
  <c r="B100" i="24"/>
  <c r="H81" i="24"/>
  <c r="D96" i="24"/>
  <c r="F76" i="24"/>
  <c r="Q77" i="24"/>
  <c r="J78" i="24"/>
  <c r="Q80" i="24"/>
  <c r="D78" i="24"/>
  <c r="L102" i="24"/>
  <c r="G85" i="24"/>
  <c r="M87" i="24"/>
  <c r="Q82" i="24"/>
  <c r="C87" i="24"/>
  <c r="N94" i="24"/>
  <c r="L94" i="24"/>
  <c r="B101" i="24"/>
  <c r="H93" i="24"/>
  <c r="E90" i="24"/>
  <c r="F85" i="24"/>
  <c r="Q89" i="24"/>
  <c r="J79" i="24"/>
  <c r="G82" i="24"/>
  <c r="M96" i="24"/>
  <c r="P86" i="24"/>
  <c r="G81" i="24"/>
  <c r="P82" i="24"/>
  <c r="H86" i="24"/>
  <c r="Q95" i="24"/>
  <c r="D80" i="24"/>
  <c r="B102" i="24"/>
  <c r="Q90" i="24"/>
  <c r="H89" i="24"/>
  <c r="O82" i="24"/>
  <c r="I75" i="24"/>
  <c r="E98" i="24"/>
  <c r="F82" i="24"/>
  <c r="F98" i="24"/>
  <c r="Q85" i="24"/>
  <c r="C79" i="24"/>
  <c r="J76" i="24"/>
  <c r="J92" i="24"/>
  <c r="G78" i="24"/>
  <c r="L99" i="24"/>
  <c r="M92" i="24"/>
  <c r="D86" i="24"/>
  <c r="K87" i="24"/>
  <c r="E80" i="24"/>
  <c r="G97" i="24"/>
  <c r="I98" i="24"/>
  <c r="N83" i="24"/>
  <c r="H100" i="24"/>
  <c r="K86" i="24"/>
  <c r="L78" i="24"/>
  <c r="D89" i="24"/>
  <c r="K101" i="24"/>
  <c r="M101" i="24"/>
  <c r="E101" i="24"/>
  <c r="M88" i="24"/>
  <c r="O92" i="24"/>
  <c r="P81" i="24"/>
  <c r="B99" i="24"/>
  <c r="Q86" i="24"/>
  <c r="C80" i="24"/>
  <c r="H101" i="24"/>
  <c r="O94" i="24"/>
  <c r="K90" i="24"/>
  <c r="F75" i="24"/>
  <c r="F91" i="24"/>
  <c r="D76" i="24"/>
  <c r="Q97" i="24"/>
  <c r="H96" i="24"/>
  <c r="J89" i="24"/>
  <c r="K76" i="24"/>
  <c r="L95" i="24"/>
  <c r="I103" i="24"/>
  <c r="C76" i="24"/>
  <c r="C88" i="24"/>
  <c r="O102" i="24"/>
  <c r="F81" i="24"/>
  <c r="L84" i="24"/>
  <c r="J83" i="24"/>
  <c r="L87" i="24"/>
  <c r="O84" i="24"/>
  <c r="E97" i="24"/>
  <c r="M95" i="24"/>
  <c r="K95" i="24"/>
  <c r="C97" i="24"/>
  <c r="I77" i="24"/>
  <c r="I86" i="24"/>
  <c r="N89" i="24"/>
  <c r="O89" i="24"/>
  <c r="I99" i="24"/>
  <c r="M99" i="24"/>
  <c r="P99" i="24"/>
  <c r="C103" i="24"/>
  <c r="Q83" i="24"/>
  <c r="P77" i="24"/>
  <c r="K91" i="24"/>
  <c r="P85" i="24"/>
  <c r="N77" i="24"/>
  <c r="B88" i="24"/>
  <c r="K97" i="24"/>
  <c r="G75" i="24"/>
  <c r="G86" i="24"/>
  <c r="I76" i="24"/>
  <c r="O79" i="24"/>
  <c r="M91" i="24"/>
  <c r="H98" i="24"/>
  <c r="D87" i="24"/>
  <c r="L77" i="24"/>
  <c r="C92" i="24"/>
  <c r="P84" i="24"/>
  <c r="F84" i="24"/>
  <c r="L88" i="24"/>
  <c r="J86" i="24"/>
  <c r="L91" i="24"/>
  <c r="O88" i="24"/>
  <c r="I88" i="24"/>
  <c r="I92" i="24"/>
  <c r="E99" i="24"/>
  <c r="H97" i="24"/>
  <c r="K77" i="24"/>
  <c r="P93" i="24"/>
  <c r="K103" i="24"/>
  <c r="Q78" i="24"/>
  <c r="H75" i="24"/>
  <c r="E79" i="24"/>
  <c r="F93" i="24"/>
  <c r="L100" i="24"/>
  <c r="J87" i="24"/>
  <c r="Q92" i="24"/>
  <c r="I79" i="24"/>
  <c r="K92" i="24"/>
  <c r="B90" i="24"/>
  <c r="C77" i="24"/>
  <c r="G96" i="24"/>
  <c r="M94" i="24"/>
  <c r="D88" i="24"/>
  <c r="P96" i="24"/>
  <c r="P94" i="24"/>
  <c r="F86" i="24"/>
  <c r="F102" i="24"/>
  <c r="G91" i="24"/>
  <c r="H84" i="24"/>
  <c r="J80" i="24"/>
  <c r="J96" i="24"/>
  <c r="L83" i="24"/>
  <c r="E76" i="24"/>
  <c r="C98" i="24"/>
  <c r="I91" i="24"/>
  <c r="Q76" i="24"/>
  <c r="I74" i="24"/>
  <c r="H90" i="24"/>
  <c r="E94" i="24"/>
  <c r="N99" i="24"/>
  <c r="D83" i="24"/>
  <c r="K99" i="24"/>
  <c r="Q99" i="24"/>
  <c r="O99" i="24"/>
  <c r="N85" i="24"/>
  <c r="I84" i="24"/>
  <c r="P95" i="24"/>
  <c r="H99" i="24"/>
  <c r="D98" i="24"/>
  <c r="B87" i="24"/>
  <c r="B103" i="24"/>
  <c r="G92" i="24"/>
  <c r="H85" i="24"/>
  <c r="O78" i="24"/>
  <c r="D100" i="24"/>
  <c r="P89" i="24"/>
  <c r="F79" i="24"/>
  <c r="F95" i="24"/>
  <c r="Q81" i="24"/>
  <c r="G103" i="24"/>
  <c r="J77" i="24"/>
  <c r="J93" i="24"/>
  <c r="L79" i="24"/>
  <c r="C78" i="24"/>
  <c r="E103" i="24"/>
  <c r="G84" i="24"/>
  <c r="M98" i="24"/>
  <c r="P79" i="24"/>
  <c r="F89" i="24"/>
  <c r="G95" i="24"/>
  <c r="J91" i="24"/>
  <c r="G98" i="24"/>
  <c r="I95" i="24"/>
  <c r="N78" i="24"/>
  <c r="I82" i="24"/>
  <c r="N79" i="24"/>
  <c r="O85" i="24"/>
  <c r="N84" i="24"/>
  <c r="I102" i="24"/>
  <c r="Q79" i="24"/>
  <c r="D103" i="24"/>
  <c r="E87" i="24"/>
  <c r="D85" i="24"/>
  <c r="N87" i="24"/>
  <c r="O101" i="24"/>
  <c r="H82" i="24"/>
  <c r="N93" i="24"/>
  <c r="E91" i="24"/>
  <c r="N96" i="24"/>
  <c r="N97" i="24"/>
  <c r="B96" i="24"/>
  <c r="H74" i="24"/>
  <c r="Q93" i="24"/>
  <c r="H79" i="24"/>
  <c r="P87" i="24"/>
  <c r="K83" i="24"/>
  <c r="I96" i="24"/>
  <c r="D97" i="24"/>
  <c r="E81" i="24"/>
  <c r="G88" i="24"/>
  <c r="M102" i="24"/>
  <c r="E88" i="24"/>
  <c r="F92" i="24"/>
  <c r="G99" i="24"/>
  <c r="J94" i="24"/>
  <c r="G102" i="24"/>
  <c r="P91" i="24"/>
  <c r="E96" i="24"/>
  <c r="J74" i="24"/>
  <c r="O81" i="24"/>
  <c r="E95" i="24"/>
  <c r="Q96" i="24"/>
  <c r="I80" i="24"/>
  <c r="I100" i="24"/>
  <c r="L89" i="24"/>
  <c r="O86" i="24"/>
  <c r="F101" i="24"/>
  <c r="J95" i="24"/>
  <c r="D90" i="24"/>
  <c r="H102" i="24"/>
  <c r="N91" i="24"/>
  <c r="P88" i="24"/>
  <c r="I101" i="24"/>
  <c r="G93" i="24"/>
  <c r="I97" i="24"/>
  <c r="G79" i="24"/>
  <c r="J103" i="24"/>
  <c r="O100" i="24"/>
  <c r="I90" i="24"/>
  <c r="L82" i="24"/>
  <c r="P101" i="24"/>
  <c r="F96" i="24"/>
  <c r="K74" i="24"/>
  <c r="C99" i="24"/>
  <c r="E84" i="24"/>
  <c r="C83" i="24"/>
  <c r="L103" i="24"/>
  <c r="E100" i="24"/>
  <c r="O103" i="24"/>
  <c r="D74" i="24"/>
  <c r="C75" i="24"/>
  <c r="J82" i="24"/>
  <c r="L86" i="24"/>
  <c r="O83" i="24"/>
  <c r="K85" i="24"/>
  <c r="F77" i="24"/>
  <c r="M93" i="24"/>
  <c r="C86" i="24"/>
  <c r="N86" i="24"/>
  <c r="N74" i="24"/>
  <c r="G89" i="24"/>
  <c r="E75" i="24"/>
  <c r="J98" i="24"/>
  <c r="D93" i="24"/>
  <c r="K78" i="24"/>
  <c r="M100" i="24"/>
  <c r="O76" i="24"/>
  <c r="K96" i="24"/>
  <c r="H69" i="24" l="1"/>
  <c r="H70" i="24"/>
  <c r="Q71" i="24"/>
  <c r="K71" i="24"/>
  <c r="B71" i="24"/>
  <c r="B69" i="24"/>
  <c r="E71" i="24"/>
  <c r="D71" i="24"/>
  <c r="N70" i="24"/>
  <c r="N69" i="24"/>
  <c r="I70" i="24"/>
  <c r="I69" i="24"/>
  <c r="N71" i="24"/>
  <c r="I71" i="24"/>
  <c r="L71" i="24"/>
  <c r="F70" i="24"/>
  <c r="F69" i="24"/>
  <c r="C70" i="24"/>
  <c r="C69" i="24"/>
  <c r="C71" i="24"/>
  <c r="D70" i="24"/>
  <c r="D69" i="24"/>
  <c r="P71" i="24"/>
  <c r="F71" i="24"/>
  <c r="L69" i="24"/>
  <c r="L70" i="24"/>
  <c r="M69" i="24"/>
  <c r="M71" i="24"/>
  <c r="H71" i="24"/>
  <c r="G71" i="24"/>
  <c r="P70" i="24"/>
  <c r="P69" i="24"/>
  <c r="Q70" i="24"/>
  <c r="Q69" i="24"/>
  <c r="O70" i="24"/>
  <c r="O69" i="24"/>
  <c r="J69" i="24"/>
  <c r="J70" i="24"/>
  <c r="O71" i="24"/>
  <c r="E69" i="24"/>
  <c r="E70" i="24"/>
  <c r="J71" i="24"/>
  <c r="K70" i="24"/>
  <c r="K69" i="24"/>
  <c r="G70" i="24"/>
  <c r="G69" i="24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Z70" i="19"/>
  <c r="AA70" i="19"/>
  <c r="AB70" i="19"/>
  <c r="AC70" i="19"/>
  <c r="AD70" i="19"/>
  <c r="AE70" i="19"/>
  <c r="AF70" i="19"/>
  <c r="AG70" i="19"/>
  <c r="AH70" i="19"/>
  <c r="AI70" i="19"/>
  <c r="AJ70" i="19"/>
  <c r="AK70" i="19"/>
  <c r="AL70" i="19"/>
  <c r="AM70" i="19"/>
  <c r="AN70" i="19"/>
  <c r="AO70" i="19"/>
  <c r="AP70" i="19"/>
  <c r="AQ70" i="19"/>
  <c r="AR70" i="19"/>
  <c r="AS70" i="19"/>
  <c r="AT70" i="19"/>
  <c r="AU70" i="19"/>
  <c r="AV70" i="19"/>
  <c r="AW70" i="19"/>
  <c r="AX70" i="19"/>
  <c r="AY70" i="19"/>
  <c r="AZ70" i="19"/>
  <c r="BA70" i="19"/>
  <c r="BB70" i="19"/>
  <c r="BC70" i="19"/>
  <c r="BD70" i="19"/>
  <c r="BE70" i="19"/>
  <c r="BF70" i="19"/>
  <c r="BG70" i="19"/>
  <c r="BH70" i="19"/>
  <c r="BI70" i="19"/>
  <c r="BJ70" i="19"/>
  <c r="BK70" i="19"/>
  <c r="BL70" i="19"/>
  <c r="BM70" i="19"/>
  <c r="BN70" i="19"/>
  <c r="BO70" i="19"/>
  <c r="BP70" i="19"/>
  <c r="BQ70" i="19"/>
  <c r="BR70" i="19"/>
  <c r="BS70" i="19"/>
  <c r="BT70" i="19"/>
  <c r="BU70" i="19"/>
  <c r="BV70" i="19"/>
  <c r="BW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Y71" i="19"/>
  <c r="Z71" i="19"/>
  <c r="AA71" i="19"/>
  <c r="AB71" i="19"/>
  <c r="AC71" i="19"/>
  <c r="AD71" i="19"/>
  <c r="AE71" i="19"/>
  <c r="AF71" i="19"/>
  <c r="AG71" i="19"/>
  <c r="AH71" i="19"/>
  <c r="AI71" i="19"/>
  <c r="AJ71" i="19"/>
  <c r="AK71" i="19"/>
  <c r="AL71" i="19"/>
  <c r="AM71" i="19"/>
  <c r="AN71" i="19"/>
  <c r="AO71" i="19"/>
  <c r="AP71" i="19"/>
  <c r="AQ71" i="19"/>
  <c r="AR71" i="19"/>
  <c r="AS71" i="19"/>
  <c r="AT71" i="19"/>
  <c r="AU71" i="19"/>
  <c r="AV71" i="19"/>
  <c r="AW71" i="19"/>
  <c r="AX71" i="19"/>
  <c r="AY71" i="19"/>
  <c r="AZ71" i="19"/>
  <c r="BA71" i="19"/>
  <c r="BB71" i="19"/>
  <c r="BC71" i="19"/>
  <c r="BD71" i="19"/>
  <c r="BE71" i="19"/>
  <c r="BF71" i="19"/>
  <c r="BG71" i="19"/>
  <c r="BH71" i="19"/>
  <c r="BI71" i="19"/>
  <c r="BJ71" i="19"/>
  <c r="BK71" i="19"/>
  <c r="BL71" i="19"/>
  <c r="BM71" i="19"/>
  <c r="BN71" i="19"/>
  <c r="BO71" i="19"/>
  <c r="BP71" i="19"/>
  <c r="BQ71" i="19"/>
  <c r="BR71" i="19"/>
  <c r="BS71" i="19"/>
  <c r="BT71" i="19"/>
  <c r="BU71" i="19"/>
  <c r="BV71" i="19"/>
  <c r="BW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V72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AJ72" i="19"/>
  <c r="AK72" i="19"/>
  <c r="AL72" i="19"/>
  <c r="AM72" i="19"/>
  <c r="AN72" i="19"/>
  <c r="AO72" i="19"/>
  <c r="AP72" i="19"/>
  <c r="AQ72" i="19"/>
  <c r="AR72" i="19"/>
  <c r="AS72" i="19"/>
  <c r="AT72" i="19"/>
  <c r="AU72" i="19"/>
  <c r="AV72" i="19"/>
  <c r="AW72" i="19"/>
  <c r="AX72" i="19"/>
  <c r="AY72" i="19"/>
  <c r="AZ72" i="19"/>
  <c r="BA72" i="19"/>
  <c r="BB72" i="19"/>
  <c r="BC72" i="19"/>
  <c r="BD72" i="19"/>
  <c r="BE72" i="19"/>
  <c r="BF72" i="19"/>
  <c r="BG72" i="19"/>
  <c r="BH72" i="19"/>
  <c r="BI72" i="19"/>
  <c r="BJ72" i="19"/>
  <c r="BK72" i="19"/>
  <c r="BL72" i="19"/>
  <c r="BM72" i="19"/>
  <c r="BN72" i="19"/>
  <c r="BO72" i="19"/>
  <c r="BP72" i="19"/>
  <c r="BQ72" i="19"/>
  <c r="BR72" i="19"/>
  <c r="BS72" i="19"/>
  <c r="BT72" i="19"/>
  <c r="BU72" i="19"/>
  <c r="BV72" i="19"/>
  <c r="BW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A73" i="19"/>
  <c r="AB73" i="19"/>
  <c r="AC73" i="19"/>
  <c r="AD73" i="19"/>
  <c r="AE73" i="19"/>
  <c r="AF73" i="19"/>
  <c r="AG73" i="19"/>
  <c r="AH73" i="19"/>
  <c r="AI73" i="19"/>
  <c r="AJ73" i="19"/>
  <c r="AK73" i="19"/>
  <c r="AL73" i="19"/>
  <c r="AM73" i="19"/>
  <c r="AN73" i="19"/>
  <c r="AO73" i="19"/>
  <c r="AP73" i="19"/>
  <c r="AQ73" i="19"/>
  <c r="AR73" i="19"/>
  <c r="AS73" i="19"/>
  <c r="AT73" i="19"/>
  <c r="AU73" i="19"/>
  <c r="AV73" i="19"/>
  <c r="AW73" i="19"/>
  <c r="AX73" i="19"/>
  <c r="AY73" i="19"/>
  <c r="AZ73" i="19"/>
  <c r="BA73" i="19"/>
  <c r="BB73" i="19"/>
  <c r="BC73" i="19"/>
  <c r="BD73" i="19"/>
  <c r="BE73" i="19"/>
  <c r="BF73" i="19"/>
  <c r="BG73" i="19"/>
  <c r="BH73" i="19"/>
  <c r="BI73" i="19"/>
  <c r="BJ73" i="19"/>
  <c r="BK73" i="19"/>
  <c r="BL73" i="19"/>
  <c r="BM73" i="19"/>
  <c r="BN73" i="19"/>
  <c r="BO73" i="19"/>
  <c r="BP73" i="19"/>
  <c r="BQ73" i="19"/>
  <c r="BR73" i="19"/>
  <c r="BS73" i="19"/>
  <c r="BT73" i="19"/>
  <c r="BU73" i="19"/>
  <c r="BV73" i="19"/>
  <c r="BW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Z74" i="19"/>
  <c r="AA74" i="19"/>
  <c r="AB74" i="19"/>
  <c r="AC74" i="19"/>
  <c r="AD74" i="19"/>
  <c r="AE74" i="19"/>
  <c r="AF74" i="19"/>
  <c r="AG74" i="19"/>
  <c r="AH74" i="19"/>
  <c r="AI74" i="19"/>
  <c r="AJ74" i="19"/>
  <c r="AK74" i="19"/>
  <c r="AL74" i="19"/>
  <c r="AM74" i="19"/>
  <c r="AN74" i="19"/>
  <c r="AO74" i="19"/>
  <c r="AP74" i="19"/>
  <c r="AQ74" i="19"/>
  <c r="AR74" i="19"/>
  <c r="AS74" i="19"/>
  <c r="AT74" i="19"/>
  <c r="AU74" i="19"/>
  <c r="AV74" i="19"/>
  <c r="AW74" i="19"/>
  <c r="AX74" i="19"/>
  <c r="AY74" i="19"/>
  <c r="AZ74" i="19"/>
  <c r="BA74" i="19"/>
  <c r="BB74" i="19"/>
  <c r="BC74" i="19"/>
  <c r="BD74" i="19"/>
  <c r="BE74" i="19"/>
  <c r="BF74" i="19"/>
  <c r="BG74" i="19"/>
  <c r="BH74" i="19"/>
  <c r="BI74" i="19"/>
  <c r="BJ74" i="19"/>
  <c r="BK74" i="19"/>
  <c r="BL74" i="19"/>
  <c r="BM74" i="19"/>
  <c r="BN74" i="19"/>
  <c r="BO74" i="19"/>
  <c r="BP74" i="19"/>
  <c r="BQ74" i="19"/>
  <c r="BR74" i="19"/>
  <c r="BS74" i="19"/>
  <c r="BT74" i="19"/>
  <c r="BU74" i="19"/>
  <c r="BV74" i="19"/>
  <c r="BW74" i="19"/>
  <c r="B74" i="19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B40" i="20"/>
  <c r="B39" i="20"/>
  <c r="B38" i="20"/>
  <c r="B37" i="20"/>
  <c r="B36" i="20"/>
  <c r="B106" i="24" l="1"/>
  <c r="L105" i="24"/>
  <c r="K104" i="24"/>
  <c r="P106" i="24"/>
  <c r="H105" i="24"/>
  <c r="O106" i="24"/>
  <c r="O105" i="24"/>
  <c r="M106" i="24"/>
  <c r="Q104" i="24"/>
  <c r="F104" i="24"/>
  <c r="O104" i="24"/>
  <c r="P104" i="24"/>
  <c r="F106" i="24"/>
  <c r="I106" i="24"/>
  <c r="F105" i="24"/>
  <c r="I104" i="24"/>
  <c r="D106" i="24"/>
  <c r="K106" i="24"/>
  <c r="G104" i="24"/>
  <c r="L104" i="24"/>
  <c r="N106" i="24"/>
  <c r="B104" i="24"/>
  <c r="H104" i="24"/>
  <c r="J104" i="24"/>
  <c r="C104" i="24"/>
  <c r="E105" i="24"/>
  <c r="L106" i="24"/>
  <c r="J106" i="24"/>
  <c r="J105" i="24"/>
  <c r="P105" i="24"/>
  <c r="H106" i="24"/>
  <c r="D104" i="24"/>
  <c r="N104" i="24"/>
  <c r="M104" i="24"/>
  <c r="E104" i="24"/>
  <c r="N105" i="24"/>
  <c r="K105" i="24"/>
  <c r="G105" i="24"/>
  <c r="Q106" i="24"/>
  <c r="E106" i="24"/>
  <c r="I105" i="24"/>
  <c r="G106" i="24"/>
  <c r="D105" i="24"/>
  <c r="C105" i="24"/>
  <c r="C106" i="24"/>
  <c r="Q105" i="24"/>
  <c r="B73" i="19"/>
  <c r="B72" i="19"/>
  <c r="B71" i="19"/>
  <c r="B70" i="19"/>
  <c r="C85" i="18" l="1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AU85" i="18"/>
  <c r="AV85" i="18"/>
  <c r="AW85" i="18"/>
  <c r="AX85" i="18"/>
  <c r="AY85" i="18"/>
  <c r="AZ85" i="18"/>
  <c r="BA85" i="18"/>
  <c r="BB85" i="18"/>
  <c r="BC85" i="18"/>
  <c r="BD85" i="18"/>
  <c r="BE85" i="18"/>
  <c r="BF85" i="18"/>
  <c r="BG85" i="18"/>
  <c r="BH85" i="18"/>
  <c r="BI85" i="18"/>
  <c r="BJ85" i="18"/>
  <c r="BK85" i="18"/>
  <c r="BL85" i="18"/>
  <c r="BM85" i="18"/>
  <c r="BN85" i="18"/>
  <c r="BO85" i="18"/>
  <c r="BP85" i="18"/>
  <c r="BQ85" i="18"/>
  <c r="BR85" i="18"/>
  <c r="BS85" i="18"/>
  <c r="BT85" i="18"/>
  <c r="BU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S86" i="18"/>
  <c r="AT86" i="18"/>
  <c r="AU86" i="18"/>
  <c r="AV86" i="18"/>
  <c r="AW86" i="18"/>
  <c r="AX86" i="18"/>
  <c r="AY86" i="18"/>
  <c r="AZ86" i="18"/>
  <c r="BA86" i="18"/>
  <c r="BB86" i="18"/>
  <c r="BC86" i="18"/>
  <c r="BD86" i="18"/>
  <c r="BE86" i="18"/>
  <c r="BF86" i="18"/>
  <c r="BG86" i="18"/>
  <c r="BH86" i="18"/>
  <c r="BI86" i="18"/>
  <c r="BJ86" i="18"/>
  <c r="BK86" i="18"/>
  <c r="BL86" i="18"/>
  <c r="BM86" i="18"/>
  <c r="BN86" i="18"/>
  <c r="BO86" i="18"/>
  <c r="BP86" i="18"/>
  <c r="BQ86" i="18"/>
  <c r="BR86" i="18"/>
  <c r="BS86" i="18"/>
  <c r="BT86" i="18"/>
  <c r="BU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AT87" i="18"/>
  <c r="AU87" i="18"/>
  <c r="AV87" i="18"/>
  <c r="AW87" i="18"/>
  <c r="AX87" i="18"/>
  <c r="AY87" i="18"/>
  <c r="AZ87" i="18"/>
  <c r="BA87" i="18"/>
  <c r="BB87" i="18"/>
  <c r="BC87" i="18"/>
  <c r="BD87" i="18"/>
  <c r="BE87" i="18"/>
  <c r="BF87" i="18"/>
  <c r="BG87" i="18"/>
  <c r="BH87" i="18"/>
  <c r="BI87" i="18"/>
  <c r="BJ87" i="18"/>
  <c r="BK87" i="18"/>
  <c r="BL87" i="18"/>
  <c r="BM87" i="18"/>
  <c r="BN87" i="18"/>
  <c r="BO87" i="18"/>
  <c r="BP87" i="18"/>
  <c r="BQ87" i="18"/>
  <c r="BR87" i="18"/>
  <c r="BS87" i="18"/>
  <c r="BT87" i="18"/>
  <c r="BU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S88" i="18"/>
  <c r="AT88" i="18"/>
  <c r="AU88" i="18"/>
  <c r="AV88" i="18"/>
  <c r="AW88" i="18"/>
  <c r="AX88" i="18"/>
  <c r="AY88" i="18"/>
  <c r="AZ88" i="18"/>
  <c r="BA88" i="18"/>
  <c r="BB88" i="18"/>
  <c r="BC88" i="18"/>
  <c r="BD88" i="18"/>
  <c r="BE88" i="18"/>
  <c r="BF88" i="18"/>
  <c r="BG88" i="18"/>
  <c r="BH88" i="18"/>
  <c r="BI88" i="18"/>
  <c r="BJ88" i="18"/>
  <c r="BK88" i="18"/>
  <c r="BL88" i="18"/>
  <c r="BM88" i="18"/>
  <c r="BN88" i="18"/>
  <c r="BO88" i="18"/>
  <c r="BP88" i="18"/>
  <c r="BQ88" i="18"/>
  <c r="BR88" i="18"/>
  <c r="BS88" i="18"/>
  <c r="BT88" i="18"/>
  <c r="BU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S89" i="18"/>
  <c r="AT89" i="18"/>
  <c r="AU89" i="18"/>
  <c r="AV89" i="18"/>
  <c r="AW89" i="18"/>
  <c r="AX89" i="18"/>
  <c r="AY89" i="18"/>
  <c r="AZ89" i="18"/>
  <c r="BA89" i="18"/>
  <c r="BB89" i="18"/>
  <c r="BC89" i="18"/>
  <c r="BD89" i="18"/>
  <c r="BE89" i="18"/>
  <c r="BF89" i="18"/>
  <c r="BG89" i="18"/>
  <c r="BH89" i="18"/>
  <c r="BI89" i="18"/>
  <c r="BJ89" i="18"/>
  <c r="BK89" i="18"/>
  <c r="BL89" i="18"/>
  <c r="BM89" i="18"/>
  <c r="BN89" i="18"/>
  <c r="BO89" i="18"/>
  <c r="BP89" i="18"/>
  <c r="BQ89" i="18"/>
  <c r="BR89" i="18"/>
  <c r="BS89" i="18"/>
  <c r="BT89" i="18"/>
  <c r="BU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S90" i="18"/>
  <c r="AT90" i="18"/>
  <c r="AU90" i="18"/>
  <c r="AV90" i="18"/>
  <c r="AW90" i="18"/>
  <c r="AX90" i="18"/>
  <c r="AY90" i="18"/>
  <c r="AZ90" i="18"/>
  <c r="BA90" i="18"/>
  <c r="BB90" i="18"/>
  <c r="BC90" i="18"/>
  <c r="BD90" i="18"/>
  <c r="BE90" i="18"/>
  <c r="BF90" i="18"/>
  <c r="BG90" i="18"/>
  <c r="BH90" i="18"/>
  <c r="BI90" i="18"/>
  <c r="BJ90" i="18"/>
  <c r="BK90" i="18"/>
  <c r="BL90" i="18"/>
  <c r="BM90" i="18"/>
  <c r="BN90" i="18"/>
  <c r="BO90" i="18"/>
  <c r="BP90" i="18"/>
  <c r="BQ90" i="18"/>
  <c r="BR90" i="18"/>
  <c r="BS90" i="18"/>
  <c r="BT90" i="18"/>
  <c r="BU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S91" i="18"/>
  <c r="AT91" i="18"/>
  <c r="AU91" i="18"/>
  <c r="AV91" i="18"/>
  <c r="AW91" i="18"/>
  <c r="AX91" i="18"/>
  <c r="AY91" i="18"/>
  <c r="AZ91" i="18"/>
  <c r="BA91" i="18"/>
  <c r="BB91" i="18"/>
  <c r="BC91" i="18"/>
  <c r="BD91" i="18"/>
  <c r="BE91" i="18"/>
  <c r="BF91" i="18"/>
  <c r="BG91" i="18"/>
  <c r="BH91" i="18"/>
  <c r="BI91" i="18"/>
  <c r="BJ91" i="18"/>
  <c r="BK91" i="18"/>
  <c r="BL91" i="18"/>
  <c r="BM91" i="18"/>
  <c r="BN91" i="18"/>
  <c r="BO91" i="18"/>
  <c r="BP91" i="18"/>
  <c r="BQ91" i="18"/>
  <c r="BR91" i="18"/>
  <c r="BS91" i="18"/>
  <c r="BT91" i="18"/>
  <c r="BU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S92" i="18"/>
  <c r="AT92" i="18"/>
  <c r="AU92" i="18"/>
  <c r="AV92" i="18"/>
  <c r="AW92" i="18"/>
  <c r="AX92" i="18"/>
  <c r="AY92" i="18"/>
  <c r="AZ92" i="18"/>
  <c r="BA92" i="18"/>
  <c r="BB92" i="18"/>
  <c r="BC92" i="18"/>
  <c r="BD92" i="18"/>
  <c r="BE92" i="18"/>
  <c r="BF92" i="18"/>
  <c r="BG92" i="18"/>
  <c r="BH92" i="18"/>
  <c r="BI92" i="18"/>
  <c r="BJ92" i="18"/>
  <c r="BK92" i="18"/>
  <c r="BL92" i="18"/>
  <c r="BM92" i="18"/>
  <c r="BN92" i="18"/>
  <c r="BO92" i="18"/>
  <c r="BP92" i="18"/>
  <c r="BQ92" i="18"/>
  <c r="BR92" i="18"/>
  <c r="BS92" i="18"/>
  <c r="BT92" i="18"/>
  <c r="BU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S93" i="18"/>
  <c r="AT93" i="18"/>
  <c r="AU93" i="18"/>
  <c r="AV93" i="18"/>
  <c r="AW93" i="18"/>
  <c r="AX93" i="18"/>
  <c r="AY93" i="18"/>
  <c r="AZ93" i="18"/>
  <c r="BA93" i="18"/>
  <c r="BB93" i="18"/>
  <c r="BC93" i="18"/>
  <c r="BD93" i="18"/>
  <c r="BE93" i="18"/>
  <c r="BF93" i="18"/>
  <c r="BG93" i="18"/>
  <c r="BH93" i="18"/>
  <c r="BI93" i="18"/>
  <c r="BJ93" i="18"/>
  <c r="BK93" i="18"/>
  <c r="BL93" i="18"/>
  <c r="BM93" i="18"/>
  <c r="BN93" i="18"/>
  <c r="BO93" i="18"/>
  <c r="BP93" i="18"/>
  <c r="BQ93" i="18"/>
  <c r="BR93" i="18"/>
  <c r="BS93" i="18"/>
  <c r="BT93" i="18"/>
  <c r="BU93" i="18"/>
  <c r="B91" i="18"/>
  <c r="B90" i="18"/>
  <c r="B93" i="18"/>
  <c r="B92" i="18"/>
  <c r="B89" i="18"/>
  <c r="B88" i="18"/>
  <c r="B87" i="18"/>
  <c r="B86" i="18"/>
  <c r="B85" i="18"/>
  <c r="AE49" i="16" l="1"/>
  <c r="AF49" i="16" s="1"/>
  <c r="AD49" i="16"/>
  <c r="AB49" i="16"/>
  <c r="AC49" i="16" s="1"/>
  <c r="AA49" i="16"/>
  <c r="Y49" i="16"/>
  <c r="Z49" i="16" s="1"/>
  <c r="X49" i="16"/>
  <c r="V49" i="16"/>
  <c r="W49" i="16" s="1"/>
  <c r="U49" i="16"/>
  <c r="S49" i="16"/>
  <c r="T49" i="16" s="1"/>
  <c r="R49" i="16"/>
  <c r="P49" i="16"/>
  <c r="Q49" i="16" s="1"/>
  <c r="O49" i="16"/>
  <c r="M49" i="16"/>
  <c r="N49" i="16" s="1"/>
  <c r="L49" i="16"/>
  <c r="J49" i="16"/>
  <c r="K49" i="16" s="1"/>
  <c r="I49" i="16"/>
  <c r="G49" i="16"/>
  <c r="H49" i="16" s="1"/>
  <c r="F49" i="16"/>
  <c r="D49" i="16"/>
  <c r="E49" i="16" s="1"/>
  <c r="C49" i="16"/>
  <c r="AE48" i="16"/>
  <c r="AF48" i="16" s="1"/>
  <c r="AD48" i="16"/>
  <c r="AB48" i="16"/>
  <c r="AC48" i="16" s="1"/>
  <c r="AA48" i="16"/>
  <c r="Y48" i="16"/>
  <c r="Z48" i="16" s="1"/>
  <c r="X48" i="16"/>
  <c r="V48" i="16"/>
  <c r="W48" i="16" s="1"/>
  <c r="U48" i="16"/>
  <c r="S48" i="16"/>
  <c r="T48" i="16" s="1"/>
  <c r="R48" i="16"/>
  <c r="P48" i="16"/>
  <c r="Q48" i="16" s="1"/>
  <c r="O48" i="16"/>
  <c r="M48" i="16"/>
  <c r="N48" i="16" s="1"/>
  <c r="L48" i="16"/>
  <c r="J48" i="16"/>
  <c r="K48" i="16" s="1"/>
  <c r="I48" i="16"/>
  <c r="G48" i="16"/>
  <c r="H48" i="16" s="1"/>
  <c r="F48" i="16"/>
  <c r="D48" i="16"/>
  <c r="E48" i="16" s="1"/>
  <c r="C48" i="16"/>
  <c r="AE47" i="16"/>
  <c r="AD47" i="16"/>
  <c r="AB47" i="16"/>
  <c r="AA47" i="16"/>
  <c r="Y47" i="16"/>
  <c r="Z47" i="16" s="1"/>
  <c r="X47" i="16"/>
  <c r="V47" i="16"/>
  <c r="W47" i="16" s="1"/>
  <c r="U47" i="16"/>
  <c r="S47" i="16"/>
  <c r="T47" i="16" s="1"/>
  <c r="R47" i="16"/>
  <c r="P47" i="16"/>
  <c r="Q47" i="16" s="1"/>
  <c r="O47" i="16"/>
  <c r="M47" i="16"/>
  <c r="N47" i="16" s="1"/>
  <c r="L47" i="16"/>
  <c r="J47" i="16"/>
  <c r="K47" i="16" s="1"/>
  <c r="I47" i="16"/>
  <c r="G47" i="16"/>
  <c r="H47" i="16" s="1"/>
  <c r="F47" i="16"/>
  <c r="D47" i="16"/>
  <c r="C47" i="16"/>
  <c r="AE46" i="16"/>
  <c r="AD46" i="16"/>
  <c r="AB46" i="16"/>
  <c r="AA46" i="16"/>
  <c r="Y46" i="16"/>
  <c r="X46" i="16"/>
  <c r="V46" i="16"/>
  <c r="U46" i="16"/>
  <c r="S46" i="16"/>
  <c r="R46" i="16"/>
  <c r="P46" i="16"/>
  <c r="O46" i="16"/>
  <c r="M46" i="16"/>
  <c r="N46" i="16" s="1"/>
  <c r="L46" i="16"/>
  <c r="J46" i="16"/>
  <c r="K46" i="16" s="1"/>
  <c r="I46" i="16"/>
  <c r="G46" i="16"/>
  <c r="H46" i="16" s="1"/>
  <c r="F46" i="16"/>
  <c r="D46" i="16"/>
  <c r="C46" i="16"/>
  <c r="AE45" i="16"/>
  <c r="AF45" i="16" s="1"/>
  <c r="AD45" i="16"/>
  <c r="AB45" i="16"/>
  <c r="AC45" i="16" s="1"/>
  <c r="AA45" i="16"/>
  <c r="Y45" i="16"/>
  <c r="Z45" i="16" s="1"/>
  <c r="X45" i="16"/>
  <c r="V45" i="16"/>
  <c r="U45" i="16"/>
  <c r="S45" i="16"/>
  <c r="R45" i="16"/>
  <c r="P45" i="16"/>
  <c r="O45" i="16"/>
  <c r="M45" i="16"/>
  <c r="L45" i="16"/>
  <c r="J45" i="16"/>
  <c r="K45" i="16" s="1"/>
  <c r="I45" i="16"/>
  <c r="G45" i="16"/>
  <c r="H45" i="16" s="1"/>
  <c r="F45" i="16"/>
  <c r="D45" i="16"/>
  <c r="E45" i="16" s="1"/>
  <c r="C45" i="16"/>
  <c r="AE44" i="16"/>
  <c r="AD44" i="16"/>
  <c r="AB44" i="16"/>
  <c r="AA44" i="16"/>
  <c r="Y44" i="16"/>
  <c r="X44" i="16"/>
  <c r="V44" i="16"/>
  <c r="W44" i="16" s="1"/>
  <c r="U44" i="16"/>
  <c r="S44" i="16"/>
  <c r="R44" i="16"/>
  <c r="P44" i="16"/>
  <c r="Q44" i="16" s="1"/>
  <c r="O44" i="16"/>
  <c r="M44" i="16"/>
  <c r="N44" i="16" s="1"/>
  <c r="L44" i="16"/>
  <c r="J44" i="16"/>
  <c r="K44" i="16" s="1"/>
  <c r="I44" i="16"/>
  <c r="G44" i="16"/>
  <c r="H44" i="16" s="1"/>
  <c r="F44" i="16"/>
  <c r="D44" i="16"/>
  <c r="E44" i="16" s="1"/>
  <c r="C44" i="16"/>
  <c r="AE43" i="16"/>
  <c r="AD43" i="16"/>
  <c r="AB43" i="16"/>
  <c r="AA43" i="16"/>
  <c r="Y43" i="16"/>
  <c r="X43" i="16"/>
  <c r="V43" i="16"/>
  <c r="U43" i="16"/>
  <c r="S43" i="16"/>
  <c r="T43" i="16" s="1"/>
  <c r="R43" i="16"/>
  <c r="P43" i="16"/>
  <c r="Q43" i="16" s="1"/>
  <c r="O43" i="16"/>
  <c r="M43" i="16"/>
  <c r="N43" i="16" s="1"/>
  <c r="L43" i="16"/>
  <c r="J43" i="16"/>
  <c r="K43" i="16" s="1"/>
  <c r="I43" i="16"/>
  <c r="G43" i="16"/>
  <c r="H43" i="16" s="1"/>
  <c r="F43" i="16"/>
  <c r="D43" i="16"/>
  <c r="E43" i="16" s="1"/>
  <c r="C43" i="16"/>
  <c r="AE42" i="16"/>
  <c r="AD42" i="16"/>
  <c r="AB42" i="16"/>
  <c r="AA42" i="16"/>
  <c r="Y42" i="16"/>
  <c r="X42" i="16"/>
  <c r="V42" i="16"/>
  <c r="U42" i="16"/>
  <c r="S42" i="16"/>
  <c r="R42" i="16"/>
  <c r="P42" i="16"/>
  <c r="O42" i="16"/>
  <c r="M42" i="16"/>
  <c r="N42" i="16" s="1"/>
  <c r="L42" i="16"/>
  <c r="J42" i="16"/>
  <c r="K42" i="16" s="1"/>
  <c r="I42" i="16"/>
  <c r="G42" i="16"/>
  <c r="H42" i="16" s="1"/>
  <c r="F42" i="16"/>
  <c r="D42" i="16"/>
  <c r="C42" i="16"/>
  <c r="AE41" i="16"/>
  <c r="AF41" i="16" s="1"/>
  <c r="AD41" i="16"/>
  <c r="AB41" i="16"/>
  <c r="AC41" i="16" s="1"/>
  <c r="AA41" i="16"/>
  <c r="Y41" i="16"/>
  <c r="X41" i="16"/>
  <c r="V41" i="16"/>
  <c r="W41" i="16" s="1"/>
  <c r="U41" i="16"/>
  <c r="S41" i="16"/>
  <c r="T41" i="16" s="1"/>
  <c r="R41" i="16"/>
  <c r="P41" i="16"/>
  <c r="Q41" i="16" s="1"/>
  <c r="O41" i="16"/>
  <c r="M41" i="16"/>
  <c r="N41" i="16" s="1"/>
  <c r="L41" i="16"/>
  <c r="J41" i="16"/>
  <c r="K41" i="16" s="1"/>
  <c r="I41" i="16"/>
  <c r="G41" i="16"/>
  <c r="H41" i="16" s="1"/>
  <c r="F41" i="16"/>
  <c r="D41" i="16"/>
  <c r="C41" i="16"/>
  <c r="AE40" i="16"/>
  <c r="AF40" i="16" s="1"/>
  <c r="AD40" i="16"/>
  <c r="AB40" i="16"/>
  <c r="AC40" i="16" s="1"/>
  <c r="AA40" i="16"/>
  <c r="Y40" i="16"/>
  <c r="Z40" i="16" s="1"/>
  <c r="X40" i="16"/>
  <c r="V40" i="16"/>
  <c r="W40" i="16" s="1"/>
  <c r="U40" i="16"/>
  <c r="S40" i="16"/>
  <c r="T40" i="16" s="1"/>
  <c r="R40" i="16"/>
  <c r="P40" i="16"/>
  <c r="Q40" i="16" s="1"/>
  <c r="O40" i="16"/>
  <c r="M40" i="16"/>
  <c r="N40" i="16" s="1"/>
  <c r="L40" i="16"/>
  <c r="J40" i="16"/>
  <c r="K40" i="16" s="1"/>
  <c r="I40" i="16"/>
  <c r="G40" i="16"/>
  <c r="H40" i="16" s="1"/>
  <c r="F40" i="16"/>
  <c r="D40" i="16"/>
  <c r="E40" i="16" s="1"/>
  <c r="C40" i="16"/>
  <c r="AE39" i="16"/>
  <c r="AD39" i="16"/>
  <c r="AB39" i="16"/>
  <c r="AA39" i="16"/>
  <c r="Y39" i="16"/>
  <c r="Z39" i="16" s="1"/>
  <c r="X39" i="16"/>
  <c r="V39" i="16"/>
  <c r="W39" i="16" s="1"/>
  <c r="U39" i="16"/>
  <c r="S39" i="16"/>
  <c r="R39" i="16"/>
  <c r="P39" i="16"/>
  <c r="Q39" i="16" s="1"/>
  <c r="O39" i="16"/>
  <c r="M39" i="16"/>
  <c r="N39" i="16" s="1"/>
  <c r="L39" i="16"/>
  <c r="J39" i="16"/>
  <c r="K39" i="16" s="1"/>
  <c r="I39" i="16"/>
  <c r="G39" i="16"/>
  <c r="H39" i="16" s="1"/>
  <c r="F39" i="16"/>
  <c r="D39" i="16"/>
  <c r="E39" i="16" s="1"/>
  <c r="C39" i="16"/>
  <c r="AE38" i="16"/>
  <c r="AF38" i="16" s="1"/>
  <c r="AD38" i="16"/>
  <c r="AB38" i="16"/>
  <c r="AC38" i="16" s="1"/>
  <c r="AA38" i="16"/>
  <c r="Y38" i="16"/>
  <c r="Z38" i="16" s="1"/>
  <c r="X38" i="16"/>
  <c r="V38" i="16"/>
  <c r="W38" i="16" s="1"/>
  <c r="U38" i="16"/>
  <c r="S38" i="16"/>
  <c r="T38" i="16" s="1"/>
  <c r="R38" i="16"/>
  <c r="P38" i="16"/>
  <c r="O38" i="16"/>
  <c r="M38" i="16"/>
  <c r="L38" i="16"/>
  <c r="J38" i="16"/>
  <c r="I38" i="16"/>
  <c r="G38" i="16"/>
  <c r="H38" i="16" s="1"/>
  <c r="F38" i="16"/>
  <c r="D38" i="16"/>
  <c r="C38" i="16"/>
  <c r="AE37" i="16"/>
  <c r="AF37" i="16" s="1"/>
  <c r="AD37" i="16"/>
  <c r="AB37" i="16"/>
  <c r="AC37" i="16" s="1"/>
  <c r="AA37" i="16"/>
  <c r="Y37" i="16"/>
  <c r="Z37" i="16" s="1"/>
  <c r="X37" i="16"/>
  <c r="V37" i="16"/>
  <c r="W37" i="16" s="1"/>
  <c r="U37" i="16"/>
  <c r="S37" i="16"/>
  <c r="T37" i="16" s="1"/>
  <c r="R37" i="16"/>
  <c r="P37" i="16"/>
  <c r="Q37" i="16" s="1"/>
  <c r="O37" i="16"/>
  <c r="M37" i="16"/>
  <c r="N37" i="16" s="1"/>
  <c r="L37" i="16"/>
  <c r="J37" i="16"/>
  <c r="I37" i="16"/>
  <c r="G37" i="16"/>
  <c r="F37" i="16"/>
  <c r="D37" i="16"/>
  <c r="C37" i="16"/>
  <c r="AE36" i="16"/>
  <c r="AF36" i="16" s="1"/>
  <c r="AD36" i="16"/>
  <c r="AB36" i="16"/>
  <c r="AC36" i="16" s="1"/>
  <c r="AA36" i="16"/>
  <c r="Y36" i="16"/>
  <c r="Z36" i="16" s="1"/>
  <c r="X36" i="16"/>
  <c r="V36" i="16"/>
  <c r="W36" i="16" s="1"/>
  <c r="U36" i="16"/>
  <c r="S36" i="16"/>
  <c r="T36" i="16" s="1"/>
  <c r="R36" i="16"/>
  <c r="P36" i="16"/>
  <c r="Q36" i="16" s="1"/>
  <c r="O36" i="16"/>
  <c r="M36" i="16"/>
  <c r="L36" i="16"/>
  <c r="J36" i="16"/>
  <c r="I36" i="16"/>
  <c r="G36" i="16"/>
  <c r="F36" i="16"/>
  <c r="D36" i="16"/>
  <c r="C36" i="16"/>
  <c r="AE35" i="16"/>
  <c r="AF35" i="16" s="1"/>
  <c r="AD35" i="16"/>
  <c r="AB35" i="16"/>
  <c r="AC35" i="16" s="1"/>
  <c r="AA35" i="16"/>
  <c r="Y35" i="16"/>
  <c r="Z35" i="16" s="1"/>
  <c r="X35" i="16"/>
  <c r="V35" i="16"/>
  <c r="W35" i="16" s="1"/>
  <c r="U35" i="16"/>
  <c r="S35" i="16"/>
  <c r="T35" i="16" s="1"/>
  <c r="R35" i="16"/>
  <c r="P35" i="16"/>
  <c r="Q35" i="16" s="1"/>
  <c r="O35" i="16"/>
  <c r="M35" i="16"/>
  <c r="L35" i="16"/>
  <c r="J35" i="16"/>
  <c r="I35" i="16"/>
  <c r="G35" i="16"/>
  <c r="F35" i="16"/>
  <c r="D35" i="16"/>
  <c r="C35" i="16"/>
  <c r="AE34" i="16"/>
  <c r="AF34" i="16" s="1"/>
  <c r="AD34" i="16"/>
  <c r="AB34" i="16"/>
  <c r="AC34" i="16" s="1"/>
  <c r="AA34" i="16"/>
  <c r="Y34" i="16"/>
  <c r="Z34" i="16" s="1"/>
  <c r="X34" i="16"/>
  <c r="V34" i="16"/>
  <c r="W34" i="16" s="1"/>
  <c r="U34" i="16"/>
  <c r="S34" i="16"/>
  <c r="T34" i="16" s="1"/>
  <c r="R34" i="16"/>
  <c r="P34" i="16"/>
  <c r="Q34" i="16" s="1"/>
  <c r="O34" i="16"/>
  <c r="M34" i="16"/>
  <c r="N34" i="16" s="1"/>
  <c r="L34" i="16"/>
  <c r="J34" i="16"/>
  <c r="I34" i="16"/>
  <c r="G34" i="16"/>
  <c r="F34" i="16"/>
  <c r="D34" i="16"/>
  <c r="C34" i="16"/>
  <c r="AE49" i="15"/>
  <c r="AF49" i="15" s="1"/>
  <c r="AD49" i="15"/>
  <c r="AB49" i="15"/>
  <c r="AC49" i="15" s="1"/>
  <c r="AA49" i="15"/>
  <c r="Y49" i="15"/>
  <c r="Z49" i="15" s="1"/>
  <c r="X49" i="15"/>
  <c r="V49" i="15"/>
  <c r="W49" i="15" s="1"/>
  <c r="U49" i="15"/>
  <c r="S49" i="15"/>
  <c r="T49" i="15" s="1"/>
  <c r="R49" i="15"/>
  <c r="P49" i="15"/>
  <c r="Q49" i="15" s="1"/>
  <c r="O49" i="15"/>
  <c r="M49" i="15"/>
  <c r="N49" i="15" s="1"/>
  <c r="L49" i="15"/>
  <c r="J49" i="15"/>
  <c r="K49" i="15" s="1"/>
  <c r="I49" i="15"/>
  <c r="G49" i="15"/>
  <c r="H49" i="15" s="1"/>
  <c r="F49" i="15"/>
  <c r="D49" i="15"/>
  <c r="E49" i="15" s="1"/>
  <c r="C49" i="15"/>
  <c r="AE48" i="15"/>
  <c r="AF48" i="15" s="1"/>
  <c r="AD48" i="15"/>
  <c r="AB48" i="15"/>
  <c r="AC48" i="15" s="1"/>
  <c r="AA48" i="15"/>
  <c r="Y48" i="15"/>
  <c r="Z48" i="15" s="1"/>
  <c r="X48" i="15"/>
  <c r="V48" i="15"/>
  <c r="W48" i="15" s="1"/>
  <c r="U48" i="15"/>
  <c r="S48" i="15"/>
  <c r="T48" i="15" s="1"/>
  <c r="R48" i="15"/>
  <c r="P48" i="15"/>
  <c r="Q48" i="15" s="1"/>
  <c r="O48" i="15"/>
  <c r="M48" i="15"/>
  <c r="N48" i="15" s="1"/>
  <c r="L48" i="15"/>
  <c r="J48" i="15"/>
  <c r="K48" i="15" s="1"/>
  <c r="I48" i="15"/>
  <c r="G48" i="15"/>
  <c r="H48" i="15" s="1"/>
  <c r="F48" i="15"/>
  <c r="D48" i="15"/>
  <c r="E48" i="15" s="1"/>
  <c r="C48" i="15"/>
  <c r="AE47" i="15"/>
  <c r="AD47" i="15"/>
  <c r="AB47" i="15"/>
  <c r="AC47" i="15" s="1"/>
  <c r="AA47" i="15"/>
  <c r="Y47" i="15"/>
  <c r="X47" i="15"/>
  <c r="V47" i="15"/>
  <c r="W47" i="15" s="1"/>
  <c r="U47" i="15"/>
  <c r="S47" i="15"/>
  <c r="T47" i="15" s="1"/>
  <c r="R47" i="15"/>
  <c r="P47" i="15"/>
  <c r="Q47" i="15" s="1"/>
  <c r="O47" i="15"/>
  <c r="M47" i="15"/>
  <c r="N47" i="15" s="1"/>
  <c r="L47" i="15"/>
  <c r="J47" i="15"/>
  <c r="K47" i="15" s="1"/>
  <c r="I47" i="15"/>
  <c r="G47" i="15"/>
  <c r="H47" i="15" s="1"/>
  <c r="F47" i="15"/>
  <c r="D47" i="15"/>
  <c r="C47" i="15"/>
  <c r="AE46" i="15"/>
  <c r="AF46" i="15" s="1"/>
  <c r="AD46" i="15"/>
  <c r="AB46" i="15"/>
  <c r="AA46" i="15"/>
  <c r="Y46" i="15"/>
  <c r="Z46" i="15" s="1"/>
  <c r="X46" i="15"/>
  <c r="V46" i="15"/>
  <c r="U46" i="15"/>
  <c r="S46" i="15"/>
  <c r="R46" i="15"/>
  <c r="P46" i="15"/>
  <c r="O46" i="15"/>
  <c r="M46" i="15"/>
  <c r="L46" i="15"/>
  <c r="J46" i="15"/>
  <c r="K46" i="15" s="1"/>
  <c r="I46" i="15"/>
  <c r="G46" i="15"/>
  <c r="H46" i="15" s="1"/>
  <c r="F46" i="15"/>
  <c r="D46" i="15"/>
  <c r="C46" i="15"/>
  <c r="AE45" i="15"/>
  <c r="AF45" i="15" s="1"/>
  <c r="AD45" i="15"/>
  <c r="AB45" i="15"/>
  <c r="AC45" i="15" s="1"/>
  <c r="AA45" i="15"/>
  <c r="Y45" i="15"/>
  <c r="Z45" i="15" s="1"/>
  <c r="X45" i="15"/>
  <c r="V45" i="15"/>
  <c r="U45" i="15"/>
  <c r="S45" i="15"/>
  <c r="R45" i="15"/>
  <c r="P45" i="15"/>
  <c r="O45" i="15"/>
  <c r="M45" i="15"/>
  <c r="N45" i="15" s="1"/>
  <c r="L45" i="15"/>
  <c r="J45" i="15"/>
  <c r="K45" i="15" s="1"/>
  <c r="I45" i="15"/>
  <c r="G45" i="15"/>
  <c r="H45" i="15" s="1"/>
  <c r="F45" i="15"/>
  <c r="D45" i="15"/>
  <c r="E45" i="15" s="1"/>
  <c r="C45" i="15"/>
  <c r="AE44" i="15"/>
  <c r="AF44" i="15" s="1"/>
  <c r="AD44" i="15"/>
  <c r="AB44" i="15"/>
  <c r="AA44" i="15"/>
  <c r="Y44" i="15"/>
  <c r="X44" i="15"/>
  <c r="V44" i="15"/>
  <c r="U44" i="15"/>
  <c r="S44" i="15"/>
  <c r="T44" i="15" s="1"/>
  <c r="R44" i="15"/>
  <c r="P44" i="15"/>
  <c r="Q44" i="15" s="1"/>
  <c r="O44" i="15"/>
  <c r="M44" i="15"/>
  <c r="N44" i="15" s="1"/>
  <c r="L44" i="15"/>
  <c r="J44" i="15"/>
  <c r="K44" i="15" s="1"/>
  <c r="I44" i="15"/>
  <c r="G44" i="15"/>
  <c r="H44" i="15" s="1"/>
  <c r="F44" i="15"/>
  <c r="D44" i="15"/>
  <c r="E44" i="15" s="1"/>
  <c r="C44" i="15"/>
  <c r="AE43" i="15"/>
  <c r="AD43" i="15"/>
  <c r="AB43" i="15"/>
  <c r="AA43" i="15"/>
  <c r="Y43" i="15"/>
  <c r="X43" i="15"/>
  <c r="V43" i="15"/>
  <c r="W43" i="15" s="1"/>
  <c r="U43" i="15"/>
  <c r="S43" i="15"/>
  <c r="T43" i="15" s="1"/>
  <c r="R43" i="15"/>
  <c r="P43" i="15"/>
  <c r="Q43" i="15" s="1"/>
  <c r="O43" i="15"/>
  <c r="M43" i="15"/>
  <c r="N43" i="15" s="1"/>
  <c r="L43" i="15"/>
  <c r="J43" i="15"/>
  <c r="K43" i="15" s="1"/>
  <c r="I43" i="15"/>
  <c r="G43" i="15"/>
  <c r="H43" i="15" s="1"/>
  <c r="F43" i="15"/>
  <c r="D43" i="15"/>
  <c r="E43" i="15" s="1"/>
  <c r="C43" i="15"/>
  <c r="AE42" i="15"/>
  <c r="AF42" i="15" s="1"/>
  <c r="AD42" i="15"/>
  <c r="AB42" i="15"/>
  <c r="AA42" i="15"/>
  <c r="Y42" i="15"/>
  <c r="Z42" i="15" s="1"/>
  <c r="X42" i="15"/>
  <c r="V42" i="15"/>
  <c r="U42" i="15"/>
  <c r="S42" i="15"/>
  <c r="R42" i="15"/>
  <c r="P42" i="15"/>
  <c r="O42" i="15"/>
  <c r="M42" i="15"/>
  <c r="N42" i="15" s="1"/>
  <c r="L42" i="15"/>
  <c r="J42" i="15"/>
  <c r="K42" i="15" s="1"/>
  <c r="I42" i="15"/>
  <c r="G42" i="15"/>
  <c r="H42" i="15" s="1"/>
  <c r="F42" i="15"/>
  <c r="D42" i="15"/>
  <c r="C42" i="15"/>
  <c r="AE41" i="15"/>
  <c r="AF41" i="15" s="1"/>
  <c r="AD41" i="15"/>
  <c r="AB41" i="15"/>
  <c r="AA41" i="15"/>
  <c r="Y41" i="15"/>
  <c r="X41" i="15"/>
  <c r="V41" i="15"/>
  <c r="W41" i="15" s="1"/>
  <c r="U41" i="15"/>
  <c r="S41" i="15"/>
  <c r="T41" i="15" s="1"/>
  <c r="R41" i="15"/>
  <c r="P41" i="15"/>
  <c r="Q41" i="15" s="1"/>
  <c r="O41" i="15"/>
  <c r="M41" i="15"/>
  <c r="N41" i="15" s="1"/>
  <c r="L41" i="15"/>
  <c r="J41" i="15"/>
  <c r="K41" i="15" s="1"/>
  <c r="I41" i="15"/>
  <c r="G41" i="15"/>
  <c r="H41" i="15" s="1"/>
  <c r="F41" i="15"/>
  <c r="D41" i="15"/>
  <c r="E41" i="15" s="1"/>
  <c r="C41" i="15"/>
  <c r="AE40" i="15"/>
  <c r="AD40" i="15"/>
  <c r="AB40" i="15"/>
  <c r="AC40" i="15" s="1"/>
  <c r="AA40" i="15"/>
  <c r="Y40" i="15"/>
  <c r="Z40" i="15" s="1"/>
  <c r="X40" i="15"/>
  <c r="V40" i="15"/>
  <c r="W40" i="15" s="1"/>
  <c r="U40" i="15"/>
  <c r="S40" i="15"/>
  <c r="T40" i="15" s="1"/>
  <c r="R40" i="15"/>
  <c r="P40" i="15"/>
  <c r="Q40" i="15" s="1"/>
  <c r="O40" i="15"/>
  <c r="M40" i="15"/>
  <c r="N40" i="15" s="1"/>
  <c r="L40" i="15"/>
  <c r="J40" i="15"/>
  <c r="I40" i="15"/>
  <c r="G40" i="15"/>
  <c r="H40" i="15" s="1"/>
  <c r="F40" i="15"/>
  <c r="D40" i="15"/>
  <c r="E40" i="15" s="1"/>
  <c r="C40" i="15"/>
  <c r="AE39" i="15"/>
  <c r="AF39" i="15" s="1"/>
  <c r="AD39" i="15"/>
  <c r="AB39" i="15"/>
  <c r="AA39" i="15"/>
  <c r="Y39" i="15"/>
  <c r="Z39" i="15" s="1"/>
  <c r="X39" i="15"/>
  <c r="V39" i="15"/>
  <c r="W39" i="15" s="1"/>
  <c r="U39" i="15"/>
  <c r="S39" i="15"/>
  <c r="T39" i="15" s="1"/>
  <c r="R39" i="15"/>
  <c r="P39" i="15"/>
  <c r="Q39" i="15" s="1"/>
  <c r="O39" i="15"/>
  <c r="M39" i="15"/>
  <c r="N39" i="15" s="1"/>
  <c r="L39" i="15"/>
  <c r="J39" i="15"/>
  <c r="K39" i="15" s="1"/>
  <c r="I39" i="15"/>
  <c r="G39" i="15"/>
  <c r="H39" i="15" s="1"/>
  <c r="F39" i="15"/>
  <c r="D39" i="15"/>
  <c r="E39" i="15" s="1"/>
  <c r="C39" i="15"/>
  <c r="AE38" i="15"/>
  <c r="AF38" i="15" s="1"/>
  <c r="AD38" i="15"/>
  <c r="AB38" i="15"/>
  <c r="AC38" i="15" s="1"/>
  <c r="AA38" i="15"/>
  <c r="Y38" i="15"/>
  <c r="Z38" i="15" s="1"/>
  <c r="X38" i="15"/>
  <c r="V38" i="15"/>
  <c r="W38" i="15" s="1"/>
  <c r="U38" i="15"/>
  <c r="S38" i="15"/>
  <c r="T38" i="15" s="1"/>
  <c r="R38" i="15"/>
  <c r="P38" i="15"/>
  <c r="Q38" i="15" s="1"/>
  <c r="O38" i="15"/>
  <c r="M38" i="15"/>
  <c r="L38" i="15"/>
  <c r="J38" i="15"/>
  <c r="I38" i="15"/>
  <c r="G38" i="15"/>
  <c r="H38" i="15" s="1"/>
  <c r="F38" i="15"/>
  <c r="D38" i="15"/>
  <c r="C38" i="15"/>
  <c r="AE37" i="15"/>
  <c r="AF37" i="15" s="1"/>
  <c r="AD37" i="15"/>
  <c r="AB37" i="15"/>
  <c r="AC37" i="15" s="1"/>
  <c r="AA37" i="15"/>
  <c r="Y37" i="15"/>
  <c r="Z37" i="15" s="1"/>
  <c r="X37" i="15"/>
  <c r="V37" i="15"/>
  <c r="W37" i="15" s="1"/>
  <c r="U37" i="15"/>
  <c r="S37" i="15"/>
  <c r="T37" i="15" s="1"/>
  <c r="R37" i="15"/>
  <c r="P37" i="15"/>
  <c r="Q37" i="15" s="1"/>
  <c r="O37" i="15"/>
  <c r="M37" i="15"/>
  <c r="N37" i="15" s="1"/>
  <c r="L37" i="15"/>
  <c r="J37" i="15"/>
  <c r="I37" i="15"/>
  <c r="G37" i="15"/>
  <c r="F37" i="15"/>
  <c r="D37" i="15"/>
  <c r="C37" i="15"/>
  <c r="AE36" i="15"/>
  <c r="AF36" i="15" s="1"/>
  <c r="AD36" i="15"/>
  <c r="AB36" i="15"/>
  <c r="AC36" i="15" s="1"/>
  <c r="AA36" i="15"/>
  <c r="Y36" i="15"/>
  <c r="Z36" i="15" s="1"/>
  <c r="X36" i="15"/>
  <c r="V36" i="15"/>
  <c r="W36" i="15" s="1"/>
  <c r="U36" i="15"/>
  <c r="S36" i="15"/>
  <c r="T36" i="15" s="1"/>
  <c r="R36" i="15"/>
  <c r="P36" i="15"/>
  <c r="Q36" i="15" s="1"/>
  <c r="O36" i="15"/>
  <c r="M36" i="15"/>
  <c r="N36" i="15" s="1"/>
  <c r="L36" i="15"/>
  <c r="J36" i="15"/>
  <c r="I36" i="15"/>
  <c r="G36" i="15"/>
  <c r="F36" i="15"/>
  <c r="D36" i="15"/>
  <c r="C36" i="15"/>
  <c r="AE35" i="15"/>
  <c r="AF35" i="15" s="1"/>
  <c r="AD35" i="15"/>
  <c r="AB35" i="15"/>
  <c r="AC35" i="15" s="1"/>
  <c r="AA35" i="15"/>
  <c r="Y35" i="15"/>
  <c r="Z35" i="15" s="1"/>
  <c r="X35" i="15"/>
  <c r="V35" i="15"/>
  <c r="W35" i="15" s="1"/>
  <c r="U35" i="15"/>
  <c r="S35" i="15"/>
  <c r="T35" i="15" s="1"/>
  <c r="R35" i="15"/>
  <c r="P35" i="15"/>
  <c r="Q35" i="15" s="1"/>
  <c r="O35" i="15"/>
  <c r="M35" i="15"/>
  <c r="L35" i="15"/>
  <c r="J35" i="15"/>
  <c r="I35" i="15"/>
  <c r="G35" i="15"/>
  <c r="F35" i="15"/>
  <c r="D35" i="15"/>
  <c r="C35" i="15"/>
  <c r="AE34" i="15"/>
  <c r="AF34" i="15" s="1"/>
  <c r="AD34" i="15"/>
  <c r="AB34" i="15"/>
  <c r="AC34" i="15" s="1"/>
  <c r="AA34" i="15"/>
  <c r="Y34" i="15"/>
  <c r="Z34" i="15" s="1"/>
  <c r="X34" i="15"/>
  <c r="V34" i="15"/>
  <c r="W34" i="15" s="1"/>
  <c r="U34" i="15"/>
  <c r="S34" i="15"/>
  <c r="T34" i="15" s="1"/>
  <c r="R34" i="15"/>
  <c r="P34" i="15"/>
  <c r="Q34" i="15" s="1"/>
  <c r="O34" i="15"/>
  <c r="M34" i="15"/>
  <c r="N34" i="15" s="1"/>
  <c r="L34" i="15"/>
  <c r="J34" i="15"/>
  <c r="I34" i="15"/>
  <c r="G34" i="15"/>
  <c r="H34" i="15" s="1"/>
  <c r="F34" i="15"/>
  <c r="D34" i="15"/>
  <c r="C34" i="15"/>
  <c r="AE49" i="10"/>
  <c r="AF49" i="10" s="1"/>
  <c r="AD49" i="10"/>
  <c r="AE48" i="10"/>
  <c r="AF48" i="10" s="1"/>
  <c r="AD48" i="10"/>
  <c r="AE47" i="10"/>
  <c r="AD47" i="10"/>
  <c r="AE46" i="10"/>
  <c r="AD46" i="10"/>
  <c r="AE45" i="10"/>
  <c r="AF45" i="10" s="1"/>
  <c r="AD45" i="10"/>
  <c r="AE44" i="10"/>
  <c r="AD44" i="10"/>
  <c r="AE43" i="10"/>
  <c r="AD43" i="10"/>
  <c r="AE42" i="10"/>
  <c r="AD42" i="10"/>
  <c r="AE41" i="10"/>
  <c r="AF41" i="10" s="1"/>
  <c r="AD41" i="10"/>
  <c r="AE40" i="10"/>
  <c r="AD40" i="10"/>
  <c r="AE39" i="10"/>
  <c r="AD39" i="10"/>
  <c r="AE38" i="10"/>
  <c r="AF38" i="10" s="1"/>
  <c r="AD38" i="10"/>
  <c r="AE37" i="10"/>
  <c r="AF37" i="10" s="1"/>
  <c r="AD37" i="10"/>
  <c r="AE36" i="10"/>
  <c r="AF36" i="10" s="1"/>
  <c r="AD36" i="10"/>
  <c r="AE35" i="10"/>
  <c r="AF35" i="10" s="1"/>
  <c r="AD35" i="10"/>
  <c r="AE34" i="10"/>
  <c r="AF34" i="10" s="1"/>
  <c r="AD34" i="10"/>
  <c r="AB49" i="10"/>
  <c r="AC49" i="10" s="1"/>
  <c r="AA49" i="10"/>
  <c r="AB48" i="10"/>
  <c r="AC48" i="10" s="1"/>
  <c r="AA48" i="10"/>
  <c r="AB47" i="10"/>
  <c r="AA47" i="10"/>
  <c r="AB46" i="10"/>
  <c r="AA46" i="10"/>
  <c r="AB45" i="10"/>
  <c r="AC45" i="10" s="1"/>
  <c r="AA45" i="10"/>
  <c r="AB44" i="10"/>
  <c r="AA44" i="10"/>
  <c r="AB43" i="10"/>
  <c r="AA43" i="10"/>
  <c r="AB42" i="10"/>
  <c r="AA42" i="10"/>
  <c r="AB41" i="10"/>
  <c r="AA41" i="10"/>
  <c r="AB40" i="10"/>
  <c r="AC40" i="10" s="1"/>
  <c r="AA40" i="10"/>
  <c r="AB39" i="10"/>
  <c r="AA39" i="10"/>
  <c r="AB38" i="10"/>
  <c r="AC38" i="10" s="1"/>
  <c r="AA38" i="10"/>
  <c r="AB37" i="10"/>
  <c r="AC37" i="10" s="1"/>
  <c r="AA37" i="10"/>
  <c r="AB36" i="10"/>
  <c r="AC36" i="10" s="1"/>
  <c r="AA36" i="10"/>
  <c r="AB35" i="10"/>
  <c r="AC35" i="10" s="1"/>
  <c r="AA35" i="10"/>
  <c r="AB34" i="10"/>
  <c r="AC34" i="10" s="1"/>
  <c r="AA34" i="10"/>
  <c r="Y49" i="10"/>
  <c r="Z49" i="10" s="1"/>
  <c r="X49" i="10"/>
  <c r="Y48" i="10"/>
  <c r="Z48" i="10" s="1"/>
  <c r="X48" i="10"/>
  <c r="Y47" i="10"/>
  <c r="X47" i="10"/>
  <c r="Y46" i="10"/>
  <c r="X46" i="10"/>
  <c r="Y45" i="10"/>
  <c r="Z45" i="10" s="1"/>
  <c r="X45" i="10"/>
  <c r="Y44" i="10"/>
  <c r="X44" i="10"/>
  <c r="Y43" i="10"/>
  <c r="X43" i="10"/>
  <c r="Y42" i="10"/>
  <c r="X42" i="10"/>
  <c r="Y41" i="10"/>
  <c r="X41" i="10"/>
  <c r="Y40" i="10"/>
  <c r="Z40" i="10" s="1"/>
  <c r="X40" i="10"/>
  <c r="Y39" i="10"/>
  <c r="Z39" i="10" s="1"/>
  <c r="X39" i="10"/>
  <c r="Y38" i="10"/>
  <c r="Z38" i="10" s="1"/>
  <c r="X38" i="10"/>
  <c r="Y37" i="10"/>
  <c r="Z37" i="10" s="1"/>
  <c r="X37" i="10"/>
  <c r="Y36" i="10"/>
  <c r="Z36" i="10" s="1"/>
  <c r="X36" i="10"/>
  <c r="Y35" i="10"/>
  <c r="Z35" i="10" s="1"/>
  <c r="X35" i="10"/>
  <c r="Y34" i="10"/>
  <c r="Z34" i="10" s="1"/>
  <c r="X34" i="10"/>
  <c r="V49" i="10"/>
  <c r="W49" i="10" s="1"/>
  <c r="U49" i="10"/>
  <c r="V48" i="10"/>
  <c r="W48" i="10" s="1"/>
  <c r="U48" i="10"/>
  <c r="V47" i="10"/>
  <c r="W47" i="10" s="1"/>
  <c r="U47" i="10"/>
  <c r="V46" i="10"/>
  <c r="U46" i="10"/>
  <c r="V45" i="10"/>
  <c r="U45" i="10"/>
  <c r="V44" i="10"/>
  <c r="U44" i="10"/>
  <c r="V43" i="10"/>
  <c r="U43" i="10"/>
  <c r="V42" i="10"/>
  <c r="U42" i="10"/>
  <c r="V41" i="10"/>
  <c r="W41" i="10" s="1"/>
  <c r="U41" i="10"/>
  <c r="V40" i="10"/>
  <c r="W40" i="10" s="1"/>
  <c r="U40" i="10"/>
  <c r="V39" i="10"/>
  <c r="W39" i="10" s="1"/>
  <c r="U39" i="10"/>
  <c r="V38" i="10"/>
  <c r="W38" i="10" s="1"/>
  <c r="U38" i="10"/>
  <c r="V37" i="10"/>
  <c r="W37" i="10" s="1"/>
  <c r="U37" i="10"/>
  <c r="V36" i="10"/>
  <c r="W36" i="10" s="1"/>
  <c r="U36" i="10"/>
  <c r="V35" i="10"/>
  <c r="W35" i="10" s="1"/>
  <c r="U35" i="10"/>
  <c r="V34" i="10"/>
  <c r="W34" i="10" s="1"/>
  <c r="U34" i="10"/>
  <c r="S49" i="10"/>
  <c r="T49" i="10" s="1"/>
  <c r="R49" i="10"/>
  <c r="S48" i="10"/>
  <c r="T48" i="10" s="1"/>
  <c r="R48" i="10"/>
  <c r="S47" i="10"/>
  <c r="T47" i="10" s="1"/>
  <c r="R47" i="10"/>
  <c r="S46" i="10"/>
  <c r="R46" i="10"/>
  <c r="S45" i="10"/>
  <c r="R45" i="10"/>
  <c r="S44" i="10"/>
  <c r="R44" i="10"/>
  <c r="S43" i="10"/>
  <c r="T43" i="10" s="1"/>
  <c r="R43" i="10"/>
  <c r="S42" i="10"/>
  <c r="R42" i="10"/>
  <c r="S41" i="10"/>
  <c r="T41" i="10" s="1"/>
  <c r="R41" i="10"/>
  <c r="S40" i="10"/>
  <c r="T40" i="10" s="1"/>
  <c r="R40" i="10"/>
  <c r="S39" i="10"/>
  <c r="R39" i="10"/>
  <c r="S38" i="10"/>
  <c r="T38" i="10" s="1"/>
  <c r="R38" i="10"/>
  <c r="S37" i="10"/>
  <c r="T37" i="10" s="1"/>
  <c r="R37" i="10"/>
  <c r="S36" i="10"/>
  <c r="T36" i="10" s="1"/>
  <c r="R36" i="10"/>
  <c r="S35" i="10"/>
  <c r="T35" i="10" s="1"/>
  <c r="R35" i="10"/>
  <c r="S34" i="10"/>
  <c r="T34" i="10" s="1"/>
  <c r="R34" i="10"/>
  <c r="P49" i="10"/>
  <c r="Q49" i="10" s="1"/>
  <c r="O49" i="10"/>
  <c r="P48" i="10"/>
  <c r="Q48" i="10" s="1"/>
  <c r="O48" i="10"/>
  <c r="P47" i="10"/>
  <c r="Q47" i="10" s="1"/>
  <c r="O47" i="10"/>
  <c r="P46" i="10"/>
  <c r="O46" i="10"/>
  <c r="P45" i="10"/>
  <c r="O45" i="10"/>
  <c r="P44" i="10"/>
  <c r="Q44" i="10" s="1"/>
  <c r="O44" i="10"/>
  <c r="P43" i="10"/>
  <c r="Q43" i="10" s="1"/>
  <c r="O43" i="10"/>
  <c r="P42" i="10"/>
  <c r="O42" i="10"/>
  <c r="P41" i="10"/>
  <c r="Q41" i="10" s="1"/>
  <c r="O41" i="10"/>
  <c r="P40" i="10"/>
  <c r="Q40" i="10" s="1"/>
  <c r="O40" i="10"/>
  <c r="P39" i="10"/>
  <c r="Q39" i="10" s="1"/>
  <c r="O39" i="10"/>
  <c r="P38" i="10"/>
  <c r="O38" i="10"/>
  <c r="P37" i="10"/>
  <c r="Q37" i="10" s="1"/>
  <c r="O37" i="10"/>
  <c r="P36" i="10"/>
  <c r="Q36" i="10" s="1"/>
  <c r="O36" i="10"/>
  <c r="P35" i="10"/>
  <c r="Q35" i="10" s="1"/>
  <c r="O35" i="10"/>
  <c r="P34" i="10"/>
  <c r="Q34" i="10" s="1"/>
  <c r="O34" i="10"/>
  <c r="M49" i="10"/>
  <c r="N49" i="10" s="1"/>
  <c r="L49" i="10"/>
  <c r="M48" i="10"/>
  <c r="N48" i="10" s="1"/>
  <c r="L48" i="10"/>
  <c r="M47" i="10"/>
  <c r="N47" i="10" s="1"/>
  <c r="L47" i="10"/>
  <c r="M46" i="10"/>
  <c r="L46" i="10"/>
  <c r="M45" i="10"/>
  <c r="L45" i="10"/>
  <c r="M44" i="10"/>
  <c r="N44" i="10" s="1"/>
  <c r="L44" i="10"/>
  <c r="M43" i="10"/>
  <c r="N43" i="10" s="1"/>
  <c r="L43" i="10"/>
  <c r="M42" i="10"/>
  <c r="N42" i="10" s="1"/>
  <c r="L42" i="10"/>
  <c r="M41" i="10"/>
  <c r="N41" i="10" s="1"/>
  <c r="L41" i="10"/>
  <c r="M40" i="10"/>
  <c r="N40" i="10" s="1"/>
  <c r="L40" i="10"/>
  <c r="M39" i="10"/>
  <c r="N39" i="10" s="1"/>
  <c r="L39" i="10"/>
  <c r="M38" i="10"/>
  <c r="L38" i="10"/>
  <c r="M37" i="10"/>
  <c r="N37" i="10" s="1"/>
  <c r="L37" i="10"/>
  <c r="M36" i="10"/>
  <c r="L36" i="10"/>
  <c r="M35" i="10"/>
  <c r="L35" i="10"/>
  <c r="M34" i="10"/>
  <c r="N34" i="10" s="1"/>
  <c r="L34" i="10"/>
  <c r="J49" i="10"/>
  <c r="K49" i="10" s="1"/>
  <c r="I49" i="10"/>
  <c r="J48" i="10"/>
  <c r="K48" i="10" s="1"/>
  <c r="I48" i="10"/>
  <c r="J47" i="10"/>
  <c r="K47" i="10" s="1"/>
  <c r="I47" i="10"/>
  <c r="J46" i="10"/>
  <c r="K46" i="10" s="1"/>
  <c r="I46" i="10"/>
  <c r="J45" i="10"/>
  <c r="K45" i="10" s="1"/>
  <c r="I45" i="10"/>
  <c r="J44" i="10"/>
  <c r="K44" i="10" s="1"/>
  <c r="I44" i="10"/>
  <c r="J43" i="10"/>
  <c r="K43" i="10" s="1"/>
  <c r="I43" i="10"/>
  <c r="J42" i="10"/>
  <c r="K42" i="10" s="1"/>
  <c r="I42" i="10"/>
  <c r="J41" i="10"/>
  <c r="K41" i="10" s="1"/>
  <c r="I41" i="10"/>
  <c r="J40" i="10"/>
  <c r="K40" i="10" s="1"/>
  <c r="I40" i="10"/>
  <c r="J39" i="10"/>
  <c r="K39" i="10" s="1"/>
  <c r="I39" i="10"/>
  <c r="J38" i="10"/>
  <c r="I38" i="10"/>
  <c r="J37" i="10"/>
  <c r="I37" i="10"/>
  <c r="J36" i="10"/>
  <c r="I36" i="10"/>
  <c r="J35" i="10"/>
  <c r="I35" i="10"/>
  <c r="J34" i="10"/>
  <c r="I34" i="10"/>
  <c r="G49" i="10"/>
  <c r="H49" i="10" s="1"/>
  <c r="F49" i="10"/>
  <c r="G48" i="10"/>
  <c r="H48" i="10" s="1"/>
  <c r="F48" i="10"/>
  <c r="G47" i="10"/>
  <c r="H47" i="10" s="1"/>
  <c r="F47" i="10"/>
  <c r="G46" i="10"/>
  <c r="H46" i="10" s="1"/>
  <c r="F46" i="10"/>
  <c r="G45" i="10"/>
  <c r="H45" i="10" s="1"/>
  <c r="F45" i="10"/>
  <c r="G44" i="10"/>
  <c r="H44" i="10" s="1"/>
  <c r="F44" i="10"/>
  <c r="G43" i="10"/>
  <c r="H43" i="10" s="1"/>
  <c r="F43" i="10"/>
  <c r="G42" i="10"/>
  <c r="H42" i="10" s="1"/>
  <c r="F42" i="10"/>
  <c r="G41" i="10"/>
  <c r="H41" i="10" s="1"/>
  <c r="F41" i="10"/>
  <c r="G40" i="10"/>
  <c r="H40" i="10" s="1"/>
  <c r="F40" i="10"/>
  <c r="G39" i="10"/>
  <c r="H39" i="10" s="1"/>
  <c r="F39" i="10"/>
  <c r="G38" i="10"/>
  <c r="H38" i="10" s="1"/>
  <c r="F38" i="10"/>
  <c r="G37" i="10"/>
  <c r="F37" i="10"/>
  <c r="G36" i="10"/>
  <c r="F36" i="10"/>
  <c r="G35" i="10"/>
  <c r="F35" i="10"/>
  <c r="G34" i="10"/>
  <c r="F34" i="10"/>
  <c r="D49" i="10"/>
  <c r="E49" i="10" s="1"/>
  <c r="D48" i="10"/>
  <c r="D47" i="10"/>
  <c r="E47" i="10" s="1"/>
  <c r="D46" i="10"/>
  <c r="D45" i="10"/>
  <c r="E45" i="10" s="1"/>
  <c r="D44" i="10"/>
  <c r="D43" i="10"/>
  <c r="E43" i="10" s="1"/>
  <c r="D42" i="10"/>
  <c r="D41" i="10"/>
  <c r="E41" i="10" s="1"/>
  <c r="D40" i="10"/>
  <c r="D39" i="10"/>
  <c r="E39" i="10" s="1"/>
  <c r="D38" i="10"/>
  <c r="D37" i="10"/>
  <c r="D36" i="10"/>
  <c r="D35" i="10"/>
  <c r="D34" i="10"/>
  <c r="C49" i="10"/>
  <c r="AG49" i="10" s="1"/>
  <c r="C48" i="10"/>
  <c r="C47" i="10"/>
  <c r="C46" i="10"/>
  <c r="C45" i="10"/>
  <c r="AG45" i="10" s="1"/>
  <c r="C44" i="10"/>
  <c r="C43" i="10"/>
  <c r="C42" i="10"/>
  <c r="C41" i="10"/>
  <c r="C40" i="10"/>
  <c r="C39" i="10"/>
  <c r="C34" i="10"/>
  <c r="C38" i="10"/>
  <c r="C36" i="10"/>
  <c r="C37" i="10"/>
  <c r="C35" i="10"/>
  <c r="AH44" i="10" l="1"/>
  <c r="AH48" i="10"/>
  <c r="K34" i="16"/>
  <c r="AC43" i="15"/>
  <c r="K37" i="15"/>
  <c r="N35" i="10"/>
  <c r="AG37" i="10"/>
  <c r="AG47" i="10"/>
  <c r="AH42" i="10"/>
  <c r="AH46" i="10"/>
  <c r="AC47" i="10"/>
  <c r="K38" i="10"/>
  <c r="AG41" i="10"/>
  <c r="Q38" i="10"/>
  <c r="T44" i="10"/>
  <c r="T46" i="10"/>
  <c r="W42" i="10"/>
  <c r="Z42" i="10"/>
  <c r="AF40" i="10"/>
  <c r="AF42" i="16"/>
  <c r="N45" i="16"/>
  <c r="T46" i="16"/>
  <c r="AF46" i="16"/>
  <c r="AG44" i="10"/>
  <c r="AH36" i="10"/>
  <c r="K34" i="10"/>
  <c r="Q45" i="10"/>
  <c r="Z47" i="10"/>
  <c r="AG48" i="10"/>
  <c r="H35" i="10"/>
  <c r="H37" i="10"/>
  <c r="K35" i="10"/>
  <c r="N36" i="10"/>
  <c r="N38" i="10"/>
  <c r="Q42" i="10"/>
  <c r="E35" i="10"/>
  <c r="AG34" i="10"/>
  <c r="AG42" i="10"/>
  <c r="AG46" i="10"/>
  <c r="AH34" i="10"/>
  <c r="AH38" i="10"/>
  <c r="H34" i="10"/>
  <c r="H36" i="10"/>
  <c r="N45" i="10"/>
  <c r="T39" i="10"/>
  <c r="W45" i="10"/>
  <c r="AC42" i="10"/>
  <c r="AF47" i="10"/>
  <c r="AG36" i="10"/>
  <c r="AG40" i="10"/>
  <c r="AH40" i="10"/>
  <c r="AG39" i="10"/>
  <c r="T45" i="10"/>
  <c r="Z41" i="10"/>
  <c r="Z43" i="10"/>
  <c r="AG38" i="10"/>
  <c r="E37" i="10"/>
  <c r="AI49" i="10"/>
  <c r="N46" i="10"/>
  <c r="W44" i="10"/>
  <c r="W46" i="10"/>
  <c r="AC39" i="10"/>
  <c r="AC43" i="10"/>
  <c r="AF42" i="10"/>
  <c r="AF44" i="10"/>
  <c r="AG43" i="10"/>
  <c r="AG41" i="16"/>
  <c r="AG48" i="16"/>
  <c r="K34" i="15"/>
  <c r="Z41" i="15"/>
  <c r="AF47" i="15"/>
  <c r="AH47" i="10"/>
  <c r="AH43" i="10"/>
  <c r="AH39" i="10"/>
  <c r="AH35" i="10"/>
  <c r="E38" i="10"/>
  <c r="E34" i="10"/>
  <c r="E46" i="10"/>
  <c r="E42" i="10"/>
  <c r="K37" i="10"/>
  <c r="Q46" i="10"/>
  <c r="T42" i="10"/>
  <c r="W43" i="10"/>
  <c r="Z44" i="10"/>
  <c r="Z46" i="10"/>
  <c r="AC44" i="10"/>
  <c r="AC46" i="10"/>
  <c r="AF39" i="10"/>
  <c r="AF46" i="10"/>
  <c r="AG35" i="10"/>
  <c r="AC41" i="10"/>
  <c r="AF43" i="10"/>
  <c r="AH49" i="10"/>
  <c r="AH45" i="10"/>
  <c r="AH41" i="10"/>
  <c r="AH37" i="10"/>
  <c r="E36" i="10"/>
  <c r="E48" i="10"/>
  <c r="AI48" i="10" s="1"/>
  <c r="E44" i="10"/>
  <c r="E40" i="10"/>
  <c r="K36" i="10"/>
  <c r="H34" i="16"/>
  <c r="Q38" i="16"/>
  <c r="AG43" i="16"/>
  <c r="Q42" i="16"/>
  <c r="W42" i="16"/>
  <c r="AC43" i="16"/>
  <c r="W45" i="16"/>
  <c r="AH46" i="16"/>
  <c r="AH47" i="16"/>
  <c r="H36" i="16"/>
  <c r="N36" i="16"/>
  <c r="T39" i="16"/>
  <c r="AF39" i="16"/>
  <c r="Z41" i="16"/>
  <c r="T42" i="16"/>
  <c r="AF47" i="16"/>
  <c r="N35" i="16"/>
  <c r="H37" i="16"/>
  <c r="AH41" i="16"/>
  <c r="Z44" i="16"/>
  <c r="K37" i="16"/>
  <c r="AC39" i="16"/>
  <c r="AI39" i="16" s="1"/>
  <c r="Z42" i="16"/>
  <c r="T45" i="16"/>
  <c r="AC47" i="16"/>
  <c r="AG34" i="16"/>
  <c r="AI40" i="16"/>
  <c r="AF43" i="16"/>
  <c r="W46" i="16"/>
  <c r="AI48" i="16"/>
  <c r="AH34" i="16"/>
  <c r="AH35" i="16"/>
  <c r="AG35" i="16"/>
  <c r="Z43" i="16"/>
  <c r="T44" i="16"/>
  <c r="Z46" i="16"/>
  <c r="AG47" i="16"/>
  <c r="AG49" i="16"/>
  <c r="E35" i="16"/>
  <c r="K35" i="16"/>
  <c r="K36" i="16"/>
  <c r="E37" i="16"/>
  <c r="AH38" i="16"/>
  <c r="K38" i="16"/>
  <c r="AH39" i="16"/>
  <c r="E41" i="16"/>
  <c r="AH42" i="16"/>
  <c r="AC42" i="16"/>
  <c r="AF44" i="16"/>
  <c r="Q45" i="16"/>
  <c r="Q46" i="16"/>
  <c r="AI49" i="16"/>
  <c r="AG36" i="16"/>
  <c r="AG37" i="16"/>
  <c r="AG38" i="16"/>
  <c r="N38" i="16"/>
  <c r="AG42" i="16"/>
  <c r="E47" i="16"/>
  <c r="H35" i="16"/>
  <c r="AG39" i="16"/>
  <c r="AG40" i="16"/>
  <c r="AH43" i="16"/>
  <c r="W43" i="16"/>
  <c r="AG44" i="16"/>
  <c r="AC44" i="16"/>
  <c r="AG45" i="16"/>
  <c r="AG46" i="16"/>
  <c r="AC46" i="16"/>
  <c r="AI41" i="16"/>
  <c r="AH36" i="16"/>
  <c r="AH40" i="16"/>
  <c r="AH48" i="16"/>
  <c r="E36" i="16"/>
  <c r="AH37" i="16"/>
  <c r="AH45" i="16"/>
  <c r="AH49" i="16"/>
  <c r="AH44" i="16"/>
  <c r="E34" i="16"/>
  <c r="E38" i="16"/>
  <c r="E42" i="16"/>
  <c r="E46" i="16"/>
  <c r="Z44" i="15"/>
  <c r="K38" i="15"/>
  <c r="T42" i="15"/>
  <c r="T45" i="15"/>
  <c r="N46" i="15"/>
  <c r="T46" i="15"/>
  <c r="N38" i="15"/>
  <c r="AF43" i="15"/>
  <c r="W46" i="15"/>
  <c r="E36" i="15"/>
  <c r="AG39" i="15"/>
  <c r="H35" i="15"/>
  <c r="N35" i="15"/>
  <c r="H36" i="15"/>
  <c r="AC39" i="15"/>
  <c r="AI39" i="15" s="1"/>
  <c r="AF40" i="15"/>
  <c r="Q42" i="15"/>
  <c r="AG43" i="15"/>
  <c r="W45" i="15"/>
  <c r="AC46" i="15"/>
  <c r="K35" i="15"/>
  <c r="AG34" i="15"/>
  <c r="AH35" i="15"/>
  <c r="E35" i="15"/>
  <c r="AG38" i="15"/>
  <c r="W42" i="15"/>
  <c r="AH46" i="15"/>
  <c r="AH47" i="15"/>
  <c r="E47" i="15"/>
  <c r="AG48" i="15"/>
  <c r="K36" i="15"/>
  <c r="AI36" i="15" s="1"/>
  <c r="H37" i="15"/>
  <c r="AH38" i="15"/>
  <c r="AG49" i="15"/>
  <c r="AG40" i="15"/>
  <c r="AH40" i="15"/>
  <c r="AG41" i="15"/>
  <c r="AG42" i="15"/>
  <c r="Z43" i="15"/>
  <c r="AG47" i="15"/>
  <c r="AI49" i="15"/>
  <c r="AH34" i="15"/>
  <c r="AG37" i="15"/>
  <c r="AC41" i="15"/>
  <c r="AI41" i="15" s="1"/>
  <c r="AH42" i="15"/>
  <c r="AC42" i="15"/>
  <c r="Q45" i="15"/>
  <c r="Q46" i="15"/>
  <c r="Z47" i="15"/>
  <c r="AH39" i="15"/>
  <c r="AH43" i="15"/>
  <c r="AG44" i="15"/>
  <c r="W44" i="15"/>
  <c r="AC44" i="15"/>
  <c r="AG45" i="15"/>
  <c r="AG46" i="15"/>
  <c r="AI48" i="15"/>
  <c r="AH36" i="15"/>
  <c r="AG36" i="15"/>
  <c r="AH37" i="15"/>
  <c r="AH41" i="15"/>
  <c r="AH45" i="15"/>
  <c r="AH49" i="15"/>
  <c r="AG35" i="15"/>
  <c r="AH44" i="15"/>
  <c r="AH48" i="15"/>
  <c r="E34" i="15"/>
  <c r="E38" i="15"/>
  <c r="K40" i="15"/>
  <c r="E42" i="15"/>
  <c r="E46" i="15"/>
  <c r="E37" i="15"/>
  <c r="AI38" i="10" l="1"/>
  <c r="AI34" i="10"/>
  <c r="AI39" i="10"/>
  <c r="AI47" i="10"/>
  <c r="AI35" i="10"/>
  <c r="AI41" i="10"/>
  <c r="AJ41" i="10"/>
  <c r="AI44" i="10"/>
  <c r="AI40" i="10"/>
  <c r="AI37" i="10"/>
  <c r="AI42" i="10"/>
  <c r="AI45" i="10"/>
  <c r="AI43" i="10"/>
  <c r="AI34" i="15"/>
  <c r="AI45" i="15"/>
  <c r="AI43" i="15"/>
  <c r="AI40" i="15"/>
  <c r="AJ40" i="10"/>
  <c r="AI45" i="16"/>
  <c r="AI44" i="15"/>
  <c r="AI42" i="15"/>
  <c r="AI38" i="15"/>
  <c r="AJ48" i="10"/>
  <c r="AJ45" i="10"/>
  <c r="AI46" i="10"/>
  <c r="AJ39" i="10"/>
  <c r="AJ34" i="10"/>
  <c r="AJ44" i="10"/>
  <c r="AI36" i="10"/>
  <c r="AJ49" i="10"/>
  <c r="AJ43" i="10"/>
  <c r="AJ46" i="10"/>
  <c r="AJ35" i="10"/>
  <c r="AJ38" i="10"/>
  <c r="AJ37" i="10"/>
  <c r="AJ47" i="10"/>
  <c r="AJ42" i="10"/>
  <c r="AJ36" i="10"/>
  <c r="AI34" i="16"/>
  <c r="AI43" i="16"/>
  <c r="AI46" i="16"/>
  <c r="AI36" i="16"/>
  <c r="AI44" i="16"/>
  <c r="AJ44" i="16"/>
  <c r="AI47" i="16"/>
  <c r="AI37" i="16"/>
  <c r="AI42" i="16"/>
  <c r="AI35" i="16"/>
  <c r="AI38" i="16"/>
  <c r="AJ39" i="16"/>
  <c r="AJ49" i="16"/>
  <c r="AJ48" i="16"/>
  <c r="AJ46" i="16"/>
  <c r="AJ42" i="16"/>
  <c r="AJ45" i="16"/>
  <c r="AJ40" i="16"/>
  <c r="AJ34" i="16"/>
  <c r="AJ41" i="16"/>
  <c r="AJ47" i="16"/>
  <c r="AJ37" i="16"/>
  <c r="AJ36" i="16"/>
  <c r="AJ43" i="16"/>
  <c r="AJ38" i="16"/>
  <c r="AJ35" i="16"/>
  <c r="AI35" i="15"/>
  <c r="AI37" i="15"/>
  <c r="AI46" i="15"/>
  <c r="AJ46" i="15"/>
  <c r="AI47" i="15"/>
  <c r="AJ37" i="15"/>
  <c r="AJ39" i="15"/>
  <c r="AJ44" i="15"/>
  <c r="AJ41" i="15"/>
  <c r="AJ43" i="15"/>
  <c r="AJ40" i="15"/>
  <c r="AJ35" i="15"/>
  <c r="AJ34" i="15"/>
  <c r="AJ47" i="15"/>
  <c r="AJ49" i="15"/>
  <c r="AJ42" i="15"/>
  <c r="AJ48" i="15"/>
  <c r="AJ45" i="15"/>
  <c r="AJ36" i="15"/>
  <c r="AJ38" i="15"/>
  <c r="AK49" i="10" l="1"/>
  <c r="AK37" i="10"/>
  <c r="AK39" i="15"/>
  <c r="AK35" i="10"/>
  <c r="AK48" i="10"/>
  <c r="AK43" i="10"/>
  <c r="AK40" i="10"/>
  <c r="AK42" i="10"/>
  <c r="AK41" i="10"/>
  <c r="AK34" i="10"/>
  <c r="AK46" i="10"/>
  <c r="AK47" i="10"/>
  <c r="AK36" i="10"/>
  <c r="AK45" i="10"/>
  <c r="AK38" i="10"/>
  <c r="AK44" i="10"/>
  <c r="AK39" i="10"/>
  <c r="AK39" i="16"/>
  <c r="AK49" i="16"/>
  <c r="AK46" i="16"/>
  <c r="AK42" i="16"/>
  <c r="AK34" i="16"/>
  <c r="AK38" i="16"/>
  <c r="AK35" i="16"/>
  <c r="AK43" i="16"/>
  <c r="AK45" i="16"/>
  <c r="AK41" i="16"/>
  <c r="AK44" i="16"/>
  <c r="AK40" i="16"/>
  <c r="AK37" i="16"/>
  <c r="AK36" i="16"/>
  <c r="AK47" i="16"/>
  <c r="AK48" i="16"/>
  <c r="AK38" i="15"/>
  <c r="AK36" i="15"/>
  <c r="AK44" i="15"/>
  <c r="AK42" i="15"/>
  <c r="AK45" i="15"/>
  <c r="AK37" i="15"/>
  <c r="AK49" i="15"/>
  <c r="AK43" i="15"/>
  <c r="AK41" i="15"/>
  <c r="AK47" i="15"/>
  <c r="AK34" i="15"/>
  <c r="AK48" i="15"/>
  <c r="AK35" i="15"/>
  <c r="AK40" i="15"/>
  <c r="AK46" i="15"/>
</calcChain>
</file>

<file path=xl/sharedStrings.xml><?xml version="1.0" encoding="utf-8"?>
<sst xmlns="http://schemas.openxmlformats.org/spreadsheetml/2006/main" count="4562" uniqueCount="507">
  <si>
    <t>stockid</t>
  </si>
  <si>
    <t>stockname</t>
  </si>
  <si>
    <t>banktype</t>
  </si>
  <si>
    <t>stock_serialnumber</t>
  </si>
  <si>
    <t>农业银行</t>
  </si>
  <si>
    <t>交通银行</t>
  </si>
  <si>
    <t>工商银行</t>
  </si>
  <si>
    <t>建设银行</t>
  </si>
  <si>
    <t>中国银行</t>
  </si>
  <si>
    <t>平安银行</t>
  </si>
  <si>
    <t>浦发银行</t>
  </si>
  <si>
    <t>华夏银行</t>
  </si>
  <si>
    <t>民生银行</t>
  </si>
  <si>
    <t>招商银行</t>
  </si>
  <si>
    <t>兴业银行</t>
  </si>
  <si>
    <t>光大银行</t>
  </si>
  <si>
    <t>中信银行</t>
  </si>
  <si>
    <t>宁波银行</t>
  </si>
  <si>
    <t>南京银行</t>
  </si>
  <si>
    <t>北京银行</t>
  </si>
  <si>
    <t>000001</t>
    <phoneticPr fontId="1" type="noConversion"/>
  </si>
  <si>
    <t>002142</t>
    <phoneticPr fontId="1" type="noConversion"/>
  </si>
  <si>
    <t>yearqt</t>
  </si>
  <si>
    <t>200702</t>
  </si>
  <si>
    <t>200703</t>
  </si>
  <si>
    <t>200704</t>
  </si>
  <si>
    <t>200801</t>
  </si>
  <si>
    <t>200802</t>
  </si>
  <si>
    <t>200803</t>
  </si>
  <si>
    <t>200804</t>
  </si>
  <si>
    <t>200901</t>
  </si>
  <si>
    <t>200902</t>
  </si>
  <si>
    <t>200903</t>
  </si>
  <si>
    <t>200904</t>
  </si>
  <si>
    <t>201001</t>
  </si>
  <si>
    <t>201002</t>
  </si>
  <si>
    <t>201003</t>
  </si>
  <si>
    <t>201004</t>
  </si>
  <si>
    <t>201101</t>
  </si>
  <si>
    <t>201102</t>
  </si>
  <si>
    <t>201103</t>
  </si>
  <si>
    <t>201104</t>
  </si>
  <si>
    <t>201201</t>
  </si>
  <si>
    <t>201202</t>
  </si>
  <si>
    <t>201203</t>
  </si>
  <si>
    <t>201204</t>
  </si>
  <si>
    <t>201301</t>
  </si>
  <si>
    <t>201302</t>
  </si>
  <si>
    <t>201303</t>
  </si>
  <si>
    <t>201304</t>
  </si>
  <si>
    <t>201401</t>
  </si>
  <si>
    <t>201402</t>
  </si>
  <si>
    <t>201403</t>
  </si>
  <si>
    <t>stockname1</t>
  </si>
  <si>
    <t>stock_serialnumber1</t>
  </si>
  <si>
    <t>srisk_p1</t>
  </si>
  <si>
    <t>stockname2</t>
  </si>
  <si>
    <t>stock_serialnumber2</t>
  </si>
  <si>
    <t>srisk_p2</t>
  </si>
  <si>
    <t>stockname3</t>
  </si>
  <si>
    <t>stock_serialnumber3</t>
  </si>
  <si>
    <t>srisk_p3</t>
  </si>
  <si>
    <t>stockname4</t>
  </si>
  <si>
    <t>stock_serialnumber4</t>
  </si>
  <si>
    <t>srisk_p4</t>
  </si>
  <si>
    <t>stockname5</t>
  </si>
  <si>
    <t>stock_serialnumber5</t>
  </si>
  <si>
    <t>srisk_p5</t>
  </si>
  <si>
    <t>stockname6</t>
  </si>
  <si>
    <t>stock_serialnumber6</t>
  </si>
  <si>
    <t>srisk_p6</t>
  </si>
  <si>
    <t>stockname7</t>
  </si>
  <si>
    <t>stock_serialnumber7</t>
  </si>
  <si>
    <t>srisk_p7</t>
  </si>
  <si>
    <t>stockname8</t>
  </si>
  <si>
    <t>stock_serialnumber8</t>
  </si>
  <si>
    <t>srisk_p8</t>
  </si>
  <si>
    <t>stockname9</t>
  </si>
  <si>
    <t>stock_serialnumber9</t>
  </si>
  <si>
    <t>srisk_p9</t>
  </si>
  <si>
    <t>stockname10</t>
  </si>
  <si>
    <t>stock_serialnumber10</t>
  </si>
  <si>
    <t>srisk_p10</t>
  </si>
  <si>
    <t>计数器模块</t>
    <phoneticPr fontId="1" type="noConversion"/>
  </si>
  <si>
    <t>农业银行</t>
    <phoneticPr fontId="1" type="noConversion"/>
  </si>
  <si>
    <t>工商银行</t>
    <phoneticPr fontId="1" type="noConversion"/>
  </si>
  <si>
    <t>中国银行</t>
    <phoneticPr fontId="1" type="noConversion"/>
  </si>
  <si>
    <t>建设银行</t>
    <phoneticPr fontId="1" type="noConversion"/>
  </si>
  <si>
    <t>交通银行</t>
    <phoneticPr fontId="1" type="noConversion"/>
  </si>
  <si>
    <t>光大银行</t>
    <phoneticPr fontId="1" type="noConversion"/>
  </si>
  <si>
    <t>平安银行</t>
    <phoneticPr fontId="1" type="noConversion"/>
  </si>
  <si>
    <t>华夏银行</t>
    <phoneticPr fontId="1" type="noConversion"/>
  </si>
  <si>
    <t>民生银行</t>
    <phoneticPr fontId="1" type="noConversion"/>
  </si>
  <si>
    <t>浦发银行</t>
    <phoneticPr fontId="1" type="noConversion"/>
  </si>
  <si>
    <t>兴业银行</t>
    <phoneticPr fontId="1" type="noConversion"/>
  </si>
  <si>
    <t>招商银行</t>
    <phoneticPr fontId="1" type="noConversion"/>
  </si>
  <si>
    <t>中信银行</t>
    <phoneticPr fontId="1" type="noConversion"/>
  </si>
  <si>
    <t>北京银行</t>
    <phoneticPr fontId="1" type="noConversion"/>
  </si>
  <si>
    <t>南京银行</t>
    <phoneticPr fontId="1" type="noConversion"/>
  </si>
  <si>
    <t>宁波银行</t>
    <phoneticPr fontId="1" type="noConversion"/>
  </si>
  <si>
    <t>次数</t>
    <phoneticPr fontId="1" type="noConversion"/>
  </si>
  <si>
    <t>总重要性</t>
    <phoneticPr fontId="1" type="noConversion"/>
  </si>
  <si>
    <t>平均重要性</t>
    <phoneticPr fontId="1" type="noConversion"/>
  </si>
  <si>
    <t>第1名</t>
    <phoneticPr fontId="1" type="noConversion"/>
  </si>
  <si>
    <t>第2名</t>
    <phoneticPr fontId="1" type="noConversion"/>
  </si>
  <si>
    <t>第3名</t>
    <phoneticPr fontId="1" type="noConversion"/>
  </si>
  <si>
    <t>第4名</t>
    <phoneticPr fontId="1" type="noConversion"/>
  </si>
  <si>
    <t>第5名</t>
    <phoneticPr fontId="1" type="noConversion"/>
  </si>
  <si>
    <t>第6名</t>
    <phoneticPr fontId="1" type="noConversion"/>
  </si>
  <si>
    <t>第7名</t>
    <phoneticPr fontId="1" type="noConversion"/>
  </si>
  <si>
    <t>第8名</t>
    <phoneticPr fontId="1" type="noConversion"/>
  </si>
  <si>
    <t>第9名</t>
    <phoneticPr fontId="1" type="noConversion"/>
  </si>
  <si>
    <t>第10名</t>
    <phoneticPr fontId="1" type="noConversion"/>
  </si>
  <si>
    <t>前10名总计</t>
    <phoneticPr fontId="1" type="noConversion"/>
  </si>
  <si>
    <t>总重要性排序</t>
    <phoneticPr fontId="1" type="noConversion"/>
  </si>
  <si>
    <t>平均重要性排序</t>
    <phoneticPr fontId="1" type="noConversion"/>
  </si>
  <si>
    <t>一级指标</t>
    <phoneticPr fontId="1" type="noConversion"/>
  </si>
  <si>
    <t>二级指标</t>
    <phoneticPr fontId="1" type="noConversion"/>
  </si>
  <si>
    <t>规模（20%）</t>
    <phoneticPr fontId="1" type="noConversion"/>
  </si>
  <si>
    <t>巴塞尔III杠杆率定义中的总风险暴露</t>
    <phoneticPr fontId="1" type="noConversion"/>
  </si>
  <si>
    <t>金融系统内资产</t>
    <phoneticPr fontId="1" type="noConversion"/>
  </si>
  <si>
    <t>金融系统内负债</t>
    <phoneticPr fontId="1" type="noConversion"/>
  </si>
  <si>
    <t>批发融资比例</t>
    <phoneticPr fontId="1" type="noConversion"/>
  </si>
  <si>
    <t>托管资产</t>
    <phoneticPr fontId="1" type="noConversion"/>
  </si>
  <si>
    <t>通过支付系统清算和结算的支付额</t>
    <phoneticPr fontId="1" type="noConversion"/>
  </si>
  <si>
    <t>证券市场承销交易的价值</t>
    <phoneticPr fontId="1" type="noConversion"/>
  </si>
  <si>
    <t>场外衍生品名义价值</t>
    <phoneticPr fontId="1" type="noConversion"/>
  </si>
  <si>
    <t>三级资产</t>
    <phoneticPr fontId="1" type="noConversion"/>
  </si>
  <si>
    <t>交易性资产</t>
  </si>
  <si>
    <t>交易性资产</t>
    <phoneticPr fontId="1" type="noConversion"/>
  </si>
  <si>
    <t>可供出售资产</t>
  </si>
  <si>
    <t>可供出售资产</t>
    <phoneticPr fontId="1" type="noConversion"/>
  </si>
  <si>
    <t>跨境资产</t>
    <phoneticPr fontId="1" type="noConversion"/>
  </si>
  <si>
    <t>跨境负债</t>
    <phoneticPr fontId="1" type="noConversion"/>
  </si>
  <si>
    <t>关联性（20%）</t>
    <phoneticPr fontId="1" type="noConversion"/>
  </si>
  <si>
    <t>可替代性（20%）</t>
    <phoneticPr fontId="1" type="noConversion"/>
  </si>
  <si>
    <t>复杂性（20%）</t>
    <phoneticPr fontId="1" type="noConversion"/>
  </si>
  <si>
    <t>跨境业务（20%）</t>
    <phoneticPr fontId="1" type="noConversion"/>
  </si>
  <si>
    <t>G-SIBs</t>
    <phoneticPr fontId="1" type="noConversion"/>
  </si>
  <si>
    <t>D-SIBs</t>
    <phoneticPr fontId="1" type="noConversion"/>
  </si>
  <si>
    <t>一级指标</t>
    <phoneticPr fontId="1" type="noConversion"/>
  </si>
  <si>
    <t>二级指标</t>
    <phoneticPr fontId="1" type="noConversion"/>
  </si>
  <si>
    <t>总资产</t>
    <phoneticPr fontId="1" type="noConversion"/>
  </si>
  <si>
    <t>二级指标符号</t>
    <phoneticPr fontId="1" type="noConversion"/>
  </si>
  <si>
    <t>Total Asset</t>
    <phoneticPr fontId="1" type="noConversion"/>
  </si>
  <si>
    <t>总负债</t>
    <phoneticPr fontId="1" type="noConversion"/>
  </si>
  <si>
    <t>Total Liability</t>
    <phoneticPr fontId="1" type="noConversion"/>
  </si>
  <si>
    <t>数据来源</t>
  </si>
  <si>
    <t>数据来源</t>
    <phoneticPr fontId="1" type="noConversion"/>
  </si>
  <si>
    <t>资产负债表</t>
    <phoneticPr fontId="1" type="noConversion"/>
  </si>
  <si>
    <t>Asset in System</t>
    <phoneticPr fontId="1" type="noConversion"/>
  </si>
  <si>
    <t>Liability in System</t>
    <phoneticPr fontId="1" type="noConversion"/>
  </si>
  <si>
    <t>存放同业和其它金融机构款项+拆出资金+买入返售金融资产；资产负债表</t>
    <phoneticPr fontId="1" type="noConversion"/>
  </si>
  <si>
    <t>同业及其他金融机构存放款项、拆入资金和卖出回购金融资产款；资产负债表</t>
    <phoneticPr fontId="1" type="noConversion"/>
  </si>
  <si>
    <t>利息净收入</t>
    <phoneticPr fontId="1" type="noConversion"/>
  </si>
  <si>
    <t>手续费及佣金净收入</t>
  </si>
  <si>
    <t>其他经营净收益</t>
  </si>
  <si>
    <t>Interest Income</t>
    <phoneticPr fontId="1" type="noConversion"/>
  </si>
  <si>
    <t>Non-interest Income</t>
    <phoneticPr fontId="1" type="noConversion"/>
  </si>
  <si>
    <t>Other Income</t>
    <phoneticPr fontId="1" type="noConversion"/>
  </si>
  <si>
    <t>利润表</t>
    <phoneticPr fontId="1" type="noConversion"/>
  </si>
  <si>
    <t>衍生金融资产</t>
  </si>
  <si>
    <t>衍生金融负债</t>
  </si>
  <si>
    <t>Held for Trading</t>
    <phoneticPr fontId="1" type="noConversion"/>
  </si>
  <si>
    <t>Available for Sale</t>
    <phoneticPr fontId="1" type="noConversion"/>
  </si>
  <si>
    <t>Derivative Financial Assets</t>
    <phoneticPr fontId="1" type="noConversion"/>
  </si>
  <si>
    <t>Derivative Financial Liabilities</t>
    <phoneticPr fontId="1" type="noConversion"/>
  </si>
  <si>
    <t>国民信心（20%）</t>
    <phoneticPr fontId="1" type="noConversion"/>
  </si>
  <si>
    <t>居民储蓄存款</t>
    <phoneticPr fontId="1" type="noConversion"/>
  </si>
  <si>
    <t>贷款结构表</t>
    <phoneticPr fontId="1" type="noConversion"/>
  </si>
  <si>
    <t>Deposit</t>
    <phoneticPr fontId="1" type="noConversion"/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</si>
  <si>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</si>
  <si>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</si>
  <si>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</si>
  <si>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</si>
  <si>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</si>
  <si>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</si>
  <si>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</si>
  <si>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</si>
  <si>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</si>
  <si>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</si>
  <si>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</si>
  <si>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</si>
  <si>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</si>
  <si>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</si>
  <si>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</si>
  <si>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</si>
  <si>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</si>
  <si>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</si>
  <si>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</si>
  <si>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</si>
  <si>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</si>
  <si>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</si>
  <si>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</si>
  <si>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</si>
  <si>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</si>
  <si>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</si>
  <si>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</si>
  <si>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</si>
  <si>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</si>
  <si>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</si>
  <si>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</si>
  <si>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</si>
  <si>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</si>
  <si>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2006-12-31</t>
  </si>
  <si>
    <t>2005-12-31</t>
  </si>
  <si>
    <t>2004-12-31</t>
  </si>
  <si>
    <t>2003-12-31</t>
  </si>
  <si>
    <t>2002-12-31</t>
  </si>
  <si>
    <t>报告期</t>
  </si>
  <si>
    <t>中报</t>
  </si>
  <si>
    <t>一季报</t>
  </si>
  <si>
    <t>年报</t>
  </si>
  <si>
    <t>三季报</t>
  </si>
  <si>
    <t>报表类型</t>
  </si>
  <si>
    <t>合并报表</t>
  </si>
  <si>
    <t>资产：</t>
  </si>
  <si>
    <t/>
  </si>
  <si>
    <t>　　现金及存放中央银行款项</t>
  </si>
  <si>
    <t>　　存放同业和其它金融机构款项</t>
  </si>
  <si>
    <t>　　贵金属</t>
  </si>
  <si>
    <t>　　拆出资金</t>
  </si>
  <si>
    <t>　　交易性金融资产</t>
  </si>
  <si>
    <t>　　衍生金融资产</t>
  </si>
  <si>
    <t>　　买入返售金融资产</t>
  </si>
  <si>
    <t>　　应收利息</t>
  </si>
  <si>
    <t>　　发放贷款及垫款</t>
  </si>
  <si>
    <t>　　代理业务资产</t>
  </si>
  <si>
    <t>　　可供出售金融资产</t>
  </si>
  <si>
    <t>　　持有至到期投资</t>
  </si>
  <si>
    <t>　　长期股权投资</t>
  </si>
  <si>
    <t>　　应收款项类投资</t>
  </si>
  <si>
    <t>　　固定资产</t>
  </si>
  <si>
    <t>　　无形资产</t>
  </si>
  <si>
    <t>　　商誉</t>
  </si>
  <si>
    <t>　　递延所得税资产</t>
  </si>
  <si>
    <t>　　投资性房地产</t>
  </si>
  <si>
    <t>　　其他资产</t>
  </si>
  <si>
    <t>资产差额(特殊报表科目)</t>
  </si>
  <si>
    <t>资产差额(合计平衡项目)</t>
  </si>
  <si>
    <t>资产总计</t>
  </si>
  <si>
    <t>负债：</t>
  </si>
  <si>
    <t>　　同业和其它金融机构存放款项</t>
  </si>
  <si>
    <t>　　向中央银行借款</t>
  </si>
  <si>
    <t>　　拆入资金</t>
  </si>
  <si>
    <t>　　交易性金融负债</t>
  </si>
  <si>
    <t>　　衍生金融负债</t>
  </si>
  <si>
    <t>　　卖出回购金融资产款</t>
  </si>
  <si>
    <t>　　吸收存款</t>
  </si>
  <si>
    <t>　　应付职工薪酬</t>
  </si>
  <si>
    <t>　　应交税费</t>
  </si>
  <si>
    <t>　　应付利息</t>
  </si>
  <si>
    <t>　　代理业务负债</t>
  </si>
  <si>
    <t>　　应付债券</t>
  </si>
  <si>
    <t>　　递延所得税负债</t>
  </si>
  <si>
    <t>　　预计负债</t>
  </si>
  <si>
    <t>　　其他负债</t>
  </si>
  <si>
    <t>　　负债差额(特殊报表科目)</t>
  </si>
  <si>
    <t>　　负债差额(合计平衡项目)</t>
  </si>
  <si>
    <t>　　负债合计</t>
  </si>
  <si>
    <t>所有者权益(或股东权益)：</t>
  </si>
  <si>
    <t>　　股本</t>
  </si>
  <si>
    <t>　　其它权益工具</t>
  </si>
  <si>
    <t>　　　　其它权益工具：优先股</t>
  </si>
  <si>
    <t>　　资本公积金</t>
  </si>
  <si>
    <t>　　减：库存股</t>
  </si>
  <si>
    <t>　　其它综合收益</t>
  </si>
  <si>
    <t>　　盈余公积金</t>
  </si>
  <si>
    <t>　　未分配利润</t>
  </si>
  <si>
    <t>　　一般风险准备</t>
  </si>
  <si>
    <t>　　外币报表折算差额</t>
  </si>
  <si>
    <t>　　未确认的投资损失</t>
  </si>
  <si>
    <t>　　股东权益差额(特殊报表科目)</t>
  </si>
  <si>
    <t>　　股权权益差额(合计平衡项目)</t>
  </si>
  <si>
    <t>　　归属于母公司所有者权益合计</t>
  </si>
  <si>
    <t>　　少数股东权益</t>
  </si>
  <si>
    <t>　　所有者权益合计</t>
  </si>
  <si>
    <t>负债及股东权益差额(特殊报表项目)</t>
  </si>
  <si>
    <t>负债及股东权益差额(合计平衡项目)</t>
  </si>
  <si>
    <t>负债及股东权益总计</t>
  </si>
  <si>
    <t>显示币种</t>
  </si>
  <si>
    <t>CNY</t>
  </si>
  <si>
    <t>原始币种</t>
  </si>
  <si>
    <t>转换汇率</t>
  </si>
  <si>
    <t>1.0000</t>
  </si>
  <si>
    <t>利率类型</t>
  </si>
  <si>
    <t>期末汇率</t>
  </si>
  <si>
    <t>审计意见(境内)</t>
  </si>
  <si>
    <t>标准无保留意见</t>
  </si>
  <si>
    <t>审计意见(境外)</t>
  </si>
  <si>
    <t>原始报表</t>
  </si>
  <si>
    <t>点击浏览</t>
  </si>
  <si>
    <t>公告日期</t>
  </si>
  <si>
    <t>2014-10-30</t>
  </si>
  <si>
    <t>2014-04-30</t>
  </si>
  <si>
    <t>2012-04-28</t>
  </si>
  <si>
    <t>2009-04-29</t>
  </si>
  <si>
    <t>2008-10-31</t>
  </si>
  <si>
    <t>2008-04-30</t>
  </si>
  <si>
    <t>公司公告值</t>
  </si>
  <si>
    <t>WIND调整计算值</t>
  </si>
  <si>
    <t>数据来源：Wind资讯</t>
  </si>
  <si>
    <t>Copy区域</t>
    <phoneticPr fontId="1" type="noConversion"/>
  </si>
  <si>
    <t>日期</t>
    <phoneticPr fontId="1" type="noConversion"/>
  </si>
  <si>
    <t>资产总计（万元）</t>
    <phoneticPr fontId="1" type="noConversion"/>
  </si>
  <si>
    <t>负债合计（万元）</t>
    <phoneticPr fontId="1" type="noConversion"/>
  </si>
  <si>
    <t>金融系统内资产（万元）</t>
    <phoneticPr fontId="1" type="noConversion"/>
  </si>
  <si>
    <t>金融系统内负债（万元）</t>
    <phoneticPr fontId="1" type="noConversion"/>
  </si>
  <si>
    <t>衍生金融资产(万元)</t>
    <phoneticPr fontId="1" type="noConversion"/>
  </si>
  <si>
    <t>衍生金融负债(万元)</t>
    <phoneticPr fontId="1" type="noConversion"/>
  </si>
  <si>
    <t>交易性金融资产(万元)</t>
    <phoneticPr fontId="1" type="noConversion"/>
  </si>
  <si>
    <t>可供出售金融资产（万元）</t>
    <phoneticPr fontId="1" type="noConversion"/>
  </si>
  <si>
    <t>2006-06-30</t>
  </si>
  <si>
    <t>营业收入</t>
  </si>
  <si>
    <t>　　利息净收入</t>
  </si>
  <si>
    <t>　　　　利息收入</t>
  </si>
  <si>
    <t>　　　　减:利息支出</t>
  </si>
  <si>
    <t>　　手续费及佣金净收入</t>
  </si>
  <si>
    <t>　　　　手续费及佣金收入</t>
  </si>
  <si>
    <t>　　　　减：手续费及佣金支出</t>
  </si>
  <si>
    <t>　　其他经营净收益</t>
  </si>
  <si>
    <t>　　　　投资净收益</t>
  </si>
  <si>
    <t>　　　　　　其中：对联营企业和合营企业的投资收益</t>
  </si>
  <si>
    <t>　　　　公允价值变动净收益</t>
  </si>
  <si>
    <t>　　　　汇兑净收益</t>
  </si>
  <si>
    <t>　　　　其他业务净收益</t>
  </si>
  <si>
    <t>　　　　　　其他业务收入</t>
  </si>
  <si>
    <t>　　　　　　减：其他业务成本</t>
  </si>
  <si>
    <t>营业支出</t>
  </si>
  <si>
    <t>　　营业税金及附加</t>
  </si>
  <si>
    <t>　　管理费用</t>
  </si>
  <si>
    <t>　　资产减值损失</t>
  </si>
  <si>
    <t>　　加：营业利润差额(特殊报表科目)</t>
  </si>
  <si>
    <t>　　　　营业利润差额(合计平衡项目)</t>
  </si>
  <si>
    <t>营业利润</t>
  </si>
  <si>
    <t>　　加：营业外收入</t>
  </si>
  <si>
    <t>　　减：营业外支出</t>
  </si>
  <si>
    <t>　　　　其中：非流动资产处置净损失</t>
  </si>
  <si>
    <t>　　加：利润总额差额(特殊报表科目)</t>
  </si>
  <si>
    <t>　　　　利润总额差额(合计平衡项目)</t>
  </si>
  <si>
    <t>利润总额</t>
  </si>
  <si>
    <t>　　减：所得税</t>
  </si>
  <si>
    <t>　　加：未确认的投资损失</t>
  </si>
  <si>
    <t>　　加：净利润差额(特殊报表科目)</t>
  </si>
  <si>
    <t>　　　　净利润差额(合计平衡项目)</t>
  </si>
  <si>
    <t>净利润</t>
  </si>
  <si>
    <t>　　减：少数股东损益</t>
  </si>
  <si>
    <t>　　归属于母公司所有者的净利润</t>
  </si>
  <si>
    <t>　　加：其他综合收益</t>
  </si>
  <si>
    <t>综合收益总额</t>
  </si>
  <si>
    <t>　　减：归属于少数股东的综合收益总额</t>
  </si>
  <si>
    <t>　　归属于母公司普通股东综合收益总额</t>
  </si>
  <si>
    <t>每股收益</t>
  </si>
  <si>
    <t>　　基本每股收益</t>
  </si>
  <si>
    <t>　　稀释每股收益</t>
  </si>
  <si>
    <t>2015-08-19</t>
  </si>
  <si>
    <t>2015-04-25</t>
  </si>
  <si>
    <t>2015-03-21</t>
  </si>
  <si>
    <t>2014-08-29</t>
  </si>
  <si>
    <t>2014-03-28</t>
  </si>
  <si>
    <t>2013-10-30</t>
  </si>
  <si>
    <t>2013-08-28</t>
  </si>
  <si>
    <t>2013-04-27</t>
  </si>
  <si>
    <t>2013-03-29</t>
  </si>
  <si>
    <t>2012-10-30</t>
  </si>
  <si>
    <t>2012-08-30</t>
  </si>
  <si>
    <t>2011-10-27</t>
  </si>
  <si>
    <t>2011-08-30</t>
  </si>
  <si>
    <t>2011-04-30</t>
  </si>
  <si>
    <t>2011-04-01</t>
  </si>
  <si>
    <t>2010-10-30</t>
  </si>
  <si>
    <t>2010-08-12</t>
  </si>
  <si>
    <t>2010-04-29</t>
  </si>
  <si>
    <t>2009-10-27</t>
  </si>
  <si>
    <t>2009-08-28</t>
  </si>
  <si>
    <t>2009-04-30</t>
  </si>
  <si>
    <t>2008-08-21</t>
  </si>
  <si>
    <t>2008-03-27</t>
  </si>
  <si>
    <t>2007-10-30</t>
  </si>
  <si>
    <t>2007-08-23</t>
  </si>
  <si>
    <t>2007-04-04</t>
  </si>
  <si>
    <t>2006-08-29</t>
  </si>
  <si>
    <t>Copy区域</t>
    <phoneticPr fontId="1" type="noConversion"/>
  </si>
  <si>
    <t>日期</t>
    <phoneticPr fontId="1" type="noConversion"/>
  </si>
  <si>
    <t>利息净收入(万元)</t>
    <phoneticPr fontId="1" type="noConversion"/>
  </si>
  <si>
    <t>手续费及佣金净收入（万元）</t>
    <phoneticPr fontId="1" type="noConversion"/>
  </si>
  <si>
    <t>存款余额</t>
  </si>
  <si>
    <t>　　公司存款余额</t>
  </si>
  <si>
    <t>　　　　公司定期存款</t>
  </si>
  <si>
    <t>　　　　公司活期存款</t>
  </si>
  <si>
    <t>　　个人存款余额</t>
  </si>
  <si>
    <t>　　　　个人定期存款</t>
  </si>
  <si>
    <t>　　　　个人活期存款</t>
  </si>
  <si>
    <t>贷款余额</t>
  </si>
  <si>
    <t>　　按贷款类型</t>
  </si>
  <si>
    <t>　　　　正常</t>
  </si>
  <si>
    <t>　　　　关注</t>
  </si>
  <si>
    <t>　　　　不良</t>
  </si>
  <si>
    <t>　　　　　次级</t>
  </si>
  <si>
    <t>　　　　　可疑</t>
  </si>
  <si>
    <t>　　　　　损失</t>
  </si>
  <si>
    <t>　　按贷款业务结构</t>
  </si>
  <si>
    <t>　　　公司贷款余额</t>
  </si>
  <si>
    <t>　　　票据贴现</t>
  </si>
  <si>
    <t>　　　个人贷款余额</t>
  </si>
  <si>
    <t>　　按贷款期限</t>
  </si>
  <si>
    <t>　　　　短期贷款余额</t>
  </si>
  <si>
    <t>　　　　中长期贷款余额</t>
  </si>
  <si>
    <t>　　按贷款担保方式</t>
  </si>
  <si>
    <t>　　　　质押贷款余额</t>
  </si>
  <si>
    <t>　　　　抵押贷款余额</t>
  </si>
  <si>
    <t>　　　　保证贷款余额</t>
  </si>
  <si>
    <t>　　　　信用贷款余额</t>
  </si>
  <si>
    <t>Copy区域</t>
    <phoneticPr fontId="1" type="noConversion"/>
  </si>
  <si>
    <t>日期</t>
    <phoneticPr fontId="1" type="noConversion"/>
  </si>
  <si>
    <t>公司存款余额（万元）</t>
    <phoneticPr fontId="1" type="noConversion"/>
  </si>
  <si>
    <t>个人存款余额（万元）</t>
    <phoneticPr fontId="1" type="noConversion"/>
  </si>
  <si>
    <t>公司贷款余额（万元）</t>
    <phoneticPr fontId="1" type="noConversion"/>
  </si>
  <si>
    <t>个人贷款余额（万元）</t>
    <phoneticPr fontId="1" type="noConversion"/>
  </si>
  <si>
    <t>其他经营净收益（万元）</t>
    <phoneticPr fontId="1" type="noConversion"/>
  </si>
  <si>
    <t>营业收入（万元）</t>
    <phoneticPr fontId="1" type="noConversion"/>
  </si>
  <si>
    <t>平安银行</t>
    <phoneticPr fontId="1" type="noConversion"/>
  </si>
  <si>
    <t>宁波银行</t>
    <phoneticPr fontId="1" type="noConversion"/>
  </si>
  <si>
    <t>浦发银行</t>
    <phoneticPr fontId="1" type="noConversion"/>
  </si>
  <si>
    <t>华夏银行</t>
    <phoneticPr fontId="1" type="noConversion"/>
  </si>
  <si>
    <t>民生银行</t>
    <phoneticPr fontId="1" type="noConversion"/>
  </si>
  <si>
    <t>招商银行</t>
    <phoneticPr fontId="1" type="noConversion"/>
  </si>
  <si>
    <t>南京银行</t>
    <phoneticPr fontId="1" type="noConversion"/>
  </si>
  <si>
    <t>兴业银行</t>
    <phoneticPr fontId="1" type="noConversion"/>
  </si>
  <si>
    <t>兴业银行</t>
    <phoneticPr fontId="1" type="noConversion"/>
  </si>
  <si>
    <t>北京银行</t>
    <phoneticPr fontId="1" type="noConversion"/>
  </si>
  <si>
    <t>农业银行</t>
    <phoneticPr fontId="1" type="noConversion"/>
  </si>
  <si>
    <t>农业银行</t>
    <phoneticPr fontId="1" type="noConversion"/>
  </si>
  <si>
    <t>交通银行</t>
    <phoneticPr fontId="1" type="noConversion"/>
  </si>
  <si>
    <t>工商银行</t>
    <phoneticPr fontId="1" type="noConversion"/>
  </si>
  <si>
    <t>光大银行</t>
    <phoneticPr fontId="1" type="noConversion"/>
  </si>
  <si>
    <t>建设银行</t>
    <phoneticPr fontId="1" type="noConversion"/>
  </si>
  <si>
    <t>中国银行</t>
    <phoneticPr fontId="1" type="noConversion"/>
  </si>
  <si>
    <t>中国银行</t>
    <phoneticPr fontId="1" type="noConversion"/>
  </si>
  <si>
    <t>中信银行</t>
    <phoneticPr fontId="1" type="noConversion"/>
  </si>
  <si>
    <t>宁波银行</t>
    <phoneticPr fontId="1" type="noConversion"/>
  </si>
  <si>
    <t>浦发银行</t>
    <phoneticPr fontId="1" type="noConversion"/>
  </si>
  <si>
    <t>华夏银行</t>
    <phoneticPr fontId="1" type="noConversion"/>
  </si>
  <si>
    <t>民生银行</t>
    <phoneticPr fontId="1" type="noConversion"/>
  </si>
  <si>
    <t>招商银行</t>
    <phoneticPr fontId="1" type="noConversion"/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</si>
  <si>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</si>
  <si>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</si>
  <si>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</si>
  <si>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</si>
  <si>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</si>
  <si>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</si>
  <si>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</si>
  <si>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</si>
  <si>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</si>
  <si>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</si>
  <si>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stockname11</t>
  </si>
  <si>
    <t>srisk_p11</t>
  </si>
  <si>
    <t>rank11</t>
  </si>
  <si>
    <t>stockname12</t>
  </si>
  <si>
    <t>srisk_p12</t>
  </si>
  <si>
    <t>rank12</t>
  </si>
  <si>
    <t>stockname13</t>
  </si>
  <si>
    <t>srisk_p13</t>
  </si>
  <si>
    <t>rank13</t>
  </si>
  <si>
    <t>stockname14</t>
  </si>
  <si>
    <t>srisk_p14</t>
  </si>
  <si>
    <t>rank14</t>
  </si>
  <si>
    <t>stockname15</t>
  </si>
  <si>
    <t>srisk_p15</t>
  </si>
  <si>
    <t>rank15</t>
  </si>
  <si>
    <t>stockname16</t>
  </si>
  <si>
    <t>srisk_p16</t>
  </si>
  <si>
    <t>rank16</t>
  </si>
  <si>
    <t>C</t>
    <phoneticPr fontId="1" type="noConversion"/>
  </si>
  <si>
    <t>I</t>
    <phoneticPr fontId="1" type="noConversion"/>
  </si>
  <si>
    <t>L</t>
    <phoneticPr fontId="1" type="noConversion"/>
  </si>
  <si>
    <t>O</t>
    <phoneticPr fontId="1" type="noConversion"/>
  </si>
  <si>
    <t>R</t>
    <phoneticPr fontId="1" type="noConversion"/>
  </si>
  <si>
    <t>U</t>
    <phoneticPr fontId="1" type="noConversion"/>
  </si>
  <si>
    <t>X</t>
    <phoneticPr fontId="1" type="noConversion"/>
  </si>
  <si>
    <t>AV</t>
    <phoneticPr fontId="1" type="noConversion"/>
  </si>
  <si>
    <t>F</t>
    <phoneticPr fontId="1" type="noConversion"/>
  </si>
  <si>
    <t>AA</t>
    <phoneticPr fontId="1" type="noConversion"/>
  </si>
  <si>
    <t>AD</t>
    <phoneticPr fontId="1" type="noConversion"/>
  </si>
  <si>
    <t>AG</t>
    <phoneticPr fontId="1" type="noConversion"/>
  </si>
  <si>
    <t>AJ</t>
    <phoneticPr fontId="1" type="noConversion"/>
  </si>
  <si>
    <t>AM</t>
    <phoneticPr fontId="1" type="noConversion"/>
  </si>
  <si>
    <t>AP</t>
    <phoneticPr fontId="1" type="noConversion"/>
  </si>
  <si>
    <t>AS</t>
    <phoneticPr fontId="1" type="noConversion"/>
  </si>
  <si>
    <t>srisk_column</t>
    <phoneticPr fontId="1" type="noConversion"/>
  </si>
  <si>
    <t>rank_column</t>
    <phoneticPr fontId="1" type="noConversion"/>
  </si>
  <si>
    <t>AB</t>
    <phoneticPr fontId="1" type="noConversion"/>
  </si>
  <si>
    <t>AE</t>
    <phoneticPr fontId="1" type="noConversion"/>
  </si>
  <si>
    <t>AH</t>
    <phoneticPr fontId="1" type="noConversion"/>
  </si>
  <si>
    <t>AK</t>
    <phoneticPr fontId="1" type="noConversion"/>
  </si>
  <si>
    <t>AN</t>
    <phoneticPr fontId="1" type="noConversion"/>
  </si>
  <si>
    <t>AQ</t>
    <phoneticPr fontId="1" type="noConversion"/>
  </si>
  <si>
    <t>AT</t>
    <phoneticPr fontId="1" type="noConversion"/>
  </si>
  <si>
    <t>AW</t>
    <phoneticPr fontId="1" type="noConversion"/>
  </si>
  <si>
    <t>Average</t>
  </si>
  <si>
    <t>Average</t>
    <phoneticPr fontId="1" type="noConversion"/>
  </si>
  <si>
    <t>SRISK银行得分</t>
    <phoneticPr fontId="1" type="noConversion"/>
  </si>
  <si>
    <t>SRISK银行排序</t>
    <phoneticPr fontId="1" type="noConversion"/>
  </si>
  <si>
    <t>Average-AfterCrisis</t>
  </si>
  <si>
    <t>Average-AfterCrisis</t>
    <phoneticPr fontId="1" type="noConversion"/>
  </si>
  <si>
    <t>Average-DuringCrisis</t>
  </si>
  <si>
    <t>Average-DuringCrisis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</si>
</sst>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0.00_ "/>
    <numFmt numFmtId="177" formatCode="###,##0.0000_ "/>
    <numFmt numFmtId="178" formatCode="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总重要性排序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SRISK系统性重要银行排序!$AH$33</c:f>
              <c:strCache>
                <c:ptCount val="1"/>
                <c:pt idx="0">
                  <c:v>总重要性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35E18B-05C5-4E5D-8317-235D9306FC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2A281F-A225-4170-9F93-8322AE0ACC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80E76D-47EA-42A5-8889-403EF72036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A3F25F-280C-46A5-938C-64CC75A2D3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E57CE8-1C5C-4A5B-86AD-03AA9B7090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FC2252-641B-447A-8B1A-19F2E2EF28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18703A-E763-48A9-94E5-4DB4381AE0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923624-C71D-4164-AF0B-C87C9D0A0F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1C34A9-F1FF-46D2-974C-5C163BB3D3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FFFAD6-CC7F-4619-BCA0-E3F4FD9506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1125AC-7D44-4EE4-BD8B-21CCE5E865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E6CF97-E1D7-440F-95C7-9B98C8DC8B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A0BA15-F080-46BE-80C1-82B1BFF7CF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2116E76-BB4D-45C6-AB0F-308FB6BD0D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F5DE4F-D0FA-418C-A011-54F8E3C337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7892B1-65C3-4CC2-AB5B-3FA442B9D9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SRISK系统性重要银行排序!$B$34:$B$49</c:f>
              <c:strCache>
                <c:ptCount val="16"/>
                <c:pt idx="0">
                  <c:v>工商银行</c:v>
                </c:pt>
                <c:pt idx="1">
                  <c:v>农业银行</c:v>
                </c:pt>
                <c:pt idx="2">
                  <c:v>中国银行</c:v>
                </c:pt>
                <c:pt idx="3">
                  <c:v>建设银行</c:v>
                </c:pt>
                <c:pt idx="4">
                  <c:v>交通银行</c:v>
                </c:pt>
                <c:pt idx="5">
                  <c:v>光大银行</c:v>
                </c:pt>
                <c:pt idx="6">
                  <c:v>平安银行</c:v>
                </c:pt>
                <c:pt idx="7">
                  <c:v>华夏银行</c:v>
                </c:pt>
                <c:pt idx="8">
                  <c:v>民生银行</c:v>
                </c:pt>
                <c:pt idx="9">
                  <c:v>浦发银行</c:v>
                </c:pt>
                <c:pt idx="10">
                  <c:v>兴业银行</c:v>
                </c:pt>
                <c:pt idx="11">
                  <c:v>招商银行</c:v>
                </c:pt>
                <c:pt idx="12">
                  <c:v>中信银行</c:v>
                </c:pt>
                <c:pt idx="13">
                  <c:v>北京银行</c:v>
                </c:pt>
                <c:pt idx="14">
                  <c:v>南京银行</c:v>
                </c:pt>
                <c:pt idx="15">
                  <c:v>宁波银行</c:v>
                </c:pt>
              </c:strCache>
            </c:strRef>
          </c:cat>
          <c:val>
            <c:numRef>
              <c:f>SRISK系统性重要银行排序!$AH$34:$AH$49</c:f>
              <c:numCache>
                <c:formatCode>General</c:formatCode>
                <c:ptCount val="16"/>
                <c:pt idx="0">
                  <c:v>217.82125039100646</c:v>
                </c:pt>
                <c:pt idx="1">
                  <c:v>93.369000196456909</c:v>
                </c:pt>
                <c:pt idx="2">
                  <c:v>187.3355537414551</c:v>
                </c:pt>
                <c:pt idx="3">
                  <c:v>194.56039333343506</c:v>
                </c:pt>
                <c:pt idx="4">
                  <c:v>136.85252060890195</c:v>
                </c:pt>
                <c:pt idx="5">
                  <c:v>16.268072032928465</c:v>
                </c:pt>
                <c:pt idx="6">
                  <c:v>0.87754688262939462</c:v>
                </c:pt>
                <c:pt idx="7">
                  <c:v>3.9261556625366212</c:v>
                </c:pt>
                <c:pt idx="8">
                  <c:v>68.42484340667724</c:v>
                </c:pt>
                <c:pt idx="9">
                  <c:v>43.503648996353149</c:v>
                </c:pt>
                <c:pt idx="10">
                  <c:v>30.559627580642701</c:v>
                </c:pt>
                <c:pt idx="11">
                  <c:v>101.35542922019958</c:v>
                </c:pt>
                <c:pt idx="12">
                  <c:v>91.212215042114252</c:v>
                </c:pt>
                <c:pt idx="13">
                  <c:v>12.421084690093993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SRISK系统性重要银行排序!$AJ$34:$AJ$49</c15:f>
                <c15:dlblRangeCache>
                  <c:ptCount val="16"/>
                  <c:pt idx="0">
                    <c:v>1</c:v>
                  </c:pt>
                  <c:pt idx="1">
                    <c:v>6</c:v>
                  </c:pt>
                  <c:pt idx="2">
                    <c:v>3</c:v>
                  </c:pt>
                  <c:pt idx="3">
                    <c:v>2</c:v>
                  </c:pt>
                  <c:pt idx="4">
                    <c:v>4</c:v>
                  </c:pt>
                  <c:pt idx="5">
                    <c:v>11</c:v>
                  </c:pt>
                  <c:pt idx="6">
                    <c:v>14</c:v>
                  </c:pt>
                  <c:pt idx="7">
                    <c:v>13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5</c:v>
                  </c:pt>
                  <c:pt idx="12">
                    <c:v>7</c:v>
                  </c:pt>
                  <c:pt idx="13">
                    <c:v>12</c:v>
                  </c:pt>
                  <c:pt idx="14">
                    <c:v>15</c:v>
                  </c:pt>
                  <c:pt idx="15">
                    <c:v>15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7438576"/>
        <c:axId val="497439136"/>
      </c:barChart>
      <c:catAx>
        <c:axId val="49743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39136"/>
        <c:crosses val="autoZero"/>
        <c:auto val="1"/>
        <c:lblAlgn val="ctr"/>
        <c:lblOffset val="100"/>
        <c:noMultiLvlLbl val="0"/>
      </c:catAx>
      <c:valAx>
        <c:axId val="4974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总重要性排序（危机时）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'SRISK系统性重要银行排序 (危机时)'!$AH$33</c:f>
              <c:strCache>
                <c:ptCount val="1"/>
                <c:pt idx="0">
                  <c:v>总重要性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96E5B94-4B17-4AEE-8D38-F28FCBDF921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5348C1-BDC7-4923-958C-1EE2964F89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8F3881-B30C-42AA-8F54-692BB6CCEC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421C5A-085C-45A0-9675-D691FB1486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C045CC-76A8-4137-9DFE-6EBBF5BDBA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BF8D32-09E6-4F3F-843A-F652172B59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68EB1B-B1C9-4290-86A3-EBA03915F0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835465-4465-4663-B352-4633452CB9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C059C9-4532-408C-BF56-CF78C91F62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C45A0F-80FE-4EB5-968E-7AF7BE2003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3FA39B-DD34-4CE9-BD0D-DE6638E7AD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B2E721-3825-4D2B-952C-65916EE35B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C47648-DAF6-4148-A1D2-950D640FF5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E0C2741-993A-4B65-B34C-A02F697FB2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37635C0-A675-4F7E-84AE-9337F1D14F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97791D-06F8-4694-A1D7-BBBB3CD412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'SRISK系统性重要银行排序 (危机时)'!$B$34:$B$49</c:f>
              <c:strCache>
                <c:ptCount val="16"/>
                <c:pt idx="0">
                  <c:v>工商银行</c:v>
                </c:pt>
                <c:pt idx="1">
                  <c:v>农业银行</c:v>
                </c:pt>
                <c:pt idx="2">
                  <c:v>中国银行</c:v>
                </c:pt>
                <c:pt idx="3">
                  <c:v>建设银行</c:v>
                </c:pt>
                <c:pt idx="4">
                  <c:v>交通银行</c:v>
                </c:pt>
                <c:pt idx="5">
                  <c:v>光大银行</c:v>
                </c:pt>
                <c:pt idx="6">
                  <c:v>平安银行</c:v>
                </c:pt>
                <c:pt idx="7">
                  <c:v>华夏银行</c:v>
                </c:pt>
                <c:pt idx="8">
                  <c:v>民生银行</c:v>
                </c:pt>
                <c:pt idx="9">
                  <c:v>浦发银行</c:v>
                </c:pt>
                <c:pt idx="10">
                  <c:v>兴业银行</c:v>
                </c:pt>
                <c:pt idx="11">
                  <c:v>招商银行</c:v>
                </c:pt>
                <c:pt idx="12">
                  <c:v>中信银行</c:v>
                </c:pt>
                <c:pt idx="13">
                  <c:v>北京银行</c:v>
                </c:pt>
                <c:pt idx="14">
                  <c:v>南京银行</c:v>
                </c:pt>
                <c:pt idx="15">
                  <c:v>宁波银行</c:v>
                </c:pt>
              </c:strCache>
            </c:strRef>
          </c:cat>
          <c:val>
            <c:numRef>
              <c:f>'SRISK系统性重要银行排序 (危机时)'!$AH$34:$AH$49</c:f>
              <c:numCache>
                <c:formatCode>General</c:formatCode>
                <c:ptCount val="16"/>
                <c:pt idx="0">
                  <c:v>59.690736389160158</c:v>
                </c:pt>
                <c:pt idx="1">
                  <c:v>0</c:v>
                </c:pt>
                <c:pt idx="2">
                  <c:v>53.831320571899418</c:v>
                </c:pt>
                <c:pt idx="3">
                  <c:v>42.028130435943609</c:v>
                </c:pt>
                <c:pt idx="4">
                  <c:v>39.94011478424072</c:v>
                </c:pt>
                <c:pt idx="5">
                  <c:v>0</c:v>
                </c:pt>
                <c:pt idx="6">
                  <c:v>0.87754688262939462</c:v>
                </c:pt>
                <c:pt idx="7">
                  <c:v>1.7820598602294924</c:v>
                </c:pt>
                <c:pt idx="8">
                  <c:v>20.44971332550049</c:v>
                </c:pt>
                <c:pt idx="9">
                  <c:v>8.2695307254791253</c:v>
                </c:pt>
                <c:pt idx="10">
                  <c:v>16.445053815841675</c:v>
                </c:pt>
                <c:pt idx="11">
                  <c:v>30.030183506011962</c:v>
                </c:pt>
                <c:pt idx="12">
                  <c:v>31.245061111450195</c:v>
                </c:pt>
                <c:pt idx="13">
                  <c:v>8.3078877449035637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'SRISK系统性重要银行排序 (危机时)'!$AJ$34:$AJ$49</c15:f>
                <c15:dlblRangeCache>
                  <c:ptCount val="16"/>
                  <c:pt idx="0">
                    <c:v>1</c:v>
                  </c:pt>
                  <c:pt idx="1">
                    <c:v>13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13</c:v>
                  </c:pt>
                  <c:pt idx="6">
                    <c:v>12</c:v>
                  </c:pt>
                  <c:pt idx="7">
                    <c:v>11</c:v>
                  </c:pt>
                  <c:pt idx="8">
                    <c:v>7</c:v>
                  </c:pt>
                  <c:pt idx="9">
                    <c:v>10</c:v>
                  </c:pt>
                  <c:pt idx="10">
                    <c:v>8</c:v>
                  </c:pt>
                  <c:pt idx="11">
                    <c:v>6</c:v>
                  </c:pt>
                  <c:pt idx="12">
                    <c:v>5</c:v>
                  </c:pt>
                  <c:pt idx="13">
                    <c:v>9</c:v>
                  </c:pt>
                  <c:pt idx="14">
                    <c:v>13</c:v>
                  </c:pt>
                  <c:pt idx="15">
                    <c:v>13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7441376"/>
        <c:axId val="654425104"/>
      </c:barChart>
      <c:catAx>
        <c:axId val="49744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25104"/>
        <c:crosses val="autoZero"/>
        <c:auto val="1"/>
        <c:lblAlgn val="ctr"/>
        <c:lblOffset val="100"/>
        <c:noMultiLvlLbl val="0"/>
      </c:catAx>
      <c:valAx>
        <c:axId val="6544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总重要性排序（危机后）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'SRISK系统性重要银行排序 (危机后)'!$AH$33</c:f>
              <c:strCache>
                <c:ptCount val="1"/>
                <c:pt idx="0">
                  <c:v>总重要性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F54FB03-8129-4686-98EC-59D5227EBCF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5F139B-9EA8-4056-898E-1CD9C33CE6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20B6BB-1842-4229-98B0-6E3890E7E9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319493-4D88-4C00-A292-0595E3EF26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EBD69B-5A4E-4D31-8550-BEF0D56BF2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D9D3AF-72DE-485F-937D-7B8E47679E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5EFCA6-B3BE-45EA-BC7C-A27CD5C59C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7ABC6F-99CE-4F84-A696-8BF335E2FE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0B56E6-9B00-4BB2-8236-4272E6C4A9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1226D6-C9A1-4EDC-A2B2-3FD122FE35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B7B7FF-103E-486D-8EBA-01E7BF809B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D3C354-9509-4FC4-A52C-04D41DE784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FA6781-1AE2-40CB-84C3-B8DD481310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756F19-E06B-42B4-8799-BD04D865ED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10D2F7F-175F-4EFA-AD58-65CE41CDC3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339CF13-9980-4F31-A8A4-1915B59BBA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'SRISK系统性重要银行排序 (危机后)'!$B$34:$B$49</c:f>
              <c:strCache>
                <c:ptCount val="16"/>
                <c:pt idx="0">
                  <c:v>工商银行</c:v>
                </c:pt>
                <c:pt idx="1">
                  <c:v>农业银行</c:v>
                </c:pt>
                <c:pt idx="2">
                  <c:v>中国银行</c:v>
                </c:pt>
                <c:pt idx="3">
                  <c:v>建设银行</c:v>
                </c:pt>
                <c:pt idx="4">
                  <c:v>交通银行</c:v>
                </c:pt>
                <c:pt idx="5">
                  <c:v>光大银行</c:v>
                </c:pt>
                <c:pt idx="6">
                  <c:v>平安银行</c:v>
                </c:pt>
                <c:pt idx="7">
                  <c:v>华夏银行</c:v>
                </c:pt>
                <c:pt idx="8">
                  <c:v>民生银行</c:v>
                </c:pt>
                <c:pt idx="9">
                  <c:v>浦发银行</c:v>
                </c:pt>
                <c:pt idx="10">
                  <c:v>兴业银行</c:v>
                </c:pt>
                <c:pt idx="11">
                  <c:v>招商银行</c:v>
                </c:pt>
                <c:pt idx="12">
                  <c:v>中信银行</c:v>
                </c:pt>
                <c:pt idx="13">
                  <c:v>北京银行</c:v>
                </c:pt>
                <c:pt idx="14">
                  <c:v>南京银行</c:v>
                </c:pt>
                <c:pt idx="15">
                  <c:v>宁波银行</c:v>
                </c:pt>
              </c:strCache>
            </c:strRef>
          </c:cat>
          <c:val>
            <c:numRef>
              <c:f>'SRISK系统性重要银行排序 (危机后)'!$AH$34:$AH$49</c:f>
              <c:numCache>
                <c:formatCode>General</c:formatCode>
                <c:ptCount val="16"/>
                <c:pt idx="0">
                  <c:v>158.13051400184631</c:v>
                </c:pt>
                <c:pt idx="1">
                  <c:v>93.369000196456909</c:v>
                </c:pt>
                <c:pt idx="2">
                  <c:v>133.50423316955568</c:v>
                </c:pt>
                <c:pt idx="3">
                  <c:v>152.53226289749148</c:v>
                </c:pt>
                <c:pt idx="4">
                  <c:v>96.912405824661249</c:v>
                </c:pt>
                <c:pt idx="5">
                  <c:v>16.268072032928465</c:v>
                </c:pt>
                <c:pt idx="6">
                  <c:v>0</c:v>
                </c:pt>
                <c:pt idx="7">
                  <c:v>2.1440958023071288</c:v>
                </c:pt>
                <c:pt idx="8">
                  <c:v>47.975130081176751</c:v>
                </c:pt>
                <c:pt idx="9">
                  <c:v>35.234118270874028</c:v>
                </c:pt>
                <c:pt idx="10">
                  <c:v>14.114573764801026</c:v>
                </c:pt>
                <c:pt idx="11">
                  <c:v>71.325245714187616</c:v>
                </c:pt>
                <c:pt idx="12">
                  <c:v>59.967153930664061</c:v>
                </c:pt>
                <c:pt idx="13">
                  <c:v>4.1131969451904293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'SRISK系统性重要银行排序 (危机后)'!$AJ$34:$AJ$49</c15:f>
                <c15:dlblRangeCache>
                  <c:ptCount val="16"/>
                  <c:pt idx="0">
                    <c:v>1</c:v>
                  </c:pt>
                  <c:pt idx="1">
                    <c:v>5</c:v>
                  </c:pt>
                  <c:pt idx="2">
                    <c:v>3</c:v>
                  </c:pt>
                  <c:pt idx="3">
                    <c:v>2</c:v>
                  </c:pt>
                  <c:pt idx="4">
                    <c:v>4</c:v>
                  </c:pt>
                  <c:pt idx="5">
                    <c:v>10</c:v>
                  </c:pt>
                  <c:pt idx="6">
                    <c:v>14</c:v>
                  </c:pt>
                  <c:pt idx="7">
                    <c:v>13</c:v>
                  </c:pt>
                  <c:pt idx="8">
                    <c:v>8</c:v>
                  </c:pt>
                  <c:pt idx="9">
                    <c:v>9</c:v>
                  </c:pt>
                  <c:pt idx="10">
                    <c:v>11</c:v>
                  </c:pt>
                  <c:pt idx="11">
                    <c:v>6</c:v>
                  </c:pt>
                  <c:pt idx="12">
                    <c:v>7</c:v>
                  </c:pt>
                  <c:pt idx="13">
                    <c:v>12</c:v>
                  </c:pt>
                  <c:pt idx="14">
                    <c:v>14</c:v>
                  </c:pt>
                  <c:pt idx="15">
                    <c:v>14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4427344"/>
        <c:axId val="654427904"/>
      </c:barChart>
      <c:catAx>
        <c:axId val="65442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27904"/>
        <c:crosses val="autoZero"/>
        <c:auto val="1"/>
        <c:lblAlgn val="ctr"/>
        <c:lblOffset val="100"/>
        <c:noMultiLvlLbl val="0"/>
      </c:catAx>
      <c:valAx>
        <c:axId val="6544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系统重要性银行得分及排序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SRISK系统性重要银行排序_正规方法转置!$AH$33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2370A5C-E72B-41E5-81BE-2BAF262860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741741-D97E-4BE6-8EB7-2F7D29A410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78F546-986A-4234-9876-3217DFC987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E7924C-57AC-4DED-B44F-69917A6773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1088E2-0168-4F95-89AF-23FDCFF229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4CFC77-C21D-4EDC-9544-F64A1F68D2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B678B3-F749-45AD-A226-6F5BAEAF4C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D0FDC2-955E-4209-A388-96978BBDFB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23CC96-8D98-4E98-AC64-CE84EE106A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4759FB-9CE9-4C67-BCF3-35C5BB916A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55DEB6-EFAA-4F87-9E77-CD965090B7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3F3656-E840-4441-8A50-2117E5E48E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F2E8E9-6E8D-4184-8C06-95BF6B17B2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F466339-C507-43C1-84D3-678B2F1A4F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39A6DC-70A4-47DD-B5F2-DAA05A1A9C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D7F776-827D-4192-BD84-BEDDD21B67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SRISK系统性重要银行排序_正规方法转置!$A$42:$A$57</c:f>
              <c:strCache>
                <c:ptCount val="16"/>
                <c:pt idx="0">
                  <c:v>农业银行</c:v>
                </c:pt>
                <c:pt idx="1">
                  <c:v>交通银行</c:v>
                </c:pt>
                <c:pt idx="2">
                  <c:v>工商银行</c:v>
                </c:pt>
                <c:pt idx="3">
                  <c:v>建设银行</c:v>
                </c:pt>
                <c:pt idx="4">
                  <c:v>中国银行</c:v>
                </c:pt>
                <c:pt idx="5">
                  <c:v>平安银行</c:v>
                </c:pt>
                <c:pt idx="6">
                  <c:v>浦发银行</c:v>
                </c:pt>
                <c:pt idx="7">
                  <c:v>华夏银行</c:v>
                </c:pt>
                <c:pt idx="8">
                  <c:v>民生银行</c:v>
                </c:pt>
                <c:pt idx="9">
                  <c:v>招商银行</c:v>
                </c:pt>
                <c:pt idx="10">
                  <c:v>兴业银行</c:v>
                </c:pt>
                <c:pt idx="11">
                  <c:v>光大银行</c:v>
                </c:pt>
                <c:pt idx="12">
                  <c:v>中信银行</c:v>
                </c:pt>
                <c:pt idx="13">
                  <c:v>宁波银行</c:v>
                </c:pt>
                <c:pt idx="14">
                  <c:v>南京银行</c:v>
                </c:pt>
                <c:pt idx="15">
                  <c:v>北京银行</c:v>
                </c:pt>
              </c:strCache>
            </c:strRef>
          </c:cat>
          <c:val>
            <c:numRef>
              <c:f>SRISK系统性重要银行排序_正规方法转置!$B$42:$B$57</c:f>
              <c:numCache>
                <c:formatCode>0.0000_ </c:formatCode>
                <c:ptCount val="16"/>
                <c:pt idx="0">
                  <c:v>6.9575869335847751E-2</c:v>
                </c:pt>
                <c:pt idx="1">
                  <c:v>7.0288373311360661E-2</c:v>
                </c:pt>
                <c:pt idx="2">
                  <c:v>7.6815706094106026E-2</c:v>
                </c:pt>
                <c:pt idx="3">
                  <c:v>7.5206804768792504E-2</c:v>
                </c:pt>
                <c:pt idx="4">
                  <c:v>7.587959098815919E-2</c:v>
                </c:pt>
                <c:pt idx="5">
                  <c:v>6.2319854895273849E-2</c:v>
                </c:pt>
                <c:pt idx="6">
                  <c:v>6.596434211730956E-2</c:v>
                </c:pt>
                <c:pt idx="7">
                  <c:v>6.2372382481892898E-2</c:v>
                </c:pt>
                <c:pt idx="8">
                  <c:v>6.7110458532969139E-2</c:v>
                </c:pt>
                <c:pt idx="9">
                  <c:v>6.8211352348327633E-2</c:v>
                </c:pt>
                <c:pt idx="10">
                  <c:v>6.5186251799265543E-2</c:v>
                </c:pt>
                <c:pt idx="11">
                  <c:v>6.14959778505213E-2</c:v>
                </c:pt>
                <c:pt idx="12">
                  <c:v>6.7938123861948668E-2</c:v>
                </c:pt>
                <c:pt idx="13">
                  <c:v>5.6796284379630239E-2</c:v>
                </c:pt>
                <c:pt idx="14">
                  <c:v>5.7760699370811727E-2</c:v>
                </c:pt>
                <c:pt idx="15">
                  <c:v>6.2277089480696053E-2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SRISK系统性重要银行排序_正规方法转置!$H$42:$H$57</c15:f>
                <c15:dlblRangeCache>
                  <c:ptCount val="16"/>
                  <c:pt idx="0">
                    <c:v>5</c:v>
                  </c:pt>
                  <c:pt idx="1">
                    <c:v>4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12</c:v>
                  </c:pt>
                  <c:pt idx="6">
                    <c:v>9</c:v>
                  </c:pt>
                  <c:pt idx="7">
                    <c:v>11</c:v>
                  </c:pt>
                  <c:pt idx="8">
                    <c:v>8</c:v>
                  </c:pt>
                  <c:pt idx="9">
                    <c:v>6</c:v>
                  </c:pt>
                  <c:pt idx="10">
                    <c:v>10</c:v>
                  </c:pt>
                  <c:pt idx="11">
                    <c:v>14</c:v>
                  </c:pt>
                  <c:pt idx="12">
                    <c:v>7</c:v>
                  </c:pt>
                  <c:pt idx="13">
                    <c:v>16</c:v>
                  </c:pt>
                  <c:pt idx="14">
                    <c:v>15</c:v>
                  </c:pt>
                  <c:pt idx="15">
                    <c:v>13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7613184"/>
        <c:axId val="717613744"/>
      </c:barChart>
      <c:catAx>
        <c:axId val="71761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13744"/>
        <c:crosses val="autoZero"/>
        <c:auto val="1"/>
        <c:lblAlgn val="ctr"/>
        <c:lblOffset val="100"/>
        <c:noMultiLvlLbl val="0"/>
      </c:catAx>
      <c:valAx>
        <c:axId val="71761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系统重要性银行得分及排序（危机时）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SRISK系统性重要银行排序_正规方法转置!$AH$33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7A14FF-C511-40A2-B350-9C1C6AF438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67CE4C-418D-496C-86A2-E1F40A4C10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269C97-F4C5-4741-8150-A7022214B6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19F458-2F77-48B2-8D59-FE7605E1E7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4E221F-F266-4984-A401-FE9F003B7C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C4FEF3-0DF6-420A-A5F8-EE9610D334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DF0EFB-C402-4F1D-8050-43989CD1E8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16A763-21B5-4833-8F30-DEB300AB79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3D0C43-A60C-48D7-BD38-5D5CC0CC8F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0CB0E68-BDDE-4833-9BC7-90808B5457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52195C4D-C0A8-4D9B-8C70-03B510274A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692B36-E031-4876-9F19-111FD3DB3F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8C2E78-5184-4317-B6FA-9A1FA32031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63F0084-D541-457E-9107-0CC56E7902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SRISK系统性重要银行排序_正规方法转置!$A$42:$A$57</c:f>
              <c:strCache>
                <c:ptCount val="16"/>
                <c:pt idx="0">
                  <c:v>农业银行</c:v>
                </c:pt>
                <c:pt idx="1">
                  <c:v>交通银行</c:v>
                </c:pt>
                <c:pt idx="2">
                  <c:v>工商银行</c:v>
                </c:pt>
                <c:pt idx="3">
                  <c:v>建设银行</c:v>
                </c:pt>
                <c:pt idx="4">
                  <c:v>中国银行</c:v>
                </c:pt>
                <c:pt idx="5">
                  <c:v>平安银行</c:v>
                </c:pt>
                <c:pt idx="6">
                  <c:v>浦发银行</c:v>
                </c:pt>
                <c:pt idx="7">
                  <c:v>华夏银行</c:v>
                </c:pt>
                <c:pt idx="8">
                  <c:v>民生银行</c:v>
                </c:pt>
                <c:pt idx="9">
                  <c:v>招商银行</c:v>
                </c:pt>
                <c:pt idx="10">
                  <c:v>兴业银行</c:v>
                </c:pt>
                <c:pt idx="11">
                  <c:v>光大银行</c:v>
                </c:pt>
                <c:pt idx="12">
                  <c:v>中信银行</c:v>
                </c:pt>
                <c:pt idx="13">
                  <c:v>宁波银行</c:v>
                </c:pt>
                <c:pt idx="14">
                  <c:v>南京银行</c:v>
                </c:pt>
                <c:pt idx="15">
                  <c:v>北京银行</c:v>
                </c:pt>
              </c:strCache>
            </c:strRef>
          </c:cat>
          <c:val>
            <c:numRef>
              <c:f>SRISK系统性重要银行排序_正规方法转置!$C$42:$C$57</c:f>
              <c:numCache>
                <c:formatCode>0.0000_ </c:formatCode>
                <c:ptCount val="16"/>
                <c:pt idx="1">
                  <c:v>7.936207362583704E-2</c:v>
                </c:pt>
                <c:pt idx="2">
                  <c:v>8.7609074456351146E-2</c:v>
                </c:pt>
                <c:pt idx="3">
                  <c:v>8.2330819765726718E-2</c:v>
                </c:pt>
                <c:pt idx="4">
                  <c:v>8.6745014190673833E-2</c:v>
                </c:pt>
                <c:pt idx="5">
                  <c:v>6.7395691871643071E-2</c:v>
                </c:pt>
                <c:pt idx="6">
                  <c:v>7.1714993885585235E-2</c:v>
                </c:pt>
                <c:pt idx="7">
                  <c:v>6.7812565394810273E-2</c:v>
                </c:pt>
                <c:pt idx="8">
                  <c:v>7.4544992446899411E-2</c:v>
                </c:pt>
                <c:pt idx="9">
                  <c:v>7.6626763343811036E-2</c:v>
                </c:pt>
                <c:pt idx="10">
                  <c:v>7.3574696949550086E-2</c:v>
                </c:pt>
                <c:pt idx="12">
                  <c:v>7.7181738444737039E-2</c:v>
                </c:pt>
                <c:pt idx="13">
                  <c:v>6.2011187076568601E-2</c:v>
                </c:pt>
                <c:pt idx="14">
                  <c:v>6.3900423049926755E-2</c:v>
                </c:pt>
                <c:pt idx="15">
                  <c:v>6.8762025833129875E-2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SRISK系统性重要银行排序_正规方法转置!$I$42:$I$57</c15:f>
                <c15:dlblRangeCache>
                  <c:ptCount val="16"/>
                  <c:pt idx="1">
                    <c:v>4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12</c:v>
                  </c:pt>
                  <c:pt idx="6">
                    <c:v>9</c:v>
                  </c:pt>
                  <c:pt idx="7">
                    <c:v>11</c:v>
                  </c:pt>
                  <c:pt idx="8">
                    <c:v>7</c:v>
                  </c:pt>
                  <c:pt idx="9">
                    <c:v>6</c:v>
                  </c:pt>
                  <c:pt idx="10">
                    <c:v>8</c:v>
                  </c:pt>
                  <c:pt idx="12">
                    <c:v>5</c:v>
                  </c:pt>
                  <c:pt idx="13">
                    <c:v>14</c:v>
                  </c:pt>
                  <c:pt idx="14">
                    <c:v>13</c:v>
                  </c:pt>
                  <c:pt idx="1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1579008"/>
        <c:axId val="661579568"/>
      </c:barChart>
      <c:catAx>
        <c:axId val="661579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79568"/>
        <c:crosses val="autoZero"/>
        <c:auto val="1"/>
        <c:lblAlgn val="ctr"/>
        <c:lblOffset val="100"/>
        <c:noMultiLvlLbl val="0"/>
      </c:catAx>
      <c:valAx>
        <c:axId val="661579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系统重要性银行得分及排序（危机后）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SRISK系统性重要银行排序_正规方法转置!$AH$33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1AA9343-529C-442C-93F7-39A8F29C35C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718831-5CAE-497E-9D20-21773D6107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96922E-DCCE-4844-B7D0-3E852A1B5D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CE6741-3B3C-47D7-B6F4-E38B1DDAD2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18CEA8-2AC3-48FC-9BBF-BC4ECD8880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40ECF9-D809-4AEF-B9AF-CDCF763C5A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156D70-0091-4ACC-8C84-67F6FDA3AD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7947EC-6389-45C7-B28C-1411C20CA8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C037AC-110C-401A-8596-357F7D5EB6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20C008E-D0AE-4111-B8A0-9D36D23598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B5A9C7-4202-430B-BFE0-55D202B0AC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9AAE31-5782-4409-8D14-EC4A57ECDF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CF0B3BC-9310-485C-BC3C-31647E3593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1FB4001-07E0-4204-9923-3CEB48FE36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65F64A-A997-4A75-AD61-7E82A81C7C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FA4997-C6B0-4BB4-82BB-52D88BD4C1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SRISK系统性重要银行排序_正规方法转置!$A$42:$A$57</c:f>
              <c:strCache>
                <c:ptCount val="16"/>
                <c:pt idx="0">
                  <c:v>农业银行</c:v>
                </c:pt>
                <c:pt idx="1">
                  <c:v>交通银行</c:v>
                </c:pt>
                <c:pt idx="2">
                  <c:v>工商银行</c:v>
                </c:pt>
                <c:pt idx="3">
                  <c:v>建设银行</c:v>
                </c:pt>
                <c:pt idx="4">
                  <c:v>中国银行</c:v>
                </c:pt>
                <c:pt idx="5">
                  <c:v>平安银行</c:v>
                </c:pt>
                <c:pt idx="6">
                  <c:v>浦发银行</c:v>
                </c:pt>
                <c:pt idx="7">
                  <c:v>华夏银行</c:v>
                </c:pt>
                <c:pt idx="8">
                  <c:v>民生银行</c:v>
                </c:pt>
                <c:pt idx="9">
                  <c:v>招商银行</c:v>
                </c:pt>
                <c:pt idx="10">
                  <c:v>兴业银行</c:v>
                </c:pt>
                <c:pt idx="11">
                  <c:v>光大银行</c:v>
                </c:pt>
                <c:pt idx="12">
                  <c:v>中信银行</c:v>
                </c:pt>
                <c:pt idx="13">
                  <c:v>宁波银行</c:v>
                </c:pt>
                <c:pt idx="14">
                  <c:v>南京银行</c:v>
                </c:pt>
                <c:pt idx="15">
                  <c:v>北京银行</c:v>
                </c:pt>
              </c:strCache>
            </c:strRef>
          </c:cat>
          <c:val>
            <c:numRef>
              <c:f>SRISK系统性重要银行排序_正规方法转置!$D$42:$D$57</c:f>
              <c:numCache>
                <c:formatCode>0.0000_ </c:formatCode>
                <c:ptCount val="16"/>
                <c:pt idx="0">
                  <c:v>6.9575869335847751E-2</c:v>
                </c:pt>
                <c:pt idx="1">
                  <c:v>6.7526812346085249E-2</c:v>
                </c:pt>
                <c:pt idx="2">
                  <c:v>7.3530767896901009E-2</c:v>
                </c:pt>
                <c:pt idx="3">
                  <c:v>7.3348366073940102E-2</c:v>
                </c:pt>
                <c:pt idx="4">
                  <c:v>7.2572723056959068E-2</c:v>
                </c:pt>
                <c:pt idx="5">
                  <c:v>6.0775034945944086E-2</c:v>
                </c:pt>
                <c:pt idx="6">
                  <c:v>6.4214143753051733E-2</c:v>
                </c:pt>
                <c:pt idx="7">
                  <c:v>6.071667463883109E-2</c:v>
                </c:pt>
                <c:pt idx="8">
                  <c:v>6.4847774298294719E-2</c:v>
                </c:pt>
                <c:pt idx="9">
                  <c:v>6.5650140306224E-2</c:v>
                </c:pt>
                <c:pt idx="10">
                  <c:v>6.2633246753526786E-2</c:v>
                </c:pt>
                <c:pt idx="11">
                  <c:v>6.14959778505213E-2</c:v>
                </c:pt>
                <c:pt idx="12">
                  <c:v>6.5124849858491332E-2</c:v>
                </c:pt>
                <c:pt idx="13">
                  <c:v>5.5435874980428942E-2</c:v>
                </c:pt>
                <c:pt idx="14">
                  <c:v>5.6159032324086054E-2</c:v>
                </c:pt>
                <c:pt idx="15">
                  <c:v>6.0585366953974179E-2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SRISK系统性重要银行排序_正规方法转置!$J$42:$J$57</c15:f>
                <c15:dlblRangeCache>
                  <c:ptCount val="16"/>
                  <c:pt idx="0">
                    <c:v>4</c:v>
                  </c:pt>
                  <c:pt idx="1">
                    <c:v>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12</c:v>
                  </c:pt>
                  <c:pt idx="6">
                    <c:v>9</c:v>
                  </c:pt>
                  <c:pt idx="7">
                    <c:v>13</c:v>
                  </c:pt>
                  <c:pt idx="8">
                    <c:v>8</c:v>
                  </c:pt>
                  <c:pt idx="9">
                    <c:v>6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7</c:v>
                  </c:pt>
                  <c:pt idx="13">
                    <c:v>16</c:v>
                  </c:pt>
                  <c:pt idx="14">
                    <c:v>15</c:v>
                  </c:pt>
                  <c:pt idx="15">
                    <c:v>14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1581808"/>
        <c:axId val="661582368"/>
      </c:barChart>
      <c:catAx>
        <c:axId val="66158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82368"/>
        <c:crosses val="autoZero"/>
        <c:auto val="1"/>
        <c:lblAlgn val="ctr"/>
        <c:lblOffset val="100"/>
        <c:noMultiLvlLbl val="0"/>
      </c:catAx>
      <c:valAx>
        <c:axId val="661582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8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9531</xdr:colOff>
      <xdr:row>8</xdr:row>
      <xdr:rowOff>9525</xdr:rowOff>
    </xdr:from>
    <xdr:to>
      <xdr:col>40</xdr:col>
      <xdr:colOff>85725</xdr:colOff>
      <xdr:row>30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19056</xdr:colOff>
      <xdr:row>8</xdr:row>
      <xdr:rowOff>9526</xdr:rowOff>
    </xdr:from>
    <xdr:to>
      <xdr:col>40</xdr:col>
      <xdr:colOff>95250</xdr:colOff>
      <xdr:row>30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9531</xdr:colOff>
      <xdr:row>8</xdr:row>
      <xdr:rowOff>0</xdr:rowOff>
    </xdr:from>
    <xdr:to>
      <xdr:col>40</xdr:col>
      <xdr:colOff>85725</xdr:colOff>
      <xdr:row>30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8</xdr:col>
      <xdr:colOff>9525</xdr:colOff>
      <xdr:row>80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16</xdr:col>
      <xdr:colOff>9525</xdr:colOff>
      <xdr:row>80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58</xdr:row>
      <xdr:rowOff>0</xdr:rowOff>
    </xdr:from>
    <xdr:to>
      <xdr:col>24</xdr:col>
      <xdr:colOff>9525</xdr:colOff>
      <xdr:row>80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20" sqref="B20:Q20"/>
    </sheetView>
  </sheetViews>
  <sheetFormatPr defaultRowHeight="13.5" x14ac:dyDescent="0.15"/>
  <cols>
    <col min="1" max="1" width="9" style="1"/>
  </cols>
  <sheetData>
    <row r="1" spans="1:4" x14ac:dyDescent="0.15">
      <c r="A1" s="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601288</v>
      </c>
      <c r="B2" t="s">
        <v>4</v>
      </c>
      <c r="C2">
        <v>1</v>
      </c>
      <c r="D2">
        <v>1</v>
      </c>
    </row>
    <row r="3" spans="1:4" x14ac:dyDescent="0.15">
      <c r="A3" s="1">
        <v>601328</v>
      </c>
      <c r="B3" t="s">
        <v>5</v>
      </c>
      <c r="C3">
        <v>1</v>
      </c>
      <c r="D3">
        <v>2</v>
      </c>
    </row>
    <row r="4" spans="1:4" x14ac:dyDescent="0.15">
      <c r="A4" s="1">
        <v>601398</v>
      </c>
      <c r="B4" t="s">
        <v>6</v>
      </c>
      <c r="C4">
        <v>1</v>
      </c>
      <c r="D4">
        <v>3</v>
      </c>
    </row>
    <row r="5" spans="1:4" x14ac:dyDescent="0.15">
      <c r="A5" s="1">
        <v>601939</v>
      </c>
      <c r="B5" t="s">
        <v>7</v>
      </c>
      <c r="C5">
        <v>1</v>
      </c>
      <c r="D5">
        <v>4</v>
      </c>
    </row>
    <row r="6" spans="1:4" x14ac:dyDescent="0.15">
      <c r="A6" s="1">
        <v>601988</v>
      </c>
      <c r="B6" t="s">
        <v>8</v>
      </c>
      <c r="C6">
        <v>1</v>
      </c>
      <c r="D6">
        <v>5</v>
      </c>
    </row>
    <row r="7" spans="1:4" x14ac:dyDescent="0.15">
      <c r="A7" s="1" t="s">
        <v>20</v>
      </c>
      <c r="B7" t="s">
        <v>9</v>
      </c>
      <c r="C7">
        <v>2</v>
      </c>
      <c r="D7">
        <v>6</v>
      </c>
    </row>
    <row r="8" spans="1:4" x14ac:dyDescent="0.15">
      <c r="A8" s="1">
        <v>600000</v>
      </c>
      <c r="B8" t="s">
        <v>10</v>
      </c>
      <c r="C8">
        <v>2</v>
      </c>
      <c r="D8">
        <v>7</v>
      </c>
    </row>
    <row r="9" spans="1:4" x14ac:dyDescent="0.15">
      <c r="A9" s="1">
        <v>600015</v>
      </c>
      <c r="B9" t="s">
        <v>11</v>
      </c>
      <c r="C9">
        <v>2</v>
      </c>
      <c r="D9">
        <v>8</v>
      </c>
    </row>
    <row r="10" spans="1:4" x14ac:dyDescent="0.15">
      <c r="A10" s="1">
        <v>600016</v>
      </c>
      <c r="B10" t="s">
        <v>12</v>
      </c>
      <c r="C10">
        <v>2</v>
      </c>
      <c r="D10">
        <v>9</v>
      </c>
    </row>
    <row r="11" spans="1:4" x14ac:dyDescent="0.15">
      <c r="A11" s="1">
        <v>600036</v>
      </c>
      <c r="B11" t="s">
        <v>13</v>
      </c>
      <c r="C11">
        <v>2</v>
      </c>
      <c r="D11">
        <v>10</v>
      </c>
    </row>
    <row r="12" spans="1:4" x14ac:dyDescent="0.15">
      <c r="A12" s="1">
        <v>601166</v>
      </c>
      <c r="B12" t="s">
        <v>14</v>
      </c>
      <c r="C12">
        <v>2</v>
      </c>
      <c r="D12">
        <v>11</v>
      </c>
    </row>
    <row r="13" spans="1:4" x14ac:dyDescent="0.15">
      <c r="A13" s="1">
        <v>601818</v>
      </c>
      <c r="B13" t="s">
        <v>15</v>
      </c>
      <c r="C13">
        <v>2</v>
      </c>
      <c r="D13">
        <v>12</v>
      </c>
    </row>
    <row r="14" spans="1:4" x14ac:dyDescent="0.15">
      <c r="A14" s="1">
        <v>601998</v>
      </c>
      <c r="B14" t="s">
        <v>16</v>
      </c>
      <c r="C14">
        <v>2</v>
      </c>
      <c r="D14">
        <v>13</v>
      </c>
    </row>
    <row r="15" spans="1:4" x14ac:dyDescent="0.15">
      <c r="A15" s="1" t="s">
        <v>21</v>
      </c>
      <c r="B15" t="s">
        <v>17</v>
      </c>
      <c r="C15">
        <v>3</v>
      </c>
      <c r="D15">
        <v>14</v>
      </c>
    </row>
    <row r="16" spans="1:4" x14ac:dyDescent="0.15">
      <c r="A16" s="1">
        <v>601009</v>
      </c>
      <c r="B16" t="s">
        <v>18</v>
      </c>
      <c r="C16">
        <v>3</v>
      </c>
      <c r="D16">
        <v>15</v>
      </c>
    </row>
    <row r="17" spans="1:17" x14ac:dyDescent="0.15">
      <c r="A17" s="1">
        <v>601169</v>
      </c>
      <c r="B17" t="s">
        <v>19</v>
      </c>
      <c r="C17">
        <v>3</v>
      </c>
      <c r="D17">
        <v>16</v>
      </c>
    </row>
    <row r="19" spans="1:17" x14ac:dyDescent="0.15">
      <c r="A19" s="1" t="s">
        <v>0</v>
      </c>
      <c r="B19" s="1">
        <v>601288</v>
      </c>
      <c r="C19" s="1">
        <v>601328</v>
      </c>
      <c r="D19" s="1">
        <v>601398</v>
      </c>
      <c r="E19" s="1">
        <v>601939</v>
      </c>
      <c r="F19" s="1">
        <v>601988</v>
      </c>
      <c r="G19" s="1" t="s">
        <v>20</v>
      </c>
      <c r="H19" s="1">
        <v>600000</v>
      </c>
      <c r="I19" s="1">
        <v>600015</v>
      </c>
      <c r="J19" s="1">
        <v>600016</v>
      </c>
      <c r="K19" s="1">
        <v>600036</v>
      </c>
      <c r="L19" s="1">
        <v>601166</v>
      </c>
      <c r="M19" s="1">
        <v>601818</v>
      </c>
      <c r="N19" s="1">
        <v>601998</v>
      </c>
      <c r="O19" s="1" t="s">
        <v>21</v>
      </c>
      <c r="P19" s="1">
        <v>601009</v>
      </c>
      <c r="Q19" s="1">
        <v>601169</v>
      </c>
    </row>
    <row r="20" spans="1:17" x14ac:dyDescent="0.15">
      <c r="A20" t="s">
        <v>1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</row>
    <row r="21" spans="1:17" x14ac:dyDescent="0.15">
      <c r="A21" t="s">
        <v>2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3</v>
      </c>
      <c r="P21">
        <v>3</v>
      </c>
      <c r="Q21">
        <v>3</v>
      </c>
    </row>
    <row r="22" spans="1:17" x14ac:dyDescent="0.15">
      <c r="A22" t="s">
        <v>3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opLeftCell="A22" workbookViewId="0">
      <selection activeCell="D43" sqref="D43"/>
    </sheetView>
  </sheetViews>
  <sheetFormatPr defaultRowHeight="13.5" x14ac:dyDescent="0.15"/>
  <cols>
    <col min="1" max="1" width="34.625" customWidth="1"/>
    <col min="2" max="32" width="20.625" customWidth="1"/>
  </cols>
  <sheetData>
    <row r="1" spans="1:22" x14ac:dyDescent="0.15">
      <c r="B1" s="5" t="s">
        <v>171</v>
      </c>
      <c r="C1" s="5" t="s">
        <v>173</v>
      </c>
      <c r="D1" s="5" t="s">
        <v>175</v>
      </c>
      <c r="E1" s="5" t="s">
        <v>177</v>
      </c>
      <c r="F1" s="5" t="s">
        <v>179</v>
      </c>
      <c r="G1" s="5" t="s">
        <v>181</v>
      </c>
      <c r="H1" s="5" t="s">
        <v>183</v>
      </c>
      <c r="I1" s="5" t="s">
        <v>185</v>
      </c>
      <c r="J1" s="5" t="s">
        <v>187</v>
      </c>
      <c r="K1" s="5" t="s">
        <v>189</v>
      </c>
      <c r="L1" s="5" t="s">
        <v>191</v>
      </c>
      <c r="M1" s="5" t="s">
        <v>193</v>
      </c>
      <c r="N1" s="5" t="s">
        <v>195</v>
      </c>
      <c r="O1" s="5" t="s">
        <v>197</v>
      </c>
      <c r="P1" s="5" t="s">
        <v>199</v>
      </c>
      <c r="Q1" s="5" t="s">
        <v>201</v>
      </c>
      <c r="R1" s="5" t="s">
        <v>203</v>
      </c>
      <c r="S1" s="5" t="s">
        <v>204</v>
      </c>
      <c r="T1" s="5" t="s">
        <v>205</v>
      </c>
      <c r="U1" s="5" t="s">
        <v>206</v>
      </c>
      <c r="V1" s="5" t="s">
        <v>207</v>
      </c>
    </row>
    <row r="2" spans="1:22" x14ac:dyDescent="0.15">
      <c r="A2" t="s">
        <v>209</v>
      </c>
      <c r="B2" s="5" t="s">
        <v>210</v>
      </c>
      <c r="C2" s="5" t="s">
        <v>212</v>
      </c>
      <c r="D2" s="5" t="s">
        <v>210</v>
      </c>
      <c r="E2" s="5" t="s">
        <v>212</v>
      </c>
      <c r="F2" s="5" t="s">
        <v>210</v>
      </c>
      <c r="G2" s="5" t="s">
        <v>212</v>
      </c>
      <c r="H2" s="5" t="s">
        <v>210</v>
      </c>
      <c r="I2" s="5" t="s">
        <v>212</v>
      </c>
      <c r="J2" s="5" t="s">
        <v>210</v>
      </c>
      <c r="K2" s="5" t="s">
        <v>212</v>
      </c>
      <c r="L2" s="5" t="s">
        <v>210</v>
      </c>
      <c r="M2" s="5" t="s">
        <v>212</v>
      </c>
      <c r="N2" s="5" t="s">
        <v>210</v>
      </c>
      <c r="O2" s="5" t="s">
        <v>212</v>
      </c>
      <c r="P2" s="5" t="s">
        <v>210</v>
      </c>
      <c r="Q2" s="5" t="s">
        <v>212</v>
      </c>
      <c r="R2" s="5" t="s">
        <v>210</v>
      </c>
      <c r="S2" s="5" t="s">
        <v>212</v>
      </c>
      <c r="T2" s="5" t="s">
        <v>212</v>
      </c>
      <c r="U2" s="5" t="s">
        <v>212</v>
      </c>
      <c r="V2" s="5" t="s">
        <v>212</v>
      </c>
    </row>
    <row r="3" spans="1:22" x14ac:dyDescent="0.15">
      <c r="A3" t="s">
        <v>214</v>
      </c>
      <c r="B3" s="5" t="s">
        <v>215</v>
      </c>
      <c r="C3" s="5" t="s">
        <v>215</v>
      </c>
      <c r="D3" s="5" t="s">
        <v>215</v>
      </c>
      <c r="E3" s="5" t="s">
        <v>215</v>
      </c>
      <c r="F3" s="5" t="s">
        <v>215</v>
      </c>
      <c r="G3" s="5" t="s">
        <v>215</v>
      </c>
      <c r="H3" s="5" t="s">
        <v>215</v>
      </c>
      <c r="I3" s="5" t="s">
        <v>215</v>
      </c>
      <c r="J3" s="5" t="s">
        <v>215</v>
      </c>
      <c r="K3" s="5" t="s">
        <v>215</v>
      </c>
      <c r="L3" s="5" t="s">
        <v>215</v>
      </c>
      <c r="M3" s="5" t="s">
        <v>215</v>
      </c>
      <c r="N3" s="5" t="s">
        <v>215</v>
      </c>
      <c r="O3" s="5" t="s">
        <v>215</v>
      </c>
      <c r="P3" s="5" t="s">
        <v>215</v>
      </c>
      <c r="Q3" s="5" t="s">
        <v>215</v>
      </c>
      <c r="R3" s="5" t="s">
        <v>215</v>
      </c>
      <c r="S3" s="5" t="s">
        <v>215</v>
      </c>
      <c r="T3" s="5" t="s">
        <v>215</v>
      </c>
      <c r="U3" s="5" t="s">
        <v>215</v>
      </c>
      <c r="V3" s="5" t="s">
        <v>215</v>
      </c>
    </row>
    <row r="4" spans="1:22" x14ac:dyDescent="0.15">
      <c r="A4" s="6" t="s">
        <v>386</v>
      </c>
      <c r="B4" s="7">
        <v>308146300</v>
      </c>
      <c r="C4" s="7">
        <v>284957400</v>
      </c>
      <c r="D4" s="7">
        <v>305321300</v>
      </c>
      <c r="E4" s="7">
        <v>265167800</v>
      </c>
      <c r="F4" s="7">
        <v>261391100</v>
      </c>
      <c r="G4" s="7">
        <v>225514100</v>
      </c>
      <c r="H4" s="7">
        <v>218882000</v>
      </c>
      <c r="I4" s="7">
        <v>196805100</v>
      </c>
      <c r="J4" s="7">
        <v>187322700</v>
      </c>
      <c r="K4" s="7">
        <v>173081600</v>
      </c>
      <c r="L4" s="7">
        <v>162930200</v>
      </c>
      <c r="M4" s="7">
        <v>134192700</v>
      </c>
      <c r="N4" s="7">
        <v>117334700</v>
      </c>
      <c r="O4" s="7">
        <v>94583500</v>
      </c>
      <c r="P4" s="7">
        <v>84946400</v>
      </c>
      <c r="Q4" s="7">
        <v>78721100</v>
      </c>
      <c r="R4" s="7">
        <v>66642400</v>
      </c>
      <c r="S4" s="7">
        <v>61841200</v>
      </c>
      <c r="T4" s="7">
        <v>53057300</v>
      </c>
      <c r="U4" s="7">
        <v>43502000</v>
      </c>
      <c r="V4" s="7">
        <v>34472000</v>
      </c>
    </row>
    <row r="5" spans="1:22" x14ac:dyDescent="0.15">
      <c r="A5" s="6" t="s">
        <v>387</v>
      </c>
      <c r="B5" s="7">
        <v>255068500</v>
      </c>
      <c r="C5" s="7">
        <v>233542500</v>
      </c>
      <c r="D5" s="7">
        <v>244925000</v>
      </c>
      <c r="E5" s="7">
        <v>213693700</v>
      </c>
      <c r="F5" s="7">
        <v>214455400</v>
      </c>
      <c r="G5" s="7">
        <v>184271000</v>
      </c>
      <c r="H5" s="7">
        <v>181143400</v>
      </c>
      <c r="I5" s="7">
        <v>162208700</v>
      </c>
      <c r="J5" s="7">
        <v>154497600</v>
      </c>
      <c r="K5" s="7">
        <v>143006200</v>
      </c>
      <c r="L5" s="7">
        <v>134950800</v>
      </c>
      <c r="M5" s="7">
        <v>109785200</v>
      </c>
      <c r="N5" s="7">
        <v>98009800</v>
      </c>
      <c r="O5" s="7">
        <v>77369900</v>
      </c>
      <c r="P5" s="7">
        <v>73944100</v>
      </c>
      <c r="Q5" s="7">
        <v>64000500</v>
      </c>
      <c r="R5" s="7"/>
      <c r="S5" s="7"/>
      <c r="T5" s="7"/>
      <c r="U5" s="7"/>
      <c r="V5" s="7"/>
    </row>
    <row r="6" spans="1:22" x14ac:dyDescent="0.15">
      <c r="A6" t="s">
        <v>388</v>
      </c>
      <c r="B6" s="7">
        <v>151399100</v>
      </c>
      <c r="C6" s="7">
        <v>136591400</v>
      </c>
      <c r="D6" s="7">
        <v>140613800</v>
      </c>
      <c r="E6" s="7">
        <v>119804300</v>
      </c>
      <c r="F6" s="7">
        <v>117818500</v>
      </c>
      <c r="G6" s="7">
        <v>99075900</v>
      </c>
      <c r="H6" s="7">
        <v>99684400</v>
      </c>
      <c r="I6" s="7">
        <v>83503500</v>
      </c>
      <c r="J6" s="7">
        <v>77613500</v>
      </c>
      <c r="K6" s="7">
        <v>67784300</v>
      </c>
      <c r="L6" s="7">
        <v>65996400</v>
      </c>
      <c r="M6" s="7">
        <v>51636900</v>
      </c>
      <c r="N6" s="7">
        <v>51586800</v>
      </c>
      <c r="O6" s="7">
        <v>38967500</v>
      </c>
      <c r="P6" s="7">
        <v>38609500</v>
      </c>
      <c r="Q6" s="7">
        <v>30193100</v>
      </c>
      <c r="R6" s="7"/>
      <c r="S6" s="7"/>
      <c r="T6" s="7"/>
      <c r="U6" s="7"/>
      <c r="V6" s="7"/>
    </row>
    <row r="7" spans="1:22" x14ac:dyDescent="0.15">
      <c r="A7" t="s">
        <v>389</v>
      </c>
      <c r="B7" s="7">
        <v>103669400</v>
      </c>
      <c r="C7" s="7">
        <v>96951100</v>
      </c>
      <c r="D7" s="7">
        <v>104311200</v>
      </c>
      <c r="E7" s="7">
        <v>93889400</v>
      </c>
      <c r="F7" s="7">
        <v>96636900</v>
      </c>
      <c r="G7" s="7">
        <v>85195100</v>
      </c>
      <c r="H7" s="7">
        <v>81459000</v>
      </c>
      <c r="I7" s="7">
        <v>78705200</v>
      </c>
      <c r="J7" s="7">
        <v>76884100</v>
      </c>
      <c r="K7" s="7">
        <v>75221900</v>
      </c>
      <c r="L7" s="7">
        <v>68954400</v>
      </c>
      <c r="M7" s="7">
        <v>58148300</v>
      </c>
      <c r="N7" s="7">
        <v>46423000</v>
      </c>
      <c r="O7" s="7">
        <v>38402400</v>
      </c>
      <c r="P7" s="7">
        <v>35334600</v>
      </c>
      <c r="Q7" s="7">
        <v>33807400</v>
      </c>
      <c r="R7" s="7"/>
      <c r="S7" s="7"/>
      <c r="T7" s="7"/>
      <c r="U7" s="7"/>
      <c r="V7" s="7"/>
    </row>
    <row r="8" spans="1:22" x14ac:dyDescent="0.15">
      <c r="A8" s="6" t="s">
        <v>390</v>
      </c>
      <c r="B8" s="7">
        <v>53077800</v>
      </c>
      <c r="C8" s="7">
        <v>51414900</v>
      </c>
      <c r="D8" s="7">
        <v>60396300</v>
      </c>
      <c r="E8" s="7">
        <v>51474100</v>
      </c>
      <c r="F8" s="7">
        <v>46935700</v>
      </c>
      <c r="G8" s="7">
        <v>41243100</v>
      </c>
      <c r="H8" s="7">
        <v>37738600</v>
      </c>
      <c r="I8" s="7">
        <v>34596400</v>
      </c>
      <c r="J8" s="7">
        <v>32825100</v>
      </c>
      <c r="K8" s="7">
        <v>30075400</v>
      </c>
      <c r="L8" s="7">
        <v>27979400</v>
      </c>
      <c r="M8" s="7">
        <v>24407500</v>
      </c>
      <c r="N8" s="7">
        <v>19324900</v>
      </c>
      <c r="O8" s="7">
        <v>17213600</v>
      </c>
      <c r="P8" s="7">
        <v>11002300</v>
      </c>
      <c r="Q8" s="7">
        <v>14720600</v>
      </c>
      <c r="R8" s="7"/>
      <c r="S8" s="7"/>
      <c r="T8" s="7"/>
      <c r="U8" s="7"/>
      <c r="V8" s="7"/>
    </row>
    <row r="9" spans="1:22" x14ac:dyDescent="0.15">
      <c r="A9" t="s">
        <v>391</v>
      </c>
      <c r="B9" s="7">
        <v>35498700</v>
      </c>
      <c r="C9" s="7">
        <v>36649100</v>
      </c>
      <c r="D9" s="7">
        <v>44025300</v>
      </c>
      <c r="E9" s="7">
        <v>38731100</v>
      </c>
      <c r="F9" s="7">
        <v>35282700</v>
      </c>
      <c r="G9" s="7">
        <v>31031100</v>
      </c>
      <c r="H9" s="7">
        <v>27546600</v>
      </c>
      <c r="I9" s="7">
        <v>25420200</v>
      </c>
      <c r="J9" s="7">
        <v>23538300</v>
      </c>
      <c r="K9" s="7">
        <v>21323300</v>
      </c>
      <c r="L9" s="7">
        <v>20067700</v>
      </c>
      <c r="M9" s="7">
        <v>17716700</v>
      </c>
      <c r="N9" s="7">
        <v>15657100</v>
      </c>
      <c r="O9" s="7">
        <v>13168000</v>
      </c>
      <c r="P9" s="7">
        <v>7806000</v>
      </c>
      <c r="Q9" s="7">
        <v>8030600</v>
      </c>
      <c r="R9" s="7"/>
      <c r="S9" s="7"/>
      <c r="T9" s="7"/>
      <c r="U9" s="7"/>
      <c r="V9" s="7"/>
    </row>
    <row r="10" spans="1:22" x14ac:dyDescent="0.15">
      <c r="A10" t="s">
        <v>392</v>
      </c>
      <c r="B10" s="7">
        <v>17579100</v>
      </c>
      <c r="C10" s="7">
        <v>14765800</v>
      </c>
      <c r="D10" s="7">
        <v>16371000</v>
      </c>
      <c r="E10" s="7">
        <v>12743000</v>
      </c>
      <c r="F10" s="7">
        <v>11653000</v>
      </c>
      <c r="G10" s="7">
        <v>10212000</v>
      </c>
      <c r="H10" s="7">
        <v>10192000</v>
      </c>
      <c r="I10" s="7">
        <v>9176200</v>
      </c>
      <c r="J10" s="7">
        <v>9286800</v>
      </c>
      <c r="K10" s="7">
        <v>8752100</v>
      </c>
      <c r="L10" s="7">
        <v>7911700</v>
      </c>
      <c r="M10" s="7">
        <v>6690800</v>
      </c>
      <c r="N10" s="7">
        <v>3667800</v>
      </c>
      <c r="O10" s="7">
        <v>4045600</v>
      </c>
      <c r="P10" s="7">
        <v>3196300</v>
      </c>
      <c r="Q10" s="7">
        <v>6690000</v>
      </c>
      <c r="R10" s="7"/>
      <c r="S10" s="7"/>
      <c r="T10" s="7"/>
      <c r="U10" s="7"/>
      <c r="V10" s="7"/>
    </row>
    <row r="11" spans="1:22" x14ac:dyDescent="0.15">
      <c r="A11" s="6" t="s">
        <v>393</v>
      </c>
      <c r="B11" s="7">
        <v>230800300</v>
      </c>
      <c r="C11" s="7">
        <v>218790800</v>
      </c>
      <c r="D11" s="7">
        <v>211914400</v>
      </c>
      <c r="E11" s="7">
        <v>194117500</v>
      </c>
      <c r="F11" s="7">
        <v>182455200</v>
      </c>
      <c r="G11" s="7">
        <v>166290100</v>
      </c>
      <c r="H11" s="7">
        <v>153535200</v>
      </c>
      <c r="I11" s="7">
        <v>143403700</v>
      </c>
      <c r="J11" s="7">
        <v>135481900</v>
      </c>
      <c r="K11" s="7">
        <v>126424500</v>
      </c>
      <c r="L11" s="7">
        <v>119283800</v>
      </c>
      <c r="M11" s="7">
        <v>106564900</v>
      </c>
      <c r="N11" s="7">
        <v>98874800</v>
      </c>
      <c r="O11" s="7">
        <v>66492400</v>
      </c>
      <c r="P11" s="7">
        <v>63381200</v>
      </c>
      <c r="Q11" s="7">
        <v>57520800</v>
      </c>
      <c r="R11" s="7"/>
      <c r="S11" s="7"/>
      <c r="T11" s="7"/>
      <c r="U11" s="7"/>
      <c r="V11" s="7"/>
    </row>
    <row r="12" spans="1:22" x14ac:dyDescent="0.15">
      <c r="A12" s="6" t="s">
        <v>394</v>
      </c>
      <c r="B12" s="5" t="s">
        <v>217</v>
      </c>
      <c r="C12" s="5" t="s">
        <v>217</v>
      </c>
      <c r="D12" s="5" t="s">
        <v>217</v>
      </c>
      <c r="E12" s="5" t="s">
        <v>217</v>
      </c>
      <c r="F12" s="5" t="s">
        <v>217</v>
      </c>
      <c r="G12" s="5" t="s">
        <v>217</v>
      </c>
      <c r="H12" s="5" t="s">
        <v>217</v>
      </c>
      <c r="I12" s="5" t="s">
        <v>217</v>
      </c>
      <c r="J12" s="5" t="s">
        <v>217</v>
      </c>
      <c r="K12" s="5" t="s">
        <v>217</v>
      </c>
      <c r="L12" s="5" t="s">
        <v>217</v>
      </c>
      <c r="M12" s="5" t="s">
        <v>217</v>
      </c>
      <c r="N12" s="5" t="s">
        <v>217</v>
      </c>
      <c r="O12" s="5" t="s">
        <v>217</v>
      </c>
      <c r="P12" s="5" t="s">
        <v>217</v>
      </c>
      <c r="Q12" s="5" t="s">
        <v>217</v>
      </c>
      <c r="R12" s="5" t="s">
        <v>217</v>
      </c>
      <c r="S12" s="5" t="s">
        <v>217</v>
      </c>
      <c r="T12" s="5" t="s">
        <v>217</v>
      </c>
      <c r="U12" s="5" t="s">
        <v>217</v>
      </c>
      <c r="V12" s="5" t="s">
        <v>217</v>
      </c>
    </row>
    <row r="13" spans="1:22" x14ac:dyDescent="0.15">
      <c r="A13" t="s">
        <v>395</v>
      </c>
      <c r="B13" s="7">
        <v>218712900</v>
      </c>
      <c r="C13" s="7">
        <v>209129300</v>
      </c>
      <c r="D13" s="7">
        <v>205589000</v>
      </c>
      <c r="E13" s="7">
        <v>189805300</v>
      </c>
      <c r="F13" s="7">
        <v>178880500</v>
      </c>
      <c r="G13" s="7">
        <v>163123500</v>
      </c>
      <c r="H13" s="7">
        <v>143930600</v>
      </c>
      <c r="I13" s="7">
        <v>133585200</v>
      </c>
      <c r="J13" s="7">
        <v>133791900</v>
      </c>
      <c r="K13" s="7">
        <v>117049100</v>
      </c>
      <c r="L13" s="7">
        <v>110153400</v>
      </c>
      <c r="M13" s="7">
        <v>98397800</v>
      </c>
      <c r="N13" s="7">
        <v>96846100</v>
      </c>
      <c r="O13" s="7">
        <v>64146300</v>
      </c>
      <c r="P13" s="7">
        <v>61254300</v>
      </c>
      <c r="Q13" s="7">
        <v>55489200</v>
      </c>
      <c r="R13" s="7">
        <v>51408200</v>
      </c>
      <c r="S13" s="7">
        <v>44035200</v>
      </c>
      <c r="T13" s="7">
        <v>33970200</v>
      </c>
      <c r="U13" s="7">
        <v>27012500</v>
      </c>
      <c r="V13" s="7"/>
    </row>
    <row r="14" spans="1:22" x14ac:dyDescent="0.15">
      <c r="A14" t="s">
        <v>396</v>
      </c>
      <c r="B14" s="7">
        <v>9039800</v>
      </c>
      <c r="C14" s="7">
        <v>6816100</v>
      </c>
      <c r="D14" s="7">
        <v>3800800</v>
      </c>
      <c r="E14" s="7">
        <v>2315600</v>
      </c>
      <c r="F14" s="7">
        <v>1937700</v>
      </c>
      <c r="G14" s="7">
        <v>1941100</v>
      </c>
      <c r="H14" s="7">
        <v>952700</v>
      </c>
      <c r="I14" s="7">
        <v>1350200</v>
      </c>
      <c r="J14" s="7">
        <v>846500</v>
      </c>
      <c r="K14" s="7">
        <v>1006600</v>
      </c>
      <c r="L14" s="7">
        <v>687600</v>
      </c>
      <c r="M14" s="7">
        <v>748700</v>
      </c>
      <c r="N14" s="7">
        <v>1049500</v>
      </c>
      <c r="O14" s="7">
        <v>1441500</v>
      </c>
      <c r="P14" s="7">
        <v>1206700</v>
      </c>
      <c r="Q14" s="7">
        <v>1182400</v>
      </c>
      <c r="R14" s="7">
        <v>1160400</v>
      </c>
      <c r="S14" s="7">
        <v>1125000</v>
      </c>
      <c r="T14" s="7">
        <v>1524100</v>
      </c>
      <c r="U14" s="7">
        <v>1716600</v>
      </c>
      <c r="V14" s="7"/>
    </row>
    <row r="15" spans="1:22" x14ac:dyDescent="0.15">
      <c r="A15" s="6" t="s">
        <v>397</v>
      </c>
      <c r="B15" s="7">
        <v>3047600</v>
      </c>
      <c r="C15" s="7">
        <v>2845400</v>
      </c>
      <c r="D15" s="7">
        <v>2524600</v>
      </c>
      <c r="E15" s="7">
        <v>1996600</v>
      </c>
      <c r="F15" s="7">
        <v>1637000</v>
      </c>
      <c r="G15" s="7">
        <v>1225500</v>
      </c>
      <c r="H15" s="7">
        <v>899300</v>
      </c>
      <c r="I15" s="7">
        <v>797300</v>
      </c>
      <c r="J15" s="7">
        <v>843500</v>
      </c>
      <c r="K15" s="7">
        <v>748600</v>
      </c>
      <c r="L15" s="7">
        <v>848600</v>
      </c>
      <c r="M15" s="7">
        <v>900900</v>
      </c>
      <c r="N15" s="7">
        <v>979200</v>
      </c>
      <c r="O15" s="7">
        <v>904600</v>
      </c>
      <c r="P15" s="7">
        <v>920200</v>
      </c>
      <c r="Q15" s="7">
        <v>849200</v>
      </c>
      <c r="R15" s="7">
        <v>983300</v>
      </c>
      <c r="S15" s="7">
        <v>1156500</v>
      </c>
      <c r="T15" s="7">
        <v>1531100</v>
      </c>
      <c r="U15" s="7">
        <v>1928000</v>
      </c>
      <c r="V15" s="7"/>
    </row>
    <row r="16" spans="1:22" x14ac:dyDescent="0.15">
      <c r="A16" t="s">
        <v>398</v>
      </c>
      <c r="B16" s="7">
        <v>1698300</v>
      </c>
      <c r="C16" s="7">
        <v>1461800</v>
      </c>
      <c r="D16" s="7">
        <v>1156500</v>
      </c>
      <c r="E16" s="7">
        <v>1168000</v>
      </c>
      <c r="F16" s="7">
        <v>1158400</v>
      </c>
      <c r="G16" s="7">
        <v>644800</v>
      </c>
      <c r="H16" s="7">
        <v>470700</v>
      </c>
      <c r="I16" s="7">
        <v>348600</v>
      </c>
      <c r="J16" s="7">
        <v>254500</v>
      </c>
      <c r="K16" s="7">
        <v>170300</v>
      </c>
      <c r="L16" s="7">
        <v>204100</v>
      </c>
      <c r="M16" s="7">
        <v>248400</v>
      </c>
      <c r="N16" s="7">
        <v>152600</v>
      </c>
      <c r="O16" s="7">
        <v>100100</v>
      </c>
      <c r="P16" s="7">
        <v>168300</v>
      </c>
      <c r="Q16" s="7">
        <v>91500</v>
      </c>
      <c r="R16" s="7">
        <v>211900</v>
      </c>
      <c r="S16" s="7">
        <v>198100</v>
      </c>
      <c r="T16" s="7">
        <v>268500</v>
      </c>
      <c r="U16" s="7">
        <v>355700</v>
      </c>
      <c r="V16" s="7"/>
    </row>
    <row r="17" spans="1:32" x14ac:dyDescent="0.15">
      <c r="A17" t="s">
        <v>399</v>
      </c>
      <c r="B17" s="7">
        <v>971200</v>
      </c>
      <c r="C17" s="7">
        <v>1177300</v>
      </c>
      <c r="D17" s="7">
        <v>1147500</v>
      </c>
      <c r="E17" s="7">
        <v>631000</v>
      </c>
      <c r="F17" s="7">
        <v>477300</v>
      </c>
      <c r="G17" s="7">
        <v>477800</v>
      </c>
      <c r="H17" s="7">
        <v>330300</v>
      </c>
      <c r="I17" s="7">
        <v>352900</v>
      </c>
      <c r="J17" s="7">
        <v>447000</v>
      </c>
      <c r="K17" s="7">
        <v>446600</v>
      </c>
      <c r="L17" s="7">
        <v>488800</v>
      </c>
      <c r="M17" s="7">
        <v>486900</v>
      </c>
      <c r="N17" s="7">
        <v>637700</v>
      </c>
      <c r="O17" s="7">
        <v>694800</v>
      </c>
      <c r="P17" s="7">
        <v>690600</v>
      </c>
      <c r="Q17" s="7">
        <v>708500</v>
      </c>
      <c r="R17" s="7">
        <v>745900</v>
      </c>
      <c r="S17" s="7">
        <v>740400</v>
      </c>
      <c r="T17" s="7">
        <v>878100</v>
      </c>
      <c r="U17" s="7">
        <v>931600</v>
      </c>
      <c r="V17" s="7"/>
    </row>
    <row r="18" spans="1:32" x14ac:dyDescent="0.15">
      <c r="A18" t="s">
        <v>400</v>
      </c>
      <c r="B18" s="7">
        <v>378100</v>
      </c>
      <c r="C18" s="7">
        <v>206300</v>
      </c>
      <c r="D18" s="7">
        <v>220600</v>
      </c>
      <c r="E18" s="7">
        <v>197600</v>
      </c>
      <c r="F18" s="7">
        <v>1300</v>
      </c>
      <c r="G18" s="7">
        <v>102900</v>
      </c>
      <c r="H18" s="7">
        <v>98300</v>
      </c>
      <c r="I18" s="7">
        <v>95800</v>
      </c>
      <c r="J18" s="7">
        <v>142000</v>
      </c>
      <c r="K18" s="7">
        <v>131700</v>
      </c>
      <c r="L18" s="7">
        <v>155700</v>
      </c>
      <c r="M18" s="7">
        <v>165600</v>
      </c>
      <c r="N18" s="7">
        <v>188900</v>
      </c>
      <c r="O18" s="7">
        <v>109700</v>
      </c>
      <c r="P18" s="7">
        <v>61300</v>
      </c>
      <c r="Q18" s="7">
        <v>49200</v>
      </c>
      <c r="R18" s="7">
        <v>25500</v>
      </c>
      <c r="S18" s="7">
        <v>218000</v>
      </c>
      <c r="T18" s="7">
        <v>384500</v>
      </c>
      <c r="U18" s="7">
        <v>640700</v>
      </c>
      <c r="V18" s="7"/>
    </row>
    <row r="19" spans="1:32" x14ac:dyDescent="0.15">
      <c r="A19" s="6" t="s">
        <v>401</v>
      </c>
      <c r="B19" s="5" t="s">
        <v>217</v>
      </c>
      <c r="C19" s="5" t="s">
        <v>217</v>
      </c>
      <c r="D19" s="5" t="s">
        <v>217</v>
      </c>
      <c r="E19" s="5" t="s">
        <v>217</v>
      </c>
      <c r="F19" s="5" t="s">
        <v>217</v>
      </c>
      <c r="G19" s="5" t="s">
        <v>217</v>
      </c>
      <c r="H19" s="5" t="s">
        <v>217</v>
      </c>
      <c r="I19" s="5" t="s">
        <v>217</v>
      </c>
      <c r="J19" s="5" t="s">
        <v>217</v>
      </c>
      <c r="K19" s="5" t="s">
        <v>217</v>
      </c>
      <c r="L19" s="5" t="s">
        <v>217</v>
      </c>
      <c r="M19" s="5" t="s">
        <v>217</v>
      </c>
      <c r="N19" s="5" t="s">
        <v>217</v>
      </c>
      <c r="O19" s="5" t="s">
        <v>217</v>
      </c>
      <c r="P19" s="5" t="s">
        <v>217</v>
      </c>
      <c r="Q19" s="5" t="s">
        <v>217</v>
      </c>
      <c r="R19" s="5" t="s">
        <v>217</v>
      </c>
      <c r="S19" s="5" t="s">
        <v>217</v>
      </c>
      <c r="T19" s="5" t="s">
        <v>217</v>
      </c>
      <c r="U19" s="5" t="s">
        <v>217</v>
      </c>
      <c r="V19" s="5" t="s">
        <v>217</v>
      </c>
    </row>
    <row r="20" spans="1:32" x14ac:dyDescent="0.15">
      <c r="A20" s="6" t="s">
        <v>402</v>
      </c>
      <c r="B20" s="7">
        <v>161497600</v>
      </c>
      <c r="C20" s="7">
        <v>156531800</v>
      </c>
      <c r="D20" s="7">
        <v>155943100</v>
      </c>
      <c r="E20" s="7">
        <v>143585300</v>
      </c>
      <c r="F20" s="7">
        <v>136024500</v>
      </c>
      <c r="G20" s="7">
        <v>125326000</v>
      </c>
      <c r="H20" s="7">
        <v>116547900</v>
      </c>
      <c r="I20" s="7">
        <v>111638900</v>
      </c>
      <c r="J20" s="7">
        <v>106698300</v>
      </c>
      <c r="K20" s="7">
        <v>99227200</v>
      </c>
      <c r="L20" s="7">
        <v>95613500</v>
      </c>
      <c r="M20" s="7">
        <v>82263500</v>
      </c>
      <c r="N20" s="7">
        <v>70211700</v>
      </c>
      <c r="O20" s="7">
        <v>53362200</v>
      </c>
      <c r="P20" s="7">
        <v>51545500</v>
      </c>
      <c r="Q20" s="7">
        <v>46552000</v>
      </c>
      <c r="R20" s="7"/>
      <c r="S20" s="7"/>
      <c r="T20" s="7"/>
      <c r="U20" s="7"/>
      <c r="V20" s="7"/>
    </row>
    <row r="21" spans="1:32" x14ac:dyDescent="0.15">
      <c r="A21" s="6" t="s">
        <v>403</v>
      </c>
      <c r="B21" s="7">
        <v>8864800</v>
      </c>
      <c r="C21" s="7">
        <v>6804300</v>
      </c>
      <c r="D21" s="7">
        <v>6626400</v>
      </c>
      <c r="E21" s="7">
        <v>6476900</v>
      </c>
      <c r="F21" s="7">
        <v>7494000</v>
      </c>
      <c r="G21" s="7">
        <v>7499400</v>
      </c>
      <c r="H21" s="7">
        <v>7682300</v>
      </c>
      <c r="I21" s="7">
        <v>4945100</v>
      </c>
      <c r="J21" s="7">
        <v>4716000</v>
      </c>
      <c r="K21" s="7">
        <v>5569900</v>
      </c>
      <c r="L21" s="7">
        <v>4613100</v>
      </c>
      <c r="M21" s="7">
        <v>9477400</v>
      </c>
      <c r="N21" s="7">
        <v>18858200</v>
      </c>
      <c r="O21" s="7">
        <v>4353900</v>
      </c>
      <c r="P21" s="7">
        <v>3630600</v>
      </c>
      <c r="Q21" s="7">
        <v>3359900</v>
      </c>
      <c r="R21" s="7"/>
      <c r="S21" s="7"/>
      <c r="T21" s="7"/>
      <c r="U21" s="7"/>
      <c r="V21" s="7"/>
    </row>
    <row r="22" spans="1:32" x14ac:dyDescent="0.15">
      <c r="A22" s="6" t="s">
        <v>404</v>
      </c>
      <c r="B22" s="7">
        <v>60437900</v>
      </c>
      <c r="C22" s="7">
        <v>55454700</v>
      </c>
      <c r="D22" s="7">
        <v>49344900</v>
      </c>
      <c r="E22" s="7">
        <v>44055300</v>
      </c>
      <c r="F22" s="7">
        <v>38936700</v>
      </c>
      <c r="G22" s="7">
        <v>33464700</v>
      </c>
      <c r="H22" s="7">
        <v>29305000</v>
      </c>
      <c r="I22" s="7">
        <v>26819700</v>
      </c>
      <c r="J22" s="7">
        <v>24067600</v>
      </c>
      <c r="K22" s="7">
        <v>21627400</v>
      </c>
      <c r="L22" s="7">
        <v>19057200</v>
      </c>
      <c r="M22" s="7">
        <v>14824000</v>
      </c>
      <c r="N22" s="7">
        <v>9804900</v>
      </c>
      <c r="O22" s="7">
        <v>8776300</v>
      </c>
      <c r="P22" s="7">
        <v>8205100</v>
      </c>
      <c r="Q22" s="7">
        <v>7608900</v>
      </c>
      <c r="R22" s="7"/>
      <c r="S22" s="7"/>
      <c r="T22" s="7"/>
      <c r="U22" s="7"/>
      <c r="V22" s="7"/>
    </row>
    <row r="23" spans="1:32" x14ac:dyDescent="0.15">
      <c r="A23" s="6" t="s">
        <v>405</v>
      </c>
      <c r="B23" s="5" t="s">
        <v>217</v>
      </c>
      <c r="C23" s="5" t="s">
        <v>217</v>
      </c>
      <c r="D23" s="5" t="s">
        <v>217</v>
      </c>
      <c r="E23" s="5" t="s">
        <v>217</v>
      </c>
      <c r="F23" s="5" t="s">
        <v>217</v>
      </c>
      <c r="G23" s="5" t="s">
        <v>217</v>
      </c>
      <c r="H23" s="5" t="s">
        <v>217</v>
      </c>
      <c r="I23" s="5" t="s">
        <v>217</v>
      </c>
      <c r="J23" s="5" t="s">
        <v>217</v>
      </c>
      <c r="K23" s="5" t="s">
        <v>217</v>
      </c>
      <c r="L23" s="5" t="s">
        <v>217</v>
      </c>
      <c r="M23" s="5" t="s">
        <v>217</v>
      </c>
      <c r="N23" s="5" t="s">
        <v>217</v>
      </c>
      <c r="O23" s="5" t="s">
        <v>217</v>
      </c>
      <c r="P23" s="5" t="s">
        <v>217</v>
      </c>
      <c r="Q23" s="5" t="s">
        <v>217</v>
      </c>
      <c r="R23" s="5" t="s">
        <v>217</v>
      </c>
      <c r="S23" s="5" t="s">
        <v>217</v>
      </c>
      <c r="T23" s="5" t="s">
        <v>217</v>
      </c>
      <c r="U23" s="5" t="s">
        <v>217</v>
      </c>
      <c r="V23" s="5" t="s">
        <v>217</v>
      </c>
    </row>
    <row r="24" spans="1:32" x14ac:dyDescent="0.15">
      <c r="A24" t="s">
        <v>406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32" x14ac:dyDescent="0.15">
      <c r="A25" t="s">
        <v>407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32" x14ac:dyDescent="0.15">
      <c r="A26" s="6" t="s">
        <v>408</v>
      </c>
      <c r="B26" s="5" t="s">
        <v>217</v>
      </c>
      <c r="C26" s="5" t="s">
        <v>217</v>
      </c>
      <c r="D26" s="5" t="s">
        <v>217</v>
      </c>
      <c r="E26" s="5" t="s">
        <v>217</v>
      </c>
      <c r="F26" s="5" t="s">
        <v>217</v>
      </c>
      <c r="G26" s="5" t="s">
        <v>217</v>
      </c>
      <c r="H26" s="5" t="s">
        <v>217</v>
      </c>
      <c r="I26" s="5" t="s">
        <v>217</v>
      </c>
      <c r="J26" s="5" t="s">
        <v>217</v>
      </c>
      <c r="K26" s="5" t="s">
        <v>217</v>
      </c>
      <c r="L26" s="5" t="s">
        <v>217</v>
      </c>
      <c r="M26" s="5" t="s">
        <v>217</v>
      </c>
      <c r="N26" s="5" t="s">
        <v>217</v>
      </c>
      <c r="O26" s="5" t="s">
        <v>217</v>
      </c>
      <c r="P26" s="5" t="s">
        <v>217</v>
      </c>
      <c r="Q26" s="5" t="s">
        <v>217</v>
      </c>
      <c r="R26" s="5" t="s">
        <v>217</v>
      </c>
      <c r="S26" s="5" t="s">
        <v>217</v>
      </c>
      <c r="T26" s="5" t="s">
        <v>217</v>
      </c>
      <c r="U26" s="5" t="s">
        <v>217</v>
      </c>
      <c r="V26" s="5" t="s">
        <v>217</v>
      </c>
    </row>
    <row r="27" spans="1:32" x14ac:dyDescent="0.15">
      <c r="A27" t="s">
        <v>409</v>
      </c>
      <c r="B27" s="7">
        <v>26608700</v>
      </c>
      <c r="C27" s="7">
        <v>26011700</v>
      </c>
      <c r="D27" s="7">
        <v>28570800</v>
      </c>
      <c r="E27" s="7">
        <v>23617100</v>
      </c>
      <c r="F27" s="7">
        <v>25603400</v>
      </c>
      <c r="G27" s="7">
        <v>20976800</v>
      </c>
      <c r="H27" s="7">
        <v>20824400</v>
      </c>
      <c r="I27" s="7">
        <v>18808600</v>
      </c>
      <c r="J27" s="7">
        <v>16871300</v>
      </c>
      <c r="K27" s="7">
        <v>13057300</v>
      </c>
      <c r="L27" s="7">
        <v>11026700</v>
      </c>
      <c r="M27" s="7">
        <v>10845900</v>
      </c>
      <c r="N27" s="7">
        <v>5937100</v>
      </c>
      <c r="O27" s="7">
        <v>6115100</v>
      </c>
      <c r="P27" s="7">
        <v>5713600</v>
      </c>
      <c r="Q27" s="7">
        <v>5590100</v>
      </c>
      <c r="R27" s="7"/>
      <c r="S27" s="7"/>
      <c r="T27" s="7"/>
      <c r="U27" s="7"/>
      <c r="V27" s="7"/>
    </row>
    <row r="28" spans="1:32" x14ac:dyDescent="0.15">
      <c r="A28" t="s">
        <v>410</v>
      </c>
      <c r="B28" s="7">
        <v>103276800</v>
      </c>
      <c r="C28" s="7">
        <v>95305300</v>
      </c>
      <c r="D28" s="7">
        <v>81542800</v>
      </c>
      <c r="E28" s="7">
        <v>74065000</v>
      </c>
      <c r="F28" s="7">
        <v>69388200</v>
      </c>
      <c r="G28" s="7">
        <v>63039300</v>
      </c>
      <c r="H28" s="7">
        <v>56243100</v>
      </c>
      <c r="I28" s="7">
        <v>52363200</v>
      </c>
      <c r="J28" s="7">
        <v>48313600</v>
      </c>
      <c r="K28" s="7">
        <v>43465700</v>
      </c>
      <c r="L28" s="7">
        <v>40259200</v>
      </c>
      <c r="M28" s="7">
        <v>33534300</v>
      </c>
      <c r="N28" s="7">
        <v>23372900</v>
      </c>
      <c r="O28" s="7">
        <v>17818500</v>
      </c>
      <c r="P28" s="7">
        <v>17786600</v>
      </c>
      <c r="Q28" s="7">
        <v>15559100</v>
      </c>
      <c r="R28" s="7"/>
      <c r="S28" s="7"/>
      <c r="T28" s="7"/>
      <c r="U28" s="7"/>
      <c r="V28" s="7"/>
    </row>
    <row r="29" spans="1:32" x14ac:dyDescent="0.15">
      <c r="A29" t="s">
        <v>411</v>
      </c>
      <c r="B29" s="7">
        <v>48326900</v>
      </c>
      <c r="C29" s="7">
        <v>51373500</v>
      </c>
      <c r="D29" s="7">
        <v>53044400</v>
      </c>
      <c r="E29" s="7">
        <v>49972500</v>
      </c>
      <c r="F29" s="7">
        <v>44796200</v>
      </c>
      <c r="G29" s="7">
        <v>41804200</v>
      </c>
      <c r="H29" s="7">
        <v>37328900</v>
      </c>
      <c r="I29" s="7">
        <v>34325300</v>
      </c>
      <c r="J29" s="7">
        <v>33079300</v>
      </c>
      <c r="K29" s="7">
        <v>30651000</v>
      </c>
      <c r="L29" s="7">
        <v>23066300</v>
      </c>
      <c r="M29" s="7">
        <v>23309900</v>
      </c>
      <c r="N29" s="7">
        <v>23561600</v>
      </c>
      <c r="O29" s="7">
        <v>19121400</v>
      </c>
      <c r="P29" s="7">
        <v>17668100</v>
      </c>
      <c r="Q29" s="7">
        <v>17114500</v>
      </c>
      <c r="R29" s="7"/>
      <c r="S29" s="7"/>
      <c r="T29" s="7"/>
      <c r="U29" s="7"/>
      <c r="V29" s="7"/>
    </row>
    <row r="30" spans="1:32" x14ac:dyDescent="0.15">
      <c r="A30" t="s">
        <v>412</v>
      </c>
      <c r="B30" s="7">
        <v>43723100</v>
      </c>
      <c r="C30" s="7">
        <v>39296000</v>
      </c>
      <c r="D30" s="7">
        <v>42130000</v>
      </c>
      <c r="E30" s="7">
        <v>39986000</v>
      </c>
      <c r="F30" s="7">
        <v>35173400</v>
      </c>
      <c r="G30" s="7">
        <v>32970400</v>
      </c>
      <c r="H30" s="7">
        <v>31456500</v>
      </c>
      <c r="I30" s="7">
        <v>32961500</v>
      </c>
      <c r="J30" s="7">
        <v>32501700</v>
      </c>
      <c r="K30" s="7">
        <v>33680600</v>
      </c>
      <c r="L30" s="7">
        <v>40318500</v>
      </c>
      <c r="M30" s="7">
        <v>29397400</v>
      </c>
      <c r="N30" s="7">
        <v>27145000</v>
      </c>
      <c r="O30" s="7">
        <v>19083500</v>
      </c>
      <c r="P30" s="7">
        <v>18582300</v>
      </c>
      <c r="Q30" s="7">
        <v>15897200</v>
      </c>
      <c r="R30" s="7"/>
      <c r="S30" s="7"/>
      <c r="T30" s="7"/>
      <c r="U30" s="7"/>
      <c r="V30" s="7"/>
    </row>
    <row r="31" spans="1:32" x14ac:dyDescent="0.1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1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3" x14ac:dyDescent="0.1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5" spans="1:33" x14ac:dyDescent="0.15">
      <c r="A35" t="s">
        <v>413</v>
      </c>
    </row>
    <row r="36" spans="1:33" x14ac:dyDescent="0.15">
      <c r="A36" t="s">
        <v>414</v>
      </c>
      <c r="B36" t="str">
        <f t="shared" ref="B36" si="0">B1</f>
        <v>2015-06-30</v>
      </c>
      <c r="C36" t="str">
        <f t="shared" ref="C36:AF36" si="1">C1</f>
        <v>2014-12-31</v>
      </c>
      <c r="D36" t="str">
        <f t="shared" si="1"/>
        <v>2014-06-30</v>
      </c>
      <c r="E36" t="str">
        <f t="shared" si="1"/>
        <v>2013-12-31</v>
      </c>
      <c r="F36" t="str">
        <f t="shared" si="1"/>
        <v>2013-06-30</v>
      </c>
      <c r="G36" t="str">
        <f t="shared" si="1"/>
        <v>2012-12-31</v>
      </c>
      <c r="H36" t="str">
        <f t="shared" si="1"/>
        <v>2012-06-30</v>
      </c>
      <c r="I36" t="str">
        <f t="shared" si="1"/>
        <v>2011-12-31</v>
      </c>
      <c r="J36" t="str">
        <f t="shared" si="1"/>
        <v>2011-06-30</v>
      </c>
      <c r="K36" t="str">
        <f t="shared" si="1"/>
        <v>2010-12-31</v>
      </c>
      <c r="L36" t="str">
        <f t="shared" si="1"/>
        <v>2010-06-30</v>
      </c>
      <c r="M36" t="str">
        <f t="shared" si="1"/>
        <v>2009-12-31</v>
      </c>
      <c r="N36" t="str">
        <f t="shared" si="1"/>
        <v>2009-06-30</v>
      </c>
      <c r="O36" t="str">
        <f t="shared" si="1"/>
        <v>2008-12-31</v>
      </c>
      <c r="P36" t="str">
        <f t="shared" si="1"/>
        <v>2008-06-30</v>
      </c>
      <c r="Q36" t="str">
        <f t="shared" si="1"/>
        <v>2007-12-31</v>
      </c>
      <c r="R36" t="str">
        <f t="shared" si="1"/>
        <v>2007-06-30</v>
      </c>
      <c r="S36" t="str">
        <f t="shared" si="1"/>
        <v>2006-12-31</v>
      </c>
      <c r="T36" t="str">
        <f t="shared" si="1"/>
        <v>2005-12-31</v>
      </c>
      <c r="U36" t="str">
        <f t="shared" si="1"/>
        <v>2004-12-31</v>
      </c>
      <c r="V36" t="str">
        <f t="shared" si="1"/>
        <v>2003-12-31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0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0</v>
      </c>
      <c r="AF36">
        <f t="shared" si="1"/>
        <v>0</v>
      </c>
    </row>
    <row r="37" spans="1:33" x14ac:dyDescent="0.15">
      <c r="A37" t="s">
        <v>416</v>
      </c>
      <c r="B37" s="7">
        <f>B8</f>
        <v>53077800</v>
      </c>
      <c r="C37" s="7">
        <f t="shared" ref="C37:AF37" si="2">C8</f>
        <v>51414900</v>
      </c>
      <c r="D37" s="7">
        <f t="shared" si="2"/>
        <v>60396300</v>
      </c>
      <c r="E37" s="7">
        <f t="shared" si="2"/>
        <v>51474100</v>
      </c>
      <c r="F37" s="7">
        <f t="shared" si="2"/>
        <v>46935700</v>
      </c>
      <c r="G37" s="7">
        <f t="shared" si="2"/>
        <v>41243100</v>
      </c>
      <c r="H37" s="7">
        <f t="shared" si="2"/>
        <v>37738600</v>
      </c>
      <c r="I37" s="7">
        <f t="shared" si="2"/>
        <v>34596400</v>
      </c>
      <c r="J37" s="7">
        <f t="shared" si="2"/>
        <v>32825100</v>
      </c>
      <c r="K37" s="7">
        <f t="shared" si="2"/>
        <v>30075400</v>
      </c>
      <c r="L37" s="7">
        <f t="shared" si="2"/>
        <v>27979400</v>
      </c>
      <c r="M37" s="7">
        <f t="shared" si="2"/>
        <v>24407500</v>
      </c>
      <c r="N37" s="7">
        <f t="shared" si="2"/>
        <v>19324900</v>
      </c>
      <c r="O37" s="7">
        <f t="shared" si="2"/>
        <v>17213600</v>
      </c>
      <c r="P37" s="7">
        <f t="shared" si="2"/>
        <v>11002300</v>
      </c>
      <c r="Q37" s="7">
        <f t="shared" si="2"/>
        <v>14720600</v>
      </c>
      <c r="R37" s="7">
        <f t="shared" si="2"/>
        <v>0</v>
      </c>
      <c r="S37" s="7">
        <f t="shared" si="2"/>
        <v>0</v>
      </c>
      <c r="T37" s="7">
        <f t="shared" si="2"/>
        <v>0</v>
      </c>
      <c r="U37" s="7">
        <f t="shared" si="2"/>
        <v>0</v>
      </c>
      <c r="V37" s="7">
        <f t="shared" si="2"/>
        <v>0</v>
      </c>
      <c r="W37" s="7">
        <f t="shared" si="2"/>
        <v>0</v>
      </c>
      <c r="X37" s="7">
        <f t="shared" si="2"/>
        <v>0</v>
      </c>
      <c r="Y37" s="7">
        <f t="shared" si="2"/>
        <v>0</v>
      </c>
      <c r="Z37" s="7">
        <f t="shared" si="2"/>
        <v>0</v>
      </c>
      <c r="AA37" s="7">
        <f t="shared" si="2"/>
        <v>0</v>
      </c>
      <c r="AB37" s="7">
        <f t="shared" si="2"/>
        <v>0</v>
      </c>
      <c r="AC37" s="7">
        <f t="shared" si="2"/>
        <v>0</v>
      </c>
      <c r="AD37" s="7">
        <f t="shared" si="2"/>
        <v>0</v>
      </c>
      <c r="AE37" s="7">
        <f t="shared" si="2"/>
        <v>0</v>
      </c>
      <c r="AF37" s="7">
        <f t="shared" si="2"/>
        <v>0</v>
      </c>
      <c r="AG37" s="7"/>
    </row>
    <row r="38" spans="1:33" x14ac:dyDescent="0.15">
      <c r="A38" t="s">
        <v>415</v>
      </c>
      <c r="B38" s="7">
        <f>B5</f>
        <v>255068500</v>
      </c>
      <c r="C38" s="7">
        <f t="shared" ref="C38:AF38" si="3">C5</f>
        <v>233542500</v>
      </c>
      <c r="D38" s="7">
        <f t="shared" si="3"/>
        <v>244925000</v>
      </c>
      <c r="E38" s="7">
        <f t="shared" si="3"/>
        <v>213693700</v>
      </c>
      <c r="F38" s="7">
        <f t="shared" si="3"/>
        <v>214455400</v>
      </c>
      <c r="G38" s="7">
        <f t="shared" si="3"/>
        <v>184271000</v>
      </c>
      <c r="H38" s="7">
        <f t="shared" si="3"/>
        <v>181143400</v>
      </c>
      <c r="I38" s="7">
        <f t="shared" si="3"/>
        <v>162208700</v>
      </c>
      <c r="J38" s="7">
        <f t="shared" si="3"/>
        <v>154497600</v>
      </c>
      <c r="K38" s="7">
        <f t="shared" si="3"/>
        <v>143006200</v>
      </c>
      <c r="L38" s="7">
        <f t="shared" si="3"/>
        <v>134950800</v>
      </c>
      <c r="M38" s="7">
        <f t="shared" si="3"/>
        <v>109785200</v>
      </c>
      <c r="N38" s="7">
        <f t="shared" si="3"/>
        <v>98009800</v>
      </c>
      <c r="O38" s="7">
        <f t="shared" si="3"/>
        <v>77369900</v>
      </c>
      <c r="P38" s="7">
        <f t="shared" si="3"/>
        <v>73944100</v>
      </c>
      <c r="Q38" s="7">
        <f t="shared" si="3"/>
        <v>64000500</v>
      </c>
      <c r="R38" s="7">
        <f t="shared" si="3"/>
        <v>0</v>
      </c>
      <c r="S38" s="7">
        <f t="shared" si="3"/>
        <v>0</v>
      </c>
      <c r="T38" s="7">
        <f t="shared" si="3"/>
        <v>0</v>
      </c>
      <c r="U38" s="7">
        <f t="shared" si="3"/>
        <v>0</v>
      </c>
      <c r="V38" s="7">
        <f t="shared" si="3"/>
        <v>0</v>
      </c>
      <c r="W38" s="7">
        <f t="shared" si="3"/>
        <v>0</v>
      </c>
      <c r="X38" s="7">
        <f t="shared" si="3"/>
        <v>0</v>
      </c>
      <c r="Y38" s="7">
        <f t="shared" si="3"/>
        <v>0</v>
      </c>
      <c r="Z38" s="7">
        <f t="shared" si="3"/>
        <v>0</v>
      </c>
      <c r="AA38" s="7">
        <f t="shared" si="3"/>
        <v>0</v>
      </c>
      <c r="AB38" s="7">
        <f t="shared" si="3"/>
        <v>0</v>
      </c>
      <c r="AC38" s="7">
        <f t="shared" si="3"/>
        <v>0</v>
      </c>
      <c r="AD38" s="7">
        <f t="shared" si="3"/>
        <v>0</v>
      </c>
      <c r="AE38" s="7">
        <f t="shared" si="3"/>
        <v>0</v>
      </c>
      <c r="AF38" s="7">
        <f t="shared" si="3"/>
        <v>0</v>
      </c>
    </row>
    <row r="39" spans="1:33" x14ac:dyDescent="0.15">
      <c r="A39" t="s">
        <v>418</v>
      </c>
      <c r="B39" s="7">
        <f>B22</f>
        <v>60437900</v>
      </c>
      <c r="C39" s="7">
        <f t="shared" ref="C39:AF39" si="4">C22</f>
        <v>55454700</v>
      </c>
      <c r="D39" s="7">
        <f t="shared" si="4"/>
        <v>49344900</v>
      </c>
      <c r="E39" s="7">
        <f t="shared" si="4"/>
        <v>44055300</v>
      </c>
      <c r="F39" s="7">
        <f t="shared" si="4"/>
        <v>38936700</v>
      </c>
      <c r="G39" s="7">
        <f t="shared" si="4"/>
        <v>33464700</v>
      </c>
      <c r="H39" s="7">
        <f t="shared" si="4"/>
        <v>29305000</v>
      </c>
      <c r="I39" s="7">
        <f t="shared" si="4"/>
        <v>26819700</v>
      </c>
      <c r="J39" s="7">
        <f t="shared" si="4"/>
        <v>24067600</v>
      </c>
      <c r="K39" s="7">
        <f t="shared" si="4"/>
        <v>21627400</v>
      </c>
      <c r="L39" s="7">
        <f t="shared" si="4"/>
        <v>19057200</v>
      </c>
      <c r="M39" s="7">
        <f t="shared" si="4"/>
        <v>14824000</v>
      </c>
      <c r="N39" s="7">
        <f t="shared" si="4"/>
        <v>9804900</v>
      </c>
      <c r="O39" s="7">
        <f t="shared" si="4"/>
        <v>8776300</v>
      </c>
      <c r="P39" s="7">
        <f t="shared" si="4"/>
        <v>8205100</v>
      </c>
      <c r="Q39" s="7">
        <f t="shared" si="4"/>
        <v>7608900</v>
      </c>
      <c r="R39" s="7">
        <f t="shared" si="4"/>
        <v>0</v>
      </c>
      <c r="S39" s="7">
        <f t="shared" si="4"/>
        <v>0</v>
      </c>
      <c r="T39" s="7">
        <f t="shared" si="4"/>
        <v>0</v>
      </c>
      <c r="U39" s="7">
        <f t="shared" si="4"/>
        <v>0</v>
      </c>
      <c r="V39" s="7">
        <f t="shared" si="4"/>
        <v>0</v>
      </c>
      <c r="W39" s="7">
        <f t="shared" si="4"/>
        <v>0</v>
      </c>
      <c r="X39" s="7">
        <f t="shared" si="4"/>
        <v>0</v>
      </c>
      <c r="Y39" s="7">
        <f t="shared" si="4"/>
        <v>0</v>
      </c>
      <c r="Z39" s="7">
        <f t="shared" si="4"/>
        <v>0</v>
      </c>
      <c r="AA39" s="7">
        <f t="shared" si="4"/>
        <v>0</v>
      </c>
      <c r="AB39" s="7">
        <f t="shared" si="4"/>
        <v>0</v>
      </c>
      <c r="AC39" s="7">
        <f t="shared" si="4"/>
        <v>0</v>
      </c>
      <c r="AD39" s="7">
        <f t="shared" si="4"/>
        <v>0</v>
      </c>
      <c r="AE39" s="7">
        <f t="shared" si="4"/>
        <v>0</v>
      </c>
      <c r="AF39" s="7">
        <f t="shared" si="4"/>
        <v>0</v>
      </c>
    </row>
    <row r="40" spans="1:33" x14ac:dyDescent="0.15">
      <c r="A40" t="s">
        <v>417</v>
      </c>
      <c r="B40" s="7">
        <f>B20</f>
        <v>161497600</v>
      </c>
      <c r="C40" s="7">
        <f t="shared" ref="C40:AF40" si="5">C20</f>
        <v>156531800</v>
      </c>
      <c r="D40" s="7">
        <f t="shared" si="5"/>
        <v>155943100</v>
      </c>
      <c r="E40" s="7">
        <f t="shared" si="5"/>
        <v>143585300</v>
      </c>
      <c r="F40" s="7">
        <f t="shared" si="5"/>
        <v>136024500</v>
      </c>
      <c r="G40" s="7">
        <f t="shared" si="5"/>
        <v>125326000</v>
      </c>
      <c r="H40" s="7">
        <f t="shared" si="5"/>
        <v>116547900</v>
      </c>
      <c r="I40" s="7">
        <f t="shared" si="5"/>
        <v>111638900</v>
      </c>
      <c r="J40" s="7">
        <f t="shared" si="5"/>
        <v>106698300</v>
      </c>
      <c r="K40" s="7">
        <f t="shared" si="5"/>
        <v>99227200</v>
      </c>
      <c r="L40" s="7">
        <f t="shared" si="5"/>
        <v>95613500</v>
      </c>
      <c r="M40" s="7">
        <f t="shared" si="5"/>
        <v>82263500</v>
      </c>
      <c r="N40" s="7">
        <f t="shared" si="5"/>
        <v>70211700</v>
      </c>
      <c r="O40" s="7">
        <f t="shared" si="5"/>
        <v>53362200</v>
      </c>
      <c r="P40" s="7">
        <f t="shared" si="5"/>
        <v>51545500</v>
      </c>
      <c r="Q40" s="7">
        <f t="shared" si="5"/>
        <v>46552000</v>
      </c>
      <c r="R40" s="7">
        <f t="shared" si="5"/>
        <v>0</v>
      </c>
      <c r="S40" s="7">
        <f t="shared" si="5"/>
        <v>0</v>
      </c>
      <c r="T40" s="7">
        <f t="shared" si="5"/>
        <v>0</v>
      </c>
      <c r="U40" s="7">
        <f t="shared" si="5"/>
        <v>0</v>
      </c>
      <c r="V40" s="7">
        <f t="shared" si="5"/>
        <v>0</v>
      </c>
      <c r="W40" s="7">
        <f t="shared" si="5"/>
        <v>0</v>
      </c>
      <c r="X40" s="7">
        <f t="shared" si="5"/>
        <v>0</v>
      </c>
      <c r="Y40" s="7">
        <f t="shared" si="5"/>
        <v>0</v>
      </c>
      <c r="Z40" s="7">
        <f t="shared" si="5"/>
        <v>0</v>
      </c>
      <c r="AA40" s="7">
        <f t="shared" si="5"/>
        <v>0</v>
      </c>
      <c r="AB40" s="7">
        <f t="shared" si="5"/>
        <v>0</v>
      </c>
      <c r="AC40" s="7">
        <f t="shared" si="5"/>
        <v>0</v>
      </c>
      <c r="AD40" s="7">
        <f t="shared" si="5"/>
        <v>0</v>
      </c>
      <c r="AE40" s="7">
        <f t="shared" si="5"/>
        <v>0</v>
      </c>
      <c r="AF40" s="7">
        <f t="shared" si="5"/>
        <v>0</v>
      </c>
    </row>
    <row r="44" spans="1:33" x14ac:dyDescent="0.15">
      <c r="B44" s="7"/>
    </row>
    <row r="45" spans="1:33" x14ac:dyDescent="0.15">
      <c r="B45" s="7"/>
    </row>
    <row r="46" spans="1:33" x14ac:dyDescent="0.15">
      <c r="B46" s="7"/>
    </row>
    <row r="47" spans="1:33" x14ac:dyDescent="0.15">
      <c r="B47" s="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N19" sqref="N19"/>
    </sheetView>
  </sheetViews>
  <sheetFormatPr defaultRowHeight="13.5" x14ac:dyDescent="0.15"/>
  <sheetData>
    <row r="1" spans="1:10" x14ac:dyDescent="0.15"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310</v>
      </c>
      <c r="H1" s="2" t="s">
        <v>311</v>
      </c>
      <c r="I1" s="2" t="s">
        <v>308</v>
      </c>
      <c r="J1" s="2" t="s">
        <v>309</v>
      </c>
    </row>
    <row r="2" spans="1:10" x14ac:dyDescent="0.15">
      <c r="A2" t="s">
        <v>421</v>
      </c>
      <c r="B2" t="s">
        <v>171</v>
      </c>
      <c r="C2">
        <v>257050800</v>
      </c>
      <c r="D2">
        <v>241962800</v>
      </c>
      <c r="E2">
        <v>43928000</v>
      </c>
      <c r="F2">
        <v>59297800</v>
      </c>
      <c r="G2">
        <v>3724600</v>
      </c>
      <c r="H2">
        <v>158600</v>
      </c>
      <c r="I2">
        <v>509000</v>
      </c>
      <c r="J2">
        <v>325200</v>
      </c>
    </row>
    <row r="3" spans="1:10" x14ac:dyDescent="0.15">
      <c r="B3" t="s">
        <v>172</v>
      </c>
      <c r="C3">
        <v>230477500</v>
      </c>
      <c r="D3">
        <v>216807100</v>
      </c>
      <c r="E3">
        <v>29697600</v>
      </c>
      <c r="F3">
        <v>44973800</v>
      </c>
      <c r="G3">
        <v>4079000</v>
      </c>
      <c r="H3">
        <v>195400</v>
      </c>
      <c r="I3">
        <v>575800</v>
      </c>
      <c r="J3">
        <v>353700</v>
      </c>
    </row>
    <row r="4" spans="1:10" x14ac:dyDescent="0.15">
      <c r="B4" t="s">
        <v>173</v>
      </c>
      <c r="C4">
        <v>218645900</v>
      </c>
      <c r="D4">
        <v>205551000</v>
      </c>
      <c r="E4">
        <v>29144600</v>
      </c>
      <c r="F4">
        <v>42157000</v>
      </c>
      <c r="G4">
        <v>2581100</v>
      </c>
      <c r="H4">
        <v>149300</v>
      </c>
      <c r="I4">
        <v>430000</v>
      </c>
      <c r="J4">
        <v>266200</v>
      </c>
    </row>
    <row r="5" spans="1:10" x14ac:dyDescent="0.15">
      <c r="B5" t="s">
        <v>174</v>
      </c>
      <c r="C5">
        <v>214435800</v>
      </c>
      <c r="D5">
        <v>201762200</v>
      </c>
      <c r="E5">
        <v>35257700</v>
      </c>
      <c r="F5">
        <v>40442500</v>
      </c>
      <c r="G5">
        <v>1480800</v>
      </c>
      <c r="H5">
        <v>247600</v>
      </c>
      <c r="I5">
        <v>490400</v>
      </c>
      <c r="J5">
        <v>312000</v>
      </c>
    </row>
    <row r="6" spans="1:10" x14ac:dyDescent="0.15">
      <c r="B6" t="s">
        <v>175</v>
      </c>
      <c r="C6">
        <v>213647500</v>
      </c>
      <c r="D6">
        <v>201553500</v>
      </c>
      <c r="E6">
        <v>43096000</v>
      </c>
      <c r="F6">
        <v>43146300</v>
      </c>
      <c r="G6">
        <v>2521700</v>
      </c>
      <c r="H6">
        <v>128700</v>
      </c>
      <c r="I6">
        <v>274000</v>
      </c>
      <c r="J6">
        <v>326300</v>
      </c>
    </row>
    <row r="7" spans="1:10" x14ac:dyDescent="0.15">
      <c r="B7" t="s">
        <v>176</v>
      </c>
      <c r="C7">
        <v>209710200</v>
      </c>
      <c r="D7">
        <v>197980200</v>
      </c>
      <c r="E7">
        <v>48022700</v>
      </c>
      <c r="F7">
        <v>53114800</v>
      </c>
      <c r="G7">
        <v>2516500</v>
      </c>
      <c r="H7">
        <v>71700</v>
      </c>
      <c r="I7">
        <v>367500</v>
      </c>
      <c r="J7">
        <v>346800</v>
      </c>
    </row>
    <row r="8" spans="1:10" x14ac:dyDescent="0.15">
      <c r="B8" t="s">
        <v>177</v>
      </c>
      <c r="C8">
        <v>189174100</v>
      </c>
      <c r="D8">
        <v>177966000</v>
      </c>
      <c r="E8">
        <v>37084700</v>
      </c>
      <c r="F8">
        <v>50947100</v>
      </c>
      <c r="G8">
        <v>1042100</v>
      </c>
      <c r="H8">
        <v>46700</v>
      </c>
      <c r="I8">
        <v>339700</v>
      </c>
      <c r="J8">
        <v>291400</v>
      </c>
    </row>
    <row r="9" spans="1:10" x14ac:dyDescent="0.15">
      <c r="B9" t="s">
        <v>178</v>
      </c>
      <c r="C9">
        <v>185561900</v>
      </c>
      <c r="D9">
        <v>176070600</v>
      </c>
      <c r="E9">
        <v>33083600</v>
      </c>
      <c r="F9">
        <v>45906600</v>
      </c>
      <c r="G9">
        <v>1437100</v>
      </c>
      <c r="H9">
        <v>5817500</v>
      </c>
      <c r="I9">
        <v>135800</v>
      </c>
      <c r="J9">
        <v>166800</v>
      </c>
    </row>
    <row r="10" spans="1:10" x14ac:dyDescent="0.15">
      <c r="B10" t="s">
        <v>179</v>
      </c>
      <c r="C10">
        <v>182699800</v>
      </c>
      <c r="D10">
        <v>173545600</v>
      </c>
      <c r="E10">
        <v>39992500</v>
      </c>
      <c r="F10">
        <v>51660100</v>
      </c>
      <c r="G10">
        <v>2165400</v>
      </c>
      <c r="H10">
        <v>9174200</v>
      </c>
      <c r="I10">
        <v>106000</v>
      </c>
      <c r="J10">
        <v>131800</v>
      </c>
    </row>
    <row r="11" spans="1:10" x14ac:dyDescent="0.15">
      <c r="B11" t="s">
        <v>180</v>
      </c>
      <c r="C11">
        <v>181124900</v>
      </c>
      <c r="D11">
        <v>172249000</v>
      </c>
      <c r="E11">
        <v>47271600</v>
      </c>
      <c r="F11">
        <v>61086700</v>
      </c>
      <c r="G11">
        <v>765300</v>
      </c>
      <c r="H11">
        <v>8193300</v>
      </c>
      <c r="I11">
        <v>91300</v>
      </c>
      <c r="J11">
        <v>98800</v>
      </c>
    </row>
    <row r="12" spans="1:10" x14ac:dyDescent="0.15">
      <c r="B12" t="s">
        <v>181</v>
      </c>
      <c r="C12">
        <v>160653676</v>
      </c>
      <c r="D12">
        <v>152173798.5</v>
      </c>
      <c r="E12">
        <v>34619390.900000006</v>
      </c>
      <c r="F12">
        <v>43943869.499999993</v>
      </c>
      <c r="G12">
        <v>423745.2</v>
      </c>
      <c r="H12">
        <v>8989587.4000000004</v>
      </c>
      <c r="I12">
        <v>96665.5</v>
      </c>
      <c r="J12">
        <v>95226.1</v>
      </c>
    </row>
    <row r="13" spans="1:10" x14ac:dyDescent="0.15">
      <c r="B13" t="s">
        <v>182</v>
      </c>
      <c r="C13">
        <v>147753074.40000001</v>
      </c>
      <c r="D13">
        <v>139580485.90000001</v>
      </c>
      <c r="E13">
        <v>22141533.300000001</v>
      </c>
      <c r="F13">
        <v>36387195.299999997</v>
      </c>
      <c r="G13">
        <v>692543.5</v>
      </c>
      <c r="H13">
        <v>8073396</v>
      </c>
      <c r="I13">
        <v>69129.5</v>
      </c>
      <c r="J13">
        <v>71571.7</v>
      </c>
    </row>
    <row r="14" spans="1:10" x14ac:dyDescent="0.15">
      <c r="B14" t="s">
        <v>183</v>
      </c>
      <c r="C14">
        <v>149062285.09999999</v>
      </c>
      <c r="D14">
        <v>141080024.09999999</v>
      </c>
      <c r="E14">
        <v>25050226.100000001</v>
      </c>
      <c r="F14">
        <v>36759777.899999999</v>
      </c>
      <c r="G14">
        <v>545960.30000000005</v>
      </c>
      <c r="H14">
        <v>8022951.2000000002</v>
      </c>
      <c r="I14">
        <v>80298.3</v>
      </c>
      <c r="J14">
        <v>73158.899999999994</v>
      </c>
    </row>
    <row r="15" spans="1:10" x14ac:dyDescent="0.15">
      <c r="B15" t="s">
        <v>184</v>
      </c>
      <c r="C15">
        <v>136800506.5</v>
      </c>
      <c r="D15">
        <v>128904764.2</v>
      </c>
      <c r="E15">
        <v>14391258.099999998</v>
      </c>
      <c r="F15">
        <v>28527696.399999999</v>
      </c>
      <c r="G15">
        <v>331377.09999999998</v>
      </c>
      <c r="H15">
        <v>7991748.7000000002</v>
      </c>
      <c r="I15">
        <v>50786.8</v>
      </c>
      <c r="J15">
        <v>43424.7</v>
      </c>
    </row>
    <row r="16" spans="1:10" x14ac:dyDescent="0.15">
      <c r="B16" t="s">
        <v>185</v>
      </c>
      <c r="C16">
        <v>125817694.40000001</v>
      </c>
      <c r="D16">
        <v>118279636</v>
      </c>
      <c r="E16">
        <v>8263479.6000000006</v>
      </c>
      <c r="F16">
        <v>21988649.699999999</v>
      </c>
      <c r="G16">
        <v>260790.2</v>
      </c>
      <c r="H16">
        <v>7838352.5999999996</v>
      </c>
      <c r="I16">
        <v>81057.7</v>
      </c>
      <c r="J16">
        <v>73241.8</v>
      </c>
    </row>
    <row r="17" spans="2:10" x14ac:dyDescent="0.15">
      <c r="B17" t="s">
        <v>186</v>
      </c>
      <c r="C17">
        <v>120721249.90000001</v>
      </c>
      <c r="D17">
        <v>113552623.5</v>
      </c>
      <c r="E17">
        <v>10704677.9</v>
      </c>
      <c r="F17">
        <v>21922118.899999999</v>
      </c>
      <c r="G17">
        <v>1654546.2</v>
      </c>
      <c r="H17">
        <v>7839267.2999999998</v>
      </c>
      <c r="I17">
        <v>62209.4</v>
      </c>
      <c r="J17">
        <v>54076.5</v>
      </c>
    </row>
    <row r="18" spans="2:10" x14ac:dyDescent="0.15">
      <c r="B18" t="s">
        <v>187</v>
      </c>
      <c r="C18">
        <v>85205702.5</v>
      </c>
      <c r="D18">
        <v>81390463</v>
      </c>
      <c r="E18">
        <v>13806341.6</v>
      </c>
      <c r="F18">
        <v>14111572.199999999</v>
      </c>
      <c r="G18">
        <v>115775</v>
      </c>
      <c r="H18">
        <v>3698305.2</v>
      </c>
      <c r="I18">
        <v>45153.7</v>
      </c>
      <c r="J18">
        <v>36432.400000000001</v>
      </c>
    </row>
    <row r="19" spans="2:10" x14ac:dyDescent="0.15">
      <c r="B19" t="s">
        <v>188</v>
      </c>
      <c r="C19">
        <v>80756344.5</v>
      </c>
      <c r="D19">
        <v>77161337.400000006</v>
      </c>
      <c r="E19">
        <v>15926030.799999999</v>
      </c>
      <c r="F19">
        <v>15843914</v>
      </c>
      <c r="G19">
        <v>202015</v>
      </c>
      <c r="H19">
        <v>3323973.2</v>
      </c>
      <c r="I19">
        <v>46463.7</v>
      </c>
      <c r="J19">
        <v>37651.5</v>
      </c>
    </row>
    <row r="20" spans="2:10" x14ac:dyDescent="0.15">
      <c r="B20" t="s">
        <v>189</v>
      </c>
      <c r="C20">
        <v>72761006.799999997</v>
      </c>
      <c r="D20">
        <v>69409719.200000003</v>
      </c>
      <c r="E20">
        <v>11526315</v>
      </c>
      <c r="F20">
        <v>10615890.6</v>
      </c>
      <c r="G20">
        <v>0</v>
      </c>
      <c r="H20">
        <v>3153418.3</v>
      </c>
      <c r="I20">
        <v>37173.4</v>
      </c>
      <c r="J20">
        <v>31180.5</v>
      </c>
    </row>
    <row r="21" spans="2:10" x14ac:dyDescent="0.15">
      <c r="B21" t="s">
        <v>190</v>
      </c>
      <c r="C21">
        <v>67506387.799999997</v>
      </c>
      <c r="D21">
        <v>64291974.299999997</v>
      </c>
      <c r="E21">
        <v>9128730</v>
      </c>
      <c r="F21">
        <v>8505672.1999999993</v>
      </c>
      <c r="G21">
        <v>55405.8</v>
      </c>
      <c r="H21">
        <v>3999810.6</v>
      </c>
      <c r="I21">
        <v>32030.2</v>
      </c>
      <c r="J21">
        <v>26589.7</v>
      </c>
    </row>
    <row r="22" spans="2:10" x14ac:dyDescent="0.15">
      <c r="B22" t="s">
        <v>191</v>
      </c>
      <c r="C22">
        <v>62439817.899999999</v>
      </c>
      <c r="D22">
        <v>59397707.100000001</v>
      </c>
      <c r="E22">
        <v>6912513.5999999996</v>
      </c>
      <c r="F22">
        <v>6842047.2999999998</v>
      </c>
      <c r="G22">
        <v>54313.7</v>
      </c>
      <c r="H22">
        <v>4105895.3</v>
      </c>
      <c r="I22">
        <v>20160.599999999999</v>
      </c>
      <c r="J22">
        <v>15694.7</v>
      </c>
    </row>
    <row r="23" spans="2:10" x14ac:dyDescent="0.15">
      <c r="B23" t="s">
        <v>192</v>
      </c>
      <c r="C23">
        <v>61992762.5</v>
      </c>
      <c r="D23">
        <v>59781779.899999999</v>
      </c>
      <c r="E23">
        <v>7346781.1999999993</v>
      </c>
      <c r="F23">
        <v>11209012.5</v>
      </c>
      <c r="G23">
        <v>135240.5</v>
      </c>
      <c r="H23">
        <v>3830861.2</v>
      </c>
      <c r="I23">
        <v>11057.7</v>
      </c>
      <c r="J23">
        <v>4285.2</v>
      </c>
    </row>
    <row r="24" spans="2:10" x14ac:dyDescent="0.15">
      <c r="B24" t="s">
        <v>193</v>
      </c>
      <c r="C24">
        <v>58781103.399999999</v>
      </c>
      <c r="D24">
        <v>56734142.5</v>
      </c>
      <c r="E24">
        <v>6187707.0999999996</v>
      </c>
      <c r="F24">
        <v>9544317.5</v>
      </c>
      <c r="G24">
        <v>113204.8</v>
      </c>
      <c r="H24">
        <v>3699840.9</v>
      </c>
      <c r="I24">
        <v>9999.6</v>
      </c>
      <c r="J24">
        <v>2154</v>
      </c>
    </row>
    <row r="25" spans="2:10" x14ac:dyDescent="0.15">
      <c r="B25" t="s">
        <v>194</v>
      </c>
      <c r="C25">
        <v>55426468.399999999</v>
      </c>
      <c r="D25">
        <v>53517624.899999999</v>
      </c>
      <c r="E25">
        <v>6225775.9000000004</v>
      </c>
      <c r="F25">
        <v>9491220.7000000011</v>
      </c>
      <c r="G25">
        <v>140817.60000000001</v>
      </c>
      <c r="H25">
        <v>3400290.6</v>
      </c>
      <c r="I25">
        <v>17361.099999999999</v>
      </c>
      <c r="J25">
        <v>2304.1999999999998</v>
      </c>
    </row>
    <row r="26" spans="2:10" x14ac:dyDescent="0.15">
      <c r="B26" t="s">
        <v>195</v>
      </c>
      <c r="C26">
        <v>54122573.600000001</v>
      </c>
      <c r="D26">
        <v>52323834.399999999</v>
      </c>
      <c r="E26">
        <v>6676917.6999999993</v>
      </c>
      <c r="F26">
        <v>9028127.5</v>
      </c>
      <c r="G26">
        <v>178539.3</v>
      </c>
      <c r="H26">
        <v>4101571.8</v>
      </c>
      <c r="I26">
        <v>16235.4</v>
      </c>
      <c r="J26">
        <v>3132</v>
      </c>
    </row>
    <row r="27" spans="2:10" x14ac:dyDescent="0.15">
      <c r="B27" t="s">
        <v>196</v>
      </c>
      <c r="C27">
        <v>52187939.799999997</v>
      </c>
      <c r="D27">
        <v>50480726.899999999</v>
      </c>
      <c r="E27">
        <v>7512247.7000000002</v>
      </c>
      <c r="F27">
        <v>8897692.8000000007</v>
      </c>
      <c r="G27">
        <v>136391.6</v>
      </c>
      <c r="H27">
        <v>4632326.4000000004</v>
      </c>
      <c r="I27">
        <v>20025</v>
      </c>
      <c r="J27">
        <v>3604.5</v>
      </c>
    </row>
    <row r="28" spans="2:10" x14ac:dyDescent="0.15">
      <c r="B28" t="s">
        <v>197</v>
      </c>
      <c r="C28">
        <v>47444017.299999997</v>
      </c>
      <c r="D28">
        <v>45803938.299999997</v>
      </c>
      <c r="E28">
        <v>6547083.7999999998</v>
      </c>
      <c r="F28">
        <v>8235914.7000000002</v>
      </c>
      <c r="G28">
        <v>4144.1000000000004</v>
      </c>
      <c r="H28">
        <v>4879971.5999999996</v>
      </c>
      <c r="I28">
        <v>29075.1</v>
      </c>
      <c r="J28">
        <v>5859.8</v>
      </c>
    </row>
    <row r="29" spans="2:10" x14ac:dyDescent="0.15">
      <c r="B29" t="s">
        <v>198</v>
      </c>
      <c r="C29">
        <v>44145439.799999997</v>
      </c>
      <c r="D29">
        <v>42307973.5</v>
      </c>
      <c r="E29">
        <v>5431228.6000000006</v>
      </c>
      <c r="F29">
        <v>6014467.2999999998</v>
      </c>
      <c r="G29">
        <v>140364.6</v>
      </c>
      <c r="H29">
        <v>4800908.2</v>
      </c>
      <c r="I29">
        <v>19545.599999999999</v>
      </c>
      <c r="J29">
        <v>7831.8</v>
      </c>
    </row>
    <row r="30" spans="2:10" x14ac:dyDescent="0.15">
      <c r="B30" t="s">
        <v>199</v>
      </c>
      <c r="C30">
        <v>44182348.399999999</v>
      </c>
      <c r="D30">
        <v>42488018.5</v>
      </c>
      <c r="E30">
        <v>7479407.4000000004</v>
      </c>
      <c r="F30">
        <v>6490933</v>
      </c>
      <c r="G30">
        <v>159664.29999999999</v>
      </c>
      <c r="H30">
        <v>3685753.7</v>
      </c>
      <c r="I30">
        <v>27901</v>
      </c>
      <c r="J30">
        <v>20029.400000000001</v>
      </c>
    </row>
    <row r="31" spans="2:10" x14ac:dyDescent="0.15">
      <c r="B31" t="s">
        <v>200</v>
      </c>
      <c r="C31">
        <v>40947392.299999997</v>
      </c>
      <c r="D31">
        <v>39543253.899999999</v>
      </c>
      <c r="E31">
        <v>7254213.9000000004</v>
      </c>
      <c r="F31">
        <v>6856082.5999999996</v>
      </c>
      <c r="G31">
        <v>144378.70000000001</v>
      </c>
      <c r="H31">
        <v>2328601.9</v>
      </c>
      <c r="I31">
        <v>37414.9</v>
      </c>
      <c r="J31">
        <v>33863.9</v>
      </c>
    </row>
    <row r="32" spans="2:10" x14ac:dyDescent="0.15">
      <c r="B32" t="s">
        <v>201</v>
      </c>
      <c r="C32">
        <v>35253936.100000001</v>
      </c>
      <c r="D32">
        <v>33953329.799999997</v>
      </c>
      <c r="E32">
        <v>4042527.1</v>
      </c>
      <c r="F32">
        <v>5149664.1000000006</v>
      </c>
      <c r="G32">
        <v>147762.5</v>
      </c>
      <c r="H32">
        <v>1785089.2</v>
      </c>
      <c r="I32">
        <v>29181.599999999999</v>
      </c>
      <c r="J32">
        <v>25517.3</v>
      </c>
    </row>
    <row r="33" spans="1:10" x14ac:dyDescent="0.15">
      <c r="A33" t="s">
        <v>422</v>
      </c>
      <c r="B33" t="s">
        <v>171</v>
      </c>
      <c r="C33">
        <v>65731258.5</v>
      </c>
      <c r="D33">
        <v>61920840.799999997</v>
      </c>
      <c r="E33">
        <v>3554951</v>
      </c>
      <c r="F33">
        <v>12733682</v>
      </c>
      <c r="G33">
        <v>856092.7</v>
      </c>
      <c r="H33">
        <v>19046148.5</v>
      </c>
      <c r="I33">
        <v>244274.3</v>
      </c>
      <c r="J33">
        <v>256849.5</v>
      </c>
    </row>
    <row r="34" spans="1:10" x14ac:dyDescent="0.15">
      <c r="B34" t="s">
        <v>172</v>
      </c>
      <c r="C34">
        <v>60848425.5</v>
      </c>
      <c r="D34">
        <v>57253462.799999997</v>
      </c>
      <c r="E34">
        <v>7614816.5</v>
      </c>
      <c r="F34">
        <v>12169911.699999999</v>
      </c>
      <c r="G34">
        <v>1001145.8</v>
      </c>
      <c r="H34">
        <v>11995481.9</v>
      </c>
      <c r="I34">
        <v>159554.5</v>
      </c>
      <c r="J34">
        <v>189522.8</v>
      </c>
    </row>
    <row r="35" spans="1:10" x14ac:dyDescent="0.15">
      <c r="B35" t="s">
        <v>173</v>
      </c>
      <c r="C35">
        <v>55411261.799999997</v>
      </c>
      <c r="D35">
        <v>51994840.600000001</v>
      </c>
      <c r="E35">
        <v>5039319.7</v>
      </c>
      <c r="F35">
        <v>12886144.800000001</v>
      </c>
      <c r="G35">
        <v>887897.9</v>
      </c>
      <c r="H35">
        <v>12010902.6</v>
      </c>
      <c r="I35">
        <v>129314</v>
      </c>
      <c r="J35">
        <v>130348.8</v>
      </c>
    </row>
    <row r="36" spans="1:10" x14ac:dyDescent="0.15">
      <c r="B36" t="s">
        <v>174</v>
      </c>
      <c r="C36">
        <v>53792024.5</v>
      </c>
      <c r="D36">
        <v>50518955.899999999</v>
      </c>
      <c r="E36">
        <v>5303882</v>
      </c>
      <c r="F36">
        <v>13051619.1</v>
      </c>
      <c r="G36">
        <v>472722.1</v>
      </c>
      <c r="H36">
        <v>12613851.300000001</v>
      </c>
      <c r="I36">
        <v>872422.40000000002</v>
      </c>
      <c r="J36">
        <v>903285.8</v>
      </c>
    </row>
    <row r="37" spans="1:10" x14ac:dyDescent="0.15">
      <c r="B37" t="s">
        <v>175</v>
      </c>
      <c r="C37">
        <v>52422890.200000003</v>
      </c>
      <c r="D37">
        <v>49500808.799999997</v>
      </c>
      <c r="E37">
        <v>6987777.7999999998</v>
      </c>
      <c r="F37">
        <v>14438159.9</v>
      </c>
      <c r="G37">
        <v>396470.3</v>
      </c>
      <c r="H37">
        <v>11733341.4</v>
      </c>
      <c r="I37">
        <v>833051</v>
      </c>
      <c r="J37">
        <v>809055.8</v>
      </c>
    </row>
    <row r="38" spans="1:10" x14ac:dyDescent="0.15">
      <c r="B38" t="s">
        <v>176</v>
      </c>
      <c r="C38">
        <v>53174835.700000003</v>
      </c>
      <c r="D38">
        <v>50439049.399999999</v>
      </c>
      <c r="E38">
        <v>8763999.8999999985</v>
      </c>
      <c r="F38">
        <v>17715313.600000001</v>
      </c>
      <c r="G38">
        <v>237939.7</v>
      </c>
      <c r="H38">
        <v>12214408.5</v>
      </c>
      <c r="I38">
        <v>784902.4</v>
      </c>
      <c r="J38">
        <v>731157.4</v>
      </c>
    </row>
    <row r="39" spans="1:10" x14ac:dyDescent="0.15">
      <c r="B39" t="s">
        <v>177</v>
      </c>
      <c r="C39">
        <v>46777260.100000001</v>
      </c>
      <c r="D39">
        <v>44225071.299999997</v>
      </c>
      <c r="E39">
        <v>7905044.0999999996</v>
      </c>
      <c r="F39">
        <v>14014174.199999999</v>
      </c>
      <c r="G39">
        <v>117890.8</v>
      </c>
      <c r="H39">
        <v>9035545.6999999993</v>
      </c>
      <c r="I39">
        <v>719345.3</v>
      </c>
      <c r="J39">
        <v>722883.9</v>
      </c>
    </row>
    <row r="40" spans="1:10" x14ac:dyDescent="0.15">
      <c r="B40" t="s">
        <v>178</v>
      </c>
      <c r="C40">
        <v>45244979</v>
      </c>
      <c r="D40">
        <v>42742478</v>
      </c>
      <c r="E40">
        <v>7224543.1999999993</v>
      </c>
      <c r="F40">
        <v>13258376.700000001</v>
      </c>
      <c r="G40">
        <v>302664.5</v>
      </c>
      <c r="H40">
        <v>8586267.5</v>
      </c>
      <c r="I40">
        <v>569241.9</v>
      </c>
      <c r="J40">
        <v>608826.1</v>
      </c>
    </row>
    <row r="41" spans="1:10" x14ac:dyDescent="0.15">
      <c r="B41" t="s">
        <v>179</v>
      </c>
      <c r="C41">
        <v>44394959.899999999</v>
      </c>
      <c r="D41">
        <v>41928124.200000003</v>
      </c>
      <c r="E41">
        <v>8055218.5</v>
      </c>
      <c r="F41">
        <v>12064737.700000001</v>
      </c>
      <c r="G41">
        <v>337833.4</v>
      </c>
      <c r="H41">
        <v>7827079.7999999998</v>
      </c>
      <c r="I41">
        <v>491889.4</v>
      </c>
      <c r="J41">
        <v>540075.4</v>
      </c>
    </row>
    <row r="42" spans="1:10" x14ac:dyDescent="0.15">
      <c r="B42" t="s">
        <v>180</v>
      </c>
      <c r="C42">
        <v>42161929.799999997</v>
      </c>
      <c r="D42">
        <v>39824125.399999999</v>
      </c>
      <c r="E42">
        <v>7384774.7000000002</v>
      </c>
      <c r="F42">
        <v>12572610.699999999</v>
      </c>
      <c r="G42">
        <v>295048.09999999998</v>
      </c>
      <c r="H42">
        <v>7656659.2000000002</v>
      </c>
      <c r="I42">
        <v>342470.40000000002</v>
      </c>
      <c r="J42">
        <v>359592.8</v>
      </c>
    </row>
    <row r="43" spans="1:10" x14ac:dyDescent="0.15">
      <c r="B43" t="s">
        <v>181</v>
      </c>
      <c r="C43">
        <v>37353658.899999999</v>
      </c>
      <c r="D43">
        <v>35141962.899999999</v>
      </c>
      <c r="E43">
        <v>7560257.5</v>
      </c>
      <c r="F43">
        <v>12220535</v>
      </c>
      <c r="G43">
        <v>178441.5</v>
      </c>
      <c r="H43">
        <v>5720190.0999999996</v>
      </c>
      <c r="I43">
        <v>337527.4</v>
      </c>
      <c r="J43">
        <v>335748.8</v>
      </c>
    </row>
    <row r="44" spans="1:10" x14ac:dyDescent="0.15">
      <c r="B44" t="s">
        <v>182</v>
      </c>
      <c r="C44">
        <v>33891311.100000001</v>
      </c>
      <c r="D44">
        <v>31750563</v>
      </c>
      <c r="E44">
        <v>6466221.7000000002</v>
      </c>
      <c r="F44">
        <v>8814015.5</v>
      </c>
      <c r="G44">
        <v>142196.5</v>
      </c>
      <c r="H44">
        <v>5998687.2999999998</v>
      </c>
      <c r="I44">
        <v>267367.5</v>
      </c>
      <c r="J44">
        <v>257736.9</v>
      </c>
    </row>
    <row r="45" spans="1:10" x14ac:dyDescent="0.15">
      <c r="B45" t="s">
        <v>183</v>
      </c>
      <c r="C45">
        <v>27764342</v>
      </c>
      <c r="D45">
        <v>25727231.100000001</v>
      </c>
      <c r="E45">
        <v>2779585.9</v>
      </c>
      <c r="F45">
        <v>3594701.9000000004</v>
      </c>
      <c r="G45">
        <v>162306.70000000001</v>
      </c>
      <c r="H45">
        <v>4313347.0999999996</v>
      </c>
      <c r="I45">
        <v>175964.5</v>
      </c>
      <c r="J45">
        <v>151585.1</v>
      </c>
    </row>
    <row r="46" spans="1:10" x14ac:dyDescent="0.15">
      <c r="B46" t="s">
        <v>184</v>
      </c>
      <c r="C46">
        <v>26555664.199999999</v>
      </c>
      <c r="D46">
        <v>24583140.899999999</v>
      </c>
      <c r="E46">
        <v>3026027.3000000003</v>
      </c>
      <c r="F46">
        <v>4164935.9</v>
      </c>
      <c r="G46">
        <v>148170.20000000001</v>
      </c>
      <c r="H46">
        <v>3695549.6</v>
      </c>
      <c r="I46">
        <v>152432.6</v>
      </c>
      <c r="J46">
        <v>146340.9</v>
      </c>
    </row>
    <row r="47" spans="1:10" x14ac:dyDescent="0.15">
      <c r="B47" t="s">
        <v>185</v>
      </c>
      <c r="C47">
        <v>26049763.699999999</v>
      </c>
      <c r="D47">
        <v>24178357</v>
      </c>
      <c r="E47">
        <v>4328810.4000000004</v>
      </c>
      <c r="F47">
        <v>5116738.5</v>
      </c>
      <c r="G47">
        <v>198019.4</v>
      </c>
      <c r="H47">
        <v>2651820.5</v>
      </c>
      <c r="I47">
        <v>168763</v>
      </c>
      <c r="J47">
        <v>188333.3</v>
      </c>
    </row>
    <row r="48" spans="1:10" x14ac:dyDescent="0.15">
      <c r="B48" t="s">
        <v>186</v>
      </c>
      <c r="C48">
        <v>23327877.399999999</v>
      </c>
      <c r="D48">
        <v>21543804.5</v>
      </c>
      <c r="E48">
        <v>2770884.7</v>
      </c>
      <c r="F48">
        <v>3045837.5</v>
      </c>
      <c r="G48">
        <v>57518.1</v>
      </c>
      <c r="H48">
        <v>908944</v>
      </c>
      <c r="I48">
        <v>222356</v>
      </c>
      <c r="J48">
        <v>240448.5</v>
      </c>
    </row>
    <row r="49" spans="1:10" x14ac:dyDescent="0.15">
      <c r="B49" t="s">
        <v>187</v>
      </c>
      <c r="C49">
        <v>26244627.899999999</v>
      </c>
      <c r="D49">
        <v>24550587</v>
      </c>
      <c r="E49">
        <v>6678502.0999999996</v>
      </c>
      <c r="F49">
        <v>6024886.8999999994</v>
      </c>
      <c r="G49">
        <v>118178.7</v>
      </c>
      <c r="H49">
        <v>744820.5</v>
      </c>
      <c r="I49">
        <v>221090.9</v>
      </c>
      <c r="J49">
        <v>209706</v>
      </c>
    </row>
    <row r="50" spans="1:10" x14ac:dyDescent="0.15">
      <c r="B50" t="s">
        <v>188</v>
      </c>
      <c r="C50">
        <v>27137339</v>
      </c>
      <c r="D50">
        <v>25467853</v>
      </c>
      <c r="E50">
        <v>8618164.9000000004</v>
      </c>
      <c r="F50">
        <v>8814806.6999999993</v>
      </c>
      <c r="G50">
        <v>157171.6</v>
      </c>
      <c r="H50">
        <v>453975.2</v>
      </c>
      <c r="I50">
        <v>212216.9</v>
      </c>
      <c r="J50">
        <v>213066.8</v>
      </c>
    </row>
    <row r="51" spans="1:10" x14ac:dyDescent="0.15">
      <c r="B51" t="s">
        <v>189</v>
      </c>
      <c r="C51">
        <v>26327433.199999999</v>
      </c>
      <c r="D51">
        <v>24739769.300000001</v>
      </c>
      <c r="E51">
        <v>9131770.3000000007</v>
      </c>
      <c r="F51">
        <v>8894545.3000000007</v>
      </c>
      <c r="G51">
        <v>35329.199999999997</v>
      </c>
      <c r="H51">
        <v>432476.3</v>
      </c>
      <c r="I51">
        <v>224955.6</v>
      </c>
      <c r="J51">
        <v>224600.4</v>
      </c>
    </row>
    <row r="52" spans="1:10" x14ac:dyDescent="0.15">
      <c r="B52" t="s">
        <v>190</v>
      </c>
      <c r="C52">
        <v>23496845</v>
      </c>
      <c r="D52">
        <v>22382598.100000001</v>
      </c>
      <c r="E52">
        <v>6501384.7000000002</v>
      </c>
      <c r="F52">
        <v>7565977.3999999994</v>
      </c>
      <c r="G52">
        <v>45994.2</v>
      </c>
      <c r="H52">
        <v>377076.2</v>
      </c>
      <c r="I52">
        <v>196177.7</v>
      </c>
      <c r="J52">
        <v>207281.9</v>
      </c>
    </row>
    <row r="53" spans="1:10" x14ac:dyDescent="0.15">
      <c r="B53" t="s">
        <v>191</v>
      </c>
      <c r="C53">
        <v>20976121.100000001</v>
      </c>
      <c r="D53">
        <v>19922503.300000001</v>
      </c>
      <c r="E53">
        <v>4496943.3</v>
      </c>
      <c r="F53">
        <v>6191379.5999999996</v>
      </c>
      <c r="G53">
        <v>67255.199999999997</v>
      </c>
      <c r="H53">
        <v>236918.5</v>
      </c>
      <c r="I53">
        <v>158943.1</v>
      </c>
      <c r="J53">
        <v>178133.3</v>
      </c>
    </row>
    <row r="54" spans="1:10" x14ac:dyDescent="0.15">
      <c r="B54" t="s">
        <v>192</v>
      </c>
      <c r="C54">
        <v>18247626.300000001</v>
      </c>
      <c r="D54">
        <v>17221902.800000001</v>
      </c>
      <c r="E54">
        <v>2611032.9</v>
      </c>
      <c r="F54">
        <v>4701035</v>
      </c>
      <c r="G54">
        <v>40367.800000000003</v>
      </c>
      <c r="H54">
        <v>176790.3</v>
      </c>
      <c r="I54">
        <v>116535.6</v>
      </c>
      <c r="J54">
        <v>124185.60000000001</v>
      </c>
    </row>
    <row r="55" spans="1:10" x14ac:dyDescent="0.15">
      <c r="B55" t="s">
        <v>193</v>
      </c>
      <c r="C55">
        <v>16335186.6</v>
      </c>
      <c r="D55">
        <v>15360988.300000001</v>
      </c>
      <c r="E55">
        <v>1758249</v>
      </c>
      <c r="F55">
        <v>3485190.1999999997</v>
      </c>
      <c r="G55">
        <v>62241</v>
      </c>
      <c r="H55">
        <v>181475.9</v>
      </c>
      <c r="I55">
        <v>102947.5</v>
      </c>
      <c r="J55">
        <v>102834.7</v>
      </c>
    </row>
    <row r="56" spans="1:10" x14ac:dyDescent="0.15">
      <c r="B56" t="s">
        <v>194</v>
      </c>
      <c r="C56">
        <v>14446698.140000001</v>
      </c>
      <c r="D56">
        <v>13507824.85</v>
      </c>
      <c r="E56">
        <v>1331838.7600000002</v>
      </c>
      <c r="F56">
        <v>1841880.44</v>
      </c>
      <c r="G56">
        <v>74655.33</v>
      </c>
      <c r="H56">
        <v>142563.54999999999</v>
      </c>
      <c r="I56">
        <v>61279.96</v>
      </c>
      <c r="J56">
        <v>58745.06</v>
      </c>
    </row>
    <row r="57" spans="1:10" x14ac:dyDescent="0.15">
      <c r="B57" t="s">
        <v>195</v>
      </c>
      <c r="C57">
        <v>12987830.939999999</v>
      </c>
      <c r="D57">
        <v>12087017.77</v>
      </c>
      <c r="E57">
        <v>2194831.54</v>
      </c>
      <c r="F57">
        <v>1079052.1299999999</v>
      </c>
      <c r="G57">
        <v>207959.6</v>
      </c>
      <c r="H57">
        <v>178597.87</v>
      </c>
      <c r="I57">
        <v>38383.800000000003</v>
      </c>
      <c r="J57">
        <v>33976.01</v>
      </c>
    </row>
    <row r="58" spans="1:10" x14ac:dyDescent="0.15">
      <c r="B58" t="s">
        <v>196</v>
      </c>
      <c r="C58">
        <v>11885188.91</v>
      </c>
      <c r="D58">
        <v>10971902.83</v>
      </c>
      <c r="E58">
        <v>2280789.35</v>
      </c>
      <c r="F58">
        <v>1595947.68</v>
      </c>
      <c r="G58">
        <v>128484.87</v>
      </c>
      <c r="H58">
        <v>220839.36</v>
      </c>
      <c r="I58">
        <v>28794.65</v>
      </c>
      <c r="J58">
        <v>19370.22</v>
      </c>
    </row>
    <row r="59" spans="1:10" x14ac:dyDescent="0.15">
      <c r="B59" t="s">
        <v>197</v>
      </c>
      <c r="C59">
        <v>10326319.060000001</v>
      </c>
      <c r="D59">
        <v>9445818.7100000009</v>
      </c>
      <c r="E59">
        <v>1704299.73</v>
      </c>
      <c r="F59">
        <v>1134816.25</v>
      </c>
      <c r="G59">
        <v>157556.10999999999</v>
      </c>
      <c r="H59">
        <v>11377.58</v>
      </c>
      <c r="I59">
        <v>22557.22</v>
      </c>
      <c r="J59">
        <v>15227.2</v>
      </c>
    </row>
    <row r="60" spans="1:10" x14ac:dyDescent="0.15">
      <c r="B60" t="s">
        <v>198</v>
      </c>
      <c r="C60">
        <v>10133298.08</v>
      </c>
      <c r="D60">
        <v>9273206.3599999994</v>
      </c>
      <c r="E60">
        <v>1685236.45</v>
      </c>
      <c r="F60">
        <v>1446893.45</v>
      </c>
      <c r="G60">
        <v>73368.81</v>
      </c>
      <c r="H60">
        <v>22645.94</v>
      </c>
      <c r="I60">
        <v>17538.73</v>
      </c>
      <c r="J60">
        <v>15338.2</v>
      </c>
    </row>
    <row r="61" spans="1:10" x14ac:dyDescent="0.15">
      <c r="B61" t="s">
        <v>199</v>
      </c>
      <c r="C61">
        <v>8829899.8699999992</v>
      </c>
      <c r="D61">
        <v>8009365.9199999999</v>
      </c>
      <c r="E61">
        <v>869223.5</v>
      </c>
      <c r="F61">
        <v>1149956.81</v>
      </c>
      <c r="G61">
        <v>24982.22</v>
      </c>
      <c r="H61">
        <v>35869.19</v>
      </c>
      <c r="I61">
        <v>14889.9</v>
      </c>
      <c r="J61">
        <v>11286.23</v>
      </c>
    </row>
    <row r="62" spans="1:10" x14ac:dyDescent="0.15">
      <c r="B62" t="s">
        <v>200</v>
      </c>
      <c r="C62">
        <v>8258209.3200000003</v>
      </c>
      <c r="D62">
        <v>7425893.9100000001</v>
      </c>
      <c r="E62">
        <v>1011468.56</v>
      </c>
      <c r="F62">
        <v>1267084.08</v>
      </c>
      <c r="G62">
        <v>0</v>
      </c>
      <c r="H62">
        <v>97597.3</v>
      </c>
      <c r="I62">
        <v>21995.88</v>
      </c>
      <c r="J62">
        <v>20721.59</v>
      </c>
    </row>
    <row r="63" spans="1:10" x14ac:dyDescent="0.15">
      <c r="B63" t="s">
        <v>201</v>
      </c>
      <c r="C63">
        <v>7551077.1100000003</v>
      </c>
      <c r="D63">
        <v>6748845.4000000004</v>
      </c>
      <c r="E63">
        <v>664909.43000000005</v>
      </c>
      <c r="F63">
        <v>938089.13</v>
      </c>
      <c r="G63">
        <v>0</v>
      </c>
      <c r="H63">
        <v>59315.95</v>
      </c>
      <c r="I63">
        <v>2834.57</v>
      </c>
      <c r="J63">
        <v>2734.61</v>
      </c>
    </row>
    <row r="64" spans="1:10" x14ac:dyDescent="0.15">
      <c r="A64" t="s">
        <v>423</v>
      </c>
      <c r="B64" t="s">
        <v>171</v>
      </c>
      <c r="C64">
        <v>460374000</v>
      </c>
      <c r="D64">
        <v>431474400</v>
      </c>
      <c r="E64">
        <v>28652900</v>
      </c>
      <c r="F64">
        <v>98558000</v>
      </c>
      <c r="G64">
        <v>5613700</v>
      </c>
      <c r="H64">
        <v>25505200</v>
      </c>
      <c r="I64">
        <v>598100</v>
      </c>
      <c r="J64">
        <v>415600</v>
      </c>
    </row>
    <row r="65" spans="2:10" x14ac:dyDescent="0.15">
      <c r="B65" t="s">
        <v>172</v>
      </c>
      <c r="C65">
        <v>425533300</v>
      </c>
      <c r="D65">
        <v>396660900</v>
      </c>
      <c r="E65">
        <v>33570200</v>
      </c>
      <c r="F65">
        <v>85849700</v>
      </c>
      <c r="G65">
        <v>5243400</v>
      </c>
      <c r="H65">
        <v>22927000</v>
      </c>
      <c r="I65">
        <v>428700</v>
      </c>
      <c r="J65">
        <v>438700</v>
      </c>
    </row>
    <row r="66" spans="2:10" x14ac:dyDescent="0.15">
      <c r="B66" t="s">
        <v>173</v>
      </c>
      <c r="C66">
        <v>419592400</v>
      </c>
      <c r="D66">
        <v>393263900</v>
      </c>
      <c r="E66">
        <v>36044400</v>
      </c>
      <c r="F66">
        <v>89286900</v>
      </c>
      <c r="G66">
        <v>3284100</v>
      </c>
      <c r="H66">
        <v>22220800</v>
      </c>
      <c r="I66">
        <v>261200</v>
      </c>
      <c r="J66">
        <v>330300</v>
      </c>
    </row>
    <row r="67" spans="2:10" x14ac:dyDescent="0.15">
      <c r="B67" t="s">
        <v>174</v>
      </c>
      <c r="C67">
        <v>395664200</v>
      </c>
      <c r="D67">
        <v>372214300</v>
      </c>
      <c r="E67">
        <v>39677900</v>
      </c>
      <c r="F67">
        <v>76732100</v>
      </c>
      <c r="G67">
        <v>3043500</v>
      </c>
      <c r="H67">
        <v>20106300</v>
      </c>
      <c r="I67">
        <v>267600</v>
      </c>
      <c r="J67">
        <v>387100</v>
      </c>
    </row>
    <row r="68" spans="2:10" x14ac:dyDescent="0.15">
      <c r="B68" t="s">
        <v>175</v>
      </c>
      <c r="C68">
        <v>393021700</v>
      </c>
      <c r="D68">
        <v>370889800</v>
      </c>
      <c r="E68">
        <v>53438000</v>
      </c>
      <c r="F68">
        <v>72391200</v>
      </c>
      <c r="G68">
        <v>3611800</v>
      </c>
      <c r="H68">
        <v>17679100</v>
      </c>
      <c r="I68">
        <v>229600</v>
      </c>
      <c r="J68">
        <v>309200</v>
      </c>
    </row>
    <row r="69" spans="2:10" x14ac:dyDescent="0.15">
      <c r="B69" t="s">
        <v>176</v>
      </c>
      <c r="C69">
        <v>374050000</v>
      </c>
      <c r="D69">
        <v>352086300</v>
      </c>
      <c r="E69">
        <v>53445800</v>
      </c>
      <c r="F69">
        <v>79001800</v>
      </c>
      <c r="G69">
        <v>2659800</v>
      </c>
      <c r="H69">
        <v>16745800</v>
      </c>
      <c r="I69">
        <v>274100</v>
      </c>
      <c r="J69">
        <v>402300</v>
      </c>
    </row>
    <row r="70" spans="2:10" x14ac:dyDescent="0.15">
      <c r="B70" t="s">
        <v>177</v>
      </c>
      <c r="C70">
        <v>368012500</v>
      </c>
      <c r="D70">
        <v>347289800</v>
      </c>
      <c r="E70">
        <v>55608300</v>
      </c>
      <c r="F70">
        <v>86265700</v>
      </c>
      <c r="G70">
        <v>2862700</v>
      </c>
      <c r="H70">
        <v>16059300</v>
      </c>
      <c r="I70">
        <v>194600</v>
      </c>
      <c r="J70">
        <v>385300</v>
      </c>
    </row>
    <row r="71" spans="2:10" x14ac:dyDescent="0.15">
      <c r="B71" t="s">
        <v>178</v>
      </c>
      <c r="C71">
        <v>359394300</v>
      </c>
      <c r="D71">
        <v>339554200</v>
      </c>
      <c r="E71">
        <v>48134000</v>
      </c>
      <c r="F71">
        <v>73335900</v>
      </c>
      <c r="G71">
        <v>3142500</v>
      </c>
      <c r="H71">
        <v>14543300</v>
      </c>
      <c r="I71">
        <v>152800</v>
      </c>
      <c r="J71">
        <v>306500</v>
      </c>
    </row>
    <row r="72" spans="2:10" x14ac:dyDescent="0.15">
      <c r="B72" t="s">
        <v>179</v>
      </c>
      <c r="C72">
        <v>346844200</v>
      </c>
      <c r="D72">
        <v>327941600</v>
      </c>
      <c r="E72">
        <v>47171900</v>
      </c>
      <c r="F72">
        <v>70123800</v>
      </c>
      <c r="G72">
        <v>2437900</v>
      </c>
      <c r="H72">
        <v>14086800</v>
      </c>
      <c r="I72">
        <v>170500</v>
      </c>
      <c r="J72">
        <v>296500</v>
      </c>
    </row>
    <row r="73" spans="2:10" x14ac:dyDescent="0.15">
      <c r="B73" t="s">
        <v>180</v>
      </c>
      <c r="C73">
        <v>340791700</v>
      </c>
      <c r="D73">
        <v>321883900</v>
      </c>
      <c r="E73">
        <v>64622000</v>
      </c>
      <c r="F73">
        <v>77496800</v>
      </c>
      <c r="G73">
        <v>2524400</v>
      </c>
      <c r="H73">
        <v>13284800</v>
      </c>
      <c r="I73">
        <v>148500</v>
      </c>
      <c r="J73">
        <v>240000</v>
      </c>
    </row>
    <row r="74" spans="2:10" x14ac:dyDescent="0.15">
      <c r="B74" t="s">
        <v>181</v>
      </c>
      <c r="C74">
        <v>314570700</v>
      </c>
      <c r="D74">
        <v>296604800</v>
      </c>
      <c r="E74">
        <v>66380200</v>
      </c>
      <c r="F74">
        <v>66357000</v>
      </c>
      <c r="G74">
        <v>1844100</v>
      </c>
      <c r="H74">
        <v>15074100</v>
      </c>
      <c r="I74">
        <v>90700</v>
      </c>
      <c r="J74">
        <v>194400</v>
      </c>
    </row>
    <row r="75" spans="2:10" x14ac:dyDescent="0.15">
      <c r="B75" t="s">
        <v>182</v>
      </c>
      <c r="C75">
        <v>314218460.69999999</v>
      </c>
      <c r="D75">
        <v>297059200.5</v>
      </c>
      <c r="E75">
        <v>77278680</v>
      </c>
      <c r="F75">
        <v>67709786.200000003</v>
      </c>
      <c r="G75">
        <v>780100.3</v>
      </c>
      <c r="H75">
        <v>18355870.199999999</v>
      </c>
      <c r="I75">
        <v>80690.399999999994</v>
      </c>
      <c r="J75">
        <v>196928.4</v>
      </c>
    </row>
    <row r="76" spans="2:10" x14ac:dyDescent="0.15">
      <c r="B76" t="s">
        <v>183</v>
      </c>
      <c r="C76">
        <v>303643242.19999999</v>
      </c>
      <c r="D76">
        <v>287253709.80000001</v>
      </c>
      <c r="E76">
        <v>76654177.400000006</v>
      </c>
      <c r="F76">
        <v>63587667.699999996</v>
      </c>
      <c r="G76">
        <v>833817.5</v>
      </c>
      <c r="H76">
        <v>18617834.899999999</v>
      </c>
      <c r="I76">
        <v>64606.5</v>
      </c>
      <c r="J76">
        <v>176193.5</v>
      </c>
    </row>
    <row r="77" spans="2:10" x14ac:dyDescent="0.15">
      <c r="B77" t="s">
        <v>184</v>
      </c>
      <c r="C77">
        <v>280464656.69999999</v>
      </c>
      <c r="D77">
        <v>264690019.19999999</v>
      </c>
      <c r="E77">
        <v>66694971.900000006</v>
      </c>
      <c r="F77">
        <v>60772255.799999997</v>
      </c>
      <c r="G77">
        <v>837556.8</v>
      </c>
      <c r="H77">
        <v>15981749.1</v>
      </c>
      <c r="I77">
        <v>37059.599999999999</v>
      </c>
      <c r="J77">
        <v>136954.5</v>
      </c>
    </row>
    <row r="78" spans="2:10" x14ac:dyDescent="0.15">
      <c r="B78" t="s">
        <v>185</v>
      </c>
      <c r="C78">
        <v>268469368.89999998</v>
      </c>
      <c r="D78">
        <v>253515090.90000001</v>
      </c>
      <c r="E78">
        <v>66080156.200000003</v>
      </c>
      <c r="F78">
        <v>59389786.299999997</v>
      </c>
      <c r="G78">
        <v>586684.1</v>
      </c>
      <c r="H78">
        <v>14792913.1</v>
      </c>
      <c r="I78">
        <v>54878.7</v>
      </c>
      <c r="J78">
        <v>151502.9</v>
      </c>
    </row>
    <row r="79" spans="2:10" x14ac:dyDescent="0.15">
      <c r="B79" t="s">
        <v>186</v>
      </c>
      <c r="C79">
        <v>252141729.53999999</v>
      </c>
      <c r="D79">
        <v>238140911.40000001</v>
      </c>
      <c r="E79">
        <v>58639692.680000007</v>
      </c>
      <c r="F79">
        <v>54661727.539999999</v>
      </c>
      <c r="G79">
        <v>488226.94</v>
      </c>
      <c r="H79">
        <v>12367127.68</v>
      </c>
      <c r="I79">
        <v>106260.83</v>
      </c>
      <c r="J79">
        <v>154511.01999999999</v>
      </c>
    </row>
    <row r="80" spans="2:10" x14ac:dyDescent="0.15">
      <c r="B80" t="s">
        <v>187</v>
      </c>
      <c r="C80">
        <v>245523999.40000001</v>
      </c>
      <c r="D80">
        <v>232159904.59999999</v>
      </c>
      <c r="E80">
        <v>57803663.800000004</v>
      </c>
      <c r="F80">
        <v>51445416.700000003</v>
      </c>
      <c r="G80">
        <v>465689.9</v>
      </c>
      <c r="H80">
        <v>12148542.300000001</v>
      </c>
      <c r="I80">
        <v>52835</v>
      </c>
      <c r="J80">
        <v>64638.3</v>
      </c>
    </row>
    <row r="81" spans="1:10" x14ac:dyDescent="0.15">
      <c r="B81" t="s">
        <v>188</v>
      </c>
      <c r="C81">
        <v>227013601.13999999</v>
      </c>
      <c r="D81">
        <v>214072202.11000001</v>
      </c>
      <c r="E81">
        <v>48448780.270000003</v>
      </c>
      <c r="F81">
        <v>41113497.5</v>
      </c>
      <c r="G81">
        <v>148991.65</v>
      </c>
      <c r="H81">
        <v>11301159.199999999</v>
      </c>
      <c r="I81">
        <v>78540.740000000005</v>
      </c>
      <c r="J81">
        <v>92752.74</v>
      </c>
    </row>
    <row r="82" spans="1:10" x14ac:dyDescent="0.15">
      <c r="B82" t="s">
        <v>189</v>
      </c>
      <c r="C82">
        <v>219141077.36000001</v>
      </c>
      <c r="D82">
        <v>206813092.31</v>
      </c>
      <c r="E82">
        <v>49272532.189999998</v>
      </c>
      <c r="F82">
        <v>36919743.440000005</v>
      </c>
      <c r="G82">
        <v>0</v>
      </c>
      <c r="H82">
        <v>10414263.16</v>
      </c>
      <c r="I82">
        <v>103334.87</v>
      </c>
      <c r="J82">
        <v>117208.28</v>
      </c>
    </row>
    <row r="83" spans="1:10" x14ac:dyDescent="0.15">
      <c r="B83" t="s">
        <v>190</v>
      </c>
      <c r="C83">
        <v>197571839.13</v>
      </c>
      <c r="D83">
        <v>189390112.28999999</v>
      </c>
      <c r="E83">
        <v>40212038.600000001</v>
      </c>
      <c r="F83">
        <v>30012712.559999999</v>
      </c>
      <c r="G83">
        <v>0</v>
      </c>
      <c r="H83">
        <v>8422854.8499999996</v>
      </c>
      <c r="I83">
        <v>156332.93</v>
      </c>
      <c r="J83">
        <v>157617.01</v>
      </c>
    </row>
    <row r="84" spans="1:10" x14ac:dyDescent="0.15">
      <c r="B84" t="s">
        <v>191</v>
      </c>
      <c r="C84">
        <v>178126137.53999999</v>
      </c>
      <c r="D84">
        <v>170519367.99000001</v>
      </c>
      <c r="E84">
        <v>25163944.880000003</v>
      </c>
      <c r="F84">
        <v>20873610.600000001</v>
      </c>
      <c r="G84">
        <v>0</v>
      </c>
      <c r="H84">
        <v>4494298.5199999996</v>
      </c>
      <c r="I84">
        <v>102450.54</v>
      </c>
      <c r="J84">
        <v>110052.16</v>
      </c>
    </row>
    <row r="85" spans="1:10" x14ac:dyDescent="0.15">
      <c r="B85" t="s">
        <v>192</v>
      </c>
      <c r="C85">
        <v>166155663.63</v>
      </c>
      <c r="D85">
        <v>158921498.72</v>
      </c>
      <c r="E85">
        <v>23324881.960000001</v>
      </c>
      <c r="F85">
        <v>23167865.420000002</v>
      </c>
      <c r="G85">
        <v>0</v>
      </c>
      <c r="H85">
        <v>5264203.0199999996</v>
      </c>
      <c r="I85">
        <v>42942.77</v>
      </c>
      <c r="J85">
        <v>44254.18</v>
      </c>
    </row>
    <row r="86" spans="1:10" x14ac:dyDescent="0.15">
      <c r="B86" t="s">
        <v>193</v>
      </c>
      <c r="C86">
        <v>162271796.03999999</v>
      </c>
      <c r="D86">
        <v>155463051.44999999</v>
      </c>
      <c r="E86">
        <v>22073395.939999998</v>
      </c>
      <c r="F86">
        <v>21097474.419999998</v>
      </c>
      <c r="G86">
        <v>0</v>
      </c>
      <c r="H86">
        <v>8921480.3399999999</v>
      </c>
      <c r="I86">
        <v>60733.98</v>
      </c>
      <c r="J86">
        <v>60550.45</v>
      </c>
    </row>
    <row r="87" spans="1:10" x14ac:dyDescent="0.15">
      <c r="B87" t="s">
        <v>194</v>
      </c>
      <c r="C87">
        <v>158738292.24000001</v>
      </c>
      <c r="D87">
        <v>152226121.05000001</v>
      </c>
      <c r="E87">
        <v>26540690.009999998</v>
      </c>
      <c r="F87">
        <v>23658205.299999997</v>
      </c>
      <c r="G87">
        <v>0</v>
      </c>
      <c r="H87">
        <v>5749279.5700000003</v>
      </c>
      <c r="I87">
        <v>84656.84</v>
      </c>
      <c r="J87">
        <v>92289.919999999998</v>
      </c>
    </row>
    <row r="88" spans="1:10" x14ac:dyDescent="0.15">
      <c r="B88" t="s">
        <v>195</v>
      </c>
      <c r="C88">
        <v>161948257.59999999</v>
      </c>
      <c r="D88">
        <v>157262647.43000001</v>
      </c>
      <c r="E88">
        <v>28053790.43</v>
      </c>
      <c r="F88">
        <v>28266653.98</v>
      </c>
      <c r="G88">
        <v>0</v>
      </c>
      <c r="H88">
        <v>5991440.2300000004</v>
      </c>
      <c r="I88">
        <v>94978.78</v>
      </c>
      <c r="J88">
        <v>100703.74</v>
      </c>
    </row>
    <row r="89" spans="1:10" x14ac:dyDescent="0.15">
      <c r="B89" t="s">
        <v>196</v>
      </c>
      <c r="C89">
        <v>150014126.47</v>
      </c>
      <c r="D89">
        <v>145511794.27000001</v>
      </c>
      <c r="E89">
        <v>26259654.990000002</v>
      </c>
      <c r="F89">
        <v>30775544.940000001</v>
      </c>
      <c r="G89">
        <v>133.12</v>
      </c>
      <c r="H89">
        <v>8342217.9000000004</v>
      </c>
      <c r="I89">
        <v>205607.65</v>
      </c>
      <c r="J89">
        <v>208095.57</v>
      </c>
    </row>
    <row r="90" spans="1:10" x14ac:dyDescent="0.15">
      <c r="B90" t="s">
        <v>197</v>
      </c>
      <c r="C90">
        <v>130942544.2</v>
      </c>
      <c r="D90">
        <v>126772364.27</v>
      </c>
      <c r="E90">
        <v>24924494.789999999</v>
      </c>
      <c r="F90">
        <v>25265607.239999998</v>
      </c>
      <c r="G90">
        <v>0</v>
      </c>
      <c r="H90">
        <v>5736514.9299999997</v>
      </c>
      <c r="I90">
        <v>228777.36</v>
      </c>
      <c r="J90">
        <v>237820.5</v>
      </c>
    </row>
    <row r="91" spans="1:10" x14ac:dyDescent="0.15">
      <c r="B91" t="s">
        <v>198</v>
      </c>
      <c r="C91">
        <v>111545552.61</v>
      </c>
      <c r="D91">
        <v>107735834.19</v>
      </c>
      <c r="E91">
        <v>12971892.640000001</v>
      </c>
      <c r="F91">
        <v>14431236.309999999</v>
      </c>
      <c r="G91">
        <v>2887.6</v>
      </c>
      <c r="H91">
        <v>2289509.64</v>
      </c>
      <c r="I91">
        <v>183372.7</v>
      </c>
      <c r="J91">
        <v>197118.88</v>
      </c>
    </row>
    <row r="92" spans="1:10" x14ac:dyDescent="0.15">
      <c r="B92" t="s">
        <v>199</v>
      </c>
      <c r="C92">
        <v>100261052.23999999</v>
      </c>
      <c r="D92">
        <v>96800345.079999998</v>
      </c>
      <c r="E92">
        <v>8400812.4700000007</v>
      </c>
      <c r="F92">
        <v>7084938.7800000012</v>
      </c>
      <c r="G92">
        <v>2884.8</v>
      </c>
      <c r="H92">
        <v>1341962.94</v>
      </c>
      <c r="I92">
        <v>196248.81</v>
      </c>
      <c r="J92">
        <v>223882.74</v>
      </c>
    </row>
    <row r="93" spans="1:10" x14ac:dyDescent="0.15">
      <c r="B93" t="s">
        <v>200</v>
      </c>
      <c r="C93">
        <v>95003205.799999997</v>
      </c>
      <c r="D93">
        <v>91861302.129999995</v>
      </c>
      <c r="E93">
        <v>10861159.189999999</v>
      </c>
      <c r="F93">
        <v>6616420.9000000004</v>
      </c>
      <c r="G93">
        <v>298902.09999999998</v>
      </c>
      <c r="H93">
        <v>1095791.2</v>
      </c>
      <c r="I93">
        <v>71364.259999999995</v>
      </c>
      <c r="J93">
        <v>91193</v>
      </c>
    </row>
    <row r="94" spans="1:10" x14ac:dyDescent="0.15">
      <c r="B94" t="s">
        <v>201</v>
      </c>
      <c r="C94">
        <v>91498034.599999994</v>
      </c>
      <c r="D94">
        <v>88668247.799999997</v>
      </c>
      <c r="E94">
        <v>10246575.630000001</v>
      </c>
      <c r="F94">
        <v>6895295.379999999</v>
      </c>
      <c r="G94">
        <v>381622.37</v>
      </c>
      <c r="H94">
        <v>8878413.3100000005</v>
      </c>
      <c r="I94">
        <v>34757.449999999997</v>
      </c>
      <c r="J94">
        <v>53264.78</v>
      </c>
    </row>
    <row r="95" spans="1:10" x14ac:dyDescent="0.15">
      <c r="A95" t="s">
        <v>424</v>
      </c>
      <c r="B95" t="s">
        <v>171</v>
      </c>
      <c r="C95">
        <v>191723200</v>
      </c>
      <c r="D95">
        <v>180543400</v>
      </c>
      <c r="E95">
        <v>22682600</v>
      </c>
      <c r="F95">
        <v>39736800</v>
      </c>
      <c r="G95">
        <v>971900</v>
      </c>
      <c r="H95">
        <v>7239400</v>
      </c>
      <c r="I95">
        <v>75400</v>
      </c>
      <c r="J95">
        <v>76500</v>
      </c>
    </row>
    <row r="96" spans="1:10" x14ac:dyDescent="0.15">
      <c r="B96" t="s">
        <v>172</v>
      </c>
      <c r="C96">
        <v>182108400</v>
      </c>
      <c r="D96">
        <v>171507500</v>
      </c>
      <c r="E96">
        <v>16410000</v>
      </c>
      <c r="F96">
        <v>36426700</v>
      </c>
      <c r="G96">
        <v>797100</v>
      </c>
      <c r="H96">
        <v>7067700</v>
      </c>
      <c r="I96">
        <v>70500</v>
      </c>
      <c r="J96">
        <v>76200</v>
      </c>
    </row>
    <row r="97" spans="2:10" x14ac:dyDescent="0.15">
      <c r="B97" t="s">
        <v>173</v>
      </c>
      <c r="C97">
        <v>185162800</v>
      </c>
      <c r="D97">
        <v>174952900</v>
      </c>
      <c r="E97">
        <v>20491000</v>
      </c>
      <c r="F97">
        <v>36718000</v>
      </c>
      <c r="G97">
        <v>906600</v>
      </c>
      <c r="H97">
        <v>6344800</v>
      </c>
      <c r="I97">
        <v>62500</v>
      </c>
      <c r="J97">
        <v>55600</v>
      </c>
    </row>
    <row r="98" spans="2:10" x14ac:dyDescent="0.15">
      <c r="B98" t="s">
        <v>174</v>
      </c>
      <c r="C98">
        <v>178409200</v>
      </c>
      <c r="D98">
        <v>168719000</v>
      </c>
      <c r="E98">
        <v>36777600</v>
      </c>
      <c r="F98">
        <v>36523800</v>
      </c>
      <c r="G98">
        <v>642500</v>
      </c>
      <c r="H98">
        <v>6160600</v>
      </c>
      <c r="I98">
        <v>38900</v>
      </c>
      <c r="J98">
        <v>36500</v>
      </c>
    </row>
    <row r="99" spans="2:10" x14ac:dyDescent="0.15">
      <c r="B99" t="s">
        <v>175</v>
      </c>
      <c r="C99">
        <v>177856000</v>
      </c>
      <c r="D99">
        <v>168648200</v>
      </c>
      <c r="E99">
        <v>39180100</v>
      </c>
      <c r="F99">
        <v>34900800</v>
      </c>
      <c r="G99">
        <v>700800</v>
      </c>
      <c r="H99">
        <v>5632500</v>
      </c>
      <c r="I99">
        <v>40900</v>
      </c>
      <c r="J99">
        <v>34800</v>
      </c>
    </row>
    <row r="100" spans="2:10" x14ac:dyDescent="0.15">
      <c r="B100" t="s">
        <v>176</v>
      </c>
      <c r="C100">
        <v>173419300</v>
      </c>
      <c r="D100">
        <v>164389300</v>
      </c>
      <c r="E100">
        <v>41564500</v>
      </c>
      <c r="F100">
        <v>38659300</v>
      </c>
      <c r="G100">
        <v>604600</v>
      </c>
      <c r="H100">
        <v>5468400</v>
      </c>
      <c r="I100">
        <v>21300</v>
      </c>
      <c r="J100">
        <v>24400</v>
      </c>
    </row>
    <row r="101" spans="2:10" x14ac:dyDescent="0.15">
      <c r="B101" t="s">
        <v>177</v>
      </c>
      <c r="C101">
        <v>167244700</v>
      </c>
      <c r="D101">
        <v>158642800</v>
      </c>
      <c r="E101">
        <v>38925700</v>
      </c>
      <c r="F101">
        <v>37440800</v>
      </c>
      <c r="G101">
        <v>869900</v>
      </c>
      <c r="H101">
        <v>6513400</v>
      </c>
      <c r="I101">
        <v>53100</v>
      </c>
      <c r="J101">
        <v>54500</v>
      </c>
    </row>
    <row r="102" spans="2:10" x14ac:dyDescent="0.15">
      <c r="B102" t="s">
        <v>178</v>
      </c>
      <c r="C102">
        <v>155180900</v>
      </c>
      <c r="D102">
        <v>146927700</v>
      </c>
      <c r="E102">
        <v>32495100</v>
      </c>
      <c r="F102">
        <v>27850200</v>
      </c>
      <c r="G102">
        <v>1037300</v>
      </c>
      <c r="H102">
        <v>6903700</v>
      </c>
      <c r="I102">
        <v>13900</v>
      </c>
      <c r="J102">
        <v>15100</v>
      </c>
    </row>
    <row r="103" spans="2:10" x14ac:dyDescent="0.15">
      <c r="B103" t="s">
        <v>179</v>
      </c>
      <c r="C103">
        <v>150715200</v>
      </c>
      <c r="D103">
        <v>142448500</v>
      </c>
      <c r="E103">
        <v>30294100</v>
      </c>
      <c r="F103">
        <v>30045500</v>
      </c>
      <c r="G103">
        <v>1118500</v>
      </c>
      <c r="H103">
        <v>6821500</v>
      </c>
      <c r="I103">
        <v>15100</v>
      </c>
      <c r="J103">
        <v>15300</v>
      </c>
    </row>
    <row r="104" spans="2:10" x14ac:dyDescent="0.15">
      <c r="B104" t="s">
        <v>180</v>
      </c>
      <c r="C104">
        <v>151906137.16</v>
      </c>
      <c r="D104">
        <v>144115665.63999999</v>
      </c>
      <c r="E104">
        <v>35625751.590000004</v>
      </c>
      <c r="F104">
        <v>30743379.780000001</v>
      </c>
      <c r="G104">
        <v>921896.51</v>
      </c>
      <c r="H104">
        <v>6463449.8399999999</v>
      </c>
      <c r="I104">
        <v>11906.05</v>
      </c>
      <c r="J104">
        <v>9043.0300000000007</v>
      </c>
    </row>
    <row r="105" spans="2:10" x14ac:dyDescent="0.15">
      <c r="B105" t="s">
        <v>181</v>
      </c>
      <c r="C105">
        <v>148886006.36000001</v>
      </c>
      <c r="D105">
        <v>141413743.94</v>
      </c>
      <c r="E105">
        <v>35795164.060000002</v>
      </c>
      <c r="F105">
        <v>34849194.5</v>
      </c>
      <c r="G105">
        <v>975702.63</v>
      </c>
      <c r="H105">
        <v>5916552.4699999997</v>
      </c>
      <c r="I105">
        <v>17091.54</v>
      </c>
      <c r="J105">
        <v>15943.22</v>
      </c>
    </row>
    <row r="106" spans="2:10" x14ac:dyDescent="0.15">
      <c r="B106" t="s">
        <v>182</v>
      </c>
      <c r="C106">
        <v>144644191.63</v>
      </c>
      <c r="D106">
        <v>137525238.97</v>
      </c>
      <c r="E106">
        <v>35047163.829999998</v>
      </c>
      <c r="F106">
        <v>27876885.890000001</v>
      </c>
      <c r="G106">
        <v>941131.56</v>
      </c>
      <c r="H106">
        <v>5405340.1699999999</v>
      </c>
      <c r="I106">
        <v>1125.52</v>
      </c>
      <c r="J106">
        <v>0</v>
      </c>
    </row>
    <row r="107" spans="2:10" x14ac:dyDescent="0.15">
      <c r="B107" t="s">
        <v>183</v>
      </c>
      <c r="C107">
        <v>135451513.12</v>
      </c>
      <c r="D107">
        <v>128590191.61</v>
      </c>
      <c r="E107">
        <v>32779395.390000001</v>
      </c>
      <c r="F107">
        <v>27365338.259999998</v>
      </c>
      <c r="G107">
        <v>989420.87</v>
      </c>
      <c r="H107">
        <v>4991015.57</v>
      </c>
      <c r="I107">
        <v>17553.46</v>
      </c>
      <c r="J107">
        <v>10766.92</v>
      </c>
    </row>
    <row r="108" spans="2:10" x14ac:dyDescent="0.15">
      <c r="B108" t="s">
        <v>184</v>
      </c>
      <c r="C108">
        <v>125006398.59999999</v>
      </c>
      <c r="D108">
        <v>118374586.95</v>
      </c>
      <c r="E108">
        <v>25491554.719999999</v>
      </c>
      <c r="F108">
        <v>20828629.350000001</v>
      </c>
      <c r="G108">
        <v>948986.22</v>
      </c>
      <c r="H108">
        <v>3543506.33</v>
      </c>
      <c r="I108">
        <v>642.62</v>
      </c>
      <c r="J108">
        <v>0</v>
      </c>
    </row>
    <row r="109" spans="2:10" x14ac:dyDescent="0.15">
      <c r="B109" t="s">
        <v>185</v>
      </c>
      <c r="C109">
        <v>124414118.16</v>
      </c>
      <c r="D109">
        <v>118021105.87</v>
      </c>
      <c r="E109">
        <v>32946572.719999999</v>
      </c>
      <c r="F109">
        <v>24093042.34</v>
      </c>
      <c r="G109">
        <v>400459.09</v>
      </c>
      <c r="H109">
        <v>2848836.31</v>
      </c>
      <c r="I109">
        <v>20184.099999999999</v>
      </c>
      <c r="J109">
        <v>19212.27</v>
      </c>
    </row>
    <row r="110" spans="2:10" x14ac:dyDescent="0.15">
      <c r="B110" t="s">
        <v>186</v>
      </c>
      <c r="C110">
        <v>107977815.72</v>
      </c>
      <c r="D110">
        <v>101883369.45999999</v>
      </c>
      <c r="E110">
        <v>24797353.600000001</v>
      </c>
      <c r="F110">
        <v>18661458.399999999</v>
      </c>
      <c r="G110">
        <v>180455.34</v>
      </c>
      <c r="H110">
        <v>1999749.02</v>
      </c>
      <c r="I110">
        <v>2148.19</v>
      </c>
      <c r="J110">
        <v>391.24</v>
      </c>
    </row>
    <row r="111" spans="2:10" x14ac:dyDescent="0.15">
      <c r="B111" t="s">
        <v>187</v>
      </c>
      <c r="C111">
        <v>114076849.18000001</v>
      </c>
      <c r="D111">
        <v>108196298.31</v>
      </c>
      <c r="E111">
        <v>31076160.219999999</v>
      </c>
      <c r="F111">
        <v>22100842.689999998</v>
      </c>
      <c r="G111">
        <v>85859.81</v>
      </c>
      <c r="H111">
        <v>1547858.07</v>
      </c>
      <c r="I111">
        <v>3294.71</v>
      </c>
      <c r="J111">
        <v>175.22</v>
      </c>
    </row>
    <row r="112" spans="2:10" x14ac:dyDescent="0.15">
      <c r="B112" t="s">
        <v>188</v>
      </c>
      <c r="C112">
        <v>112244255.93000001</v>
      </c>
      <c r="D112">
        <v>108523978.98999999</v>
      </c>
      <c r="E112">
        <v>34012454.670000002</v>
      </c>
      <c r="F112">
        <v>26175790.370000001</v>
      </c>
      <c r="G112">
        <v>10654.57</v>
      </c>
      <c r="H112">
        <v>1403114.31</v>
      </c>
      <c r="I112">
        <v>2146.4499999999998</v>
      </c>
      <c r="J112">
        <v>30.48</v>
      </c>
    </row>
    <row r="113" spans="1:10" x14ac:dyDescent="0.15">
      <c r="B113" t="s">
        <v>189</v>
      </c>
      <c r="C113">
        <v>104023044.22</v>
      </c>
      <c r="D113">
        <v>100473456.20999999</v>
      </c>
      <c r="E113">
        <v>28409972.07</v>
      </c>
      <c r="F113">
        <v>19443021.969999999</v>
      </c>
      <c r="G113">
        <v>10644.63</v>
      </c>
      <c r="H113">
        <v>1485948.2</v>
      </c>
      <c r="I113">
        <v>2605.36</v>
      </c>
      <c r="J113">
        <v>142.11000000000001</v>
      </c>
    </row>
    <row r="114" spans="1:10" x14ac:dyDescent="0.15">
      <c r="B114" t="s">
        <v>190</v>
      </c>
      <c r="C114">
        <v>101079066.5</v>
      </c>
      <c r="D114">
        <v>97661462.299999997</v>
      </c>
      <c r="E114">
        <v>30615906.690000001</v>
      </c>
      <c r="F114">
        <v>22948526.119999997</v>
      </c>
      <c r="G114">
        <v>126953.27</v>
      </c>
      <c r="H114">
        <v>1458616.97</v>
      </c>
      <c r="I114">
        <v>0</v>
      </c>
      <c r="J114">
        <v>133.82</v>
      </c>
    </row>
    <row r="115" spans="1:10" x14ac:dyDescent="0.15">
      <c r="B115" t="s">
        <v>191</v>
      </c>
      <c r="C115">
        <v>94169574.939999998</v>
      </c>
      <c r="D115">
        <v>90903287.329999998</v>
      </c>
      <c r="E115">
        <v>25292930.039999999</v>
      </c>
      <c r="F115">
        <v>19780086.100000001</v>
      </c>
      <c r="G115">
        <v>193773.74</v>
      </c>
      <c r="H115">
        <v>1323815.3700000001</v>
      </c>
      <c r="I115">
        <v>3209.86</v>
      </c>
      <c r="J115">
        <v>62.45</v>
      </c>
    </row>
    <row r="116" spans="1:10" x14ac:dyDescent="0.15">
      <c r="B116" t="s">
        <v>192</v>
      </c>
      <c r="C116">
        <v>89150994.510000005</v>
      </c>
      <c r="D116">
        <v>85992225.109999999</v>
      </c>
      <c r="E116">
        <v>24123295.870000001</v>
      </c>
      <c r="F116">
        <v>19113302.759999998</v>
      </c>
      <c r="G116">
        <v>311151.40999999997</v>
      </c>
      <c r="H116">
        <v>1142893.81</v>
      </c>
      <c r="I116">
        <v>1856.12</v>
      </c>
      <c r="J116">
        <v>185.42</v>
      </c>
    </row>
    <row r="117" spans="1:10" x14ac:dyDescent="0.15">
      <c r="B117" t="s">
        <v>193</v>
      </c>
      <c r="C117">
        <v>84545643.239999995</v>
      </c>
      <c r="D117">
        <v>81522224.719999999</v>
      </c>
      <c r="E117">
        <v>24231538.149999999</v>
      </c>
      <c r="F117">
        <v>19613577.060000002</v>
      </c>
      <c r="G117">
        <v>76572.41</v>
      </c>
      <c r="H117">
        <v>1164073.8500000001</v>
      </c>
      <c r="I117">
        <v>2421.5700000000002</v>
      </c>
      <c r="J117">
        <v>783.68</v>
      </c>
    </row>
    <row r="118" spans="1:10" x14ac:dyDescent="0.15">
      <c r="B118" t="s">
        <v>194</v>
      </c>
      <c r="C118">
        <v>82363167.390000001</v>
      </c>
      <c r="D118">
        <v>79451243.5</v>
      </c>
      <c r="E118">
        <v>17423205.280000001</v>
      </c>
      <c r="F118">
        <v>19355942.350000001</v>
      </c>
      <c r="G118">
        <v>407120.05</v>
      </c>
      <c r="H118">
        <v>1329939.1399999999</v>
      </c>
      <c r="I118">
        <v>483.58</v>
      </c>
      <c r="J118">
        <v>650.63</v>
      </c>
    </row>
    <row r="119" spans="1:10" x14ac:dyDescent="0.15">
      <c r="B119" t="s">
        <v>195</v>
      </c>
      <c r="C119">
        <v>80053038.090000004</v>
      </c>
      <c r="D119">
        <v>77237250.359999999</v>
      </c>
      <c r="E119">
        <v>21368102.940000001</v>
      </c>
      <c r="F119">
        <v>17313237.120000001</v>
      </c>
      <c r="G119">
        <v>317308.65000000002</v>
      </c>
      <c r="H119">
        <v>1032871.39</v>
      </c>
      <c r="I119">
        <v>8163.98</v>
      </c>
      <c r="J119">
        <v>7973.79</v>
      </c>
    </row>
    <row r="120" spans="1:10" x14ac:dyDescent="0.15">
      <c r="B120" t="s">
        <v>196</v>
      </c>
      <c r="C120">
        <v>75772712.969999999</v>
      </c>
      <c r="D120">
        <v>72975259.590000004</v>
      </c>
      <c r="E120">
        <v>18571771.82</v>
      </c>
      <c r="F120">
        <v>15950685.619999999</v>
      </c>
      <c r="G120">
        <v>63712.79</v>
      </c>
      <c r="H120">
        <v>1408205.6</v>
      </c>
      <c r="I120">
        <v>9487.1299999999992</v>
      </c>
      <c r="J120">
        <v>9237.75</v>
      </c>
    </row>
    <row r="121" spans="1:10" x14ac:dyDescent="0.15">
      <c r="B121" t="s">
        <v>197</v>
      </c>
      <c r="C121">
        <v>73163718.650000006</v>
      </c>
      <c r="D121">
        <v>70421582.959999993</v>
      </c>
      <c r="E121">
        <v>15824615.420000002</v>
      </c>
      <c r="F121">
        <v>18068940.82</v>
      </c>
      <c r="G121">
        <v>481768.43</v>
      </c>
      <c r="H121">
        <v>1794679.65</v>
      </c>
      <c r="I121">
        <v>44313.07</v>
      </c>
      <c r="J121">
        <v>45837.29</v>
      </c>
    </row>
    <row r="122" spans="1:10" x14ac:dyDescent="0.15">
      <c r="B122" t="s">
        <v>198</v>
      </c>
      <c r="C122">
        <v>65262336.07</v>
      </c>
      <c r="D122">
        <v>63686707.329999998</v>
      </c>
      <c r="E122">
        <v>14720877.219999999</v>
      </c>
      <c r="F122">
        <v>12496537.24</v>
      </c>
      <c r="G122">
        <v>338008.51</v>
      </c>
      <c r="H122">
        <v>754566.23</v>
      </c>
      <c r="I122">
        <v>0</v>
      </c>
      <c r="J122">
        <v>27266.93</v>
      </c>
    </row>
    <row r="123" spans="1:10" x14ac:dyDescent="0.15">
      <c r="B123" t="s">
        <v>199</v>
      </c>
      <c r="C123">
        <v>62814610.359999999</v>
      </c>
      <c r="D123">
        <v>61366420.57</v>
      </c>
      <c r="E123">
        <v>10860180.370000001</v>
      </c>
      <c r="F123">
        <v>12314503.92</v>
      </c>
      <c r="G123">
        <v>242834.8</v>
      </c>
      <c r="H123">
        <v>879554.31</v>
      </c>
      <c r="I123">
        <v>2691.23</v>
      </c>
      <c r="J123">
        <v>24680.12</v>
      </c>
    </row>
    <row r="124" spans="1:10" x14ac:dyDescent="0.15">
      <c r="B124" t="s">
        <v>200</v>
      </c>
      <c r="C124">
        <v>59796804</v>
      </c>
      <c r="D124">
        <v>58411699.590000004</v>
      </c>
      <c r="E124">
        <v>11182579.210000001</v>
      </c>
      <c r="F124">
        <v>11936484.75</v>
      </c>
      <c r="G124">
        <v>1026904.31</v>
      </c>
      <c r="H124">
        <v>1244825.19</v>
      </c>
      <c r="I124">
        <v>0</v>
      </c>
      <c r="J124">
        <v>0</v>
      </c>
    </row>
    <row r="125" spans="1:10" x14ac:dyDescent="0.15">
      <c r="B125" t="s">
        <v>201</v>
      </c>
      <c r="C125">
        <v>59233827.450000003</v>
      </c>
      <c r="D125">
        <v>57928264.700000003</v>
      </c>
      <c r="E125">
        <v>13305289.459999999</v>
      </c>
      <c r="F125">
        <v>10797934.33</v>
      </c>
      <c r="G125">
        <v>304219.43</v>
      </c>
      <c r="H125">
        <v>785331.82</v>
      </c>
      <c r="I125">
        <v>618.58000000000004</v>
      </c>
      <c r="J125">
        <v>3614.26</v>
      </c>
    </row>
    <row r="126" spans="1:10" x14ac:dyDescent="0.15">
      <c r="A126" t="s">
        <v>425</v>
      </c>
      <c r="B126" t="s">
        <v>171</v>
      </c>
      <c r="C126">
        <v>430107300</v>
      </c>
      <c r="D126">
        <v>401276000</v>
      </c>
      <c r="E126">
        <v>92255600</v>
      </c>
      <c r="F126">
        <v>100363800</v>
      </c>
      <c r="G126">
        <v>3284200</v>
      </c>
      <c r="H126">
        <v>17615900</v>
      </c>
      <c r="I126">
        <v>309800</v>
      </c>
      <c r="J126">
        <v>197600</v>
      </c>
    </row>
    <row r="127" spans="1:10" x14ac:dyDescent="0.15">
      <c r="B127" t="s">
        <v>172</v>
      </c>
      <c r="C127">
        <v>401675700</v>
      </c>
      <c r="D127">
        <v>375497900</v>
      </c>
      <c r="E127">
        <v>85424600</v>
      </c>
      <c r="F127">
        <v>87034400</v>
      </c>
      <c r="G127">
        <v>3271700</v>
      </c>
      <c r="H127">
        <v>15465300</v>
      </c>
      <c r="I127">
        <v>323200</v>
      </c>
      <c r="J127">
        <v>205500</v>
      </c>
    </row>
    <row r="128" spans="1:10" x14ac:dyDescent="0.15">
      <c r="B128" t="s">
        <v>173</v>
      </c>
      <c r="C128">
        <v>401513600</v>
      </c>
      <c r="D128">
        <v>376738000</v>
      </c>
      <c r="E128">
        <v>92775600</v>
      </c>
      <c r="F128">
        <v>97501000</v>
      </c>
      <c r="G128">
        <v>2721300</v>
      </c>
      <c r="H128">
        <v>15972400</v>
      </c>
      <c r="I128">
        <v>323100</v>
      </c>
      <c r="J128">
        <v>255800</v>
      </c>
    </row>
    <row r="129" spans="2:10" x14ac:dyDescent="0.15">
      <c r="B129" t="s">
        <v>174</v>
      </c>
      <c r="C129">
        <v>376934100</v>
      </c>
      <c r="D129">
        <v>352853800</v>
      </c>
      <c r="E129">
        <v>92869400</v>
      </c>
      <c r="F129">
        <v>83214900</v>
      </c>
      <c r="G129">
        <v>2747900</v>
      </c>
      <c r="H129">
        <v>13784300</v>
      </c>
      <c r="I129">
        <v>293800</v>
      </c>
      <c r="J129">
        <v>231800</v>
      </c>
    </row>
    <row r="130" spans="2:10" x14ac:dyDescent="0.15">
      <c r="B130" t="s">
        <v>175</v>
      </c>
      <c r="C130">
        <v>357145100</v>
      </c>
      <c r="D130">
        <v>334215200</v>
      </c>
      <c r="E130">
        <v>83798800</v>
      </c>
      <c r="F130">
        <v>63771200</v>
      </c>
      <c r="G130">
        <v>2739600</v>
      </c>
      <c r="H130">
        <v>13838300</v>
      </c>
      <c r="I130">
        <v>199800</v>
      </c>
      <c r="J130">
        <v>230800</v>
      </c>
    </row>
    <row r="131" spans="2:10" x14ac:dyDescent="0.15">
      <c r="B131" t="s">
        <v>176</v>
      </c>
      <c r="C131">
        <v>328211900</v>
      </c>
      <c r="D131">
        <v>306423800</v>
      </c>
      <c r="E131">
        <v>68526600</v>
      </c>
      <c r="F131">
        <v>54157200</v>
      </c>
      <c r="G131">
        <v>2746000</v>
      </c>
      <c r="H131">
        <v>13660600</v>
      </c>
      <c r="I131">
        <v>243500</v>
      </c>
      <c r="J131">
        <v>250400</v>
      </c>
    </row>
    <row r="132" spans="2:10" x14ac:dyDescent="0.15">
      <c r="B132" t="s">
        <v>177</v>
      </c>
      <c r="C132">
        <v>322621000</v>
      </c>
      <c r="D132">
        <v>302192300</v>
      </c>
      <c r="E132">
        <v>76733500</v>
      </c>
      <c r="F132">
        <v>63824400</v>
      </c>
      <c r="G132">
        <v>2226200</v>
      </c>
      <c r="H132">
        <v>11138700</v>
      </c>
      <c r="I132">
        <v>198600</v>
      </c>
      <c r="J132">
        <v>188300</v>
      </c>
    </row>
    <row r="133" spans="2:10" x14ac:dyDescent="0.15">
      <c r="B133" t="s">
        <v>178</v>
      </c>
      <c r="C133">
        <v>331321900</v>
      </c>
      <c r="D133">
        <v>311699300</v>
      </c>
      <c r="E133">
        <v>90039500</v>
      </c>
      <c r="F133">
        <v>69679100</v>
      </c>
      <c r="G133">
        <v>2172200</v>
      </c>
      <c r="H133">
        <v>15205900</v>
      </c>
      <c r="I133">
        <v>376600</v>
      </c>
      <c r="J133">
        <v>376100</v>
      </c>
    </row>
    <row r="134" spans="2:10" x14ac:dyDescent="0.15">
      <c r="B134" t="s">
        <v>179</v>
      </c>
      <c r="C134">
        <v>341009300</v>
      </c>
      <c r="D134">
        <v>321888600</v>
      </c>
      <c r="E134">
        <v>106474300</v>
      </c>
      <c r="F134">
        <v>71936900</v>
      </c>
      <c r="G134">
        <v>2346600</v>
      </c>
      <c r="H134">
        <v>14760600</v>
      </c>
      <c r="I134">
        <v>141100</v>
      </c>
      <c r="J134">
        <v>150600</v>
      </c>
    </row>
    <row r="135" spans="2:10" x14ac:dyDescent="0.15">
      <c r="B135" t="s">
        <v>180</v>
      </c>
      <c r="C135">
        <v>329988100</v>
      </c>
      <c r="D135">
        <v>311621300</v>
      </c>
      <c r="E135">
        <v>106983500</v>
      </c>
      <c r="F135">
        <v>78484000</v>
      </c>
      <c r="G135">
        <v>1861500</v>
      </c>
      <c r="H135">
        <v>13864200</v>
      </c>
      <c r="I135">
        <v>162700</v>
      </c>
      <c r="J135">
        <v>164500</v>
      </c>
    </row>
    <row r="136" spans="2:10" x14ac:dyDescent="0.15">
      <c r="B136" t="s">
        <v>181</v>
      </c>
      <c r="C136">
        <v>321200100</v>
      </c>
      <c r="D136">
        <v>304345700</v>
      </c>
      <c r="E136">
        <v>104890500</v>
      </c>
      <c r="F136">
        <v>91059700</v>
      </c>
      <c r="G136">
        <v>2631800</v>
      </c>
      <c r="H136">
        <v>11715000</v>
      </c>
      <c r="I136">
        <v>123400</v>
      </c>
      <c r="J136">
        <v>133500</v>
      </c>
    </row>
    <row r="137" spans="2:10" x14ac:dyDescent="0.15">
      <c r="B137" t="s">
        <v>182</v>
      </c>
      <c r="C137">
        <v>280957000</v>
      </c>
      <c r="D137">
        <v>264997000</v>
      </c>
      <c r="E137">
        <v>74572200</v>
      </c>
      <c r="F137">
        <v>59441300</v>
      </c>
      <c r="G137">
        <v>2023500</v>
      </c>
      <c r="H137">
        <v>11715200</v>
      </c>
      <c r="I137">
        <v>103800</v>
      </c>
      <c r="J137">
        <v>122600</v>
      </c>
    </row>
    <row r="138" spans="2:10" x14ac:dyDescent="0.15">
      <c r="B138" t="s">
        <v>183</v>
      </c>
      <c r="C138">
        <v>259406600</v>
      </c>
      <c r="D138">
        <v>243935400</v>
      </c>
      <c r="E138">
        <v>61205900</v>
      </c>
      <c r="F138">
        <v>44032400</v>
      </c>
      <c r="G138">
        <v>2275800</v>
      </c>
      <c r="H138">
        <v>9644200</v>
      </c>
      <c r="I138">
        <v>57000</v>
      </c>
      <c r="J138">
        <v>51600</v>
      </c>
    </row>
    <row r="139" spans="2:10" x14ac:dyDescent="0.15">
      <c r="B139" t="s">
        <v>184</v>
      </c>
      <c r="C139">
        <v>241723000</v>
      </c>
      <c r="D139">
        <v>227368700</v>
      </c>
      <c r="E139">
        <v>53942600</v>
      </c>
      <c r="F139">
        <v>42116800</v>
      </c>
      <c r="G139">
        <v>2521900</v>
      </c>
      <c r="H139">
        <v>8148700</v>
      </c>
      <c r="I139">
        <v>34500</v>
      </c>
      <c r="J139">
        <v>34600</v>
      </c>
    </row>
    <row r="140" spans="2:10" x14ac:dyDescent="0.15">
      <c r="B140" t="s">
        <v>185</v>
      </c>
      <c r="C140">
        <v>222906400</v>
      </c>
      <c r="D140">
        <v>209495400</v>
      </c>
      <c r="E140">
        <v>41110300</v>
      </c>
      <c r="F140">
        <v>33313500</v>
      </c>
      <c r="G140">
        <v>2042300</v>
      </c>
      <c r="H140">
        <v>6473200</v>
      </c>
      <c r="I140">
        <v>58700</v>
      </c>
      <c r="J140">
        <v>78700</v>
      </c>
    </row>
    <row r="141" spans="2:10" x14ac:dyDescent="0.15">
      <c r="B141" t="s">
        <v>186</v>
      </c>
      <c r="C141">
        <v>212180600</v>
      </c>
      <c r="D141">
        <v>199752200</v>
      </c>
      <c r="E141">
        <v>40588700</v>
      </c>
      <c r="F141">
        <v>34367500</v>
      </c>
      <c r="G141">
        <v>1205000</v>
      </c>
      <c r="H141">
        <v>5693000</v>
      </c>
      <c r="I141">
        <v>61700</v>
      </c>
      <c r="J141">
        <v>77400</v>
      </c>
    </row>
    <row r="142" spans="2:10" x14ac:dyDescent="0.15">
      <c r="B142" t="s">
        <v>187</v>
      </c>
      <c r="C142">
        <v>216100500</v>
      </c>
      <c r="D142">
        <v>204419600</v>
      </c>
      <c r="E142">
        <v>45834800</v>
      </c>
      <c r="F142">
        <v>39731100</v>
      </c>
      <c r="G142">
        <v>1758900</v>
      </c>
      <c r="H142">
        <v>5857500</v>
      </c>
      <c r="I142">
        <v>47600</v>
      </c>
      <c r="J142">
        <v>40500</v>
      </c>
    </row>
    <row r="143" spans="2:10" x14ac:dyDescent="0.15">
      <c r="B143" t="s">
        <v>188</v>
      </c>
      <c r="C143">
        <v>204270000</v>
      </c>
      <c r="D143">
        <v>193109200</v>
      </c>
      <c r="E143">
        <v>45765000</v>
      </c>
      <c r="F143">
        <v>37549200</v>
      </c>
      <c r="G143">
        <v>802100</v>
      </c>
      <c r="H143">
        <v>3689100</v>
      </c>
      <c r="I143">
        <v>42000</v>
      </c>
      <c r="J143">
        <v>34700</v>
      </c>
    </row>
    <row r="144" spans="2:10" x14ac:dyDescent="0.15">
      <c r="B144" t="s">
        <v>189</v>
      </c>
      <c r="C144">
        <v>182373700</v>
      </c>
      <c r="D144">
        <v>171848000</v>
      </c>
      <c r="E144">
        <v>27484700</v>
      </c>
      <c r="F144">
        <v>22514400</v>
      </c>
      <c r="G144">
        <v>602400</v>
      </c>
      <c r="H144">
        <v>3506700</v>
      </c>
      <c r="I144">
        <v>47600</v>
      </c>
      <c r="J144">
        <v>36800</v>
      </c>
    </row>
    <row r="145" spans="1:10" x14ac:dyDescent="0.15">
      <c r="B145" t="s">
        <v>190</v>
      </c>
      <c r="C145">
        <v>176439500</v>
      </c>
      <c r="D145">
        <v>166317100</v>
      </c>
      <c r="E145">
        <v>29484800</v>
      </c>
      <c r="F145">
        <v>21237200</v>
      </c>
      <c r="G145">
        <v>1623900</v>
      </c>
      <c r="H145">
        <v>5727400</v>
      </c>
      <c r="I145">
        <v>49600</v>
      </c>
      <c r="J145">
        <v>43000</v>
      </c>
    </row>
    <row r="146" spans="1:10" x14ac:dyDescent="0.15">
      <c r="B146" t="s">
        <v>191</v>
      </c>
      <c r="C146">
        <v>163077600</v>
      </c>
      <c r="D146">
        <v>153388200</v>
      </c>
      <c r="E146">
        <v>20115000</v>
      </c>
      <c r="F146">
        <v>14514600</v>
      </c>
      <c r="G146">
        <v>1213000</v>
      </c>
      <c r="H146">
        <v>5433000</v>
      </c>
      <c r="I146">
        <v>49900</v>
      </c>
      <c r="J146">
        <v>44300</v>
      </c>
    </row>
    <row r="147" spans="1:10" x14ac:dyDescent="0.15">
      <c r="B147" t="s">
        <v>192</v>
      </c>
      <c r="C147">
        <v>148491700</v>
      </c>
      <c r="D147">
        <v>139136200</v>
      </c>
      <c r="E147">
        <v>12748900</v>
      </c>
      <c r="F147">
        <v>20111200</v>
      </c>
      <c r="G147">
        <v>570400</v>
      </c>
      <c r="H147">
        <v>0</v>
      </c>
      <c r="I147">
        <v>43800</v>
      </c>
      <c r="J147">
        <v>33000</v>
      </c>
    </row>
    <row r="148" spans="1:10" x14ac:dyDescent="0.15">
      <c r="B148" t="s">
        <v>193</v>
      </c>
      <c r="C148">
        <v>142639200</v>
      </c>
      <c r="D148">
        <v>133749800</v>
      </c>
      <c r="E148">
        <v>13486300</v>
      </c>
      <c r="F148">
        <v>15231700</v>
      </c>
      <c r="G148">
        <v>474700</v>
      </c>
      <c r="H148">
        <v>4891000</v>
      </c>
      <c r="I148">
        <v>46500</v>
      </c>
      <c r="J148">
        <v>39500</v>
      </c>
    </row>
    <row r="149" spans="1:10" x14ac:dyDescent="0.15">
      <c r="B149" t="s">
        <v>194</v>
      </c>
      <c r="C149">
        <v>140293600</v>
      </c>
      <c r="D149">
        <v>134252500</v>
      </c>
      <c r="E149">
        <v>16446700</v>
      </c>
      <c r="F149">
        <v>18272900</v>
      </c>
      <c r="G149">
        <v>553400</v>
      </c>
      <c r="H149">
        <v>5214000</v>
      </c>
      <c r="I149">
        <v>42000</v>
      </c>
      <c r="J149">
        <v>40400</v>
      </c>
    </row>
    <row r="150" spans="1:10" x14ac:dyDescent="0.15">
      <c r="B150" t="s">
        <v>195</v>
      </c>
      <c r="C150">
        <v>141001400</v>
      </c>
      <c r="D150">
        <v>135196200</v>
      </c>
      <c r="E150">
        <v>19602300</v>
      </c>
      <c r="F150">
        <v>22109000</v>
      </c>
      <c r="G150">
        <v>726100</v>
      </c>
      <c r="H150">
        <v>6491700</v>
      </c>
      <c r="I150">
        <v>50600</v>
      </c>
      <c r="J150">
        <v>48300</v>
      </c>
    </row>
    <row r="151" spans="1:10" x14ac:dyDescent="0.15">
      <c r="B151" t="s">
        <v>196</v>
      </c>
      <c r="C151">
        <v>116155100</v>
      </c>
      <c r="D151">
        <v>110397800</v>
      </c>
      <c r="E151">
        <v>15625700</v>
      </c>
      <c r="F151">
        <v>11625800</v>
      </c>
      <c r="G151">
        <v>322300</v>
      </c>
      <c r="H151">
        <v>5980100</v>
      </c>
      <c r="I151">
        <v>78600</v>
      </c>
      <c r="J151">
        <v>78900</v>
      </c>
    </row>
    <row r="152" spans="1:10" x14ac:dyDescent="0.15">
      <c r="B152" t="s">
        <v>197</v>
      </c>
      <c r="C152">
        <v>105435000</v>
      </c>
      <c r="D152">
        <v>99967800</v>
      </c>
      <c r="E152">
        <v>6715600</v>
      </c>
      <c r="F152">
        <v>16024800</v>
      </c>
      <c r="G152">
        <v>440500</v>
      </c>
      <c r="H152">
        <v>5347200</v>
      </c>
      <c r="I152">
        <v>121600</v>
      </c>
      <c r="J152">
        <v>123900</v>
      </c>
    </row>
    <row r="153" spans="1:10" x14ac:dyDescent="0.15">
      <c r="B153" t="s">
        <v>198</v>
      </c>
      <c r="C153">
        <v>106405508.59999999</v>
      </c>
      <c r="D153">
        <v>100638825.90000001</v>
      </c>
      <c r="E153">
        <v>13532660.5</v>
      </c>
      <c r="F153">
        <v>16202605.6</v>
      </c>
      <c r="G153">
        <v>441622.5</v>
      </c>
      <c r="H153">
        <v>5281270.5</v>
      </c>
      <c r="I153">
        <v>133967.5</v>
      </c>
      <c r="J153">
        <v>117073</v>
      </c>
    </row>
    <row r="154" spans="1:10" x14ac:dyDescent="0.15">
      <c r="B154" t="s">
        <v>199</v>
      </c>
      <c r="C154">
        <v>106221098.59999999</v>
      </c>
      <c r="D154">
        <v>100698809.5</v>
      </c>
      <c r="E154">
        <v>12732331.5</v>
      </c>
      <c r="F154">
        <v>19440793.300000001</v>
      </c>
      <c r="G154">
        <v>400788.9</v>
      </c>
      <c r="H154">
        <v>5908339.4000000004</v>
      </c>
      <c r="I154">
        <v>120230.39999999999</v>
      </c>
      <c r="J154">
        <v>139706</v>
      </c>
    </row>
    <row r="155" spans="1:10" x14ac:dyDescent="0.15">
      <c r="B155" t="s">
        <v>200</v>
      </c>
      <c r="C155">
        <v>100354122.8</v>
      </c>
      <c r="D155">
        <v>95422729.200000003</v>
      </c>
      <c r="E155">
        <v>13806177.399999999</v>
      </c>
      <c r="F155">
        <v>19438762</v>
      </c>
      <c r="G155">
        <v>572940.9</v>
      </c>
      <c r="H155">
        <v>4362572.8</v>
      </c>
      <c r="I155">
        <v>37689.699999999997</v>
      </c>
      <c r="J155">
        <v>42382.5</v>
      </c>
    </row>
    <row r="156" spans="1:10" x14ac:dyDescent="0.15">
      <c r="B156" t="s">
        <v>201</v>
      </c>
      <c r="C156">
        <v>91979641</v>
      </c>
      <c r="D156">
        <v>86961023.5</v>
      </c>
      <c r="E156">
        <v>8893216.9000000004</v>
      </c>
      <c r="F156">
        <v>15025313.900000002</v>
      </c>
      <c r="G156">
        <v>257231.4</v>
      </c>
      <c r="H156">
        <v>6071534.5</v>
      </c>
      <c r="I156">
        <v>128547</v>
      </c>
      <c r="J156">
        <v>144388.9</v>
      </c>
    </row>
    <row r="157" spans="1:10" x14ac:dyDescent="0.15">
      <c r="A157" t="s">
        <v>426</v>
      </c>
      <c r="B157" t="s">
        <v>171</v>
      </c>
      <c r="C157">
        <v>522122100</v>
      </c>
      <c r="D157">
        <v>488830300</v>
      </c>
      <c r="E157">
        <v>59345100</v>
      </c>
      <c r="F157">
        <v>109678200</v>
      </c>
      <c r="G157">
        <v>5210100</v>
      </c>
      <c r="H157">
        <v>27280900</v>
      </c>
      <c r="I157">
        <v>742800</v>
      </c>
      <c r="J157">
        <v>774300</v>
      </c>
    </row>
    <row r="158" spans="1:10" x14ac:dyDescent="0.15">
      <c r="B158" t="s">
        <v>172</v>
      </c>
      <c r="C158">
        <v>490894400</v>
      </c>
      <c r="D158">
        <v>457682900</v>
      </c>
      <c r="E158">
        <v>49620700</v>
      </c>
      <c r="F158">
        <v>90532800</v>
      </c>
      <c r="G158">
        <v>4000500</v>
      </c>
      <c r="H158">
        <v>29819000</v>
      </c>
      <c r="I158">
        <v>940300</v>
      </c>
      <c r="J158">
        <v>1051100</v>
      </c>
    </row>
    <row r="159" spans="1:10" x14ac:dyDescent="0.15">
      <c r="B159" t="s">
        <v>173</v>
      </c>
      <c r="C159">
        <v>473182900</v>
      </c>
      <c r="D159">
        <v>441676900</v>
      </c>
      <c r="E159">
        <v>52505100</v>
      </c>
      <c r="F159">
        <v>85903900</v>
      </c>
      <c r="G159">
        <v>4019000</v>
      </c>
      <c r="H159">
        <v>27852600</v>
      </c>
      <c r="I159">
        <v>931500</v>
      </c>
      <c r="J159">
        <v>1024600</v>
      </c>
    </row>
    <row r="160" spans="1:10" x14ac:dyDescent="0.15">
      <c r="B160" t="s">
        <v>174</v>
      </c>
      <c r="C160">
        <v>472264800</v>
      </c>
      <c r="D160">
        <v>442025000</v>
      </c>
      <c r="E160">
        <v>64707700</v>
      </c>
      <c r="F160">
        <v>91482100</v>
      </c>
      <c r="G160">
        <v>4088000</v>
      </c>
      <c r="H160">
        <v>28816700</v>
      </c>
      <c r="I160">
        <v>896300</v>
      </c>
      <c r="J160">
        <v>1110100</v>
      </c>
    </row>
    <row r="161" spans="2:10" x14ac:dyDescent="0.15">
      <c r="B161" t="s">
        <v>175</v>
      </c>
      <c r="C161">
        <v>503312200</v>
      </c>
      <c r="D161">
        <v>474675800</v>
      </c>
      <c r="E161">
        <v>94303700</v>
      </c>
      <c r="F161">
        <v>108231400</v>
      </c>
      <c r="G161">
        <v>3893200</v>
      </c>
      <c r="H161">
        <v>26760800</v>
      </c>
      <c r="I161">
        <v>728300</v>
      </c>
      <c r="J161">
        <v>881200</v>
      </c>
    </row>
    <row r="162" spans="2:10" x14ac:dyDescent="0.15">
      <c r="B162" t="s">
        <v>176</v>
      </c>
      <c r="C162">
        <v>440454900</v>
      </c>
      <c r="D162">
        <v>412070700</v>
      </c>
      <c r="E162">
        <v>58947700</v>
      </c>
      <c r="F162">
        <v>86147900</v>
      </c>
      <c r="G162">
        <v>3486400</v>
      </c>
      <c r="H162">
        <v>29085300</v>
      </c>
      <c r="I162">
        <v>636200</v>
      </c>
      <c r="J162">
        <v>762000</v>
      </c>
    </row>
    <row r="163" spans="2:10" x14ac:dyDescent="0.15">
      <c r="B163" t="s">
        <v>177</v>
      </c>
      <c r="C163">
        <v>401639900</v>
      </c>
      <c r="D163">
        <v>375044300</v>
      </c>
      <c r="E163">
        <v>50580200</v>
      </c>
      <c r="F163">
        <v>79247800</v>
      </c>
      <c r="G163">
        <v>2322300</v>
      </c>
      <c r="H163">
        <v>28926500</v>
      </c>
      <c r="I163">
        <v>592500</v>
      </c>
      <c r="J163">
        <v>823500</v>
      </c>
    </row>
    <row r="164" spans="2:10" x14ac:dyDescent="0.15">
      <c r="B164" t="s">
        <v>178</v>
      </c>
      <c r="C164">
        <v>388537200</v>
      </c>
      <c r="D164">
        <v>362809800</v>
      </c>
      <c r="E164">
        <v>45325000</v>
      </c>
      <c r="F164">
        <v>63707500</v>
      </c>
      <c r="G164">
        <v>2091800</v>
      </c>
      <c r="H164">
        <v>31102300</v>
      </c>
      <c r="I164">
        <v>503900</v>
      </c>
      <c r="J164">
        <v>502100</v>
      </c>
    </row>
    <row r="165" spans="2:10" x14ac:dyDescent="0.15">
      <c r="B165" t="s">
        <v>179</v>
      </c>
      <c r="C165">
        <v>381062900</v>
      </c>
      <c r="D165">
        <v>359813100</v>
      </c>
      <c r="E165">
        <v>57273000</v>
      </c>
      <c r="F165">
        <v>60047700</v>
      </c>
      <c r="G165">
        <v>2261300</v>
      </c>
      <c r="H165">
        <v>30430900</v>
      </c>
      <c r="I165">
        <v>489000</v>
      </c>
      <c r="J165">
        <v>1232200</v>
      </c>
    </row>
    <row r="166" spans="2:10" x14ac:dyDescent="0.15">
      <c r="B166" t="s">
        <v>180</v>
      </c>
      <c r="C166">
        <v>351342600</v>
      </c>
      <c r="D166">
        <v>329886900</v>
      </c>
      <c r="E166">
        <v>46785400</v>
      </c>
      <c r="F166">
        <v>39361300</v>
      </c>
      <c r="G166">
        <v>2393500</v>
      </c>
      <c r="H166">
        <v>30088400</v>
      </c>
      <c r="I166">
        <v>280200</v>
      </c>
      <c r="J166">
        <v>426600</v>
      </c>
    </row>
    <row r="167" spans="2:10" x14ac:dyDescent="0.15">
      <c r="B167" t="s">
        <v>181</v>
      </c>
      <c r="C167">
        <v>340809900</v>
      </c>
      <c r="D167">
        <v>320769800</v>
      </c>
      <c r="E167">
        <v>49125500</v>
      </c>
      <c r="F167">
        <v>52646000</v>
      </c>
      <c r="G167">
        <v>2548900</v>
      </c>
      <c r="H167">
        <v>28469600</v>
      </c>
      <c r="I167">
        <v>197500</v>
      </c>
      <c r="J167">
        <v>274500</v>
      </c>
    </row>
    <row r="168" spans="2:10" x14ac:dyDescent="0.15">
      <c r="B168" t="s">
        <v>182</v>
      </c>
      <c r="C168">
        <v>314461800</v>
      </c>
      <c r="D168">
        <v>295366400</v>
      </c>
      <c r="E168">
        <v>32552000</v>
      </c>
      <c r="F168">
        <v>40427100</v>
      </c>
      <c r="G168">
        <v>2275200</v>
      </c>
      <c r="H168">
        <v>30381500</v>
      </c>
      <c r="I168">
        <v>258000</v>
      </c>
      <c r="J168">
        <v>181100</v>
      </c>
    </row>
    <row r="169" spans="2:10" x14ac:dyDescent="0.15">
      <c r="B169" t="s">
        <v>183</v>
      </c>
      <c r="C169">
        <v>332270100</v>
      </c>
      <c r="D169">
        <v>314133900</v>
      </c>
      <c r="E169">
        <v>57893700</v>
      </c>
      <c r="F169">
        <v>54777200</v>
      </c>
      <c r="G169">
        <v>1922700</v>
      </c>
      <c r="H169">
        <v>28684300</v>
      </c>
      <c r="I169">
        <v>194800</v>
      </c>
      <c r="J169">
        <v>159200</v>
      </c>
    </row>
    <row r="170" spans="2:10" x14ac:dyDescent="0.15">
      <c r="B170" t="s">
        <v>184</v>
      </c>
      <c r="C170">
        <v>296357900</v>
      </c>
      <c r="D170">
        <v>278630600</v>
      </c>
      <c r="E170">
        <v>35055600</v>
      </c>
      <c r="F170">
        <v>39305500</v>
      </c>
      <c r="G170">
        <v>1306600</v>
      </c>
      <c r="H170">
        <v>28111700</v>
      </c>
      <c r="I170">
        <v>132600</v>
      </c>
      <c r="J170">
        <v>116200</v>
      </c>
    </row>
    <row r="171" spans="2:10" x14ac:dyDescent="0.15">
      <c r="B171" t="s">
        <v>185</v>
      </c>
      <c r="C171">
        <v>279497100</v>
      </c>
      <c r="D171">
        <v>262996100</v>
      </c>
      <c r="E171">
        <v>26840200</v>
      </c>
      <c r="F171">
        <v>31524700</v>
      </c>
      <c r="G171">
        <v>1553000</v>
      </c>
      <c r="H171">
        <v>27517300</v>
      </c>
      <c r="I171">
        <v>188700</v>
      </c>
      <c r="J171">
        <v>146900</v>
      </c>
    </row>
    <row r="172" spans="2:10" x14ac:dyDescent="0.15">
      <c r="B172" t="s">
        <v>186</v>
      </c>
      <c r="C172">
        <v>263327800</v>
      </c>
      <c r="D172">
        <v>247943000</v>
      </c>
      <c r="E172">
        <v>19087800</v>
      </c>
      <c r="F172">
        <v>28397600</v>
      </c>
      <c r="G172">
        <v>1655100</v>
      </c>
      <c r="H172">
        <v>26616600</v>
      </c>
      <c r="I172">
        <v>203600</v>
      </c>
      <c r="J172">
        <v>227500</v>
      </c>
    </row>
    <row r="173" spans="2:10" x14ac:dyDescent="0.15">
      <c r="B173" t="s">
        <v>187</v>
      </c>
      <c r="C173">
        <v>264320500</v>
      </c>
      <c r="D173">
        <v>249777300</v>
      </c>
      <c r="E173">
        <v>31091200</v>
      </c>
      <c r="F173">
        <v>30364700</v>
      </c>
      <c r="G173">
        <v>2002500</v>
      </c>
      <c r="H173">
        <v>25505300</v>
      </c>
      <c r="I173">
        <v>154100</v>
      </c>
      <c r="J173">
        <v>155500</v>
      </c>
    </row>
    <row r="174" spans="2:10" x14ac:dyDescent="0.15">
      <c r="B174" t="s">
        <v>188</v>
      </c>
      <c r="C174">
        <v>258472300</v>
      </c>
      <c r="D174">
        <v>244194600</v>
      </c>
      <c r="E174">
        <v>33275200</v>
      </c>
      <c r="F174">
        <v>31295900</v>
      </c>
      <c r="G174">
        <v>1947900</v>
      </c>
      <c r="H174">
        <v>25698500</v>
      </c>
      <c r="I174">
        <v>177300</v>
      </c>
      <c r="J174">
        <v>157200</v>
      </c>
    </row>
    <row r="175" spans="2:10" x14ac:dyDescent="0.15">
      <c r="B175" t="s">
        <v>189</v>
      </c>
      <c r="C175">
        <v>240250700</v>
      </c>
      <c r="D175">
        <v>226850100</v>
      </c>
      <c r="E175">
        <v>26442500</v>
      </c>
      <c r="F175">
        <v>28202300</v>
      </c>
      <c r="G175">
        <v>1522900</v>
      </c>
      <c r="H175">
        <v>27168300</v>
      </c>
      <c r="I175">
        <v>173800</v>
      </c>
      <c r="J175">
        <v>182100</v>
      </c>
    </row>
    <row r="176" spans="2:10" x14ac:dyDescent="0.15">
      <c r="B176" t="s">
        <v>190</v>
      </c>
      <c r="C176">
        <v>235956400</v>
      </c>
      <c r="D176">
        <v>222645600</v>
      </c>
      <c r="E176">
        <v>28262300</v>
      </c>
      <c r="F176">
        <v>24165700</v>
      </c>
      <c r="G176">
        <v>1947000</v>
      </c>
      <c r="H176">
        <v>29357100</v>
      </c>
      <c r="I176">
        <v>201200</v>
      </c>
      <c r="J176">
        <v>158600</v>
      </c>
    </row>
    <row r="177" spans="1:10" x14ac:dyDescent="0.15">
      <c r="B177" t="s">
        <v>191</v>
      </c>
      <c r="C177">
        <v>228248200</v>
      </c>
      <c r="D177">
        <v>215764100</v>
      </c>
      <c r="E177">
        <v>29030200</v>
      </c>
      <c r="F177">
        <v>30178400</v>
      </c>
      <c r="G177">
        <v>1763600</v>
      </c>
      <c r="H177">
        <v>24867700</v>
      </c>
      <c r="I177">
        <v>159200</v>
      </c>
      <c r="J177">
        <v>163700</v>
      </c>
    </row>
    <row r="178" spans="1:10" x14ac:dyDescent="0.15">
      <c r="B178" t="s">
        <v>192</v>
      </c>
      <c r="C178">
        <v>219927500</v>
      </c>
      <c r="D178">
        <v>208106100</v>
      </c>
      <c r="E178">
        <v>29638000</v>
      </c>
      <c r="F178">
        <v>33520300</v>
      </c>
      <c r="G178">
        <v>1954800</v>
      </c>
      <c r="H178">
        <v>24425100</v>
      </c>
      <c r="I178">
        <v>120400</v>
      </c>
      <c r="J178">
        <v>145400</v>
      </c>
    </row>
    <row r="179" spans="1:10" x14ac:dyDescent="0.15">
      <c r="B179" t="s">
        <v>193</v>
      </c>
      <c r="C179">
        <v>206794100</v>
      </c>
      <c r="D179">
        <v>197515800</v>
      </c>
      <c r="E179">
        <v>27012500</v>
      </c>
      <c r="F179">
        <v>26511900</v>
      </c>
      <c r="G179">
        <v>1585600</v>
      </c>
      <c r="H179">
        <v>24422900</v>
      </c>
      <c r="I179">
        <v>99900</v>
      </c>
      <c r="J179">
        <v>147400</v>
      </c>
    </row>
    <row r="180" spans="1:10" x14ac:dyDescent="0.15">
      <c r="B180" t="s">
        <v>194</v>
      </c>
      <c r="C180">
        <v>201690100</v>
      </c>
      <c r="D180">
        <v>192939600</v>
      </c>
      <c r="E180">
        <v>22740100</v>
      </c>
      <c r="F180">
        <v>25369300</v>
      </c>
      <c r="G180">
        <v>1737800</v>
      </c>
      <c r="H180">
        <v>24304000</v>
      </c>
      <c r="I180">
        <v>152300</v>
      </c>
      <c r="J180">
        <v>195900</v>
      </c>
    </row>
    <row r="181" spans="1:10" x14ac:dyDescent="0.15">
      <c r="B181" t="s">
        <v>195</v>
      </c>
      <c r="C181">
        <v>197276800</v>
      </c>
      <c r="D181">
        <v>188858300</v>
      </c>
      <c r="E181">
        <v>24614500</v>
      </c>
      <c r="F181">
        <v>25241300</v>
      </c>
      <c r="G181">
        <v>1873900</v>
      </c>
      <c r="H181">
        <v>23195300</v>
      </c>
      <c r="I181">
        <v>96500</v>
      </c>
      <c r="J181">
        <v>133800</v>
      </c>
    </row>
    <row r="182" spans="1:10" x14ac:dyDescent="0.15">
      <c r="B182" t="s">
        <v>196</v>
      </c>
      <c r="C182">
        <v>180083900</v>
      </c>
      <c r="D182">
        <v>171866800</v>
      </c>
      <c r="E182">
        <v>26645700</v>
      </c>
      <c r="F182">
        <v>18433700</v>
      </c>
      <c r="G182">
        <v>1679300</v>
      </c>
      <c r="H182">
        <v>22377900</v>
      </c>
      <c r="I182">
        <v>212700</v>
      </c>
      <c r="J182">
        <v>207200</v>
      </c>
    </row>
    <row r="183" spans="1:10" x14ac:dyDescent="0.15">
      <c r="B183" t="s">
        <v>197</v>
      </c>
      <c r="C183">
        <v>157179700</v>
      </c>
      <c r="D183">
        <v>149201600</v>
      </c>
      <c r="E183">
        <v>18646600</v>
      </c>
      <c r="F183">
        <v>16591600</v>
      </c>
      <c r="G183">
        <v>1541200</v>
      </c>
      <c r="H183">
        <v>20633200</v>
      </c>
      <c r="I183">
        <v>228700</v>
      </c>
      <c r="J183">
        <v>226600</v>
      </c>
    </row>
    <row r="184" spans="1:10" x14ac:dyDescent="0.15">
      <c r="B184" t="s">
        <v>198</v>
      </c>
      <c r="C184">
        <v>154724900</v>
      </c>
      <c r="D184">
        <v>145723700</v>
      </c>
      <c r="E184">
        <v>20949200</v>
      </c>
      <c r="F184">
        <v>17405100</v>
      </c>
      <c r="G184">
        <v>1900500</v>
      </c>
      <c r="H184">
        <v>19378300</v>
      </c>
      <c r="I184">
        <v>0</v>
      </c>
      <c r="J184">
        <v>0</v>
      </c>
    </row>
    <row r="185" spans="1:10" x14ac:dyDescent="0.15">
      <c r="B185" t="s">
        <v>199</v>
      </c>
      <c r="C185">
        <v>139579100</v>
      </c>
      <c r="D185">
        <v>131829500</v>
      </c>
      <c r="E185">
        <v>19521600</v>
      </c>
      <c r="F185">
        <v>22422900</v>
      </c>
      <c r="G185">
        <v>1325200</v>
      </c>
      <c r="H185">
        <v>15522900</v>
      </c>
      <c r="I185">
        <v>0</v>
      </c>
      <c r="J185">
        <v>0</v>
      </c>
    </row>
    <row r="186" spans="1:10" x14ac:dyDescent="0.15">
      <c r="B186" t="s">
        <v>200</v>
      </c>
      <c r="C186">
        <v>137378600</v>
      </c>
      <c r="D186">
        <v>129902400</v>
      </c>
      <c r="E186">
        <v>24635300</v>
      </c>
      <c r="F186">
        <v>25402900</v>
      </c>
      <c r="G186">
        <v>1448000</v>
      </c>
      <c r="H186">
        <v>16851700</v>
      </c>
      <c r="I186">
        <v>0</v>
      </c>
      <c r="J186">
        <v>0</v>
      </c>
    </row>
    <row r="187" spans="1:10" x14ac:dyDescent="0.15">
      <c r="B187" t="s">
        <v>201</v>
      </c>
      <c r="C187">
        <v>131055200</v>
      </c>
      <c r="D187">
        <v>124256800</v>
      </c>
      <c r="E187">
        <v>23956400</v>
      </c>
      <c r="F187">
        <v>26512300</v>
      </c>
      <c r="G187">
        <v>1083800</v>
      </c>
      <c r="H187">
        <v>14207000</v>
      </c>
      <c r="I187">
        <v>0</v>
      </c>
      <c r="J187">
        <v>0</v>
      </c>
    </row>
    <row r="188" spans="1:10" x14ac:dyDescent="0.15">
      <c r="A188" t="s">
        <v>427</v>
      </c>
      <c r="B188" t="s">
        <v>171</v>
      </c>
      <c r="C188">
        <v>73130175.400000006</v>
      </c>
      <c r="D188">
        <v>68697058.200000003</v>
      </c>
      <c r="E188">
        <v>7197124.2000000002</v>
      </c>
      <c r="F188">
        <v>13281331.299999999</v>
      </c>
      <c r="G188">
        <v>1859515.2</v>
      </c>
      <c r="H188">
        <v>7936246.7000000002</v>
      </c>
      <c r="I188">
        <v>178606.5</v>
      </c>
      <c r="J188">
        <v>204506.9</v>
      </c>
    </row>
    <row r="189" spans="1:10" x14ac:dyDescent="0.15">
      <c r="B189" t="s">
        <v>172</v>
      </c>
      <c r="C189">
        <v>66229568.899999999</v>
      </c>
      <c r="D189">
        <v>62799710.799999997</v>
      </c>
      <c r="E189">
        <v>5936480.1000000006</v>
      </c>
      <c r="F189">
        <v>11839662.699999999</v>
      </c>
      <c r="G189">
        <v>1109033.7</v>
      </c>
      <c r="H189">
        <v>7339100.2999999998</v>
      </c>
      <c r="I189">
        <v>108637.5</v>
      </c>
      <c r="J189">
        <v>126645.3</v>
      </c>
    </row>
    <row r="190" spans="1:10" x14ac:dyDescent="0.15">
      <c r="B190" t="s">
        <v>173</v>
      </c>
      <c r="C190">
        <v>57315018.100000001</v>
      </c>
      <c r="D190">
        <v>54036639.399999999</v>
      </c>
      <c r="E190">
        <v>4160880.2</v>
      </c>
      <c r="F190">
        <v>12410592.300000001</v>
      </c>
      <c r="G190">
        <v>826953.4</v>
      </c>
      <c r="H190">
        <v>5536396.7000000002</v>
      </c>
      <c r="I190">
        <v>76380.899999999994</v>
      </c>
      <c r="J190">
        <v>67654.100000000006</v>
      </c>
    </row>
    <row r="191" spans="1:10" x14ac:dyDescent="0.15">
      <c r="B191" t="s">
        <v>174</v>
      </c>
      <c r="C191">
        <v>54628717.210000001</v>
      </c>
      <c r="D191">
        <v>51531032.799999997</v>
      </c>
      <c r="E191">
        <v>5864995.9399999995</v>
      </c>
      <c r="F191">
        <v>13963646.92</v>
      </c>
      <c r="G191">
        <v>667949.43000000005</v>
      </c>
      <c r="H191">
        <v>4422136.1100000003</v>
      </c>
      <c r="I191">
        <v>54600.47</v>
      </c>
      <c r="J191">
        <v>63114.58</v>
      </c>
    </row>
    <row r="192" spans="1:10" x14ac:dyDescent="0.15">
      <c r="B192" t="s">
        <v>175</v>
      </c>
      <c r="C192">
        <v>51373287.600000001</v>
      </c>
      <c r="D192">
        <v>48425672.299999997</v>
      </c>
      <c r="E192">
        <v>6800488.9000000004</v>
      </c>
      <c r="F192">
        <v>11824904.199999999</v>
      </c>
      <c r="G192">
        <v>620922.9</v>
      </c>
      <c r="H192">
        <v>4260181.3</v>
      </c>
      <c r="I192">
        <v>38499.4</v>
      </c>
      <c r="J192">
        <v>37146.5</v>
      </c>
    </row>
    <row r="193" spans="2:10" x14ac:dyDescent="0.15">
      <c r="B193" t="s">
        <v>176</v>
      </c>
      <c r="C193">
        <v>50416418.609999999</v>
      </c>
      <c r="D193">
        <v>47543011.240000002</v>
      </c>
      <c r="E193">
        <v>9440340.4700000007</v>
      </c>
      <c r="F193">
        <v>14073925.209999999</v>
      </c>
      <c r="G193">
        <v>535701.68000000005</v>
      </c>
      <c r="H193">
        <v>4475803.7300000004</v>
      </c>
      <c r="I193">
        <v>46049.36</v>
      </c>
      <c r="J193">
        <v>28688.87</v>
      </c>
    </row>
    <row r="194" spans="2:10" x14ac:dyDescent="0.15">
      <c r="B194" t="s">
        <v>177</v>
      </c>
      <c r="C194">
        <v>43405729.299999997</v>
      </c>
      <c r="D194">
        <v>40720115.899999999</v>
      </c>
      <c r="E194">
        <v>7986981</v>
      </c>
      <c r="F194">
        <v>13041176.199999999</v>
      </c>
      <c r="G194">
        <v>345461.1</v>
      </c>
      <c r="H194">
        <v>4506276.3</v>
      </c>
      <c r="I194">
        <v>39940</v>
      </c>
      <c r="J194">
        <v>41474.9</v>
      </c>
    </row>
    <row r="195" spans="2:10" x14ac:dyDescent="0.15">
      <c r="B195" t="s">
        <v>178</v>
      </c>
      <c r="C195">
        <v>42609970.920000002</v>
      </c>
      <c r="D195">
        <v>39945620.359999999</v>
      </c>
      <c r="E195">
        <v>8632952.3100000005</v>
      </c>
      <c r="F195">
        <v>12284200.01</v>
      </c>
      <c r="G195">
        <v>760793.58</v>
      </c>
      <c r="H195">
        <v>4135754.9</v>
      </c>
      <c r="I195">
        <v>12406.25</v>
      </c>
      <c r="J195">
        <v>15403.38</v>
      </c>
    </row>
    <row r="196" spans="2:10" x14ac:dyDescent="0.15">
      <c r="B196" t="s">
        <v>179</v>
      </c>
      <c r="C196">
        <v>41002065.299999997</v>
      </c>
      <c r="D196">
        <v>38395886.799999997</v>
      </c>
      <c r="E196">
        <v>9405386.8000000007</v>
      </c>
      <c r="F196">
        <v>11469147.5</v>
      </c>
      <c r="G196">
        <v>795981.3</v>
      </c>
      <c r="H196">
        <v>3890815.7</v>
      </c>
      <c r="I196">
        <v>11577</v>
      </c>
      <c r="J196">
        <v>13690.2</v>
      </c>
    </row>
    <row r="197" spans="2:10" x14ac:dyDescent="0.15">
      <c r="B197" t="s">
        <v>180</v>
      </c>
      <c r="C197">
        <v>39051867.630000003</v>
      </c>
      <c r="D197">
        <v>36437836.259999998</v>
      </c>
      <c r="E197">
        <v>8184606.4099999992</v>
      </c>
      <c r="F197">
        <v>10514491.619999999</v>
      </c>
      <c r="G197">
        <v>1136266.51</v>
      </c>
      <c r="H197">
        <v>3534161.2</v>
      </c>
      <c r="I197">
        <v>7113.09</v>
      </c>
      <c r="J197">
        <v>14045.52</v>
      </c>
    </row>
    <row r="198" spans="2:10" x14ac:dyDescent="0.15">
      <c r="B198" t="s">
        <v>181</v>
      </c>
      <c r="C198">
        <v>34379215.399999999</v>
      </c>
      <c r="D198">
        <v>31898140</v>
      </c>
      <c r="E198">
        <v>8085988.3000000007</v>
      </c>
      <c r="F198">
        <v>8992913.5999999996</v>
      </c>
      <c r="G198">
        <v>583023.30000000005</v>
      </c>
      <c r="H198">
        <v>2793265.6</v>
      </c>
      <c r="I198">
        <v>5002.8</v>
      </c>
      <c r="J198">
        <v>5489.4</v>
      </c>
    </row>
    <row r="199" spans="2:10" x14ac:dyDescent="0.15">
      <c r="B199" t="s">
        <v>182</v>
      </c>
      <c r="C199">
        <v>33258968.690000001</v>
      </c>
      <c r="D199">
        <v>30875262.16</v>
      </c>
      <c r="E199">
        <v>8507192.7799999993</v>
      </c>
      <c r="F199">
        <v>8328315.1999999993</v>
      </c>
      <c r="G199">
        <v>732897.94</v>
      </c>
      <c r="H199">
        <v>2721465.75</v>
      </c>
      <c r="I199">
        <v>5672.01</v>
      </c>
      <c r="J199">
        <v>9242.31</v>
      </c>
    </row>
    <row r="200" spans="2:10" x14ac:dyDescent="0.15">
      <c r="B200" t="s">
        <v>183</v>
      </c>
      <c r="C200">
        <v>33428079.800000001</v>
      </c>
      <c r="D200">
        <v>31097573</v>
      </c>
      <c r="E200">
        <v>9186663.1000000015</v>
      </c>
      <c r="F200">
        <v>9200183.5999999996</v>
      </c>
      <c r="G200">
        <v>1169893.3999999999</v>
      </c>
      <c r="H200">
        <v>2785350.8</v>
      </c>
      <c r="I200">
        <v>7378.1</v>
      </c>
      <c r="J200">
        <v>7235.5</v>
      </c>
    </row>
    <row r="201" spans="2:10" x14ac:dyDescent="0.15">
      <c r="B201" t="s">
        <v>184</v>
      </c>
      <c r="C201">
        <v>30788547.41</v>
      </c>
      <c r="D201">
        <v>28507240.890000001</v>
      </c>
      <c r="E201">
        <v>8038150.25</v>
      </c>
      <c r="F201">
        <v>8855177.4800000004</v>
      </c>
      <c r="G201">
        <v>920437.28</v>
      </c>
      <c r="H201">
        <v>2576250.2400000002</v>
      </c>
      <c r="I201">
        <v>4683.34</v>
      </c>
      <c r="J201">
        <v>5947.19</v>
      </c>
    </row>
    <row r="202" spans="2:10" x14ac:dyDescent="0.15">
      <c r="B202" t="s">
        <v>185</v>
      </c>
      <c r="C202">
        <v>28179169.399999999</v>
      </c>
      <c r="D202">
        <v>25998742.5</v>
      </c>
      <c r="E202">
        <v>7038051.7999999998</v>
      </c>
      <c r="F202">
        <v>8404746.6999999993</v>
      </c>
      <c r="G202">
        <v>699506.1</v>
      </c>
      <c r="H202">
        <v>2418662.6</v>
      </c>
      <c r="I202">
        <v>7143.3</v>
      </c>
      <c r="J202">
        <v>8447.6</v>
      </c>
    </row>
    <row r="203" spans="2:10" x14ac:dyDescent="0.15">
      <c r="B203" t="s">
        <v>186</v>
      </c>
      <c r="C203">
        <v>26321439.370000001</v>
      </c>
      <c r="D203">
        <v>24264509.989999998</v>
      </c>
      <c r="E203">
        <v>5849029.3800000008</v>
      </c>
      <c r="F203">
        <v>7814825.7699999996</v>
      </c>
      <c r="G203">
        <v>687237.53</v>
      </c>
      <c r="H203">
        <v>2092367.89</v>
      </c>
      <c r="I203">
        <v>1690.21</v>
      </c>
      <c r="J203">
        <v>1871.32</v>
      </c>
    </row>
    <row r="204" spans="2:10" x14ac:dyDescent="0.15">
      <c r="B204" t="s">
        <v>187</v>
      </c>
      <c r="C204">
        <v>26373923</v>
      </c>
      <c r="D204">
        <v>24383626.699999999</v>
      </c>
      <c r="E204">
        <v>6485169.5</v>
      </c>
      <c r="F204">
        <v>7437087.5999999996</v>
      </c>
      <c r="G204">
        <v>574108.5</v>
      </c>
      <c r="H204">
        <v>1917643.1</v>
      </c>
      <c r="I204">
        <v>219</v>
      </c>
      <c r="J204">
        <v>490.8</v>
      </c>
    </row>
    <row r="205" spans="2:10" x14ac:dyDescent="0.15">
      <c r="B205" t="s">
        <v>188</v>
      </c>
      <c r="C205">
        <v>24088841.059999999</v>
      </c>
      <c r="D205">
        <v>22113906.41</v>
      </c>
      <c r="E205">
        <v>5371894.9199999999</v>
      </c>
      <c r="F205">
        <v>6282614.7699999996</v>
      </c>
      <c r="G205">
        <v>830179.14</v>
      </c>
      <c r="H205">
        <v>1661774.19</v>
      </c>
      <c r="I205">
        <v>151.03</v>
      </c>
      <c r="J205">
        <v>0</v>
      </c>
    </row>
    <row r="206" spans="2:10" x14ac:dyDescent="0.15">
      <c r="B206" t="s">
        <v>189</v>
      </c>
      <c r="C206">
        <v>22149260.300000001</v>
      </c>
      <c r="D206">
        <v>20252220.399999999</v>
      </c>
      <c r="E206">
        <v>4573098.3999999994</v>
      </c>
      <c r="F206">
        <v>5671582.5999999996</v>
      </c>
      <c r="G206">
        <v>951977.4</v>
      </c>
      <c r="H206">
        <v>1533734.5</v>
      </c>
      <c r="I206">
        <v>0</v>
      </c>
      <c r="J206">
        <v>0</v>
      </c>
    </row>
    <row r="207" spans="2:10" x14ac:dyDescent="0.15">
      <c r="B207" t="s">
        <v>190</v>
      </c>
      <c r="C207">
        <v>19856917.23</v>
      </c>
      <c r="D207">
        <v>18471775.989999998</v>
      </c>
      <c r="E207">
        <v>3910706.83</v>
      </c>
      <c r="F207">
        <v>4506186.4399999995</v>
      </c>
      <c r="G207">
        <v>857910.92</v>
      </c>
      <c r="H207">
        <v>1352846.86</v>
      </c>
      <c r="I207">
        <v>0</v>
      </c>
      <c r="J207">
        <v>0</v>
      </c>
    </row>
    <row r="208" spans="2:10" x14ac:dyDescent="0.15">
      <c r="B208" t="s">
        <v>191</v>
      </c>
      <c r="C208">
        <v>19615723.43</v>
      </c>
      <c r="D208">
        <v>18293236.789999999</v>
      </c>
      <c r="E208">
        <v>4671616.1899999995</v>
      </c>
      <c r="F208">
        <v>5332228.93</v>
      </c>
      <c r="G208">
        <v>839432.46</v>
      </c>
      <c r="H208">
        <v>1473509.49</v>
      </c>
      <c r="I208">
        <v>0</v>
      </c>
      <c r="J208">
        <v>0</v>
      </c>
    </row>
    <row r="209" spans="1:10" x14ac:dyDescent="0.15">
      <c r="B209" t="s">
        <v>192</v>
      </c>
      <c r="C209">
        <v>17371952.84</v>
      </c>
      <c r="D209">
        <v>16088970.41</v>
      </c>
      <c r="E209">
        <v>2520798.96</v>
      </c>
      <c r="F209">
        <v>4784606.5500000007</v>
      </c>
      <c r="G209">
        <v>809861.72</v>
      </c>
      <c r="H209">
        <v>1253422.03</v>
      </c>
      <c r="I209">
        <v>0</v>
      </c>
      <c r="J209">
        <v>0</v>
      </c>
    </row>
    <row r="210" spans="1:10" x14ac:dyDescent="0.15">
      <c r="B210" t="s">
        <v>193</v>
      </c>
      <c r="C210">
        <v>14956581.810000001</v>
      </c>
      <c r="D210">
        <v>13739760.98</v>
      </c>
      <c r="E210">
        <v>2394740</v>
      </c>
      <c r="F210">
        <v>3156268.17</v>
      </c>
      <c r="G210">
        <v>798611.49</v>
      </c>
      <c r="H210">
        <v>1166867.6000000001</v>
      </c>
      <c r="I210">
        <v>0</v>
      </c>
      <c r="J210">
        <v>0</v>
      </c>
    </row>
    <row r="211" spans="1:10" x14ac:dyDescent="0.15">
      <c r="B211" t="s">
        <v>194</v>
      </c>
      <c r="C211">
        <v>14656643.460000001</v>
      </c>
      <c r="D211">
        <v>13471410.970000001</v>
      </c>
      <c r="E211">
        <v>2581436.7599999998</v>
      </c>
      <c r="F211">
        <v>3214426.75</v>
      </c>
      <c r="G211">
        <v>702688.54</v>
      </c>
      <c r="H211">
        <v>1192139.08</v>
      </c>
      <c r="I211">
        <v>0</v>
      </c>
      <c r="J211">
        <v>0</v>
      </c>
    </row>
    <row r="212" spans="1:10" x14ac:dyDescent="0.15">
      <c r="B212" t="s">
        <v>195</v>
      </c>
      <c r="C212">
        <v>12969998.75</v>
      </c>
      <c r="D212">
        <v>11821915.859999999</v>
      </c>
      <c r="E212">
        <v>1661094.7200000002</v>
      </c>
      <c r="F212">
        <v>1907490.31</v>
      </c>
      <c r="G212">
        <v>946454.89</v>
      </c>
      <c r="H212">
        <v>1035712.39</v>
      </c>
      <c r="I212">
        <v>0</v>
      </c>
      <c r="J212">
        <v>0</v>
      </c>
    </row>
    <row r="213" spans="1:10" x14ac:dyDescent="0.15">
      <c r="B213" t="s">
        <v>196</v>
      </c>
      <c r="C213">
        <v>11233103.35</v>
      </c>
      <c r="D213">
        <v>10062067.92</v>
      </c>
      <c r="E213">
        <v>974780.77</v>
      </c>
      <c r="F213">
        <v>1131708.08</v>
      </c>
      <c r="G213">
        <v>1166289.9199999999</v>
      </c>
      <c r="H213">
        <v>1121855.3500000001</v>
      </c>
      <c r="I213">
        <v>0</v>
      </c>
      <c r="J213">
        <v>0</v>
      </c>
    </row>
    <row r="214" spans="1:10" x14ac:dyDescent="0.15">
      <c r="B214" t="s">
        <v>197</v>
      </c>
      <c r="C214">
        <v>9370607.1400000006</v>
      </c>
      <c r="D214">
        <v>8236047.6799999997</v>
      </c>
      <c r="E214">
        <v>866729.01</v>
      </c>
      <c r="F214">
        <v>1440703.1400000001</v>
      </c>
      <c r="G214">
        <v>781578.11</v>
      </c>
      <c r="H214">
        <v>1045547.61</v>
      </c>
      <c r="I214">
        <v>0</v>
      </c>
      <c r="J214">
        <v>0</v>
      </c>
    </row>
    <row r="215" spans="1:10" x14ac:dyDescent="0.15">
      <c r="B215" t="s">
        <v>198</v>
      </c>
      <c r="C215">
        <v>9496071.7100000009</v>
      </c>
      <c r="D215">
        <v>8420941.7100000009</v>
      </c>
      <c r="E215">
        <v>841877.03</v>
      </c>
      <c r="F215">
        <v>1585831.94</v>
      </c>
      <c r="G215">
        <v>810775.42</v>
      </c>
      <c r="H215">
        <v>1042825.82</v>
      </c>
      <c r="I215">
        <v>0</v>
      </c>
      <c r="J215">
        <v>0</v>
      </c>
    </row>
    <row r="216" spans="1:10" x14ac:dyDescent="0.15">
      <c r="B216" t="s">
        <v>199</v>
      </c>
      <c r="C216">
        <v>9004577.2200000007</v>
      </c>
      <c r="D216">
        <v>7985782.4699999997</v>
      </c>
      <c r="E216">
        <v>1139646.22</v>
      </c>
      <c r="F216">
        <v>1642121.6400000001</v>
      </c>
      <c r="G216">
        <v>428307.38</v>
      </c>
      <c r="H216">
        <v>1013946.58</v>
      </c>
      <c r="I216">
        <v>0</v>
      </c>
      <c r="J216">
        <v>0</v>
      </c>
    </row>
    <row r="217" spans="1:10" x14ac:dyDescent="0.15">
      <c r="B217" t="s">
        <v>200</v>
      </c>
      <c r="C217">
        <v>8713707.4700000007</v>
      </c>
      <c r="D217">
        <v>7670361.8399999999</v>
      </c>
      <c r="E217">
        <v>1125062.8699999999</v>
      </c>
      <c r="F217">
        <v>2124193.73</v>
      </c>
      <c r="G217">
        <v>978003.36</v>
      </c>
      <c r="H217">
        <v>871970.6</v>
      </c>
      <c r="I217">
        <v>0</v>
      </c>
      <c r="J217">
        <v>0</v>
      </c>
    </row>
    <row r="218" spans="1:10" x14ac:dyDescent="0.15">
      <c r="B218" t="s">
        <v>201</v>
      </c>
      <c r="C218">
        <v>7606371.1799999997</v>
      </c>
      <c r="D218">
        <v>6612124.8700000001</v>
      </c>
      <c r="E218">
        <v>815272.66999999993</v>
      </c>
      <c r="F218">
        <v>1147662.03</v>
      </c>
      <c r="G218">
        <v>674064.15</v>
      </c>
      <c r="H218">
        <v>853282.97</v>
      </c>
      <c r="I218">
        <v>0</v>
      </c>
      <c r="J218">
        <v>0</v>
      </c>
    </row>
    <row r="219" spans="1:10" x14ac:dyDescent="0.15">
      <c r="A219" t="s">
        <v>429</v>
      </c>
      <c r="B219" t="s">
        <v>171</v>
      </c>
      <c r="C219">
        <v>512590300</v>
      </c>
      <c r="D219">
        <v>483447300</v>
      </c>
      <c r="E219">
        <v>68806200</v>
      </c>
      <c r="F219">
        <v>200584000</v>
      </c>
      <c r="G219">
        <v>4086000</v>
      </c>
      <c r="H219">
        <v>40953600</v>
      </c>
      <c r="I219">
        <v>886100</v>
      </c>
      <c r="J219">
        <v>784000</v>
      </c>
    </row>
    <row r="220" spans="1:10" x14ac:dyDescent="0.15">
      <c r="B220" t="s">
        <v>172</v>
      </c>
      <c r="C220">
        <v>451303600</v>
      </c>
      <c r="D220">
        <v>423667500</v>
      </c>
      <c r="E220">
        <v>72924300</v>
      </c>
      <c r="F220">
        <v>142522000</v>
      </c>
      <c r="G220">
        <v>3894900</v>
      </c>
      <c r="H220">
        <v>43316500</v>
      </c>
      <c r="I220">
        <v>641900</v>
      </c>
      <c r="J220">
        <v>560100</v>
      </c>
    </row>
    <row r="221" spans="1:10" x14ac:dyDescent="0.15">
      <c r="B221" t="s">
        <v>173</v>
      </c>
      <c r="C221">
        <v>440639900</v>
      </c>
      <c r="D221">
        <v>414530300</v>
      </c>
      <c r="E221">
        <v>86472600</v>
      </c>
      <c r="F221">
        <v>144779900</v>
      </c>
      <c r="G221">
        <v>4443500</v>
      </c>
      <c r="H221">
        <v>40806600</v>
      </c>
      <c r="I221">
        <v>514200</v>
      </c>
      <c r="J221">
        <v>449800</v>
      </c>
    </row>
    <row r="222" spans="1:10" x14ac:dyDescent="0.15">
      <c r="B222" t="s">
        <v>174</v>
      </c>
      <c r="C222">
        <v>399557700</v>
      </c>
      <c r="D222">
        <v>375866100</v>
      </c>
      <c r="E222">
        <v>110048700</v>
      </c>
      <c r="F222">
        <v>135147900</v>
      </c>
      <c r="G222">
        <v>3184800</v>
      </c>
      <c r="H222">
        <v>29454900</v>
      </c>
      <c r="I222">
        <v>567900</v>
      </c>
      <c r="J222">
        <v>565300</v>
      </c>
    </row>
    <row r="223" spans="1:10" x14ac:dyDescent="0.15">
      <c r="B223" t="s">
        <v>175</v>
      </c>
      <c r="C223">
        <v>394820000</v>
      </c>
      <c r="D223">
        <v>372494400</v>
      </c>
      <c r="E223">
        <v>119581800</v>
      </c>
      <c r="F223">
        <v>129348400</v>
      </c>
      <c r="G223">
        <v>2489900</v>
      </c>
      <c r="H223">
        <v>30099700</v>
      </c>
      <c r="I223">
        <v>363700</v>
      </c>
      <c r="J223">
        <v>337000</v>
      </c>
    </row>
    <row r="224" spans="1:10" x14ac:dyDescent="0.15">
      <c r="B224" t="s">
        <v>176</v>
      </c>
      <c r="C224">
        <v>379314500</v>
      </c>
      <c r="D224">
        <v>357571100</v>
      </c>
      <c r="E224">
        <v>119177300</v>
      </c>
      <c r="F224">
        <v>133341900</v>
      </c>
      <c r="G224">
        <v>3207100</v>
      </c>
      <c r="H224">
        <v>24121700</v>
      </c>
      <c r="I224">
        <v>562100</v>
      </c>
      <c r="J224">
        <v>472000</v>
      </c>
    </row>
    <row r="225" spans="2:10" x14ac:dyDescent="0.15">
      <c r="B225" t="s">
        <v>177</v>
      </c>
      <c r="C225">
        <v>367743500</v>
      </c>
      <c r="D225">
        <v>347626400</v>
      </c>
      <c r="E225">
        <v>107102600</v>
      </c>
      <c r="F225">
        <v>116759700</v>
      </c>
      <c r="G225">
        <v>4229500</v>
      </c>
      <c r="H225">
        <v>26368100</v>
      </c>
      <c r="I225">
        <v>641400</v>
      </c>
      <c r="J225">
        <v>686400</v>
      </c>
    </row>
    <row r="226" spans="2:10" x14ac:dyDescent="0.15">
      <c r="B226" t="s">
        <v>178</v>
      </c>
      <c r="C226">
        <v>363365000</v>
      </c>
      <c r="D226">
        <v>343784000</v>
      </c>
      <c r="E226">
        <v>112949000</v>
      </c>
      <c r="F226">
        <v>119361200</v>
      </c>
      <c r="G226">
        <v>2843200</v>
      </c>
      <c r="H226">
        <v>24781600</v>
      </c>
      <c r="I226">
        <v>325200</v>
      </c>
      <c r="J226">
        <v>340800</v>
      </c>
    </row>
    <row r="227" spans="2:10" x14ac:dyDescent="0.15">
      <c r="B227" t="s">
        <v>179</v>
      </c>
      <c r="C227">
        <v>357727800</v>
      </c>
      <c r="D227">
        <v>339171800</v>
      </c>
      <c r="E227">
        <v>112693800</v>
      </c>
      <c r="F227">
        <v>116294600</v>
      </c>
      <c r="G227">
        <v>2583800</v>
      </c>
      <c r="H227">
        <v>22109100</v>
      </c>
      <c r="I227">
        <v>527300</v>
      </c>
      <c r="J227">
        <v>515600</v>
      </c>
    </row>
    <row r="228" spans="2:10" x14ac:dyDescent="0.15">
      <c r="B228" t="s">
        <v>180</v>
      </c>
      <c r="C228">
        <v>346961100</v>
      </c>
      <c r="D228">
        <v>328714900</v>
      </c>
      <c r="E228">
        <v>120261300</v>
      </c>
      <c r="F228">
        <v>112868600</v>
      </c>
      <c r="G228">
        <v>2544600</v>
      </c>
      <c r="H228">
        <v>23316200</v>
      </c>
      <c r="I228">
        <v>397900</v>
      </c>
      <c r="J228">
        <v>360700</v>
      </c>
    </row>
    <row r="229" spans="2:10" x14ac:dyDescent="0.15">
      <c r="B229" t="s">
        <v>181</v>
      </c>
      <c r="C229">
        <v>325097500</v>
      </c>
      <c r="D229">
        <v>308034000</v>
      </c>
      <c r="E229">
        <v>117225100</v>
      </c>
      <c r="F229">
        <v>114468700</v>
      </c>
      <c r="G229">
        <v>2154000</v>
      </c>
      <c r="H229">
        <v>19205700</v>
      </c>
      <c r="I229">
        <v>326600</v>
      </c>
      <c r="J229">
        <v>299600</v>
      </c>
    </row>
    <row r="230" spans="2:10" x14ac:dyDescent="0.15">
      <c r="B230" t="s">
        <v>182</v>
      </c>
      <c r="C230">
        <v>296468600</v>
      </c>
      <c r="D230">
        <v>282580700</v>
      </c>
      <c r="E230">
        <v>113247300</v>
      </c>
      <c r="F230">
        <v>104563700</v>
      </c>
      <c r="G230">
        <v>1404800</v>
      </c>
      <c r="H230">
        <v>17055400</v>
      </c>
      <c r="I230">
        <v>288200</v>
      </c>
      <c r="J230">
        <v>298700</v>
      </c>
    </row>
    <row r="231" spans="2:10" x14ac:dyDescent="0.15">
      <c r="B231" t="s">
        <v>183</v>
      </c>
      <c r="C231">
        <v>278045100</v>
      </c>
      <c r="D231">
        <v>264979400</v>
      </c>
      <c r="E231">
        <v>110165800</v>
      </c>
      <c r="F231">
        <v>103159500</v>
      </c>
      <c r="G231">
        <v>2151800</v>
      </c>
      <c r="H231">
        <v>13316600</v>
      </c>
      <c r="I231">
        <v>244500</v>
      </c>
      <c r="J231">
        <v>254700</v>
      </c>
    </row>
    <row r="232" spans="2:10" x14ac:dyDescent="0.15">
      <c r="B232" t="s">
        <v>184</v>
      </c>
      <c r="C232">
        <v>262939800</v>
      </c>
      <c r="D232">
        <v>250453800</v>
      </c>
      <c r="E232">
        <v>99293200</v>
      </c>
      <c r="F232">
        <v>101700100</v>
      </c>
      <c r="G232">
        <v>1055600</v>
      </c>
      <c r="H232">
        <v>15586900</v>
      </c>
      <c r="I232">
        <v>169000</v>
      </c>
      <c r="J232">
        <v>164300</v>
      </c>
    </row>
    <row r="233" spans="2:10" x14ac:dyDescent="0.15">
      <c r="B233" t="s">
        <v>185</v>
      </c>
      <c r="C233">
        <v>240879800</v>
      </c>
      <c r="D233">
        <v>229272000</v>
      </c>
      <c r="E233">
        <v>82530300</v>
      </c>
      <c r="F233">
        <v>82100900</v>
      </c>
      <c r="G233">
        <v>810100</v>
      </c>
      <c r="H233">
        <v>14750500</v>
      </c>
      <c r="I233">
        <v>290700</v>
      </c>
      <c r="J233">
        <v>301300</v>
      </c>
    </row>
    <row r="234" spans="2:10" x14ac:dyDescent="0.15">
      <c r="B234" t="s">
        <v>186</v>
      </c>
      <c r="C234">
        <v>209210900</v>
      </c>
      <c r="D234">
        <v>198482500</v>
      </c>
      <c r="E234">
        <v>60568300</v>
      </c>
      <c r="F234">
        <v>62053200</v>
      </c>
      <c r="G234">
        <v>818100</v>
      </c>
      <c r="H234">
        <v>14584600</v>
      </c>
      <c r="I234">
        <v>230200</v>
      </c>
      <c r="J234">
        <v>255700</v>
      </c>
    </row>
    <row r="235" spans="2:10" x14ac:dyDescent="0.15">
      <c r="B235" t="s">
        <v>187</v>
      </c>
      <c r="C235">
        <v>208990600</v>
      </c>
      <c r="D235">
        <v>198833200</v>
      </c>
      <c r="E235">
        <v>62729300</v>
      </c>
      <c r="F235">
        <v>66028200</v>
      </c>
      <c r="G235">
        <v>1103600</v>
      </c>
      <c r="H235">
        <v>14023300</v>
      </c>
      <c r="I235">
        <v>233400</v>
      </c>
      <c r="J235">
        <v>226100</v>
      </c>
    </row>
    <row r="236" spans="2:10" x14ac:dyDescent="0.15">
      <c r="B236" t="s">
        <v>188</v>
      </c>
      <c r="C236">
        <v>191699042.83000001</v>
      </c>
      <c r="D236">
        <v>181949938.08000001</v>
      </c>
      <c r="E236">
        <v>51392459.800000004</v>
      </c>
      <c r="F236">
        <v>55810305.110000007</v>
      </c>
      <c r="G236">
        <v>327833.8</v>
      </c>
      <c r="H236">
        <v>14355672.119999999</v>
      </c>
      <c r="I236">
        <v>233000.41</v>
      </c>
      <c r="J236">
        <v>231667.23</v>
      </c>
    </row>
    <row r="237" spans="2:10" x14ac:dyDescent="0.15">
      <c r="B237" t="s">
        <v>189</v>
      </c>
      <c r="C237">
        <v>184967337.93000001</v>
      </c>
      <c r="D237">
        <v>175767809.19999999</v>
      </c>
      <c r="E237">
        <v>43497115.979999997</v>
      </c>
      <c r="F237">
        <v>53337694.829999998</v>
      </c>
      <c r="G237">
        <v>553695.43999999994</v>
      </c>
      <c r="H237">
        <v>14723185.02</v>
      </c>
      <c r="I237">
        <v>230137.28</v>
      </c>
      <c r="J237">
        <v>231724.68</v>
      </c>
    </row>
    <row r="238" spans="2:10" x14ac:dyDescent="0.15">
      <c r="B238" t="s">
        <v>190</v>
      </c>
      <c r="C238">
        <v>181026723.69999999</v>
      </c>
      <c r="D238">
        <v>172135983.25</v>
      </c>
      <c r="E238">
        <v>53399331.060000002</v>
      </c>
      <c r="F238">
        <v>54930910.040000007</v>
      </c>
      <c r="G238">
        <v>823727.03</v>
      </c>
      <c r="H238">
        <v>12366425.6</v>
      </c>
      <c r="I238">
        <v>227185.62</v>
      </c>
      <c r="J238">
        <v>213435.12</v>
      </c>
    </row>
    <row r="239" spans="2:10" x14ac:dyDescent="0.15">
      <c r="B239" t="s">
        <v>191</v>
      </c>
      <c r="C239">
        <v>171480374.49000001</v>
      </c>
      <c r="D239">
        <v>163088225.88</v>
      </c>
      <c r="E239">
        <v>49738503.170000002</v>
      </c>
      <c r="F239">
        <v>53119305.689999998</v>
      </c>
      <c r="G239">
        <v>897741.3</v>
      </c>
      <c r="H239">
        <v>9812778.1699999999</v>
      </c>
      <c r="I239">
        <v>184939.1</v>
      </c>
      <c r="J239">
        <v>169781.84</v>
      </c>
    </row>
    <row r="240" spans="2:10" x14ac:dyDescent="0.15">
      <c r="B240" t="s">
        <v>192</v>
      </c>
      <c r="C240">
        <v>149406971.91999999</v>
      </c>
      <c r="D240">
        <v>143236120.83000001</v>
      </c>
      <c r="E240">
        <v>37346531.310000002</v>
      </c>
      <c r="F240">
        <v>40920936.879999995</v>
      </c>
      <c r="G240">
        <v>651017.5</v>
      </c>
      <c r="H240">
        <v>10033619.710000001</v>
      </c>
      <c r="I240">
        <v>132225.71</v>
      </c>
      <c r="J240">
        <v>133997.25</v>
      </c>
    </row>
    <row r="241" spans="1:10" x14ac:dyDescent="0.15">
      <c r="B241" t="s">
        <v>193</v>
      </c>
      <c r="C241">
        <v>133216155.22</v>
      </c>
      <c r="D241">
        <v>127256409.06</v>
      </c>
      <c r="E241">
        <v>25193301.349999998</v>
      </c>
      <c r="F241">
        <v>28468613.130000003</v>
      </c>
      <c r="G241">
        <v>336348.44</v>
      </c>
      <c r="H241">
        <v>11114815.029999999</v>
      </c>
      <c r="I241">
        <v>139903.49</v>
      </c>
      <c r="J241">
        <v>160181.35999999999</v>
      </c>
    </row>
    <row r="242" spans="1:10" x14ac:dyDescent="0.15">
      <c r="B242" t="s">
        <v>194</v>
      </c>
      <c r="C242">
        <v>126631161.51000001</v>
      </c>
      <c r="D242">
        <v>121046382.65000001</v>
      </c>
      <c r="E242">
        <v>20554706.98</v>
      </c>
      <c r="F242">
        <v>27434093.810000002</v>
      </c>
      <c r="G242">
        <v>497779.09</v>
      </c>
      <c r="H242">
        <v>9230191.0899999999</v>
      </c>
      <c r="I242">
        <v>157342.9</v>
      </c>
      <c r="J242">
        <v>179310.18</v>
      </c>
    </row>
    <row r="243" spans="1:10" x14ac:dyDescent="0.15">
      <c r="B243" t="s">
        <v>195</v>
      </c>
      <c r="C243">
        <v>121363497.03</v>
      </c>
      <c r="D243">
        <v>116054377.20999999</v>
      </c>
      <c r="E243">
        <v>22532302.719999999</v>
      </c>
      <c r="F243">
        <v>25315217.760000002</v>
      </c>
      <c r="G243">
        <v>548347.74</v>
      </c>
      <c r="H243">
        <v>8422223.3300000001</v>
      </c>
      <c r="I243">
        <v>200808.07</v>
      </c>
      <c r="J243">
        <v>221581.19</v>
      </c>
    </row>
    <row r="244" spans="1:10" x14ac:dyDescent="0.15">
      <c r="B244" t="s">
        <v>196</v>
      </c>
      <c r="C244">
        <v>109723676.19</v>
      </c>
      <c r="D244">
        <v>104524461.58</v>
      </c>
      <c r="E244">
        <v>22990000.48</v>
      </c>
      <c r="F244">
        <v>23153901.220000003</v>
      </c>
      <c r="G244">
        <v>327697.73</v>
      </c>
      <c r="H244">
        <v>7640494.7400000002</v>
      </c>
      <c r="I244">
        <v>281310.05</v>
      </c>
      <c r="J244">
        <v>310078.96000000002</v>
      </c>
    </row>
    <row r="245" spans="1:10" x14ac:dyDescent="0.15">
      <c r="B245" t="s">
        <v>197</v>
      </c>
      <c r="C245">
        <v>102089882.48999999</v>
      </c>
      <c r="D245">
        <v>97187677.879999995</v>
      </c>
      <c r="E245">
        <v>22719830.710000001</v>
      </c>
      <c r="F245">
        <v>25392819.75</v>
      </c>
      <c r="G245">
        <v>669121.15</v>
      </c>
      <c r="H245">
        <v>7716798.6600000001</v>
      </c>
      <c r="I245">
        <v>376464.02</v>
      </c>
      <c r="J245">
        <v>394128.33</v>
      </c>
    </row>
    <row r="246" spans="1:10" x14ac:dyDescent="0.15">
      <c r="B246" t="s">
        <v>198</v>
      </c>
      <c r="C246">
        <v>92531262.650000006</v>
      </c>
      <c r="D246">
        <v>87862435.069999993</v>
      </c>
      <c r="E246">
        <v>20416315.879999999</v>
      </c>
      <c r="F246">
        <v>22207149.699999999</v>
      </c>
      <c r="G246">
        <v>748943.89</v>
      </c>
      <c r="H246">
        <v>6056117.4800000004</v>
      </c>
      <c r="I246">
        <v>165208.29</v>
      </c>
      <c r="J246">
        <v>188290.29</v>
      </c>
    </row>
    <row r="247" spans="1:10" x14ac:dyDescent="0.15">
      <c r="B247" t="s">
        <v>199</v>
      </c>
      <c r="C247">
        <v>91696390.569999993</v>
      </c>
      <c r="D247">
        <v>87308185.379999995</v>
      </c>
      <c r="E247">
        <v>20627320.93</v>
      </c>
      <c r="F247">
        <v>26499173.449999999</v>
      </c>
      <c r="G247">
        <v>556146.37</v>
      </c>
      <c r="H247">
        <v>4855916.29</v>
      </c>
      <c r="I247">
        <v>122193.47</v>
      </c>
      <c r="J247">
        <v>146587.21</v>
      </c>
    </row>
    <row r="248" spans="1:10" x14ac:dyDescent="0.15">
      <c r="B248" t="s">
        <v>200</v>
      </c>
      <c r="C248">
        <v>86616962.790000007</v>
      </c>
      <c r="D248">
        <v>82414954.379999995</v>
      </c>
      <c r="E248">
        <v>21699479.390000001</v>
      </c>
      <c r="F248">
        <v>24796469.969999999</v>
      </c>
      <c r="G248">
        <v>817169.8</v>
      </c>
      <c r="H248">
        <v>4565589.38</v>
      </c>
      <c r="I248">
        <v>173260.62</v>
      </c>
      <c r="J248">
        <v>189925.27</v>
      </c>
    </row>
    <row r="249" spans="1:10" x14ac:dyDescent="0.15">
      <c r="B249" t="s">
        <v>201</v>
      </c>
      <c r="C249">
        <v>85133527</v>
      </c>
      <c r="D249">
        <v>81243819.299999997</v>
      </c>
      <c r="E249">
        <v>21626211.75</v>
      </c>
      <c r="F249">
        <v>23525636.249999996</v>
      </c>
      <c r="G249">
        <v>852506.72</v>
      </c>
      <c r="H249">
        <v>4336487.46</v>
      </c>
      <c r="I249">
        <v>125742.99</v>
      </c>
      <c r="J249">
        <v>134187.22</v>
      </c>
    </row>
    <row r="250" spans="1:10" x14ac:dyDescent="0.15">
      <c r="A250" t="s">
        <v>430</v>
      </c>
      <c r="B250" t="s">
        <v>171</v>
      </c>
      <c r="C250">
        <v>162422800</v>
      </c>
      <c r="D250">
        <v>152072500</v>
      </c>
      <c r="E250">
        <v>32623500</v>
      </c>
      <c r="F250">
        <v>35241000</v>
      </c>
      <c r="G250">
        <v>1187700</v>
      </c>
      <c r="H250">
        <v>10683100</v>
      </c>
      <c r="I250">
        <v>10000</v>
      </c>
      <c r="J250">
        <v>9400</v>
      </c>
    </row>
    <row r="251" spans="1:10" x14ac:dyDescent="0.15">
      <c r="B251" t="s">
        <v>172</v>
      </c>
      <c r="C251">
        <v>152786000</v>
      </c>
      <c r="D251">
        <v>142736000</v>
      </c>
      <c r="E251">
        <v>27910800</v>
      </c>
      <c r="F251">
        <v>35701500</v>
      </c>
      <c r="G251">
        <v>1297200</v>
      </c>
      <c r="H251">
        <v>11002500</v>
      </c>
      <c r="I251">
        <v>7500</v>
      </c>
      <c r="J251">
        <v>6400</v>
      </c>
    </row>
    <row r="252" spans="1:10" x14ac:dyDescent="0.15">
      <c r="B252" t="s">
        <v>173</v>
      </c>
      <c r="C252">
        <v>152443700</v>
      </c>
      <c r="D252">
        <v>142829300</v>
      </c>
      <c r="E252">
        <v>30731000</v>
      </c>
      <c r="F252">
        <v>39681300</v>
      </c>
      <c r="G252">
        <v>1336000</v>
      </c>
      <c r="H252">
        <v>10970600</v>
      </c>
      <c r="I252">
        <v>5300</v>
      </c>
      <c r="J252">
        <v>3100</v>
      </c>
    </row>
    <row r="253" spans="1:10" x14ac:dyDescent="0.15">
      <c r="B253" t="s">
        <v>174</v>
      </c>
      <c r="C253">
        <v>149065300</v>
      </c>
      <c r="D253">
        <v>139857100</v>
      </c>
      <c r="E253">
        <v>32801500</v>
      </c>
      <c r="F253">
        <v>41384900</v>
      </c>
      <c r="G253">
        <v>1223500</v>
      </c>
      <c r="H253">
        <v>10122500</v>
      </c>
      <c r="I253">
        <v>5500</v>
      </c>
      <c r="J253">
        <v>4000</v>
      </c>
    </row>
    <row r="254" spans="1:10" x14ac:dyDescent="0.15">
      <c r="B254" t="s">
        <v>175</v>
      </c>
      <c r="C254">
        <v>147560600</v>
      </c>
      <c r="D254">
        <v>138787600</v>
      </c>
      <c r="E254">
        <v>34404800</v>
      </c>
      <c r="F254">
        <v>38577300</v>
      </c>
      <c r="G254">
        <v>1546800</v>
      </c>
      <c r="H254">
        <v>9919700</v>
      </c>
      <c r="I254">
        <v>6400</v>
      </c>
      <c r="J254">
        <v>5200</v>
      </c>
    </row>
    <row r="255" spans="1:10" x14ac:dyDescent="0.15">
      <c r="B255" t="s">
        <v>176</v>
      </c>
      <c r="C255">
        <v>138959063.5</v>
      </c>
      <c r="D255">
        <v>130592742.09999999</v>
      </c>
      <c r="E255">
        <v>31453363.5</v>
      </c>
      <c r="F255">
        <v>38302508.700000003</v>
      </c>
      <c r="G255">
        <v>979936.1</v>
      </c>
      <c r="H255">
        <v>9753438.6999999993</v>
      </c>
      <c r="I255">
        <v>6579.9</v>
      </c>
      <c r="J255">
        <v>5684.5</v>
      </c>
    </row>
    <row r="256" spans="1:10" x14ac:dyDescent="0.15">
      <c r="B256" t="s">
        <v>177</v>
      </c>
      <c r="C256">
        <v>133676384.5</v>
      </c>
      <c r="D256">
        <v>125845773.7</v>
      </c>
      <c r="E256">
        <v>29797641.100000001</v>
      </c>
      <c r="F256">
        <v>36684773.100000001</v>
      </c>
      <c r="G256">
        <v>1322122.3999999999</v>
      </c>
      <c r="H256">
        <v>9643079.1999999993</v>
      </c>
      <c r="I256">
        <v>8988.4</v>
      </c>
      <c r="J256">
        <v>10387.200000000001</v>
      </c>
    </row>
    <row r="257" spans="2:10" x14ac:dyDescent="0.15">
      <c r="B257" t="s">
        <v>178</v>
      </c>
      <c r="C257">
        <v>120753426.90000001</v>
      </c>
      <c r="D257">
        <v>112951287.59999999</v>
      </c>
      <c r="E257">
        <v>21817696.600000001</v>
      </c>
      <c r="F257">
        <v>25680348.200000003</v>
      </c>
      <c r="G257">
        <v>1004529.3</v>
      </c>
      <c r="H257">
        <v>10367981.1</v>
      </c>
      <c r="I257">
        <v>6113</v>
      </c>
      <c r="J257">
        <v>7354.7</v>
      </c>
    </row>
    <row r="258" spans="2:10" x14ac:dyDescent="0.15">
      <c r="B258" t="s">
        <v>179</v>
      </c>
      <c r="C258">
        <v>120245182.2</v>
      </c>
      <c r="D258">
        <v>112630764.3</v>
      </c>
      <c r="E258">
        <v>23640744</v>
      </c>
      <c r="F258">
        <v>25981751.699999999</v>
      </c>
      <c r="G258">
        <v>1184663.5</v>
      </c>
      <c r="H258">
        <v>9873659.9000000004</v>
      </c>
      <c r="I258">
        <v>4817.7</v>
      </c>
      <c r="J258">
        <v>8047.4</v>
      </c>
    </row>
    <row r="259" spans="2:10" x14ac:dyDescent="0.15">
      <c r="B259" t="s">
        <v>180</v>
      </c>
      <c r="C259">
        <v>115095558.40000001</v>
      </c>
      <c r="D259">
        <v>107479218.3</v>
      </c>
      <c r="E259">
        <v>21524973.399999999</v>
      </c>
      <c r="F259">
        <v>25049792.800000001</v>
      </c>
      <c r="G259">
        <v>577298.9</v>
      </c>
      <c r="H259">
        <v>9682830</v>
      </c>
      <c r="I259">
        <v>3475.8</v>
      </c>
      <c r="J259">
        <v>4663.5</v>
      </c>
    </row>
    <row r="260" spans="2:10" x14ac:dyDescent="0.15">
      <c r="B260" t="s">
        <v>181</v>
      </c>
      <c r="C260">
        <v>111996892.59999999</v>
      </c>
      <c r="D260">
        <v>104827821.2</v>
      </c>
      <c r="E260">
        <v>22347718.899999999</v>
      </c>
      <c r="F260">
        <v>30162496.400000002</v>
      </c>
      <c r="G260">
        <v>704069.4</v>
      </c>
      <c r="H260">
        <v>9498305.5</v>
      </c>
      <c r="I260">
        <v>3031.7</v>
      </c>
      <c r="J260">
        <v>3285.8</v>
      </c>
    </row>
    <row r="261" spans="2:10" x14ac:dyDescent="0.15">
      <c r="B261" t="s">
        <v>182</v>
      </c>
      <c r="C261">
        <v>111815323.5</v>
      </c>
      <c r="D261">
        <v>104803704.40000001</v>
      </c>
      <c r="E261">
        <v>27459844</v>
      </c>
      <c r="F261">
        <v>30466869.300000001</v>
      </c>
      <c r="G261">
        <v>894015</v>
      </c>
      <c r="H261">
        <v>9871224.1999999993</v>
      </c>
      <c r="I261">
        <v>3250.7</v>
      </c>
      <c r="J261">
        <v>4461.3999999999996</v>
      </c>
    </row>
    <row r="262" spans="2:10" x14ac:dyDescent="0.15">
      <c r="B262" t="s">
        <v>183</v>
      </c>
      <c r="C262">
        <v>110101588.7</v>
      </c>
      <c r="D262">
        <v>103344598.59999999</v>
      </c>
      <c r="E262">
        <v>29872511.900000002</v>
      </c>
      <c r="F262">
        <v>31086043.800000001</v>
      </c>
      <c r="G262">
        <v>815415.2</v>
      </c>
      <c r="H262">
        <v>9236905.0999999996</v>
      </c>
      <c r="I262">
        <v>3808.1</v>
      </c>
      <c r="J262">
        <v>4204.3999999999996</v>
      </c>
    </row>
    <row r="263" spans="2:10" x14ac:dyDescent="0.15">
      <c r="B263" t="s">
        <v>184</v>
      </c>
      <c r="C263">
        <v>100126618.8</v>
      </c>
      <c r="D263">
        <v>93570481.599999994</v>
      </c>
      <c r="E263">
        <v>24973125.399999999</v>
      </c>
      <c r="F263">
        <v>24103162.5</v>
      </c>
      <c r="G263">
        <v>567426.5</v>
      </c>
      <c r="H263">
        <v>8661054.3000000007</v>
      </c>
      <c r="I263">
        <v>2154.5</v>
      </c>
      <c r="J263">
        <v>1328.2</v>
      </c>
    </row>
    <row r="264" spans="2:10" x14ac:dyDescent="0.15">
      <c r="B264" t="s">
        <v>185</v>
      </c>
      <c r="C264">
        <v>95649867.599999994</v>
      </c>
      <c r="D264">
        <v>90606515.299999997</v>
      </c>
      <c r="E264">
        <v>23415487.099999998</v>
      </c>
      <c r="F264">
        <v>26053628.399999999</v>
      </c>
      <c r="G264">
        <v>536062.80000000005</v>
      </c>
      <c r="H264">
        <v>8630350.0999999996</v>
      </c>
      <c r="I264">
        <v>2222.5</v>
      </c>
      <c r="J264">
        <v>1953.6</v>
      </c>
    </row>
    <row r="265" spans="2:10" x14ac:dyDescent="0.15">
      <c r="B265" t="s">
        <v>186</v>
      </c>
      <c r="C265">
        <v>86252128.400000006</v>
      </c>
      <c r="D265">
        <v>81429344.599999994</v>
      </c>
      <c r="E265">
        <v>16645391.600000001</v>
      </c>
      <c r="F265">
        <v>16634050.1</v>
      </c>
      <c r="G265">
        <v>555954.69999999995</v>
      </c>
      <c r="H265">
        <v>8570951.1999999993</v>
      </c>
      <c r="I265">
        <v>3319.9</v>
      </c>
      <c r="J265">
        <v>2946.5</v>
      </c>
    </row>
    <row r="266" spans="2:10" x14ac:dyDescent="0.15">
      <c r="B266" t="s">
        <v>187</v>
      </c>
      <c r="C266">
        <v>81580151.400000006</v>
      </c>
      <c r="D266">
        <v>76975180.299999997</v>
      </c>
      <c r="E266">
        <v>15597355.100000001</v>
      </c>
      <c r="F266">
        <v>15164487.1</v>
      </c>
      <c r="G266">
        <v>576353.30000000005</v>
      </c>
      <c r="H266">
        <v>8183437.4000000004</v>
      </c>
      <c r="I266">
        <v>2746</v>
      </c>
      <c r="J266">
        <v>1845.6</v>
      </c>
    </row>
    <row r="267" spans="2:10" x14ac:dyDescent="0.15">
      <c r="B267" t="s">
        <v>188</v>
      </c>
      <c r="C267">
        <v>73424145.299999997</v>
      </c>
      <c r="D267">
        <v>68911799.200000003</v>
      </c>
      <c r="E267">
        <v>10547125.9</v>
      </c>
      <c r="F267">
        <v>9584312.9000000004</v>
      </c>
      <c r="G267">
        <v>1123516.1000000001</v>
      </c>
      <c r="H267">
        <v>8100295.4000000004</v>
      </c>
      <c r="I267">
        <v>3449.8</v>
      </c>
      <c r="J267">
        <v>952.1</v>
      </c>
    </row>
    <row r="268" spans="2:10" x14ac:dyDescent="0.15">
      <c r="B268" t="s">
        <v>189</v>
      </c>
      <c r="C268">
        <v>73321050.400000006</v>
      </c>
      <c r="D268">
        <v>69064362</v>
      </c>
      <c r="E268">
        <v>12910816.800000001</v>
      </c>
      <c r="F268">
        <v>11085171.5</v>
      </c>
      <c r="G268">
        <v>1671766.8</v>
      </c>
      <c r="H268">
        <v>7838829.7000000002</v>
      </c>
      <c r="I268">
        <v>2659.8</v>
      </c>
      <c r="J268">
        <v>1191.8</v>
      </c>
    </row>
    <row r="269" spans="2:10" x14ac:dyDescent="0.15">
      <c r="B269" t="s">
        <v>190</v>
      </c>
      <c r="C269">
        <v>68975896.799999997</v>
      </c>
      <c r="D269">
        <v>64708757</v>
      </c>
      <c r="E269">
        <v>11387169.800000001</v>
      </c>
      <c r="F269">
        <v>10581869.699999999</v>
      </c>
      <c r="G269">
        <v>1256095.1000000001</v>
      </c>
      <c r="H269">
        <v>9658577.6999999993</v>
      </c>
      <c r="I269">
        <v>3907.3</v>
      </c>
      <c r="J269">
        <v>2763.9</v>
      </c>
    </row>
    <row r="270" spans="2:10" x14ac:dyDescent="0.15">
      <c r="B270" t="s">
        <v>191</v>
      </c>
      <c r="C270">
        <v>64611286.399999999</v>
      </c>
      <c r="D270">
        <v>60550457.399999999</v>
      </c>
      <c r="E270">
        <v>9758785.5</v>
      </c>
      <c r="F270">
        <v>7842078.7000000002</v>
      </c>
      <c r="G270">
        <v>1079416.2</v>
      </c>
      <c r="H270">
        <v>9069868.3000000007</v>
      </c>
      <c r="I270">
        <v>2856.2</v>
      </c>
      <c r="J270">
        <v>2002.5</v>
      </c>
    </row>
    <row r="271" spans="2:10" x14ac:dyDescent="0.15">
      <c r="B271" t="s">
        <v>192</v>
      </c>
      <c r="C271">
        <v>56523387.200000003</v>
      </c>
      <c r="D271">
        <v>52532497.100000001</v>
      </c>
      <c r="E271">
        <v>4189758.3000000003</v>
      </c>
      <c r="F271">
        <v>2949077.6</v>
      </c>
      <c r="G271">
        <v>1155287.3999999999</v>
      </c>
      <c r="H271">
        <v>9459002.6999999993</v>
      </c>
      <c r="I271">
        <v>1759.5</v>
      </c>
      <c r="J271">
        <v>873.7</v>
      </c>
    </row>
    <row r="272" spans="2:10" x14ac:dyDescent="0.15">
      <c r="B272" t="s">
        <v>193</v>
      </c>
      <c r="C272">
        <v>53346931.799999997</v>
      </c>
      <c r="D272">
        <v>49589154.700000003</v>
      </c>
      <c r="E272">
        <v>6727909.1000000006</v>
      </c>
      <c r="F272">
        <v>3064578</v>
      </c>
      <c r="G272">
        <v>1151570.3999999999</v>
      </c>
      <c r="H272">
        <v>6359586.5</v>
      </c>
      <c r="I272">
        <v>1861.5</v>
      </c>
      <c r="J272">
        <v>851.8</v>
      </c>
    </row>
    <row r="273" spans="1:10" x14ac:dyDescent="0.15">
      <c r="B273" t="s">
        <v>194</v>
      </c>
      <c r="C273">
        <v>50167977.600000001</v>
      </c>
      <c r="D273">
        <v>46523488.700000003</v>
      </c>
      <c r="E273">
        <v>4383541.2</v>
      </c>
      <c r="F273">
        <v>3352595.6999999997</v>
      </c>
      <c r="G273">
        <v>1448040.7</v>
      </c>
      <c r="H273">
        <v>6901780.5</v>
      </c>
      <c r="I273">
        <v>1889.2</v>
      </c>
      <c r="J273">
        <v>969.8</v>
      </c>
    </row>
    <row r="274" spans="1:10" x14ac:dyDescent="0.15">
      <c r="B274" t="s">
        <v>195</v>
      </c>
      <c r="C274">
        <v>47810022.299999997</v>
      </c>
      <c r="D274">
        <v>44271463.700000003</v>
      </c>
      <c r="E274">
        <v>4742043.5</v>
      </c>
      <c r="F274">
        <v>3587113.1</v>
      </c>
      <c r="G274">
        <v>2022296.7</v>
      </c>
      <c r="H274">
        <v>6642363.0999999996</v>
      </c>
      <c r="I274">
        <v>3260.9</v>
      </c>
      <c r="J274">
        <v>1416.7</v>
      </c>
    </row>
    <row r="275" spans="1:10" x14ac:dyDescent="0.15">
      <c r="B275" t="s">
        <v>196</v>
      </c>
      <c r="C275">
        <v>44176179.600000001</v>
      </c>
      <c r="D275">
        <v>40659232.600000001</v>
      </c>
      <c r="E275">
        <v>5671631.7999999998</v>
      </c>
      <c r="F275">
        <v>5006736</v>
      </c>
      <c r="G275">
        <v>2424010</v>
      </c>
      <c r="H275">
        <v>6112776.0999999996</v>
      </c>
      <c r="I275">
        <v>3782</v>
      </c>
      <c r="J275">
        <v>2151.9</v>
      </c>
    </row>
    <row r="276" spans="1:10" x14ac:dyDescent="0.15">
      <c r="B276" t="s">
        <v>197</v>
      </c>
      <c r="C276">
        <v>41702101.899999999</v>
      </c>
      <c r="D276">
        <v>38320738.600000001</v>
      </c>
      <c r="E276">
        <v>7161061.7000000002</v>
      </c>
      <c r="F276">
        <v>4961121.3</v>
      </c>
      <c r="G276">
        <v>1681130.9</v>
      </c>
      <c r="H276">
        <v>8097905.9000000004</v>
      </c>
      <c r="I276">
        <v>5171.6000000000004</v>
      </c>
      <c r="J276">
        <v>2676.2</v>
      </c>
    </row>
    <row r="277" spans="1:10" x14ac:dyDescent="0.15">
      <c r="B277" t="s">
        <v>198</v>
      </c>
      <c r="C277">
        <v>40295856.299999997</v>
      </c>
      <c r="D277">
        <v>37168729.100000001</v>
      </c>
      <c r="E277">
        <v>5877422.8000000007</v>
      </c>
      <c r="F277">
        <v>4957243.7</v>
      </c>
      <c r="G277">
        <v>1343540.8</v>
      </c>
      <c r="H277">
        <v>8149599.2999999998</v>
      </c>
      <c r="I277">
        <v>3696.1</v>
      </c>
      <c r="J277">
        <v>6429.9</v>
      </c>
    </row>
    <row r="278" spans="1:10" x14ac:dyDescent="0.15">
      <c r="B278" t="s">
        <v>199</v>
      </c>
      <c r="C278">
        <v>36335295.299999997</v>
      </c>
      <c r="D278">
        <v>33463039.399999999</v>
      </c>
      <c r="E278">
        <v>2885560.5999999996</v>
      </c>
      <c r="F278">
        <v>4249963</v>
      </c>
      <c r="G278">
        <v>572987.1</v>
      </c>
      <c r="H278">
        <v>9280861.1999999993</v>
      </c>
      <c r="I278">
        <v>1654.7</v>
      </c>
      <c r="J278">
        <v>8152.7</v>
      </c>
    </row>
    <row r="279" spans="1:10" x14ac:dyDescent="0.15">
      <c r="B279" t="s">
        <v>200</v>
      </c>
      <c r="C279">
        <v>36344745.700000003</v>
      </c>
      <c r="D279">
        <v>33499906.300000001</v>
      </c>
      <c r="E279">
        <v>4936214</v>
      </c>
      <c r="F279">
        <v>5405194.5999999996</v>
      </c>
      <c r="G279">
        <v>690401.5</v>
      </c>
      <c r="H279">
        <v>8294042.7000000002</v>
      </c>
      <c r="I279">
        <v>1746.2</v>
      </c>
      <c r="J279">
        <v>2937.6</v>
      </c>
    </row>
    <row r="280" spans="1:10" x14ac:dyDescent="0.15">
      <c r="B280" t="s">
        <v>201</v>
      </c>
      <c r="C280">
        <v>35422294.100000001</v>
      </c>
      <c r="D280">
        <v>32755499.600000001</v>
      </c>
      <c r="E280">
        <v>5358110.5999999996</v>
      </c>
      <c r="F280">
        <v>5192823.4000000004</v>
      </c>
      <c r="G280">
        <v>625485.30000000005</v>
      </c>
      <c r="H280">
        <v>8294593.0999999996</v>
      </c>
      <c r="I280">
        <v>1283.0999999999999</v>
      </c>
      <c r="J280">
        <v>5917.8</v>
      </c>
    </row>
    <row r="281" spans="1:10" x14ac:dyDescent="0.15">
      <c r="A281" t="s">
        <v>432</v>
      </c>
      <c r="B281" t="s">
        <v>171</v>
      </c>
      <c r="C281">
        <v>1745955400</v>
      </c>
      <c r="D281">
        <v>1633751200</v>
      </c>
      <c r="E281">
        <v>178892700</v>
      </c>
      <c r="F281">
        <v>174819400</v>
      </c>
      <c r="G281">
        <v>39993500</v>
      </c>
      <c r="H281">
        <v>100248200</v>
      </c>
      <c r="I281">
        <v>758100</v>
      </c>
      <c r="J281">
        <v>821900</v>
      </c>
    </row>
    <row r="282" spans="1:10" x14ac:dyDescent="0.15">
      <c r="B282" t="s">
        <v>172</v>
      </c>
      <c r="C282">
        <v>1683653000</v>
      </c>
      <c r="D282">
        <v>1571101000</v>
      </c>
      <c r="E282">
        <v>156464600</v>
      </c>
      <c r="F282">
        <v>127437100</v>
      </c>
      <c r="G282">
        <v>39274000</v>
      </c>
      <c r="H282">
        <v>98201800</v>
      </c>
      <c r="I282">
        <v>792500</v>
      </c>
      <c r="J282">
        <v>826600</v>
      </c>
    </row>
    <row r="283" spans="1:10" x14ac:dyDescent="0.15">
      <c r="B283" t="s">
        <v>173</v>
      </c>
      <c r="C283">
        <v>1597415200</v>
      </c>
      <c r="D283">
        <v>1494153300</v>
      </c>
      <c r="E283">
        <v>148928500</v>
      </c>
      <c r="F283">
        <v>118708500</v>
      </c>
      <c r="G283">
        <v>41466000</v>
      </c>
      <c r="H283">
        <v>92790300</v>
      </c>
      <c r="I283">
        <v>719500</v>
      </c>
      <c r="J283">
        <v>724000</v>
      </c>
    </row>
    <row r="284" spans="1:10" x14ac:dyDescent="0.15">
      <c r="B284" t="s">
        <v>174</v>
      </c>
      <c r="C284">
        <v>1595924900</v>
      </c>
      <c r="D284">
        <v>1500055600</v>
      </c>
      <c r="E284">
        <v>151675900</v>
      </c>
      <c r="F284">
        <v>115371200</v>
      </c>
      <c r="G284">
        <v>39621300</v>
      </c>
      <c r="H284">
        <v>88425900</v>
      </c>
      <c r="I284">
        <v>628000</v>
      </c>
      <c r="J284">
        <v>679300</v>
      </c>
    </row>
    <row r="285" spans="1:10" x14ac:dyDescent="0.15">
      <c r="B285" t="s">
        <v>175</v>
      </c>
      <c r="C285">
        <v>1600661200</v>
      </c>
      <c r="D285">
        <v>1509887500</v>
      </c>
      <c r="E285">
        <v>182194900</v>
      </c>
      <c r="F285">
        <v>126776200</v>
      </c>
      <c r="G285">
        <v>35137300</v>
      </c>
      <c r="H285">
        <v>82674900</v>
      </c>
      <c r="I285">
        <v>659200</v>
      </c>
      <c r="J285">
        <v>560300</v>
      </c>
    </row>
    <row r="286" spans="1:10" x14ac:dyDescent="0.15">
      <c r="B286" t="s">
        <v>176</v>
      </c>
      <c r="C286">
        <v>1532211600</v>
      </c>
      <c r="D286">
        <v>1441696700</v>
      </c>
      <c r="E286">
        <v>153945700</v>
      </c>
      <c r="F286">
        <v>93149500</v>
      </c>
      <c r="G286">
        <v>33348100</v>
      </c>
      <c r="H286">
        <v>78558500</v>
      </c>
      <c r="I286">
        <v>828200</v>
      </c>
      <c r="J286">
        <v>614400</v>
      </c>
    </row>
    <row r="287" spans="1:10" x14ac:dyDescent="0.15">
      <c r="B287" t="s">
        <v>177</v>
      </c>
      <c r="C287">
        <v>1456210200</v>
      </c>
      <c r="D287">
        <v>1371756500</v>
      </c>
      <c r="E287">
        <v>144338500</v>
      </c>
      <c r="F287">
        <v>93050400</v>
      </c>
      <c r="G287">
        <v>32288200</v>
      </c>
      <c r="H287">
        <v>78131100</v>
      </c>
      <c r="I287">
        <v>818600</v>
      </c>
      <c r="J287">
        <v>763500</v>
      </c>
    </row>
    <row r="288" spans="1:10" x14ac:dyDescent="0.15">
      <c r="B288" t="s">
        <v>178</v>
      </c>
      <c r="C288">
        <v>1459941900</v>
      </c>
      <c r="D288">
        <v>1377064700</v>
      </c>
      <c r="E288">
        <v>139198000</v>
      </c>
      <c r="F288">
        <v>96447100</v>
      </c>
      <c r="G288">
        <v>33378300</v>
      </c>
      <c r="H288">
        <v>84467400</v>
      </c>
      <c r="I288">
        <v>748600</v>
      </c>
      <c r="J288">
        <v>616900</v>
      </c>
    </row>
    <row r="289" spans="2:10" x14ac:dyDescent="0.15">
      <c r="B289" t="s">
        <v>179</v>
      </c>
      <c r="C289">
        <v>1422260100</v>
      </c>
      <c r="D289">
        <v>1343137000</v>
      </c>
      <c r="E289">
        <v>153895300</v>
      </c>
      <c r="F289">
        <v>102375600</v>
      </c>
      <c r="G289">
        <v>24845300</v>
      </c>
      <c r="H289">
        <v>85446000</v>
      </c>
      <c r="I289">
        <v>785100</v>
      </c>
      <c r="J289">
        <v>595700</v>
      </c>
    </row>
    <row r="290" spans="2:10" x14ac:dyDescent="0.15">
      <c r="B290" t="s">
        <v>180</v>
      </c>
      <c r="C290">
        <v>1426773800</v>
      </c>
      <c r="D290">
        <v>1346741900</v>
      </c>
      <c r="E290">
        <v>166013600</v>
      </c>
      <c r="F290">
        <v>108011600</v>
      </c>
      <c r="G290">
        <v>22581100</v>
      </c>
      <c r="H290">
        <v>82554300</v>
      </c>
      <c r="I290">
        <v>541700</v>
      </c>
      <c r="J290">
        <v>653700</v>
      </c>
    </row>
    <row r="291" spans="2:10" x14ac:dyDescent="0.15">
      <c r="B291" t="s">
        <v>181</v>
      </c>
      <c r="C291">
        <v>1324434200</v>
      </c>
      <c r="D291">
        <v>1249298800</v>
      </c>
      <c r="E291">
        <v>130023300</v>
      </c>
      <c r="F291">
        <v>94170400</v>
      </c>
      <c r="G291">
        <v>17855500</v>
      </c>
      <c r="H291">
        <v>75550300</v>
      </c>
      <c r="I291">
        <v>482500</v>
      </c>
      <c r="J291">
        <v>551400</v>
      </c>
    </row>
    <row r="292" spans="2:10" x14ac:dyDescent="0.15">
      <c r="B292" t="s">
        <v>182</v>
      </c>
      <c r="C292">
        <v>1306187300</v>
      </c>
      <c r="D292">
        <v>1233482800</v>
      </c>
      <c r="E292">
        <v>131150200</v>
      </c>
      <c r="F292">
        <v>96350900</v>
      </c>
      <c r="G292">
        <v>13804000</v>
      </c>
      <c r="H292">
        <v>67599200</v>
      </c>
      <c r="I292">
        <v>707000</v>
      </c>
      <c r="J292">
        <v>715300</v>
      </c>
    </row>
    <row r="293" spans="2:10" x14ac:dyDescent="0.15">
      <c r="B293" t="s">
        <v>183</v>
      </c>
      <c r="C293">
        <v>1290141200</v>
      </c>
      <c r="D293">
        <v>1220958600</v>
      </c>
      <c r="E293">
        <v>147423300</v>
      </c>
      <c r="F293">
        <v>104721300</v>
      </c>
      <c r="G293">
        <v>9700500</v>
      </c>
      <c r="H293">
        <v>64096200</v>
      </c>
      <c r="I293">
        <v>688600</v>
      </c>
      <c r="J293">
        <v>799100</v>
      </c>
    </row>
    <row r="294" spans="2:10" x14ac:dyDescent="0.15">
      <c r="B294" t="s">
        <v>184</v>
      </c>
      <c r="C294">
        <v>1255933200</v>
      </c>
      <c r="D294">
        <v>1186534800</v>
      </c>
      <c r="E294">
        <v>129200900</v>
      </c>
      <c r="F294">
        <v>96418700</v>
      </c>
      <c r="G294">
        <v>10339400</v>
      </c>
      <c r="H294">
        <v>70013000</v>
      </c>
      <c r="I294">
        <v>771000</v>
      </c>
      <c r="J294">
        <v>897000</v>
      </c>
    </row>
    <row r="295" spans="2:10" x14ac:dyDescent="0.15">
      <c r="B295" t="s">
        <v>185</v>
      </c>
      <c r="C295">
        <v>1167757700</v>
      </c>
      <c r="D295">
        <v>1102778900</v>
      </c>
      <c r="E295">
        <v>87399700</v>
      </c>
      <c r="F295">
        <v>81631500</v>
      </c>
      <c r="G295">
        <v>6805200</v>
      </c>
      <c r="H295">
        <v>65119800</v>
      </c>
      <c r="I295">
        <v>852400</v>
      </c>
      <c r="J295">
        <v>1028400</v>
      </c>
    </row>
    <row r="296" spans="2:10" x14ac:dyDescent="0.15">
      <c r="B296" t="s">
        <v>186</v>
      </c>
      <c r="C296">
        <v>1158907300</v>
      </c>
      <c r="D296">
        <v>1096853800</v>
      </c>
      <c r="E296">
        <v>99673100</v>
      </c>
      <c r="F296">
        <v>77904800</v>
      </c>
      <c r="G296">
        <v>6918600</v>
      </c>
      <c r="H296">
        <v>71917500</v>
      </c>
      <c r="I296">
        <v>950900</v>
      </c>
      <c r="J296">
        <v>1124200</v>
      </c>
    </row>
    <row r="297" spans="2:10" x14ac:dyDescent="0.15">
      <c r="B297" t="s">
        <v>187</v>
      </c>
      <c r="C297">
        <v>1146178400</v>
      </c>
      <c r="D297">
        <v>1087227500</v>
      </c>
      <c r="E297">
        <v>99680300</v>
      </c>
      <c r="F297">
        <v>77655300</v>
      </c>
      <c r="G297">
        <v>5565700</v>
      </c>
      <c r="H297">
        <v>73988800</v>
      </c>
      <c r="I297">
        <v>883800</v>
      </c>
      <c r="J297">
        <v>1087900</v>
      </c>
    </row>
    <row r="298" spans="2:10" x14ac:dyDescent="0.15">
      <c r="B298" t="s">
        <v>188</v>
      </c>
      <c r="C298">
        <v>1095992800</v>
      </c>
      <c r="D298">
        <v>1038335800</v>
      </c>
      <c r="E298">
        <v>89755900</v>
      </c>
      <c r="F298">
        <v>70688900</v>
      </c>
      <c r="G298">
        <v>5649300</v>
      </c>
      <c r="H298">
        <v>70237500</v>
      </c>
      <c r="I298">
        <v>1061800</v>
      </c>
      <c r="J298">
        <v>1317500</v>
      </c>
    </row>
    <row r="299" spans="2:10" x14ac:dyDescent="0.15">
      <c r="B299" t="s">
        <v>189</v>
      </c>
      <c r="C299">
        <v>1033740600</v>
      </c>
      <c r="D299">
        <v>979517000</v>
      </c>
      <c r="E299">
        <v>69859900</v>
      </c>
      <c r="F299">
        <v>62041900</v>
      </c>
      <c r="G299">
        <v>5025700</v>
      </c>
      <c r="H299">
        <v>66850300</v>
      </c>
      <c r="I299">
        <v>917300</v>
      </c>
      <c r="J299">
        <v>1237800</v>
      </c>
    </row>
    <row r="300" spans="2:10" x14ac:dyDescent="0.15">
      <c r="B300" t="s">
        <v>190</v>
      </c>
      <c r="C300">
        <v>1011712200</v>
      </c>
      <c r="D300">
        <v>958884400</v>
      </c>
      <c r="E300">
        <v>72048000</v>
      </c>
      <c r="F300">
        <v>59180000</v>
      </c>
      <c r="G300">
        <v>7979700</v>
      </c>
      <c r="H300">
        <v>64781000</v>
      </c>
      <c r="I300">
        <v>628800</v>
      </c>
      <c r="J300">
        <v>920000</v>
      </c>
    </row>
    <row r="301" spans="2:10" x14ac:dyDescent="0.15">
      <c r="B301" t="s">
        <v>191</v>
      </c>
      <c r="C301">
        <v>969596700</v>
      </c>
      <c r="D301">
        <v>934155000</v>
      </c>
      <c r="E301">
        <v>56863600</v>
      </c>
      <c r="F301">
        <v>66654200</v>
      </c>
      <c r="G301">
        <v>9718700</v>
      </c>
      <c r="H301">
        <v>60647700</v>
      </c>
      <c r="I301">
        <v>570600</v>
      </c>
      <c r="J301">
        <v>849000</v>
      </c>
    </row>
    <row r="302" spans="2:10" x14ac:dyDescent="0.15">
      <c r="B302" t="s">
        <v>193</v>
      </c>
      <c r="C302">
        <v>888258800</v>
      </c>
      <c r="D302">
        <v>853966300</v>
      </c>
      <c r="E302">
        <v>53222100</v>
      </c>
      <c r="F302">
        <v>70107300</v>
      </c>
      <c r="G302">
        <v>11217600</v>
      </c>
      <c r="H302">
        <v>73018000</v>
      </c>
      <c r="I302">
        <v>467800</v>
      </c>
      <c r="J302">
        <v>769000</v>
      </c>
    </row>
    <row r="303" spans="2:10" x14ac:dyDescent="0.15">
      <c r="B303" t="s">
        <v>197</v>
      </c>
      <c r="C303">
        <v>701435100</v>
      </c>
      <c r="D303">
        <v>672381000</v>
      </c>
      <c r="E303">
        <v>35351700</v>
      </c>
      <c r="F303">
        <v>35899300</v>
      </c>
      <c r="G303">
        <v>4001700</v>
      </c>
      <c r="H303">
        <v>80001300</v>
      </c>
      <c r="I303">
        <v>715100</v>
      </c>
      <c r="J303">
        <v>1153400</v>
      </c>
    </row>
    <row r="304" spans="2:10" x14ac:dyDescent="0.15">
      <c r="B304" t="s">
        <v>201</v>
      </c>
      <c r="C304">
        <v>530550600</v>
      </c>
      <c r="D304">
        <v>603311100</v>
      </c>
      <c r="E304">
        <v>21377800</v>
      </c>
      <c r="F304">
        <v>40038400</v>
      </c>
      <c r="G304">
        <v>1720500</v>
      </c>
      <c r="H304">
        <v>52920300</v>
      </c>
      <c r="I304">
        <v>1020700</v>
      </c>
      <c r="J304">
        <v>729400</v>
      </c>
    </row>
    <row r="305" spans="1:10" x14ac:dyDescent="0.15">
      <c r="A305" t="s">
        <v>433</v>
      </c>
      <c r="B305" t="s">
        <v>171</v>
      </c>
      <c r="C305">
        <v>712215500</v>
      </c>
      <c r="D305">
        <v>663035500</v>
      </c>
      <c r="E305">
        <v>65269100</v>
      </c>
      <c r="F305">
        <v>163548400</v>
      </c>
      <c r="G305">
        <v>17252200</v>
      </c>
      <c r="H305">
        <v>23678700</v>
      </c>
      <c r="I305">
        <v>1370500</v>
      </c>
      <c r="J305">
        <v>1408400</v>
      </c>
    </row>
    <row r="306" spans="1:10" x14ac:dyDescent="0.15">
      <c r="B306" t="s">
        <v>172</v>
      </c>
      <c r="C306">
        <v>662723900</v>
      </c>
      <c r="D306">
        <v>613440000</v>
      </c>
      <c r="E306">
        <v>60303500</v>
      </c>
      <c r="F306">
        <v>133981900</v>
      </c>
      <c r="G306">
        <v>13233800</v>
      </c>
      <c r="H306">
        <v>21442400</v>
      </c>
      <c r="I306">
        <v>1303300</v>
      </c>
      <c r="J306">
        <v>1235600</v>
      </c>
    </row>
    <row r="307" spans="1:10" x14ac:dyDescent="0.15">
      <c r="B307" t="s">
        <v>173</v>
      </c>
      <c r="C307">
        <v>626829900</v>
      </c>
      <c r="D307">
        <v>579469400</v>
      </c>
      <c r="E307">
        <v>52503300</v>
      </c>
      <c r="F307">
        <v>132460600</v>
      </c>
      <c r="G307">
        <v>10570200</v>
      </c>
      <c r="H307">
        <v>21001600</v>
      </c>
      <c r="I307">
        <v>1065600</v>
      </c>
      <c r="J307">
        <v>1007400</v>
      </c>
    </row>
    <row r="308" spans="1:10" x14ac:dyDescent="0.15">
      <c r="B308" t="s">
        <v>174</v>
      </c>
      <c r="C308">
        <v>621271800</v>
      </c>
      <c r="D308">
        <v>575483800</v>
      </c>
      <c r="E308">
        <v>49590900</v>
      </c>
      <c r="F308">
        <v>129542200</v>
      </c>
      <c r="G308">
        <v>7794000</v>
      </c>
      <c r="H308">
        <v>22621700</v>
      </c>
      <c r="I308">
        <v>678200</v>
      </c>
      <c r="J308">
        <v>717400</v>
      </c>
    </row>
    <row r="309" spans="1:10" x14ac:dyDescent="0.15">
      <c r="B309" t="s">
        <v>175</v>
      </c>
      <c r="C309">
        <v>628393600</v>
      </c>
      <c r="D309">
        <v>584139000</v>
      </c>
      <c r="E309">
        <v>62270800</v>
      </c>
      <c r="F309">
        <v>114569500</v>
      </c>
      <c r="G309">
        <v>7761900</v>
      </c>
      <c r="H309">
        <v>22944700</v>
      </c>
      <c r="I309">
        <v>794600</v>
      </c>
      <c r="J309">
        <v>741000</v>
      </c>
    </row>
    <row r="310" spans="1:10" x14ac:dyDescent="0.15">
      <c r="B310" t="s">
        <v>176</v>
      </c>
      <c r="C310">
        <v>597936000</v>
      </c>
      <c r="D310">
        <v>553762400</v>
      </c>
      <c r="E310">
        <v>55883000</v>
      </c>
      <c r="F310">
        <v>113841200</v>
      </c>
      <c r="G310">
        <v>6620700</v>
      </c>
      <c r="H310">
        <v>22750400</v>
      </c>
      <c r="I310">
        <v>919500</v>
      </c>
      <c r="J310">
        <v>857400</v>
      </c>
    </row>
    <row r="311" spans="1:10" x14ac:dyDescent="0.15">
      <c r="B311" t="s">
        <v>177</v>
      </c>
      <c r="C311">
        <v>596093700</v>
      </c>
      <c r="D311">
        <v>553945300</v>
      </c>
      <c r="E311">
        <v>56642900</v>
      </c>
      <c r="F311">
        <v>112069200</v>
      </c>
      <c r="G311">
        <v>5908300</v>
      </c>
      <c r="H311">
        <v>22039700</v>
      </c>
      <c r="I311">
        <v>1422700</v>
      </c>
      <c r="J311">
        <v>1667500</v>
      </c>
    </row>
    <row r="312" spans="1:10" x14ac:dyDescent="0.15">
      <c r="B312" t="s">
        <v>178</v>
      </c>
      <c r="C312">
        <v>576804000</v>
      </c>
      <c r="D312">
        <v>535748500</v>
      </c>
      <c r="E312">
        <v>53682600</v>
      </c>
      <c r="F312">
        <v>104015800</v>
      </c>
      <c r="G312">
        <v>5342500</v>
      </c>
      <c r="H312">
        <v>22550400</v>
      </c>
      <c r="I312">
        <v>1094200</v>
      </c>
      <c r="J312">
        <v>1205800</v>
      </c>
    </row>
    <row r="313" spans="1:10" x14ac:dyDescent="0.15">
      <c r="B313" t="s">
        <v>179</v>
      </c>
      <c r="C313">
        <v>571760200</v>
      </c>
      <c r="D313">
        <v>531944400</v>
      </c>
      <c r="E313">
        <v>51820400</v>
      </c>
      <c r="F313">
        <v>111242400</v>
      </c>
      <c r="G313">
        <v>4266200</v>
      </c>
      <c r="H313">
        <v>23150500</v>
      </c>
      <c r="I313">
        <v>1058400</v>
      </c>
      <c r="J313">
        <v>1177200</v>
      </c>
    </row>
    <row r="314" spans="1:10" x14ac:dyDescent="0.15">
      <c r="B314" t="s">
        <v>180</v>
      </c>
      <c r="C314">
        <v>563637800</v>
      </c>
      <c r="D314">
        <v>523615100</v>
      </c>
      <c r="E314">
        <v>57101900</v>
      </c>
      <c r="F314">
        <v>107975100</v>
      </c>
      <c r="G314">
        <v>4263900</v>
      </c>
      <c r="H314">
        <v>20726300</v>
      </c>
      <c r="I314">
        <v>846400</v>
      </c>
      <c r="J314">
        <v>963200</v>
      </c>
    </row>
    <row r="315" spans="1:10" x14ac:dyDescent="0.15">
      <c r="B315" t="s">
        <v>181</v>
      </c>
      <c r="C315">
        <v>527337900</v>
      </c>
      <c r="D315">
        <v>489193200</v>
      </c>
      <c r="E315">
        <v>52096300</v>
      </c>
      <c r="F315">
        <v>94283900</v>
      </c>
      <c r="G315">
        <v>4568300</v>
      </c>
      <c r="H315">
        <v>20375200</v>
      </c>
      <c r="I315">
        <v>647800</v>
      </c>
      <c r="J315">
        <v>765000</v>
      </c>
    </row>
    <row r="316" spans="1:10" x14ac:dyDescent="0.15">
      <c r="B316" t="s">
        <v>182</v>
      </c>
      <c r="C316">
        <v>517334900</v>
      </c>
      <c r="D316">
        <v>480560700</v>
      </c>
      <c r="E316">
        <v>51567300</v>
      </c>
      <c r="F316">
        <v>95003600</v>
      </c>
      <c r="G316">
        <v>3658700</v>
      </c>
      <c r="H316">
        <v>19366100</v>
      </c>
      <c r="I316">
        <v>467100</v>
      </c>
      <c r="J316">
        <v>579200</v>
      </c>
    </row>
    <row r="317" spans="1:10" x14ac:dyDescent="0.15">
      <c r="B317" t="s">
        <v>183</v>
      </c>
      <c r="C317">
        <v>515220800</v>
      </c>
      <c r="D317">
        <v>485315400</v>
      </c>
      <c r="E317">
        <v>65832300</v>
      </c>
      <c r="F317">
        <v>105029700</v>
      </c>
      <c r="G317">
        <v>3768700</v>
      </c>
      <c r="H317">
        <v>20729700</v>
      </c>
      <c r="I317">
        <v>473900</v>
      </c>
      <c r="J317">
        <v>520800</v>
      </c>
    </row>
    <row r="318" spans="1:10" x14ac:dyDescent="0.15">
      <c r="B318" t="s">
        <v>184</v>
      </c>
      <c r="C318">
        <v>488283400</v>
      </c>
      <c r="D318">
        <v>459376700</v>
      </c>
      <c r="E318">
        <v>52755600</v>
      </c>
      <c r="F318">
        <v>98291000</v>
      </c>
      <c r="G318">
        <v>4824900</v>
      </c>
      <c r="H318">
        <v>19056100</v>
      </c>
      <c r="I318">
        <v>375300</v>
      </c>
      <c r="J318">
        <v>440200</v>
      </c>
    </row>
    <row r="319" spans="1:10" x14ac:dyDescent="0.15">
      <c r="B319" t="s">
        <v>185</v>
      </c>
      <c r="C319">
        <v>461117700</v>
      </c>
      <c r="D319">
        <v>433838900</v>
      </c>
      <c r="E319">
        <v>44324000</v>
      </c>
      <c r="F319">
        <v>85449900</v>
      </c>
      <c r="G319">
        <v>4283700</v>
      </c>
      <c r="H319">
        <v>18333600</v>
      </c>
      <c r="I319">
        <v>558500</v>
      </c>
      <c r="J319">
        <v>599300</v>
      </c>
    </row>
    <row r="320" spans="1:10" x14ac:dyDescent="0.15">
      <c r="B320" t="s">
        <v>186</v>
      </c>
      <c r="C320">
        <v>436229700</v>
      </c>
      <c r="D320">
        <v>410367300</v>
      </c>
      <c r="E320">
        <v>27787300</v>
      </c>
      <c r="F320">
        <v>77741800</v>
      </c>
      <c r="G320">
        <v>3996400</v>
      </c>
      <c r="H320">
        <v>17297800</v>
      </c>
      <c r="I320">
        <v>537800</v>
      </c>
      <c r="J320">
        <v>668600</v>
      </c>
    </row>
    <row r="321" spans="1:10" x14ac:dyDescent="0.15">
      <c r="B321" t="s">
        <v>187</v>
      </c>
      <c r="C321">
        <v>434771700</v>
      </c>
      <c r="D321">
        <v>409930700</v>
      </c>
      <c r="E321">
        <v>37455500</v>
      </c>
      <c r="F321">
        <v>77867500</v>
      </c>
      <c r="G321">
        <v>4159600</v>
      </c>
      <c r="H321">
        <v>19574200</v>
      </c>
      <c r="I321">
        <v>442000</v>
      </c>
      <c r="J321">
        <v>517100</v>
      </c>
    </row>
    <row r="322" spans="1:10" x14ac:dyDescent="0.15">
      <c r="B322" t="s">
        <v>188</v>
      </c>
      <c r="C322">
        <v>412867300</v>
      </c>
      <c r="D322">
        <v>389151700</v>
      </c>
      <c r="E322">
        <v>29976600</v>
      </c>
      <c r="F322">
        <v>70788800</v>
      </c>
      <c r="G322">
        <v>3780600</v>
      </c>
      <c r="H322">
        <v>18061700</v>
      </c>
      <c r="I322">
        <v>450200</v>
      </c>
      <c r="J322">
        <v>467800</v>
      </c>
    </row>
    <row r="323" spans="1:10" x14ac:dyDescent="0.15">
      <c r="B323" t="s">
        <v>189</v>
      </c>
      <c r="C323">
        <v>395159300</v>
      </c>
      <c r="D323">
        <v>372793600</v>
      </c>
      <c r="E323">
        <v>26297600</v>
      </c>
      <c r="F323">
        <v>71701200</v>
      </c>
      <c r="G323">
        <v>4131200</v>
      </c>
      <c r="H323">
        <v>16153400</v>
      </c>
      <c r="I323">
        <v>473100</v>
      </c>
      <c r="J323">
        <v>515000</v>
      </c>
    </row>
    <row r="324" spans="1:10" x14ac:dyDescent="0.15">
      <c r="B324" t="s">
        <v>190</v>
      </c>
      <c r="C324">
        <v>380270500</v>
      </c>
      <c r="D324">
        <v>358675200</v>
      </c>
      <c r="E324">
        <v>26183600</v>
      </c>
      <c r="F324">
        <v>63035600</v>
      </c>
      <c r="G324">
        <v>3719000</v>
      </c>
      <c r="H324">
        <v>15381900</v>
      </c>
      <c r="I324">
        <v>419400</v>
      </c>
      <c r="J324">
        <v>538100</v>
      </c>
    </row>
    <row r="325" spans="1:10" x14ac:dyDescent="0.15">
      <c r="B325" t="s">
        <v>191</v>
      </c>
      <c r="C325">
        <v>370927900</v>
      </c>
      <c r="D325">
        <v>351212900</v>
      </c>
      <c r="E325">
        <v>26372900</v>
      </c>
      <c r="F325">
        <v>66754900</v>
      </c>
      <c r="G325">
        <v>4190400</v>
      </c>
      <c r="H325">
        <v>15150100</v>
      </c>
      <c r="I325">
        <v>307900</v>
      </c>
      <c r="J325">
        <v>408600</v>
      </c>
    </row>
    <row r="326" spans="1:10" x14ac:dyDescent="0.15">
      <c r="B326" t="s">
        <v>192</v>
      </c>
      <c r="C326">
        <v>353278200</v>
      </c>
      <c r="D326">
        <v>335735300</v>
      </c>
      <c r="E326">
        <v>26634400</v>
      </c>
      <c r="F326">
        <v>66519800</v>
      </c>
      <c r="G326">
        <v>3255300</v>
      </c>
      <c r="H326">
        <v>14729300</v>
      </c>
      <c r="I326">
        <v>260100</v>
      </c>
      <c r="J326">
        <v>310000</v>
      </c>
    </row>
    <row r="327" spans="1:10" x14ac:dyDescent="0.15">
      <c r="B327" t="s">
        <v>193</v>
      </c>
      <c r="C327">
        <v>330913700</v>
      </c>
      <c r="D327">
        <v>314471200</v>
      </c>
      <c r="E327">
        <v>22267100</v>
      </c>
      <c r="F327">
        <v>65316100</v>
      </c>
      <c r="G327">
        <v>2688400</v>
      </c>
      <c r="H327">
        <v>13156800</v>
      </c>
      <c r="I327">
        <v>237000</v>
      </c>
      <c r="J327">
        <v>290700</v>
      </c>
    </row>
    <row r="328" spans="1:10" x14ac:dyDescent="0.15">
      <c r="B328" t="s">
        <v>194</v>
      </c>
      <c r="C328">
        <v>330089800</v>
      </c>
      <c r="D328">
        <v>314348100</v>
      </c>
      <c r="E328">
        <v>23321100</v>
      </c>
      <c r="F328">
        <v>62329800</v>
      </c>
      <c r="G328">
        <v>2996300</v>
      </c>
      <c r="H328">
        <v>16841100</v>
      </c>
      <c r="I328">
        <v>251800</v>
      </c>
      <c r="J328">
        <v>338100</v>
      </c>
    </row>
    <row r="329" spans="1:10" x14ac:dyDescent="0.15">
      <c r="B329" t="s">
        <v>195</v>
      </c>
      <c r="C329">
        <v>329412000</v>
      </c>
      <c r="D329">
        <v>313817400</v>
      </c>
      <c r="E329">
        <v>33781600</v>
      </c>
      <c r="F329">
        <v>65929100</v>
      </c>
      <c r="G329">
        <v>3933500</v>
      </c>
      <c r="H329">
        <v>16586600</v>
      </c>
      <c r="I329">
        <v>277400</v>
      </c>
      <c r="J329">
        <v>339000</v>
      </c>
    </row>
    <row r="330" spans="1:10" x14ac:dyDescent="0.15">
      <c r="B330" t="s">
        <v>196</v>
      </c>
      <c r="C330">
        <v>303486800</v>
      </c>
      <c r="D330">
        <v>288215200</v>
      </c>
      <c r="E330">
        <v>39045000</v>
      </c>
      <c r="F330">
        <v>64474200</v>
      </c>
      <c r="G330">
        <v>2212000</v>
      </c>
      <c r="H330">
        <v>14552700</v>
      </c>
      <c r="I330">
        <v>348800</v>
      </c>
      <c r="J330">
        <v>406000</v>
      </c>
    </row>
    <row r="331" spans="1:10" x14ac:dyDescent="0.15">
      <c r="B331" t="s">
        <v>197</v>
      </c>
      <c r="C331">
        <v>267825500</v>
      </c>
      <c r="D331">
        <v>253261300</v>
      </c>
      <c r="E331">
        <v>33151100</v>
      </c>
      <c r="F331">
        <v>56945300</v>
      </c>
      <c r="G331">
        <v>2228000</v>
      </c>
      <c r="H331">
        <v>14148400</v>
      </c>
      <c r="I331">
        <v>465600</v>
      </c>
      <c r="J331">
        <v>567500</v>
      </c>
    </row>
    <row r="332" spans="1:10" x14ac:dyDescent="0.15">
      <c r="B332" t="s">
        <v>198</v>
      </c>
      <c r="C332">
        <v>249129500</v>
      </c>
      <c r="D332">
        <v>235341600</v>
      </c>
      <c r="E332">
        <v>20118600</v>
      </c>
      <c r="F332">
        <v>37228700</v>
      </c>
      <c r="G332">
        <v>2751200</v>
      </c>
      <c r="H332">
        <v>14612700</v>
      </c>
      <c r="I332">
        <v>493000</v>
      </c>
      <c r="J332">
        <v>567100</v>
      </c>
    </row>
    <row r="333" spans="1:10" x14ac:dyDescent="0.15">
      <c r="B333" t="s">
        <v>199</v>
      </c>
      <c r="C333">
        <v>242636600</v>
      </c>
      <c r="D333">
        <v>229096800</v>
      </c>
      <c r="E333">
        <v>22837900</v>
      </c>
      <c r="F333">
        <v>38715500</v>
      </c>
      <c r="G333">
        <v>2770300</v>
      </c>
      <c r="H333">
        <v>14412300</v>
      </c>
      <c r="I333">
        <v>442500</v>
      </c>
      <c r="J333">
        <v>575000</v>
      </c>
    </row>
    <row r="334" spans="1:10" x14ac:dyDescent="0.15">
      <c r="B334" t="s">
        <v>200</v>
      </c>
      <c r="C334">
        <v>226099900</v>
      </c>
      <c r="D334">
        <v>212527600</v>
      </c>
      <c r="E334">
        <v>19671600</v>
      </c>
      <c r="F334">
        <v>34177400</v>
      </c>
      <c r="G334">
        <v>1819300</v>
      </c>
      <c r="H334">
        <v>13787700</v>
      </c>
      <c r="I334">
        <v>416500</v>
      </c>
      <c r="J334">
        <v>563100</v>
      </c>
    </row>
    <row r="335" spans="1:10" x14ac:dyDescent="0.15">
      <c r="B335" t="s">
        <v>201</v>
      </c>
      <c r="C335">
        <v>210362600</v>
      </c>
      <c r="D335">
        <v>197482900</v>
      </c>
      <c r="E335">
        <v>15727400</v>
      </c>
      <c r="F335">
        <v>33031400</v>
      </c>
      <c r="G335">
        <v>1700300</v>
      </c>
      <c r="H335">
        <v>14598400</v>
      </c>
      <c r="I335">
        <v>233700</v>
      </c>
      <c r="J335">
        <v>331900</v>
      </c>
    </row>
    <row r="336" spans="1:10" x14ac:dyDescent="0.15">
      <c r="A336" t="s">
        <v>434</v>
      </c>
      <c r="B336" t="s">
        <v>171</v>
      </c>
      <c r="C336">
        <v>2241729500</v>
      </c>
      <c r="D336">
        <v>2080365800</v>
      </c>
      <c r="E336">
        <v>182342000</v>
      </c>
      <c r="F336">
        <v>289370800</v>
      </c>
      <c r="G336">
        <v>42296000</v>
      </c>
      <c r="H336">
        <v>143809300</v>
      </c>
      <c r="I336">
        <v>6965700</v>
      </c>
      <c r="J336">
        <v>6679000</v>
      </c>
    </row>
    <row r="337" spans="2:10" x14ac:dyDescent="0.15">
      <c r="B337" t="s">
        <v>172</v>
      </c>
      <c r="C337">
        <v>2139663300</v>
      </c>
      <c r="D337">
        <v>1977537300</v>
      </c>
      <c r="E337">
        <v>144362800</v>
      </c>
      <c r="F337">
        <v>221431500</v>
      </c>
      <c r="G337">
        <v>43015900</v>
      </c>
      <c r="H337">
        <v>126050900</v>
      </c>
      <c r="I337">
        <v>8149400</v>
      </c>
      <c r="J337">
        <v>8068500</v>
      </c>
    </row>
    <row r="338" spans="2:10" x14ac:dyDescent="0.15">
      <c r="B338" t="s">
        <v>173</v>
      </c>
      <c r="C338">
        <v>2060995300</v>
      </c>
      <c r="D338">
        <v>1907264900</v>
      </c>
      <c r="E338">
        <v>125123800</v>
      </c>
      <c r="F338">
        <v>192019600</v>
      </c>
      <c r="G338">
        <v>34682800</v>
      </c>
      <c r="H338">
        <v>118828800</v>
      </c>
      <c r="I338">
        <v>2404800</v>
      </c>
      <c r="J338">
        <v>2419100</v>
      </c>
    </row>
    <row r="339" spans="2:10" x14ac:dyDescent="0.15">
      <c r="B339" t="s">
        <v>174</v>
      </c>
      <c r="C339">
        <v>2015095600</v>
      </c>
      <c r="D339">
        <v>1871858100</v>
      </c>
      <c r="E339">
        <v>101534500</v>
      </c>
      <c r="F339">
        <v>174000500</v>
      </c>
      <c r="G339">
        <v>34694800</v>
      </c>
      <c r="H339">
        <v>115730900</v>
      </c>
      <c r="I339">
        <v>3727700</v>
      </c>
      <c r="J339">
        <v>3906400</v>
      </c>
    </row>
    <row r="340" spans="2:10" x14ac:dyDescent="0.15">
      <c r="B340" t="s">
        <v>175</v>
      </c>
      <c r="C340">
        <v>2030367700</v>
      </c>
      <c r="D340">
        <v>1894417400</v>
      </c>
      <c r="E340">
        <v>118273200</v>
      </c>
      <c r="F340">
        <v>161205700</v>
      </c>
      <c r="G340">
        <v>38659200</v>
      </c>
      <c r="H340">
        <v>112858200</v>
      </c>
      <c r="I340">
        <v>2594300</v>
      </c>
      <c r="J340">
        <v>2357900</v>
      </c>
    </row>
    <row r="341" spans="2:10" x14ac:dyDescent="0.15">
      <c r="B341" t="s">
        <v>176</v>
      </c>
      <c r="C341">
        <v>1973468300</v>
      </c>
      <c r="D341">
        <v>1837176300</v>
      </c>
      <c r="E341">
        <v>108574800</v>
      </c>
      <c r="F341">
        <v>168869000</v>
      </c>
      <c r="G341">
        <v>35713000</v>
      </c>
      <c r="H341">
        <v>106240200</v>
      </c>
      <c r="I341">
        <v>2642700</v>
      </c>
      <c r="J341">
        <v>2591800</v>
      </c>
    </row>
    <row r="342" spans="2:10" x14ac:dyDescent="0.15">
      <c r="B342" t="s">
        <v>177</v>
      </c>
      <c r="C342">
        <v>1891775200</v>
      </c>
      <c r="D342">
        <v>1763928900</v>
      </c>
      <c r="E342">
        <v>104988700</v>
      </c>
      <c r="F342">
        <v>156855900</v>
      </c>
      <c r="G342">
        <v>37255600</v>
      </c>
      <c r="H342">
        <v>100080000</v>
      </c>
      <c r="I342">
        <v>2502000</v>
      </c>
      <c r="J342">
        <v>1916800</v>
      </c>
    </row>
    <row r="343" spans="2:10" x14ac:dyDescent="0.15">
      <c r="B343" t="s">
        <v>178</v>
      </c>
      <c r="C343">
        <v>1874254800</v>
      </c>
      <c r="D343">
        <v>1750715900</v>
      </c>
      <c r="E343">
        <v>104340600</v>
      </c>
      <c r="F343">
        <v>155470600</v>
      </c>
      <c r="G343">
        <v>37182300</v>
      </c>
      <c r="H343">
        <v>99992200</v>
      </c>
      <c r="I343">
        <v>1960000</v>
      </c>
      <c r="J343">
        <v>1593200</v>
      </c>
    </row>
    <row r="344" spans="2:10" x14ac:dyDescent="0.15">
      <c r="B344" t="s">
        <v>179</v>
      </c>
      <c r="C344">
        <v>1872335300</v>
      </c>
      <c r="D344">
        <v>1754826000</v>
      </c>
      <c r="E344">
        <v>110307300</v>
      </c>
      <c r="F344">
        <v>160931400</v>
      </c>
      <c r="G344">
        <v>31215100</v>
      </c>
      <c r="H344">
        <v>102640700</v>
      </c>
      <c r="I344">
        <v>2694900</v>
      </c>
      <c r="J344">
        <v>2385100</v>
      </c>
    </row>
    <row r="345" spans="2:10" x14ac:dyDescent="0.15">
      <c r="B345" t="s">
        <v>180</v>
      </c>
      <c r="C345">
        <v>1835727800</v>
      </c>
      <c r="D345">
        <v>1715946300</v>
      </c>
      <c r="E345">
        <v>136209300</v>
      </c>
      <c r="F345">
        <v>171660900</v>
      </c>
      <c r="G345">
        <v>17238100</v>
      </c>
      <c r="H345">
        <v>98686600</v>
      </c>
      <c r="I345">
        <v>1794100</v>
      </c>
      <c r="J345">
        <v>1561100</v>
      </c>
    </row>
    <row r="346" spans="2:10" x14ac:dyDescent="0.15">
      <c r="B346" t="s">
        <v>181</v>
      </c>
      <c r="C346">
        <v>1754221700</v>
      </c>
      <c r="D346">
        <v>1641375800</v>
      </c>
      <c r="E346">
        <v>118102900</v>
      </c>
      <c r="F346">
        <v>172456900</v>
      </c>
      <c r="G346">
        <v>22167100</v>
      </c>
      <c r="H346">
        <v>92093900</v>
      </c>
      <c r="I346">
        <v>1475600</v>
      </c>
      <c r="J346">
        <v>1326100</v>
      </c>
    </row>
    <row r="347" spans="2:10" x14ac:dyDescent="0.15">
      <c r="B347" t="s">
        <v>182</v>
      </c>
      <c r="C347">
        <v>1737115000</v>
      </c>
      <c r="D347">
        <v>1629587600</v>
      </c>
      <c r="E347">
        <v>128453000</v>
      </c>
      <c r="F347">
        <v>180126800</v>
      </c>
      <c r="G347">
        <v>16554500</v>
      </c>
      <c r="H347">
        <v>90382900</v>
      </c>
      <c r="I347">
        <v>1494200</v>
      </c>
      <c r="J347">
        <v>1283200</v>
      </c>
    </row>
    <row r="348" spans="2:10" x14ac:dyDescent="0.15">
      <c r="B348" t="s">
        <v>183</v>
      </c>
      <c r="C348">
        <v>1707305000</v>
      </c>
      <c r="D348">
        <v>1605560200</v>
      </c>
      <c r="E348">
        <v>141818100</v>
      </c>
      <c r="F348">
        <v>178107000</v>
      </c>
      <c r="G348">
        <v>13183700</v>
      </c>
      <c r="H348">
        <v>86983600</v>
      </c>
      <c r="I348">
        <v>1448400</v>
      </c>
      <c r="J348">
        <v>1338700</v>
      </c>
    </row>
    <row r="349" spans="2:10" x14ac:dyDescent="0.15">
      <c r="B349" t="s">
        <v>184</v>
      </c>
      <c r="C349">
        <v>1643119600</v>
      </c>
      <c r="D349">
        <v>1540825300</v>
      </c>
      <c r="E349">
        <v>116377700</v>
      </c>
      <c r="F349">
        <v>186139700</v>
      </c>
      <c r="G349">
        <v>18848800</v>
      </c>
      <c r="H349">
        <v>87576800</v>
      </c>
      <c r="I349">
        <v>1116300</v>
      </c>
      <c r="J349">
        <v>982800</v>
      </c>
    </row>
    <row r="350" spans="2:10" x14ac:dyDescent="0.15">
      <c r="B350" t="s">
        <v>185</v>
      </c>
      <c r="C350">
        <v>1547686800</v>
      </c>
      <c r="D350">
        <v>1451904500</v>
      </c>
      <c r="E350">
        <v>82743900</v>
      </c>
      <c r="F350">
        <v>154754400</v>
      </c>
      <c r="G350">
        <v>15220800</v>
      </c>
      <c r="H350">
        <v>84010500</v>
      </c>
      <c r="I350">
        <v>1746000</v>
      </c>
      <c r="J350">
        <v>1261700</v>
      </c>
    </row>
    <row r="351" spans="2:10" x14ac:dyDescent="0.15">
      <c r="B351" t="s">
        <v>186</v>
      </c>
      <c r="C351">
        <v>1512700200</v>
      </c>
      <c r="D351">
        <v>1422513600</v>
      </c>
      <c r="E351">
        <v>55929400</v>
      </c>
      <c r="F351">
        <v>144047900</v>
      </c>
      <c r="G351">
        <v>17921600</v>
      </c>
      <c r="H351">
        <v>82406900</v>
      </c>
      <c r="I351">
        <v>1559600</v>
      </c>
      <c r="J351">
        <v>1380800</v>
      </c>
    </row>
    <row r="352" spans="2:10" x14ac:dyDescent="0.15">
      <c r="B352" t="s">
        <v>187</v>
      </c>
      <c r="C352">
        <v>1489604800</v>
      </c>
      <c r="D352">
        <v>1403643300</v>
      </c>
      <c r="E352">
        <v>81951500</v>
      </c>
      <c r="F352">
        <v>134590900</v>
      </c>
      <c r="G352">
        <v>13149600</v>
      </c>
      <c r="H352">
        <v>82983200</v>
      </c>
      <c r="I352">
        <v>1380300</v>
      </c>
      <c r="J352">
        <v>1102500</v>
      </c>
    </row>
    <row r="353" spans="1:10" x14ac:dyDescent="0.15">
      <c r="B353" t="s">
        <v>188</v>
      </c>
      <c r="C353">
        <v>1438999600</v>
      </c>
      <c r="D353">
        <v>1351777100</v>
      </c>
      <c r="E353">
        <v>77646100</v>
      </c>
      <c r="F353">
        <v>124021700</v>
      </c>
      <c r="G353">
        <v>13747200</v>
      </c>
      <c r="H353">
        <v>82433900</v>
      </c>
      <c r="I353">
        <v>1296600</v>
      </c>
      <c r="J353">
        <v>1028600</v>
      </c>
    </row>
    <row r="354" spans="1:10" x14ac:dyDescent="0.15">
      <c r="B354" t="s">
        <v>189</v>
      </c>
      <c r="C354">
        <v>1345862200</v>
      </c>
      <c r="D354">
        <v>1263696500</v>
      </c>
      <c r="E354">
        <v>51108700</v>
      </c>
      <c r="F354">
        <v>113289000</v>
      </c>
      <c r="G354">
        <v>1298600</v>
      </c>
      <c r="H354">
        <v>90479500</v>
      </c>
      <c r="I354">
        <v>1333200</v>
      </c>
      <c r="J354">
        <v>1056400</v>
      </c>
    </row>
    <row r="355" spans="1:10" x14ac:dyDescent="0.15">
      <c r="B355" t="s">
        <v>190</v>
      </c>
      <c r="C355">
        <v>1341788700</v>
      </c>
      <c r="D355">
        <v>1265838200</v>
      </c>
      <c r="E355">
        <v>67043600</v>
      </c>
      <c r="F355">
        <v>101243700</v>
      </c>
      <c r="G355">
        <v>1717300</v>
      </c>
      <c r="H355">
        <v>95546600</v>
      </c>
      <c r="I355">
        <v>1025400</v>
      </c>
      <c r="J355">
        <v>1041600</v>
      </c>
    </row>
    <row r="356" spans="1:10" x14ac:dyDescent="0.15">
      <c r="B356" t="s">
        <v>191</v>
      </c>
      <c r="C356">
        <v>1296038100</v>
      </c>
      <c r="D356">
        <v>1225078100</v>
      </c>
      <c r="E356">
        <v>62839900</v>
      </c>
      <c r="F356">
        <v>111005500</v>
      </c>
      <c r="G356">
        <v>1570400</v>
      </c>
      <c r="H356">
        <v>102788100</v>
      </c>
      <c r="I356">
        <v>873500</v>
      </c>
      <c r="J356">
        <v>1024800</v>
      </c>
    </row>
    <row r="357" spans="1:10" x14ac:dyDescent="0.15">
      <c r="B357" t="s">
        <v>192</v>
      </c>
      <c r="C357">
        <v>1255338500</v>
      </c>
      <c r="D357">
        <v>1182918400</v>
      </c>
      <c r="E357">
        <v>82484000</v>
      </c>
      <c r="F357">
        <v>116823100</v>
      </c>
      <c r="G357">
        <v>1157400</v>
      </c>
      <c r="H357">
        <v>98729100</v>
      </c>
      <c r="I357">
        <v>517200</v>
      </c>
      <c r="J357">
        <v>715100</v>
      </c>
    </row>
    <row r="358" spans="1:10" x14ac:dyDescent="0.15">
      <c r="B358" t="s">
        <v>193</v>
      </c>
      <c r="C358">
        <v>1178505300</v>
      </c>
      <c r="D358">
        <v>1110611900</v>
      </c>
      <c r="E358">
        <v>64412700</v>
      </c>
      <c r="F358">
        <v>103769400</v>
      </c>
      <c r="G358">
        <v>2014700</v>
      </c>
      <c r="H358">
        <v>94990900</v>
      </c>
      <c r="I358">
        <v>575800</v>
      </c>
      <c r="J358">
        <v>777300</v>
      </c>
    </row>
    <row r="359" spans="1:10" x14ac:dyDescent="0.15">
      <c r="B359" t="s">
        <v>194</v>
      </c>
      <c r="C359">
        <v>1167013400</v>
      </c>
      <c r="D359">
        <v>1101922700</v>
      </c>
      <c r="E359">
        <v>82030000</v>
      </c>
      <c r="F359">
        <v>97018200</v>
      </c>
      <c r="G359">
        <v>2497700</v>
      </c>
      <c r="H359">
        <v>79366900</v>
      </c>
      <c r="I359">
        <v>746800</v>
      </c>
      <c r="J359">
        <v>948400</v>
      </c>
    </row>
    <row r="360" spans="1:10" x14ac:dyDescent="0.15">
      <c r="B360" t="s">
        <v>195</v>
      </c>
      <c r="C360">
        <v>1143508600</v>
      </c>
      <c r="D360">
        <v>1081416600</v>
      </c>
      <c r="E360">
        <v>112015600</v>
      </c>
      <c r="F360">
        <v>101813500</v>
      </c>
      <c r="G360">
        <v>3165300</v>
      </c>
      <c r="H360">
        <v>64849800</v>
      </c>
      <c r="I360">
        <v>686700</v>
      </c>
      <c r="J360">
        <v>769700</v>
      </c>
    </row>
    <row r="361" spans="1:10" x14ac:dyDescent="0.15">
      <c r="B361" t="s">
        <v>196</v>
      </c>
      <c r="C361">
        <v>1097896600</v>
      </c>
      <c r="D361">
        <v>1033838100</v>
      </c>
      <c r="E361">
        <v>95088500</v>
      </c>
      <c r="F361">
        <v>93602400</v>
      </c>
      <c r="G361">
        <v>2847700</v>
      </c>
      <c r="H361">
        <v>55317500</v>
      </c>
      <c r="I361">
        <v>969700</v>
      </c>
      <c r="J361">
        <v>945200</v>
      </c>
    </row>
    <row r="362" spans="1:10" x14ac:dyDescent="0.15">
      <c r="B362" t="s">
        <v>197</v>
      </c>
      <c r="C362">
        <v>975765400</v>
      </c>
      <c r="D362">
        <v>915051600</v>
      </c>
      <c r="E362">
        <v>33185600</v>
      </c>
      <c r="F362">
        <v>65090200</v>
      </c>
      <c r="G362">
        <v>3364100</v>
      </c>
      <c r="H362">
        <v>53760000</v>
      </c>
      <c r="I362">
        <v>1572100</v>
      </c>
      <c r="J362">
        <v>1361200</v>
      </c>
    </row>
    <row r="363" spans="1:10" x14ac:dyDescent="0.15">
      <c r="B363" t="s">
        <v>198</v>
      </c>
      <c r="C363">
        <v>938434700</v>
      </c>
      <c r="D363">
        <v>879852800</v>
      </c>
      <c r="E363">
        <v>27456000</v>
      </c>
      <c r="F363">
        <v>63734900</v>
      </c>
      <c r="G363">
        <v>3120000</v>
      </c>
      <c r="H363">
        <v>48700300</v>
      </c>
      <c r="I363">
        <v>1901300</v>
      </c>
      <c r="J363">
        <v>824200</v>
      </c>
    </row>
    <row r="364" spans="1:10" x14ac:dyDescent="0.15">
      <c r="B364" t="s">
        <v>199</v>
      </c>
      <c r="C364">
        <v>939996000</v>
      </c>
      <c r="D364">
        <v>884561800</v>
      </c>
      <c r="E364">
        <v>22382000</v>
      </c>
      <c r="F364">
        <v>105392800</v>
      </c>
      <c r="G364">
        <v>4373900</v>
      </c>
      <c r="H364">
        <v>58951200</v>
      </c>
      <c r="I364">
        <v>2535400</v>
      </c>
      <c r="J364">
        <v>884100</v>
      </c>
    </row>
    <row r="365" spans="1:10" x14ac:dyDescent="0.15">
      <c r="B365" t="s">
        <v>200</v>
      </c>
      <c r="C365">
        <v>914138700</v>
      </c>
      <c r="D365">
        <v>857045600</v>
      </c>
      <c r="E365">
        <v>26500500</v>
      </c>
      <c r="F365">
        <v>107272800</v>
      </c>
      <c r="G365">
        <v>4523900</v>
      </c>
      <c r="H365">
        <v>58292700</v>
      </c>
      <c r="I365">
        <v>2836600</v>
      </c>
      <c r="J365">
        <v>1224300</v>
      </c>
    </row>
    <row r="366" spans="1:10" x14ac:dyDescent="0.15">
      <c r="B366" t="s">
        <v>201</v>
      </c>
      <c r="C366">
        <v>868428800</v>
      </c>
      <c r="D366">
        <v>814003600</v>
      </c>
      <c r="E366">
        <v>27563800</v>
      </c>
      <c r="F366">
        <v>99868200</v>
      </c>
      <c r="G366">
        <v>3432100</v>
      </c>
      <c r="H366">
        <v>53124100</v>
      </c>
      <c r="I366">
        <v>2276900</v>
      </c>
      <c r="J366">
        <v>712700</v>
      </c>
    </row>
    <row r="367" spans="1:10" x14ac:dyDescent="0.15">
      <c r="A367" t="s">
        <v>435</v>
      </c>
      <c r="B367" t="s">
        <v>171</v>
      </c>
      <c r="C367">
        <v>300033600</v>
      </c>
      <c r="D367">
        <v>279188000</v>
      </c>
      <c r="E367">
        <v>34423400</v>
      </c>
      <c r="F367">
        <v>66635500</v>
      </c>
      <c r="G367">
        <v>990100</v>
      </c>
      <c r="H367">
        <v>20015500</v>
      </c>
      <c r="I367">
        <v>103600</v>
      </c>
      <c r="J367">
        <v>130200</v>
      </c>
    </row>
    <row r="368" spans="1:10" x14ac:dyDescent="0.15">
      <c r="B368" t="s">
        <v>172</v>
      </c>
      <c r="C368">
        <v>286854300</v>
      </c>
      <c r="D368">
        <v>268047400</v>
      </c>
      <c r="E368">
        <v>44018200</v>
      </c>
      <c r="F368">
        <v>61214800</v>
      </c>
      <c r="G368">
        <v>590800</v>
      </c>
      <c r="H368">
        <v>16129400</v>
      </c>
      <c r="I368">
        <v>86900</v>
      </c>
      <c r="J368">
        <v>86900</v>
      </c>
    </row>
    <row r="369" spans="2:10" x14ac:dyDescent="0.15">
      <c r="B369" t="s">
        <v>173</v>
      </c>
      <c r="C369">
        <v>273701000</v>
      </c>
      <c r="D369">
        <v>255752700</v>
      </c>
      <c r="E369">
        <v>45973100</v>
      </c>
      <c r="F369">
        <v>59570300</v>
      </c>
      <c r="G369">
        <v>437700</v>
      </c>
      <c r="H369">
        <v>13855900</v>
      </c>
      <c r="I369">
        <v>108200</v>
      </c>
      <c r="J369">
        <v>78100</v>
      </c>
    </row>
    <row r="370" spans="2:10" x14ac:dyDescent="0.15">
      <c r="B370" t="s">
        <v>174</v>
      </c>
      <c r="C370">
        <v>258141800</v>
      </c>
      <c r="D370">
        <v>240828200</v>
      </c>
      <c r="E370">
        <v>34150200</v>
      </c>
      <c r="F370">
        <v>55736000</v>
      </c>
      <c r="G370">
        <v>1038100</v>
      </c>
      <c r="H370">
        <v>12910100</v>
      </c>
      <c r="I370">
        <v>103200</v>
      </c>
      <c r="J370">
        <v>112000</v>
      </c>
    </row>
    <row r="371" spans="2:10" x14ac:dyDescent="0.15">
      <c r="B371" t="s">
        <v>175</v>
      </c>
      <c r="C371">
        <v>266957800</v>
      </c>
      <c r="D371">
        <v>250434700</v>
      </c>
      <c r="E371">
        <v>44736100</v>
      </c>
      <c r="F371">
        <v>58413600</v>
      </c>
      <c r="G371">
        <v>906100</v>
      </c>
      <c r="H371">
        <v>12768000</v>
      </c>
      <c r="I371">
        <v>118800</v>
      </c>
      <c r="J371">
        <v>92300</v>
      </c>
    </row>
    <row r="372" spans="2:10" x14ac:dyDescent="0.15">
      <c r="B372" t="s">
        <v>176</v>
      </c>
      <c r="C372">
        <v>257820200</v>
      </c>
      <c r="D372">
        <v>241435600</v>
      </c>
      <c r="E372">
        <v>37473600</v>
      </c>
      <c r="F372">
        <v>58052000</v>
      </c>
      <c r="G372">
        <v>1053600</v>
      </c>
      <c r="H372">
        <v>11479700</v>
      </c>
      <c r="I372">
        <v>180000</v>
      </c>
      <c r="J372">
        <v>119000</v>
      </c>
    </row>
    <row r="373" spans="2:10" x14ac:dyDescent="0.15">
      <c r="B373" t="s">
        <v>177</v>
      </c>
      <c r="C373">
        <v>241508600</v>
      </c>
      <c r="D373">
        <v>226203400</v>
      </c>
      <c r="E373">
        <v>36062600</v>
      </c>
      <c r="F373">
        <v>55258500</v>
      </c>
      <c r="G373">
        <v>1249000</v>
      </c>
      <c r="H373">
        <v>11184900</v>
      </c>
      <c r="I373">
        <v>187000</v>
      </c>
      <c r="J373">
        <v>246500</v>
      </c>
    </row>
    <row r="374" spans="2:10" x14ac:dyDescent="0.15">
      <c r="B374" t="s">
        <v>178</v>
      </c>
      <c r="C374">
        <v>247434400</v>
      </c>
      <c r="D374">
        <v>234199800</v>
      </c>
      <c r="E374">
        <v>39847800</v>
      </c>
      <c r="F374">
        <v>61846200</v>
      </c>
      <c r="G374">
        <v>2990700</v>
      </c>
      <c r="H374">
        <v>9596400</v>
      </c>
      <c r="I374">
        <v>141000</v>
      </c>
      <c r="J374">
        <v>191800</v>
      </c>
    </row>
    <row r="375" spans="2:10" x14ac:dyDescent="0.15">
      <c r="B375" t="s">
        <v>179</v>
      </c>
      <c r="C375">
        <v>247116800</v>
      </c>
      <c r="D375">
        <v>234410200</v>
      </c>
      <c r="E375">
        <v>39231400</v>
      </c>
      <c r="F375">
        <v>67656100</v>
      </c>
      <c r="G375">
        <v>3177900</v>
      </c>
      <c r="H375">
        <v>9930900</v>
      </c>
      <c r="I375">
        <v>156000</v>
      </c>
      <c r="J375">
        <v>171600</v>
      </c>
    </row>
    <row r="376" spans="2:10" x14ac:dyDescent="0.15">
      <c r="B376" t="s">
        <v>180</v>
      </c>
      <c r="C376">
        <v>241449200</v>
      </c>
      <c r="D376">
        <v>229188000</v>
      </c>
      <c r="E376">
        <v>42144900</v>
      </c>
      <c r="F376">
        <v>63101500</v>
      </c>
      <c r="G376">
        <v>2808900</v>
      </c>
      <c r="H376">
        <v>10119900</v>
      </c>
      <c r="I376">
        <v>135400</v>
      </c>
      <c r="J376">
        <v>151700</v>
      </c>
    </row>
    <row r="377" spans="2:10" x14ac:dyDescent="0.15">
      <c r="B377" t="s">
        <v>181</v>
      </c>
      <c r="C377">
        <v>227929500</v>
      </c>
      <c r="D377">
        <v>216497300</v>
      </c>
      <c r="E377">
        <v>41372400</v>
      </c>
      <c r="F377">
        <v>62505100</v>
      </c>
      <c r="G377">
        <v>2945300</v>
      </c>
      <c r="H377">
        <v>9180100</v>
      </c>
      <c r="I377">
        <v>167700</v>
      </c>
      <c r="J377">
        <v>186100</v>
      </c>
    </row>
    <row r="378" spans="2:10" x14ac:dyDescent="0.15">
      <c r="B378" t="s">
        <v>182</v>
      </c>
      <c r="C378">
        <v>221735987.30000001</v>
      </c>
      <c r="D378">
        <v>210735383.30000001</v>
      </c>
      <c r="E378">
        <v>47002995.5</v>
      </c>
      <c r="F378">
        <v>57426441.900000006</v>
      </c>
      <c r="G378">
        <v>3263971.4</v>
      </c>
      <c r="H378">
        <v>8657033.5</v>
      </c>
      <c r="I378">
        <v>206313.3</v>
      </c>
      <c r="J378">
        <v>211350.6</v>
      </c>
    </row>
    <row r="379" spans="2:10" x14ac:dyDescent="0.15">
      <c r="B379" t="s">
        <v>183</v>
      </c>
      <c r="C379">
        <v>209379424.19999999</v>
      </c>
      <c r="D379">
        <v>198909576.30000001</v>
      </c>
      <c r="E379">
        <v>50881808.599999994</v>
      </c>
      <c r="F379">
        <v>48918089.5</v>
      </c>
      <c r="G379">
        <v>3667954</v>
      </c>
      <c r="H379">
        <v>6393863.2000000002</v>
      </c>
      <c r="I379">
        <v>210161.1</v>
      </c>
      <c r="J379">
        <v>218827.2</v>
      </c>
    </row>
    <row r="380" spans="2:10" x14ac:dyDescent="0.15">
      <c r="B380" t="s">
        <v>184</v>
      </c>
      <c r="C380">
        <v>201670762.40000001</v>
      </c>
      <c r="D380">
        <v>191344643.19999999</v>
      </c>
      <c r="E380">
        <v>54353322.799999997</v>
      </c>
      <c r="F380">
        <v>51367698.699999996</v>
      </c>
      <c r="G380">
        <v>8078003.4000000004</v>
      </c>
      <c r="H380">
        <v>5420315.0999999996</v>
      </c>
      <c r="I380">
        <v>166006.5</v>
      </c>
      <c r="J380">
        <v>193946.8</v>
      </c>
    </row>
    <row r="381" spans="2:10" x14ac:dyDescent="0.15">
      <c r="B381" t="s">
        <v>185</v>
      </c>
      <c r="C381">
        <v>173334560.69999999</v>
      </c>
      <c r="D381">
        <v>163719597.40000001</v>
      </c>
      <c r="E381">
        <v>39394948</v>
      </c>
      <c r="F381">
        <v>33859803</v>
      </c>
      <c r="G381">
        <v>2272663.2999999998</v>
      </c>
      <c r="H381">
        <v>5440276.5</v>
      </c>
      <c r="I381">
        <v>226179.3</v>
      </c>
      <c r="J381">
        <v>306248.7</v>
      </c>
    </row>
    <row r="382" spans="2:10" x14ac:dyDescent="0.15">
      <c r="B382" t="s">
        <v>186</v>
      </c>
      <c r="C382">
        <v>166999459</v>
      </c>
      <c r="D382">
        <v>157905726.59999999</v>
      </c>
      <c r="E382">
        <v>33152557.100000001</v>
      </c>
      <c r="F382">
        <v>29516891</v>
      </c>
      <c r="G382">
        <v>1460967.9</v>
      </c>
      <c r="H382">
        <v>6249797.7000000002</v>
      </c>
      <c r="I382">
        <v>212254</v>
      </c>
      <c r="J382">
        <v>263970.59999999998</v>
      </c>
    </row>
    <row r="383" spans="2:10" x14ac:dyDescent="0.15">
      <c r="B383" t="s">
        <v>187</v>
      </c>
      <c r="C383">
        <v>166212723.59999999</v>
      </c>
      <c r="D383">
        <v>157538415.09999999</v>
      </c>
      <c r="E383">
        <v>33478437.799999997</v>
      </c>
      <c r="F383">
        <v>32478769.599999998</v>
      </c>
      <c r="G383">
        <v>2254907.7999999998</v>
      </c>
      <c r="H383">
        <v>7026371.5999999996</v>
      </c>
      <c r="I383">
        <v>252084.8</v>
      </c>
      <c r="J383">
        <v>260421.2</v>
      </c>
    </row>
    <row r="384" spans="2:10" x14ac:dyDescent="0.15">
      <c r="B384" t="s">
        <v>188</v>
      </c>
      <c r="C384">
        <v>168515353</v>
      </c>
      <c r="D384">
        <v>159879005.30000001</v>
      </c>
      <c r="E384">
        <v>39357763</v>
      </c>
      <c r="F384">
        <v>34984707.399999999</v>
      </c>
      <c r="G384">
        <v>1999707.1</v>
      </c>
      <c r="H384">
        <v>7525999.0999999996</v>
      </c>
      <c r="I384">
        <v>260064.9</v>
      </c>
      <c r="J384">
        <v>268007.09999999998</v>
      </c>
    </row>
    <row r="385" spans="1:10" x14ac:dyDescent="0.15">
      <c r="B385" t="s">
        <v>189</v>
      </c>
      <c r="C385">
        <v>148395034.19999999</v>
      </c>
      <c r="D385">
        <v>140248764</v>
      </c>
      <c r="E385">
        <v>24714488.399999999</v>
      </c>
      <c r="F385">
        <v>22810710.5</v>
      </c>
      <c r="G385">
        <v>2239711.7000000002</v>
      </c>
      <c r="H385">
        <v>7714216</v>
      </c>
      <c r="I385">
        <v>302504</v>
      </c>
      <c r="J385">
        <v>296042.59999999998</v>
      </c>
    </row>
    <row r="386" spans="1:10" x14ac:dyDescent="0.15">
      <c r="B386" t="s">
        <v>190</v>
      </c>
      <c r="C386">
        <v>149104053.90000001</v>
      </c>
      <c r="D386">
        <v>141108700.30000001</v>
      </c>
      <c r="E386">
        <v>33310628.699999999</v>
      </c>
      <c r="F386">
        <v>27689422.900000002</v>
      </c>
      <c r="G386">
        <v>2913549.2</v>
      </c>
      <c r="H386">
        <v>8034824.4000000004</v>
      </c>
      <c r="I386">
        <v>267402</v>
      </c>
      <c r="J386">
        <v>273856.40000000002</v>
      </c>
    </row>
    <row r="387" spans="1:10" x14ac:dyDescent="0.15">
      <c r="B387" t="s">
        <v>191</v>
      </c>
      <c r="C387">
        <v>142623563</v>
      </c>
      <c r="D387">
        <v>137086904.40000001</v>
      </c>
      <c r="E387">
        <v>31340157.400000002</v>
      </c>
      <c r="F387">
        <v>32058884.400000002</v>
      </c>
      <c r="G387">
        <v>2063896.7</v>
      </c>
      <c r="H387">
        <v>6641478.4000000004</v>
      </c>
      <c r="I387">
        <v>245813.9</v>
      </c>
      <c r="J387">
        <v>232859.4</v>
      </c>
    </row>
    <row r="388" spans="1:10" x14ac:dyDescent="0.15">
      <c r="B388" t="s">
        <v>193</v>
      </c>
      <c r="C388">
        <v>119769610.7</v>
      </c>
      <c r="D388">
        <v>114957464.7</v>
      </c>
      <c r="E388">
        <v>23093946.300000001</v>
      </c>
      <c r="F388">
        <v>26899209.900000002</v>
      </c>
      <c r="G388">
        <v>1040147.4</v>
      </c>
      <c r="H388">
        <v>5461779.9000000004</v>
      </c>
      <c r="I388">
        <v>258457.9</v>
      </c>
      <c r="J388">
        <v>223574.6</v>
      </c>
    </row>
    <row r="389" spans="1:10" x14ac:dyDescent="0.15">
      <c r="B389" t="s">
        <v>197</v>
      </c>
      <c r="C389">
        <v>85183814</v>
      </c>
      <c r="D389">
        <v>81860605.599999994</v>
      </c>
      <c r="E389">
        <v>12853985</v>
      </c>
      <c r="F389">
        <v>13175059.199999999</v>
      </c>
      <c r="G389">
        <v>1266817.1000000001</v>
      </c>
      <c r="H389">
        <v>5766161.5999999996</v>
      </c>
      <c r="I389">
        <v>375883.4</v>
      </c>
      <c r="J389">
        <v>387125.7</v>
      </c>
    </row>
    <row r="390" spans="1:10" x14ac:dyDescent="0.15">
      <c r="B390" t="s">
        <v>201</v>
      </c>
      <c r="C390">
        <v>73918645.599999994</v>
      </c>
      <c r="D390">
        <v>71449736.299999997</v>
      </c>
      <c r="E390">
        <v>8067793.9000000004</v>
      </c>
      <c r="F390">
        <v>12883461.5</v>
      </c>
      <c r="G390">
        <v>750861</v>
      </c>
      <c r="H390">
        <v>4492322.5999999996</v>
      </c>
      <c r="I390">
        <v>161924.79999999999</v>
      </c>
      <c r="J390">
        <v>108274.3</v>
      </c>
    </row>
    <row r="391" spans="1:10" x14ac:dyDescent="0.15">
      <c r="A391" t="s">
        <v>436</v>
      </c>
      <c r="B391" t="s">
        <v>171</v>
      </c>
      <c r="C391">
        <v>1821918600</v>
      </c>
      <c r="D391">
        <v>1690673600</v>
      </c>
      <c r="E391">
        <v>143146600</v>
      </c>
      <c r="F391">
        <v>205612400</v>
      </c>
      <c r="G391">
        <v>18285100</v>
      </c>
      <c r="H391">
        <v>93181800</v>
      </c>
      <c r="I391">
        <v>2188900</v>
      </c>
      <c r="J391">
        <v>1693900</v>
      </c>
    </row>
    <row r="392" spans="1:10" x14ac:dyDescent="0.15">
      <c r="B392" t="s">
        <v>172</v>
      </c>
      <c r="C392">
        <v>1747590000</v>
      </c>
      <c r="D392">
        <v>1615963700</v>
      </c>
      <c r="E392">
        <v>98779100</v>
      </c>
      <c r="F392">
        <v>122849600</v>
      </c>
      <c r="G392">
        <v>27503600</v>
      </c>
      <c r="H392">
        <v>89919800</v>
      </c>
      <c r="I392">
        <v>1942100</v>
      </c>
      <c r="J392">
        <v>1615500</v>
      </c>
    </row>
    <row r="393" spans="1:10" x14ac:dyDescent="0.15">
      <c r="B393" t="s">
        <v>173</v>
      </c>
      <c r="C393">
        <v>1674413000</v>
      </c>
      <c r="D393">
        <v>1549176700</v>
      </c>
      <c r="E393">
        <v>78873700</v>
      </c>
      <c r="F393">
        <v>138804800</v>
      </c>
      <c r="G393">
        <v>33223500</v>
      </c>
      <c r="H393">
        <v>92617000</v>
      </c>
      <c r="I393">
        <v>1376900</v>
      </c>
      <c r="J393">
        <v>1237300</v>
      </c>
    </row>
    <row r="394" spans="1:10" x14ac:dyDescent="0.15">
      <c r="B394" t="s">
        <v>174</v>
      </c>
      <c r="C394">
        <v>1673586300</v>
      </c>
      <c r="D394">
        <v>1552768400</v>
      </c>
      <c r="E394">
        <v>91804100</v>
      </c>
      <c r="F394">
        <v>126202800</v>
      </c>
      <c r="G394">
        <v>29454500</v>
      </c>
      <c r="H394">
        <v>80971100</v>
      </c>
      <c r="I394">
        <v>1366900</v>
      </c>
      <c r="J394">
        <v>1239300</v>
      </c>
    </row>
    <row r="395" spans="1:10" x14ac:dyDescent="0.15">
      <c r="B395" t="s">
        <v>175</v>
      </c>
      <c r="C395">
        <v>1639979000</v>
      </c>
      <c r="D395">
        <v>1525277800</v>
      </c>
      <c r="E395">
        <v>95841700</v>
      </c>
      <c r="F395">
        <v>105755300</v>
      </c>
      <c r="G395">
        <v>32407200</v>
      </c>
      <c r="H395">
        <v>77480000</v>
      </c>
      <c r="I395">
        <v>1249300</v>
      </c>
      <c r="J395">
        <v>1179600</v>
      </c>
    </row>
    <row r="396" spans="1:10" x14ac:dyDescent="0.15">
      <c r="B396" t="s">
        <v>176</v>
      </c>
      <c r="C396">
        <v>1614144800</v>
      </c>
      <c r="D396">
        <v>1499372900</v>
      </c>
      <c r="E396">
        <v>110953300</v>
      </c>
      <c r="F396">
        <v>101462000</v>
      </c>
      <c r="G396">
        <v>31280500</v>
      </c>
      <c r="H396">
        <v>76755300</v>
      </c>
      <c r="I396">
        <v>1451800</v>
      </c>
      <c r="J396">
        <v>1377500</v>
      </c>
    </row>
    <row r="397" spans="1:10" x14ac:dyDescent="0.15">
      <c r="B397" t="s">
        <v>177</v>
      </c>
      <c r="C397">
        <v>1536321000</v>
      </c>
      <c r="D397">
        <v>1428888100</v>
      </c>
      <c r="E397">
        <v>75479800</v>
      </c>
      <c r="F397">
        <v>90988500</v>
      </c>
      <c r="G397">
        <v>36405000</v>
      </c>
      <c r="H397">
        <v>76029200</v>
      </c>
      <c r="I397">
        <v>1891000</v>
      </c>
      <c r="J397">
        <v>1987200</v>
      </c>
    </row>
    <row r="398" spans="1:10" x14ac:dyDescent="0.15">
      <c r="B398" t="s">
        <v>178</v>
      </c>
      <c r="C398">
        <v>1499576900</v>
      </c>
      <c r="D398">
        <v>1394615700</v>
      </c>
      <c r="E398">
        <v>79422500</v>
      </c>
      <c r="F398">
        <v>78881500</v>
      </c>
      <c r="G398">
        <v>17024400</v>
      </c>
      <c r="H398">
        <v>75320300</v>
      </c>
      <c r="I398">
        <v>1411500</v>
      </c>
      <c r="J398">
        <v>1351600</v>
      </c>
    </row>
    <row r="399" spans="1:10" x14ac:dyDescent="0.15">
      <c r="B399" t="s">
        <v>179</v>
      </c>
      <c r="C399">
        <v>1485921400</v>
      </c>
      <c r="D399">
        <v>1385870300</v>
      </c>
      <c r="E399">
        <v>120084100</v>
      </c>
      <c r="F399">
        <v>88931700</v>
      </c>
      <c r="G399">
        <v>4424400</v>
      </c>
      <c r="H399">
        <v>75631800</v>
      </c>
      <c r="I399">
        <v>1251500</v>
      </c>
      <c r="J399">
        <v>1396700</v>
      </c>
    </row>
    <row r="400" spans="1:10" x14ac:dyDescent="0.15">
      <c r="B400" t="s">
        <v>180</v>
      </c>
      <c r="C400">
        <v>1467663400</v>
      </c>
      <c r="D400">
        <v>1366580900</v>
      </c>
      <c r="E400">
        <v>128624200</v>
      </c>
      <c r="F400">
        <v>99690000</v>
      </c>
      <c r="G400">
        <v>3101700</v>
      </c>
      <c r="H400">
        <v>71759200</v>
      </c>
      <c r="I400">
        <v>1282300</v>
      </c>
      <c r="J400">
        <v>1247100</v>
      </c>
    </row>
    <row r="401" spans="2:10" x14ac:dyDescent="0.15">
      <c r="B401" t="s">
        <v>181</v>
      </c>
      <c r="C401">
        <v>1397282800</v>
      </c>
      <c r="D401">
        <v>1302321900</v>
      </c>
      <c r="E401">
        <v>103223600</v>
      </c>
      <c r="F401">
        <v>110010300</v>
      </c>
      <c r="G401">
        <v>2757200</v>
      </c>
      <c r="H401">
        <v>70104100</v>
      </c>
      <c r="I401">
        <v>1267100</v>
      </c>
      <c r="J401">
        <v>1154100</v>
      </c>
    </row>
    <row r="402" spans="2:10" x14ac:dyDescent="0.15">
      <c r="B402" t="s">
        <v>182</v>
      </c>
      <c r="C402">
        <v>1329648200</v>
      </c>
      <c r="D402">
        <v>1237879800</v>
      </c>
      <c r="E402">
        <v>73321500</v>
      </c>
      <c r="F402">
        <v>81200000</v>
      </c>
      <c r="G402">
        <v>3823400</v>
      </c>
      <c r="H402">
        <v>67286400</v>
      </c>
      <c r="I402">
        <v>1493700</v>
      </c>
      <c r="J402">
        <v>1268000</v>
      </c>
    </row>
    <row r="403" spans="2:10" x14ac:dyDescent="0.15">
      <c r="B403" t="s">
        <v>183</v>
      </c>
      <c r="C403">
        <v>1350574500</v>
      </c>
      <c r="D403">
        <v>1263634000</v>
      </c>
      <c r="E403">
        <v>102490200</v>
      </c>
      <c r="F403">
        <v>113957900</v>
      </c>
      <c r="G403">
        <v>2425100</v>
      </c>
      <c r="H403">
        <v>69810800</v>
      </c>
      <c r="I403">
        <v>1531900</v>
      </c>
      <c r="J403">
        <v>1352400</v>
      </c>
    </row>
    <row r="404" spans="2:10" x14ac:dyDescent="0.15">
      <c r="B404" t="s">
        <v>184</v>
      </c>
      <c r="C404">
        <v>1327738200</v>
      </c>
      <c r="D404">
        <v>1240822100</v>
      </c>
      <c r="E404">
        <v>109338700</v>
      </c>
      <c r="F404">
        <v>132056800</v>
      </c>
      <c r="G404">
        <v>2763300</v>
      </c>
      <c r="H404">
        <v>69661500</v>
      </c>
      <c r="I404">
        <v>1051900</v>
      </c>
      <c r="J404">
        <v>954200</v>
      </c>
    </row>
    <row r="405" spans="2:10" x14ac:dyDescent="0.15">
      <c r="B405" t="s">
        <v>185</v>
      </c>
      <c r="C405">
        <v>1228183400</v>
      </c>
      <c r="D405">
        <v>1146517300</v>
      </c>
      <c r="E405">
        <v>58583700</v>
      </c>
      <c r="F405">
        <v>105541500</v>
      </c>
      <c r="G405">
        <v>2309600</v>
      </c>
      <c r="H405">
        <v>67505800</v>
      </c>
      <c r="I405">
        <v>1412700</v>
      </c>
      <c r="J405">
        <v>1331000</v>
      </c>
    </row>
    <row r="406" spans="2:10" x14ac:dyDescent="0.15">
      <c r="B406" t="s">
        <v>186</v>
      </c>
      <c r="C406">
        <v>1177233000</v>
      </c>
      <c r="D406">
        <v>1099330600</v>
      </c>
      <c r="E406">
        <v>21227600</v>
      </c>
      <c r="F406">
        <v>91464900</v>
      </c>
      <c r="G406">
        <v>17806700</v>
      </c>
      <c r="H406">
        <v>65789800</v>
      </c>
      <c r="I406">
        <v>1400100</v>
      </c>
      <c r="J406">
        <v>1264500</v>
      </c>
    </row>
    <row r="407" spans="2:10" x14ac:dyDescent="0.15">
      <c r="B407" t="s">
        <v>187</v>
      </c>
      <c r="C407">
        <v>1175476600</v>
      </c>
      <c r="D407">
        <v>1101609000</v>
      </c>
      <c r="E407">
        <v>47078700</v>
      </c>
      <c r="F407">
        <v>77617000</v>
      </c>
      <c r="G407">
        <v>11848000</v>
      </c>
      <c r="H407">
        <v>62860200</v>
      </c>
      <c r="I407">
        <v>1295500</v>
      </c>
      <c r="J407">
        <v>1065000</v>
      </c>
    </row>
    <row r="408" spans="2:10" x14ac:dyDescent="0.15">
      <c r="B408" t="s">
        <v>188</v>
      </c>
      <c r="C408">
        <v>1131251600</v>
      </c>
      <c r="D408">
        <v>1056343900</v>
      </c>
      <c r="E408">
        <v>61540100</v>
      </c>
      <c r="F408">
        <v>81029700</v>
      </c>
      <c r="G408">
        <v>1969100</v>
      </c>
      <c r="H408">
        <v>61966500</v>
      </c>
      <c r="I408">
        <v>1168000</v>
      </c>
      <c r="J408">
        <v>945100</v>
      </c>
    </row>
    <row r="409" spans="2:10" x14ac:dyDescent="0.15">
      <c r="B409" t="s">
        <v>189</v>
      </c>
      <c r="C409">
        <v>1081031700</v>
      </c>
      <c r="D409">
        <v>1010941200</v>
      </c>
      <c r="E409">
        <v>32335500</v>
      </c>
      <c r="F409">
        <v>75473100</v>
      </c>
      <c r="G409">
        <v>1734400</v>
      </c>
      <c r="H409">
        <v>69684800</v>
      </c>
      <c r="I409">
        <v>1122400</v>
      </c>
      <c r="J409">
        <v>935800</v>
      </c>
    </row>
    <row r="410" spans="2:10" x14ac:dyDescent="0.15">
      <c r="B410" t="s">
        <v>190</v>
      </c>
      <c r="C410">
        <v>1057905000</v>
      </c>
      <c r="D410">
        <v>995455600</v>
      </c>
      <c r="E410">
        <v>51336300</v>
      </c>
      <c r="F410">
        <v>72244800</v>
      </c>
      <c r="G410">
        <v>3946700</v>
      </c>
      <c r="H410">
        <v>65459100</v>
      </c>
      <c r="I410">
        <v>1333900</v>
      </c>
      <c r="J410">
        <v>1147700</v>
      </c>
    </row>
    <row r="411" spans="2:10" x14ac:dyDescent="0.15">
      <c r="B411" t="s">
        <v>191</v>
      </c>
      <c r="C411">
        <v>1023598100</v>
      </c>
      <c r="D411">
        <v>965578300</v>
      </c>
      <c r="E411">
        <v>35049800</v>
      </c>
      <c r="F411">
        <v>76561700</v>
      </c>
      <c r="G411">
        <v>4000500</v>
      </c>
      <c r="H411">
        <v>72680900</v>
      </c>
      <c r="I411">
        <v>1070400</v>
      </c>
      <c r="J411">
        <v>946200</v>
      </c>
    </row>
    <row r="412" spans="2:10" x14ac:dyDescent="0.15">
      <c r="B412" t="s">
        <v>192</v>
      </c>
      <c r="C412">
        <v>1012438200</v>
      </c>
      <c r="D412">
        <v>952868300</v>
      </c>
      <c r="E412">
        <v>65954400</v>
      </c>
      <c r="F412">
        <v>81636200</v>
      </c>
      <c r="G412">
        <v>2426500</v>
      </c>
      <c r="H412">
        <v>78556500</v>
      </c>
      <c r="I412">
        <v>835900</v>
      </c>
      <c r="J412">
        <v>735900</v>
      </c>
    </row>
    <row r="413" spans="2:10" x14ac:dyDescent="0.15">
      <c r="B413" t="s">
        <v>193</v>
      </c>
      <c r="C413">
        <v>962335500</v>
      </c>
      <c r="D413">
        <v>906433500</v>
      </c>
      <c r="E413">
        <v>71298600</v>
      </c>
      <c r="F413">
        <v>81290500</v>
      </c>
      <c r="G413">
        <v>1887100</v>
      </c>
      <c r="H413">
        <v>65148000</v>
      </c>
      <c r="I413">
        <v>945600</v>
      </c>
      <c r="J413">
        <v>857500</v>
      </c>
    </row>
    <row r="414" spans="2:10" x14ac:dyDescent="0.15">
      <c r="B414" t="s">
        <v>194</v>
      </c>
      <c r="C414">
        <v>935397200</v>
      </c>
      <c r="D414">
        <v>881694700</v>
      </c>
      <c r="E414">
        <v>81946100</v>
      </c>
      <c r="F414">
        <v>78871400</v>
      </c>
      <c r="G414">
        <v>2578200</v>
      </c>
      <c r="H414">
        <v>64243800</v>
      </c>
      <c r="I414">
        <v>970500</v>
      </c>
      <c r="J414">
        <v>935900</v>
      </c>
    </row>
    <row r="415" spans="2:10" x14ac:dyDescent="0.15">
      <c r="B415" t="s">
        <v>195</v>
      </c>
      <c r="C415">
        <v>911017100</v>
      </c>
      <c r="D415">
        <v>860363700</v>
      </c>
      <c r="E415">
        <v>95641500</v>
      </c>
      <c r="F415">
        <v>72451600</v>
      </c>
      <c r="G415">
        <v>3793800</v>
      </c>
      <c r="H415">
        <v>57216500</v>
      </c>
      <c r="I415">
        <v>1103000</v>
      </c>
      <c r="J415">
        <v>1043000</v>
      </c>
    </row>
    <row r="416" spans="2:10" x14ac:dyDescent="0.15">
      <c r="B416" t="s">
        <v>196</v>
      </c>
      <c r="C416">
        <v>867463300</v>
      </c>
      <c r="D416">
        <v>818044800</v>
      </c>
      <c r="E416">
        <v>90098700</v>
      </c>
      <c r="F416">
        <v>68681500</v>
      </c>
      <c r="G416">
        <v>4460800</v>
      </c>
      <c r="H416">
        <v>46064400</v>
      </c>
      <c r="I416">
        <v>1660100</v>
      </c>
      <c r="J416">
        <v>1597700</v>
      </c>
    </row>
    <row r="417" spans="1:10" x14ac:dyDescent="0.15">
      <c r="B417" t="s">
        <v>197</v>
      </c>
      <c r="C417">
        <v>755545200</v>
      </c>
      <c r="D417">
        <v>708789000</v>
      </c>
      <c r="E417">
        <v>25848000</v>
      </c>
      <c r="F417">
        <v>49143600</v>
      </c>
      <c r="G417">
        <v>5030900</v>
      </c>
      <c r="H417">
        <v>55083800</v>
      </c>
      <c r="I417">
        <v>2129900</v>
      </c>
      <c r="J417">
        <v>1856500</v>
      </c>
    </row>
    <row r="418" spans="1:10" x14ac:dyDescent="0.15">
      <c r="B418" t="s">
        <v>198</v>
      </c>
      <c r="C418">
        <v>732363100</v>
      </c>
      <c r="D418">
        <v>684409700</v>
      </c>
      <c r="E418">
        <v>26485400</v>
      </c>
      <c r="F418">
        <v>51710100</v>
      </c>
      <c r="G418">
        <v>10702100</v>
      </c>
      <c r="H418">
        <v>50466100</v>
      </c>
      <c r="I418">
        <v>2604700</v>
      </c>
      <c r="J418">
        <v>1548300</v>
      </c>
    </row>
    <row r="419" spans="1:10" x14ac:dyDescent="0.15">
      <c r="B419" t="s">
        <v>199</v>
      </c>
      <c r="C419">
        <v>705770600</v>
      </c>
      <c r="D419">
        <v>660230800</v>
      </c>
      <c r="E419">
        <v>13020100</v>
      </c>
      <c r="F419">
        <v>60242900</v>
      </c>
      <c r="G419">
        <v>7649500</v>
      </c>
      <c r="H419">
        <v>47093500</v>
      </c>
      <c r="I419">
        <v>2782100</v>
      </c>
      <c r="J419">
        <v>1582400</v>
      </c>
    </row>
    <row r="420" spans="1:10" x14ac:dyDescent="0.15">
      <c r="B420" t="s">
        <v>200</v>
      </c>
      <c r="C420">
        <v>687503000</v>
      </c>
      <c r="D420">
        <v>642666100</v>
      </c>
      <c r="E420">
        <v>21592200</v>
      </c>
      <c r="F420">
        <v>58815400</v>
      </c>
      <c r="G420">
        <v>3960900</v>
      </c>
      <c r="H420">
        <v>48364900</v>
      </c>
      <c r="I420">
        <v>2367200</v>
      </c>
      <c r="J420">
        <v>1059000</v>
      </c>
    </row>
    <row r="421" spans="1:10" x14ac:dyDescent="0.15">
      <c r="B421" t="s">
        <v>201</v>
      </c>
      <c r="C421">
        <v>659817700</v>
      </c>
      <c r="D421">
        <v>617589600</v>
      </c>
      <c r="E421">
        <v>22604300</v>
      </c>
      <c r="F421">
        <v>65702800</v>
      </c>
      <c r="G421">
        <v>2981900</v>
      </c>
      <c r="H421">
        <v>42945500</v>
      </c>
      <c r="I421">
        <v>1463200</v>
      </c>
      <c r="J421">
        <v>795200</v>
      </c>
    </row>
    <row r="422" spans="1:10" x14ac:dyDescent="0.15">
      <c r="A422" t="s">
        <v>438</v>
      </c>
      <c r="B422" t="s">
        <v>171</v>
      </c>
      <c r="C422">
        <v>1629859300</v>
      </c>
      <c r="D422">
        <v>1503144400</v>
      </c>
      <c r="E422">
        <v>126352900</v>
      </c>
      <c r="F422">
        <v>216656700</v>
      </c>
      <c r="G422">
        <v>11953100</v>
      </c>
      <c r="H422">
        <v>92307100</v>
      </c>
      <c r="I422">
        <v>5561800</v>
      </c>
      <c r="J422">
        <v>4863700</v>
      </c>
    </row>
    <row r="423" spans="1:10" x14ac:dyDescent="0.15">
      <c r="B423" t="s">
        <v>172</v>
      </c>
      <c r="C423">
        <v>1601920500</v>
      </c>
      <c r="D423">
        <v>1474716300</v>
      </c>
      <c r="E423">
        <v>125113000</v>
      </c>
      <c r="F423">
        <v>187237700</v>
      </c>
      <c r="G423">
        <v>11123700</v>
      </c>
      <c r="H423">
        <v>82943500</v>
      </c>
      <c r="I423">
        <v>6001700</v>
      </c>
      <c r="J423">
        <v>5688300</v>
      </c>
    </row>
    <row r="424" spans="1:10" x14ac:dyDescent="0.15">
      <c r="B424" t="s">
        <v>173</v>
      </c>
      <c r="C424">
        <v>1525138200</v>
      </c>
      <c r="D424">
        <v>1406795400</v>
      </c>
      <c r="E424">
        <v>113021100</v>
      </c>
      <c r="F424">
        <v>200557700</v>
      </c>
      <c r="G424">
        <v>10452800</v>
      </c>
      <c r="H424">
        <v>75068500</v>
      </c>
      <c r="I424">
        <v>4796700</v>
      </c>
      <c r="J424">
        <v>4073400</v>
      </c>
    </row>
    <row r="425" spans="1:10" x14ac:dyDescent="0.15">
      <c r="B425" t="s">
        <v>174</v>
      </c>
      <c r="C425">
        <v>1542795700</v>
      </c>
      <c r="D425">
        <v>1438170000</v>
      </c>
      <c r="E425">
        <v>138033300</v>
      </c>
      <c r="F425">
        <v>211405700</v>
      </c>
      <c r="G425">
        <v>9292400</v>
      </c>
      <c r="H425">
        <v>74935800</v>
      </c>
      <c r="I425">
        <v>4224200</v>
      </c>
      <c r="J425">
        <v>4031300</v>
      </c>
    </row>
    <row r="426" spans="1:10" x14ac:dyDescent="0.15">
      <c r="B426" t="s">
        <v>175</v>
      </c>
      <c r="C426">
        <v>1546909600</v>
      </c>
      <c r="D426">
        <v>1446264000</v>
      </c>
      <c r="E426">
        <v>161081600</v>
      </c>
      <c r="F426">
        <v>226011600</v>
      </c>
      <c r="G426">
        <v>8724000</v>
      </c>
      <c r="H426">
        <v>68264600</v>
      </c>
      <c r="I426">
        <v>4297600</v>
      </c>
      <c r="J426">
        <v>2926600</v>
      </c>
    </row>
    <row r="427" spans="1:10" x14ac:dyDescent="0.15">
      <c r="B427" t="s">
        <v>176</v>
      </c>
      <c r="C427">
        <v>1510536700</v>
      </c>
      <c r="D427">
        <v>1409299800</v>
      </c>
      <c r="E427">
        <v>182746100</v>
      </c>
      <c r="F427">
        <v>212458900</v>
      </c>
      <c r="G427">
        <v>8769100</v>
      </c>
      <c r="H427">
        <v>64627100</v>
      </c>
      <c r="I427">
        <v>4190700</v>
      </c>
      <c r="J427">
        <v>3086600</v>
      </c>
    </row>
    <row r="428" spans="1:10" x14ac:dyDescent="0.15">
      <c r="B428" t="s">
        <v>177</v>
      </c>
      <c r="C428">
        <v>1387429900</v>
      </c>
      <c r="D428">
        <v>1291282200</v>
      </c>
      <c r="E428">
        <v>138029400</v>
      </c>
      <c r="F428">
        <v>189088900</v>
      </c>
      <c r="G428">
        <v>7520000</v>
      </c>
      <c r="H428">
        <v>70119600</v>
      </c>
      <c r="I428">
        <v>4082300</v>
      </c>
      <c r="J428">
        <v>3621200</v>
      </c>
    </row>
    <row r="429" spans="1:10" x14ac:dyDescent="0.15">
      <c r="B429" t="s">
        <v>178</v>
      </c>
      <c r="C429">
        <v>1362479300</v>
      </c>
      <c r="D429">
        <v>1269913200</v>
      </c>
      <c r="E429">
        <v>129027300</v>
      </c>
      <c r="F429">
        <v>178867300</v>
      </c>
      <c r="G429">
        <v>7449700</v>
      </c>
      <c r="H429">
        <v>68452500</v>
      </c>
      <c r="I429">
        <v>4375500</v>
      </c>
      <c r="J429">
        <v>3080100</v>
      </c>
    </row>
    <row r="430" spans="1:10" x14ac:dyDescent="0.15">
      <c r="B430" t="s">
        <v>179</v>
      </c>
      <c r="C430">
        <v>1325620600</v>
      </c>
      <c r="D430">
        <v>1236987300</v>
      </c>
      <c r="E430">
        <v>117398400</v>
      </c>
      <c r="F430">
        <v>162033800</v>
      </c>
      <c r="G430">
        <v>7231700</v>
      </c>
      <c r="H430">
        <v>68015400</v>
      </c>
      <c r="I430">
        <v>4780500</v>
      </c>
      <c r="J430">
        <v>4131100</v>
      </c>
    </row>
    <row r="431" spans="1:10" x14ac:dyDescent="0.15">
      <c r="B431" t="s">
        <v>180</v>
      </c>
      <c r="C431">
        <v>1324237800</v>
      </c>
      <c r="D431">
        <v>1233990800</v>
      </c>
      <c r="E431">
        <v>128319100</v>
      </c>
      <c r="F431">
        <v>163562500</v>
      </c>
      <c r="G431">
        <v>8083400</v>
      </c>
      <c r="H431">
        <v>67295100</v>
      </c>
      <c r="I431">
        <v>3811500</v>
      </c>
      <c r="J431">
        <v>3478500</v>
      </c>
    </row>
    <row r="432" spans="1:10" x14ac:dyDescent="0.15">
      <c r="B432" t="s">
        <v>181</v>
      </c>
      <c r="C432">
        <v>1268061500</v>
      </c>
      <c r="D432">
        <v>1181907300</v>
      </c>
      <c r="E432">
        <v>115039800</v>
      </c>
      <c r="F432">
        <v>186619600</v>
      </c>
      <c r="G432">
        <v>7159000</v>
      </c>
      <c r="H432">
        <v>68640000</v>
      </c>
      <c r="I432">
        <v>4018800</v>
      </c>
      <c r="J432">
        <v>3245700</v>
      </c>
    </row>
    <row r="433" spans="2:10" x14ac:dyDescent="0.15">
      <c r="B433" t="s">
        <v>182</v>
      </c>
      <c r="C433">
        <v>1274368500</v>
      </c>
      <c r="D433">
        <v>1191595600</v>
      </c>
      <c r="E433">
        <v>101933100</v>
      </c>
      <c r="F433">
        <v>183390100</v>
      </c>
      <c r="G433">
        <v>9067000</v>
      </c>
      <c r="H433">
        <v>69378700</v>
      </c>
      <c r="I433">
        <v>4064500</v>
      </c>
      <c r="J433">
        <v>3557800</v>
      </c>
    </row>
    <row r="434" spans="2:10" x14ac:dyDescent="0.15">
      <c r="B434" t="s">
        <v>183</v>
      </c>
      <c r="C434">
        <v>1282559000</v>
      </c>
      <c r="D434">
        <v>1203397300</v>
      </c>
      <c r="E434">
        <v>133702500</v>
      </c>
      <c r="F434">
        <v>184965000</v>
      </c>
      <c r="G434">
        <v>7689100</v>
      </c>
      <c r="H434">
        <v>60713600</v>
      </c>
      <c r="I434">
        <v>4069000</v>
      </c>
      <c r="J434">
        <v>3197800</v>
      </c>
    </row>
    <row r="435" spans="2:10" x14ac:dyDescent="0.15">
      <c r="B435" t="s">
        <v>184</v>
      </c>
      <c r="C435">
        <v>1289401500</v>
      </c>
      <c r="D435">
        <v>1209791300</v>
      </c>
      <c r="E435">
        <v>142464800</v>
      </c>
      <c r="F435">
        <v>192435900</v>
      </c>
      <c r="G435">
        <v>6980400</v>
      </c>
      <c r="H435">
        <v>60644500</v>
      </c>
      <c r="I435">
        <v>3803500</v>
      </c>
      <c r="J435">
        <v>2881300</v>
      </c>
    </row>
    <row r="436" spans="2:10" x14ac:dyDescent="0.15">
      <c r="B436" t="s">
        <v>185</v>
      </c>
      <c r="C436">
        <v>1183006600</v>
      </c>
      <c r="D436">
        <v>1107417200</v>
      </c>
      <c r="E436">
        <v>114749700</v>
      </c>
      <c r="F436">
        <v>163678100</v>
      </c>
      <c r="G436">
        <v>7380700</v>
      </c>
      <c r="H436">
        <v>55331800</v>
      </c>
      <c r="I436">
        <v>4275700</v>
      </c>
      <c r="J436">
        <v>3547300</v>
      </c>
    </row>
    <row r="437" spans="2:10" x14ac:dyDescent="0.15">
      <c r="B437" t="s">
        <v>186</v>
      </c>
      <c r="C437">
        <v>1152991200</v>
      </c>
      <c r="D437">
        <v>1080412500</v>
      </c>
      <c r="E437">
        <v>96178100</v>
      </c>
      <c r="F437">
        <v>161209000</v>
      </c>
      <c r="G437">
        <v>6799200</v>
      </c>
      <c r="H437">
        <v>50089900</v>
      </c>
      <c r="I437">
        <v>4809200</v>
      </c>
      <c r="J437">
        <v>4106200</v>
      </c>
    </row>
    <row r="438" spans="2:10" x14ac:dyDescent="0.15">
      <c r="B438" t="s">
        <v>187</v>
      </c>
      <c r="C438">
        <v>1148349800</v>
      </c>
      <c r="D438">
        <v>1078037300</v>
      </c>
      <c r="E438">
        <v>109096800</v>
      </c>
      <c r="F438">
        <v>166984800</v>
      </c>
      <c r="G438">
        <v>7156400</v>
      </c>
      <c r="H438">
        <v>50625000</v>
      </c>
      <c r="I438">
        <v>4601700</v>
      </c>
      <c r="J438">
        <v>3490600</v>
      </c>
    </row>
    <row r="439" spans="2:10" x14ac:dyDescent="0.15">
      <c r="B439" t="s">
        <v>188</v>
      </c>
      <c r="C439">
        <v>1124624300</v>
      </c>
      <c r="D439">
        <v>1053470400</v>
      </c>
      <c r="E439">
        <v>98366200</v>
      </c>
      <c r="F439">
        <v>166885200</v>
      </c>
      <c r="G439">
        <v>6941700</v>
      </c>
      <c r="H439">
        <v>51515300</v>
      </c>
      <c r="I439">
        <v>4170200</v>
      </c>
      <c r="J439">
        <v>3257300</v>
      </c>
    </row>
    <row r="440" spans="2:10" x14ac:dyDescent="0.15">
      <c r="B440" t="s">
        <v>189</v>
      </c>
      <c r="C440">
        <v>1045986500</v>
      </c>
      <c r="D440">
        <v>978371500</v>
      </c>
      <c r="E440">
        <v>80062000</v>
      </c>
      <c r="F440">
        <v>150661500</v>
      </c>
      <c r="G440">
        <v>8123700</v>
      </c>
      <c r="H440">
        <v>65673800</v>
      </c>
      <c r="I440">
        <v>3997400</v>
      </c>
      <c r="J440">
        <v>3571100</v>
      </c>
    </row>
    <row r="441" spans="2:10" x14ac:dyDescent="0.15">
      <c r="B441" t="s">
        <v>190</v>
      </c>
      <c r="C441">
        <v>1010243500</v>
      </c>
      <c r="D441">
        <v>950449000</v>
      </c>
      <c r="E441">
        <v>81016300</v>
      </c>
      <c r="F441">
        <v>143908100</v>
      </c>
      <c r="G441">
        <v>8384500</v>
      </c>
      <c r="H441">
        <v>64457000</v>
      </c>
      <c r="I441">
        <v>4225900</v>
      </c>
      <c r="J441">
        <v>3409500</v>
      </c>
    </row>
    <row r="442" spans="2:10" x14ac:dyDescent="0.15">
      <c r="B442" t="s">
        <v>191</v>
      </c>
      <c r="C442">
        <v>968581200</v>
      </c>
      <c r="D442">
        <v>911849600</v>
      </c>
      <c r="E442">
        <v>78364300</v>
      </c>
      <c r="F442">
        <v>133644400</v>
      </c>
      <c r="G442">
        <v>8179300</v>
      </c>
      <c r="H442">
        <v>59702000</v>
      </c>
      <c r="I442">
        <v>3531300</v>
      </c>
      <c r="J442">
        <v>2992300</v>
      </c>
    </row>
    <row r="443" spans="2:10" x14ac:dyDescent="0.15">
      <c r="B443" t="s">
        <v>192</v>
      </c>
      <c r="C443">
        <v>972167300</v>
      </c>
      <c r="D443">
        <v>914818300</v>
      </c>
      <c r="E443">
        <v>86742500</v>
      </c>
      <c r="F443">
        <v>135008300</v>
      </c>
      <c r="G443">
        <v>7043300</v>
      </c>
      <c r="H443">
        <v>60188400</v>
      </c>
      <c r="I443">
        <v>2824700</v>
      </c>
      <c r="J443">
        <v>2447300</v>
      </c>
    </row>
    <row r="444" spans="2:10" x14ac:dyDescent="0.15">
      <c r="B444" t="s">
        <v>193</v>
      </c>
      <c r="C444">
        <v>875194300</v>
      </c>
      <c r="D444">
        <v>820654900</v>
      </c>
      <c r="E444">
        <v>68311000</v>
      </c>
      <c r="F444">
        <v>109080900</v>
      </c>
      <c r="G444">
        <v>6189700</v>
      </c>
      <c r="H444">
        <v>62230700</v>
      </c>
      <c r="I444">
        <v>2851400</v>
      </c>
      <c r="J444">
        <v>2322300</v>
      </c>
    </row>
    <row r="445" spans="2:10" x14ac:dyDescent="0.15">
      <c r="B445" t="s">
        <v>194</v>
      </c>
      <c r="C445">
        <v>834233600</v>
      </c>
      <c r="D445">
        <v>781800200</v>
      </c>
      <c r="E445">
        <v>59288000</v>
      </c>
      <c r="F445">
        <v>89803200</v>
      </c>
      <c r="G445">
        <v>5968600</v>
      </c>
      <c r="H445">
        <v>80512500</v>
      </c>
      <c r="I445">
        <v>2788200</v>
      </c>
      <c r="J445">
        <v>2652800</v>
      </c>
    </row>
    <row r="446" spans="2:10" x14ac:dyDescent="0.15">
      <c r="B446" t="s">
        <v>195</v>
      </c>
      <c r="C446">
        <v>821125900</v>
      </c>
      <c r="D446">
        <v>770827800</v>
      </c>
      <c r="E446">
        <v>76210500</v>
      </c>
      <c r="F446">
        <v>93798200</v>
      </c>
      <c r="G446">
        <v>6100900</v>
      </c>
      <c r="H446">
        <v>85091100</v>
      </c>
      <c r="I446">
        <v>3764300</v>
      </c>
      <c r="J446">
        <v>2436500</v>
      </c>
    </row>
    <row r="447" spans="2:10" x14ac:dyDescent="0.15">
      <c r="B447" t="s">
        <v>196</v>
      </c>
      <c r="C447">
        <v>792760900</v>
      </c>
      <c r="D447">
        <v>741607800</v>
      </c>
      <c r="E447">
        <v>85844900</v>
      </c>
      <c r="F447">
        <v>106243400</v>
      </c>
      <c r="G447">
        <v>8585800</v>
      </c>
      <c r="H447">
        <v>84611500</v>
      </c>
      <c r="I447">
        <v>7004300</v>
      </c>
      <c r="J447">
        <v>4518300</v>
      </c>
    </row>
    <row r="448" spans="2:10" x14ac:dyDescent="0.15">
      <c r="B448" t="s">
        <v>197</v>
      </c>
      <c r="C448">
        <v>695569400</v>
      </c>
      <c r="D448">
        <v>646179300</v>
      </c>
      <c r="E448">
        <v>67114000</v>
      </c>
      <c r="F448">
        <v>80244900</v>
      </c>
      <c r="G448">
        <v>8781400</v>
      </c>
      <c r="H448">
        <v>75260200</v>
      </c>
      <c r="I448">
        <v>7612400</v>
      </c>
      <c r="J448">
        <v>5948200</v>
      </c>
    </row>
    <row r="449" spans="1:10" x14ac:dyDescent="0.15">
      <c r="B449" t="s">
        <v>198</v>
      </c>
      <c r="C449">
        <v>659661500</v>
      </c>
      <c r="D449">
        <v>611652000</v>
      </c>
      <c r="E449">
        <v>52402900</v>
      </c>
      <c r="F449">
        <v>61693400</v>
      </c>
      <c r="G449">
        <v>8059600</v>
      </c>
      <c r="H449">
        <v>65946900</v>
      </c>
      <c r="I449">
        <v>7770800</v>
      </c>
      <c r="J449">
        <v>4378100</v>
      </c>
    </row>
    <row r="450" spans="1:10" x14ac:dyDescent="0.15">
      <c r="B450" t="s">
        <v>199</v>
      </c>
      <c r="C450">
        <v>648731300</v>
      </c>
      <c r="D450">
        <v>602345100</v>
      </c>
      <c r="E450">
        <v>51042400</v>
      </c>
      <c r="F450">
        <v>63539000</v>
      </c>
      <c r="G450">
        <v>9085700</v>
      </c>
      <c r="H450">
        <v>72125800</v>
      </c>
      <c r="I450">
        <v>7299600</v>
      </c>
      <c r="J450">
        <v>4088200</v>
      </c>
    </row>
    <row r="451" spans="1:10" x14ac:dyDescent="0.15">
      <c r="B451" t="s">
        <v>200</v>
      </c>
      <c r="C451">
        <v>634461200</v>
      </c>
      <c r="D451">
        <v>587087400</v>
      </c>
      <c r="E451">
        <v>42274200</v>
      </c>
      <c r="F451">
        <v>38570900</v>
      </c>
      <c r="G451">
        <v>10832500</v>
      </c>
      <c r="H451">
        <v>68596300</v>
      </c>
      <c r="I451">
        <v>7188500</v>
      </c>
      <c r="J451">
        <v>5015900</v>
      </c>
    </row>
    <row r="452" spans="1:10" x14ac:dyDescent="0.15">
      <c r="B452" t="s">
        <v>201</v>
      </c>
      <c r="C452">
        <v>599555300</v>
      </c>
      <c r="D452">
        <v>554056000</v>
      </c>
      <c r="E452">
        <v>45786900</v>
      </c>
      <c r="F452">
        <v>32484800</v>
      </c>
      <c r="G452">
        <v>12466500</v>
      </c>
      <c r="H452">
        <v>68299500</v>
      </c>
      <c r="I452">
        <v>4583900</v>
      </c>
      <c r="J452">
        <v>2726200</v>
      </c>
    </row>
    <row r="453" spans="1:10" x14ac:dyDescent="0.15">
      <c r="A453" t="s">
        <v>439</v>
      </c>
      <c r="B453" t="s">
        <v>171</v>
      </c>
      <c r="C453">
        <v>456127700</v>
      </c>
      <c r="D453">
        <v>427019500</v>
      </c>
      <c r="E453">
        <v>22792800</v>
      </c>
      <c r="F453">
        <v>93126600</v>
      </c>
      <c r="G453">
        <v>3370700</v>
      </c>
      <c r="H453">
        <v>30995100</v>
      </c>
      <c r="I453">
        <v>713800</v>
      </c>
      <c r="J453">
        <v>586400</v>
      </c>
    </row>
    <row r="454" spans="1:10" x14ac:dyDescent="0.15">
      <c r="B454" t="s">
        <v>172</v>
      </c>
      <c r="C454">
        <v>443021500</v>
      </c>
      <c r="D454">
        <v>415146600</v>
      </c>
      <c r="E454">
        <v>24961200</v>
      </c>
      <c r="F454">
        <v>95009200</v>
      </c>
      <c r="G454">
        <v>4617600</v>
      </c>
      <c r="H454">
        <v>24210700</v>
      </c>
      <c r="I454">
        <v>795900</v>
      </c>
      <c r="J454">
        <v>740500</v>
      </c>
    </row>
    <row r="455" spans="1:10" x14ac:dyDescent="0.15">
      <c r="B455" t="s">
        <v>173</v>
      </c>
      <c r="C455">
        <v>413881500</v>
      </c>
      <c r="D455">
        <v>387146900</v>
      </c>
      <c r="E455">
        <v>29793600</v>
      </c>
      <c r="F455">
        <v>74954900</v>
      </c>
      <c r="G455">
        <v>2750900</v>
      </c>
      <c r="H455">
        <v>20940400</v>
      </c>
      <c r="I455">
        <v>822600</v>
      </c>
      <c r="J455">
        <v>734700</v>
      </c>
    </row>
    <row r="456" spans="1:10" x14ac:dyDescent="0.15">
      <c r="B456" t="s">
        <v>174</v>
      </c>
      <c r="C456">
        <v>404588700</v>
      </c>
      <c r="D456">
        <v>378820200</v>
      </c>
      <c r="E456">
        <v>46227900</v>
      </c>
      <c r="F456">
        <v>70216700</v>
      </c>
      <c r="G456">
        <v>1756100</v>
      </c>
      <c r="H456">
        <v>18577000</v>
      </c>
      <c r="I456">
        <v>816600</v>
      </c>
      <c r="J456">
        <v>776600</v>
      </c>
    </row>
    <row r="457" spans="1:10" x14ac:dyDescent="0.15">
      <c r="B457" t="s">
        <v>175</v>
      </c>
      <c r="C457">
        <v>431118700</v>
      </c>
      <c r="D457">
        <v>406448900</v>
      </c>
      <c r="E457">
        <v>63222600</v>
      </c>
      <c r="F457">
        <v>83869100</v>
      </c>
      <c r="G457">
        <v>2003300</v>
      </c>
      <c r="H457">
        <v>18593500</v>
      </c>
      <c r="I457">
        <v>721000</v>
      </c>
      <c r="J457">
        <v>656100</v>
      </c>
    </row>
    <row r="458" spans="1:10" x14ac:dyDescent="0.15">
      <c r="B458" t="s">
        <v>176</v>
      </c>
      <c r="C458">
        <v>398151400</v>
      </c>
      <c r="D458">
        <v>373816000</v>
      </c>
      <c r="E458">
        <v>57036600</v>
      </c>
      <c r="F458">
        <v>78824900</v>
      </c>
      <c r="G458">
        <v>2198500</v>
      </c>
      <c r="H458">
        <v>18025900</v>
      </c>
      <c r="I458">
        <v>916200</v>
      </c>
      <c r="J458">
        <v>775300</v>
      </c>
    </row>
    <row r="459" spans="1:10" x14ac:dyDescent="0.15">
      <c r="B459" t="s">
        <v>177</v>
      </c>
      <c r="C459">
        <v>364119300</v>
      </c>
      <c r="D459">
        <v>341046800</v>
      </c>
      <c r="E459">
        <v>54079200</v>
      </c>
      <c r="F459">
        <v>60956800</v>
      </c>
      <c r="G459">
        <v>1101800</v>
      </c>
      <c r="H459">
        <v>17782900</v>
      </c>
      <c r="I459">
        <v>774900</v>
      </c>
      <c r="J459">
        <v>685300</v>
      </c>
    </row>
    <row r="460" spans="1:10" x14ac:dyDescent="0.15">
      <c r="B460" t="s">
        <v>178</v>
      </c>
      <c r="C460">
        <v>340140800</v>
      </c>
      <c r="D460">
        <v>317659800</v>
      </c>
      <c r="E460">
        <v>46767700</v>
      </c>
      <c r="F460">
        <v>43183700</v>
      </c>
      <c r="G460">
        <v>1643500</v>
      </c>
      <c r="H460">
        <v>20015500</v>
      </c>
      <c r="I460">
        <v>602900</v>
      </c>
      <c r="J460">
        <v>515700</v>
      </c>
    </row>
    <row r="461" spans="1:10" x14ac:dyDescent="0.15">
      <c r="B461" t="s">
        <v>179</v>
      </c>
      <c r="C461">
        <v>343694500</v>
      </c>
      <c r="D461">
        <v>322096800</v>
      </c>
      <c r="E461">
        <v>55837100</v>
      </c>
      <c r="F461">
        <v>49324100</v>
      </c>
      <c r="G461">
        <v>2041300</v>
      </c>
      <c r="H461">
        <v>22543300</v>
      </c>
      <c r="I461">
        <v>540700</v>
      </c>
      <c r="J461">
        <v>491900</v>
      </c>
    </row>
    <row r="462" spans="1:10" x14ac:dyDescent="0.15">
      <c r="B462" t="s">
        <v>180</v>
      </c>
      <c r="C462">
        <v>311908400</v>
      </c>
      <c r="D462">
        <v>290628800</v>
      </c>
      <c r="E462">
        <v>47444500</v>
      </c>
      <c r="F462">
        <v>34893800</v>
      </c>
      <c r="G462">
        <v>631800</v>
      </c>
      <c r="H462">
        <v>21587000</v>
      </c>
      <c r="I462">
        <v>484300</v>
      </c>
      <c r="J462">
        <v>409100</v>
      </c>
    </row>
    <row r="463" spans="1:10" x14ac:dyDescent="0.15">
      <c r="B463" t="s">
        <v>181</v>
      </c>
      <c r="C463">
        <v>295993900</v>
      </c>
      <c r="D463">
        <v>275685300</v>
      </c>
      <c r="E463">
        <v>45747600</v>
      </c>
      <c r="F463">
        <v>39973400</v>
      </c>
      <c r="G463">
        <v>1228500</v>
      </c>
      <c r="H463">
        <v>19671700</v>
      </c>
      <c r="I463">
        <v>416000</v>
      </c>
      <c r="J463">
        <v>341200</v>
      </c>
    </row>
    <row r="464" spans="1:10" x14ac:dyDescent="0.15">
      <c r="B464" t="s">
        <v>182</v>
      </c>
      <c r="C464">
        <v>291194500</v>
      </c>
      <c r="D464">
        <v>271227600</v>
      </c>
      <c r="E464">
        <v>56638900</v>
      </c>
      <c r="F464">
        <v>37575000</v>
      </c>
      <c r="G464">
        <v>1720000</v>
      </c>
      <c r="H464">
        <v>17458300</v>
      </c>
      <c r="I464">
        <v>473700</v>
      </c>
      <c r="J464">
        <v>342500</v>
      </c>
    </row>
    <row r="465" spans="2:10" x14ac:dyDescent="0.15">
      <c r="B465" t="s">
        <v>183</v>
      </c>
      <c r="C465">
        <v>291636500</v>
      </c>
      <c r="D465">
        <v>272388500</v>
      </c>
      <c r="E465">
        <v>66982700</v>
      </c>
      <c r="F465">
        <v>43639300</v>
      </c>
      <c r="G465">
        <v>1553000</v>
      </c>
      <c r="H465">
        <v>17387600</v>
      </c>
      <c r="I465">
        <v>493100</v>
      </c>
      <c r="J465">
        <v>351200</v>
      </c>
    </row>
    <row r="466" spans="2:10" x14ac:dyDescent="0.15">
      <c r="B466" t="s">
        <v>184</v>
      </c>
      <c r="C466">
        <v>265737600</v>
      </c>
      <c r="D466">
        <v>246958000</v>
      </c>
      <c r="E466">
        <v>51534700</v>
      </c>
      <c r="F466">
        <v>35809400</v>
      </c>
      <c r="G466">
        <v>1466400</v>
      </c>
      <c r="H466">
        <v>14514600</v>
      </c>
      <c r="I466">
        <v>378100</v>
      </c>
      <c r="J466">
        <v>260200</v>
      </c>
    </row>
    <row r="467" spans="2:10" x14ac:dyDescent="0.15">
      <c r="B467" t="s">
        <v>185</v>
      </c>
      <c r="C467">
        <v>276588100</v>
      </c>
      <c r="D467">
        <v>258710000</v>
      </c>
      <c r="E467">
        <v>69975000</v>
      </c>
      <c r="F467">
        <v>55002800</v>
      </c>
      <c r="G467">
        <v>819000</v>
      </c>
      <c r="H467">
        <v>13438700</v>
      </c>
      <c r="I467">
        <v>468300</v>
      </c>
      <c r="J467">
        <v>376400</v>
      </c>
    </row>
    <row r="468" spans="2:10" x14ac:dyDescent="0.15">
      <c r="B468" t="s">
        <v>186</v>
      </c>
      <c r="C468">
        <v>227084300</v>
      </c>
      <c r="D468">
        <v>209748100</v>
      </c>
      <c r="E468">
        <v>32766200</v>
      </c>
      <c r="F468">
        <v>14724900</v>
      </c>
      <c r="G468">
        <v>329800</v>
      </c>
      <c r="H468">
        <v>11524200</v>
      </c>
      <c r="I468">
        <v>497800</v>
      </c>
      <c r="J468">
        <v>451300</v>
      </c>
    </row>
    <row r="469" spans="2:10" x14ac:dyDescent="0.15">
      <c r="B469" t="s">
        <v>187</v>
      </c>
      <c r="C469">
        <v>224521800</v>
      </c>
      <c r="D469">
        <v>210556100</v>
      </c>
      <c r="E469">
        <v>31577000</v>
      </c>
      <c r="F469">
        <v>16356900</v>
      </c>
      <c r="G469">
        <v>275800</v>
      </c>
      <c r="H469">
        <v>14788400</v>
      </c>
      <c r="I469">
        <v>477600</v>
      </c>
      <c r="J469">
        <v>366600</v>
      </c>
    </row>
    <row r="470" spans="2:10" x14ac:dyDescent="0.15">
      <c r="B470" t="s">
        <v>188</v>
      </c>
      <c r="C470">
        <v>214439800</v>
      </c>
      <c r="D470">
        <v>201307200</v>
      </c>
      <c r="E470">
        <v>33038700</v>
      </c>
      <c r="F470">
        <v>14077800</v>
      </c>
      <c r="G470">
        <v>619900</v>
      </c>
      <c r="H470">
        <v>12582100</v>
      </c>
      <c r="I470">
        <v>478200</v>
      </c>
      <c r="J470">
        <v>387600</v>
      </c>
    </row>
    <row r="471" spans="2:10" x14ac:dyDescent="0.15">
      <c r="B471" t="s">
        <v>189</v>
      </c>
      <c r="C471">
        <v>208131400</v>
      </c>
      <c r="D471">
        <v>195677600</v>
      </c>
      <c r="E471">
        <v>27822000</v>
      </c>
      <c r="F471">
        <v>15311600</v>
      </c>
      <c r="G471">
        <v>285500</v>
      </c>
      <c r="H471">
        <v>13697600</v>
      </c>
      <c r="I471">
        <v>447800</v>
      </c>
      <c r="J471">
        <v>412600</v>
      </c>
    </row>
    <row r="472" spans="2:10" x14ac:dyDescent="0.15">
      <c r="B472" t="s">
        <v>190</v>
      </c>
      <c r="C472">
        <v>194761500</v>
      </c>
      <c r="D472">
        <v>182657500</v>
      </c>
      <c r="E472">
        <v>26250700</v>
      </c>
      <c r="F472">
        <v>11737200</v>
      </c>
      <c r="G472">
        <v>628200</v>
      </c>
      <c r="H472">
        <v>12778800</v>
      </c>
      <c r="I472">
        <v>505000</v>
      </c>
      <c r="J472">
        <v>423100</v>
      </c>
    </row>
    <row r="473" spans="2:10" x14ac:dyDescent="0.15">
      <c r="B473" t="s">
        <v>191</v>
      </c>
      <c r="C473">
        <v>194016800</v>
      </c>
      <c r="D473">
        <v>182594600</v>
      </c>
      <c r="E473">
        <v>24407700</v>
      </c>
      <c r="F473">
        <v>13169000</v>
      </c>
      <c r="G473">
        <v>661300</v>
      </c>
      <c r="H473">
        <v>12044200</v>
      </c>
      <c r="I473">
        <v>374900</v>
      </c>
      <c r="J473">
        <v>362100</v>
      </c>
    </row>
    <row r="474" spans="2:10" x14ac:dyDescent="0.15">
      <c r="B474" t="s">
        <v>192</v>
      </c>
      <c r="C474">
        <v>175280200</v>
      </c>
      <c r="D474">
        <v>164093300</v>
      </c>
      <c r="E474">
        <v>17721100</v>
      </c>
      <c r="F474">
        <v>14231900</v>
      </c>
      <c r="G474">
        <v>726900</v>
      </c>
      <c r="H474">
        <v>9417500</v>
      </c>
      <c r="I474">
        <v>295900</v>
      </c>
      <c r="J474">
        <v>317400</v>
      </c>
    </row>
    <row r="475" spans="2:10" x14ac:dyDescent="0.15">
      <c r="B475" t="s">
        <v>193</v>
      </c>
      <c r="C475">
        <v>177503100</v>
      </c>
      <c r="D475">
        <v>166802300</v>
      </c>
      <c r="E475">
        <v>26701100</v>
      </c>
      <c r="F475">
        <v>28370200</v>
      </c>
      <c r="G475">
        <v>444900</v>
      </c>
      <c r="H475">
        <v>9423100</v>
      </c>
      <c r="I475">
        <v>318200</v>
      </c>
      <c r="J475">
        <v>362800</v>
      </c>
    </row>
    <row r="476" spans="2:10" x14ac:dyDescent="0.15">
      <c r="B476" t="s">
        <v>194</v>
      </c>
      <c r="C476">
        <v>142886100</v>
      </c>
      <c r="D476">
        <v>132543300</v>
      </c>
      <c r="E476">
        <v>7836300</v>
      </c>
      <c r="F476">
        <v>10127000</v>
      </c>
      <c r="G476">
        <v>739800</v>
      </c>
      <c r="H476">
        <v>7219300</v>
      </c>
      <c r="I476">
        <v>169400</v>
      </c>
      <c r="J476">
        <v>189700</v>
      </c>
    </row>
    <row r="477" spans="2:10" x14ac:dyDescent="0.15">
      <c r="B477" t="s">
        <v>195</v>
      </c>
      <c r="C477">
        <v>140147700</v>
      </c>
      <c r="D477">
        <v>130241400</v>
      </c>
      <c r="E477">
        <v>5354200</v>
      </c>
      <c r="F477">
        <v>9357300</v>
      </c>
      <c r="G477">
        <v>788800</v>
      </c>
      <c r="H477">
        <v>8996700</v>
      </c>
      <c r="I477">
        <v>366600</v>
      </c>
      <c r="J477">
        <v>341200</v>
      </c>
    </row>
    <row r="478" spans="2:10" x14ac:dyDescent="0.15">
      <c r="B478" t="s">
        <v>196</v>
      </c>
      <c r="C478">
        <v>125556900</v>
      </c>
      <c r="D478">
        <v>115728900</v>
      </c>
      <c r="E478">
        <v>7083400</v>
      </c>
      <c r="F478">
        <v>6437800</v>
      </c>
      <c r="G478">
        <v>836400</v>
      </c>
      <c r="H478">
        <v>8871200</v>
      </c>
      <c r="I478">
        <v>324100</v>
      </c>
      <c r="J478">
        <v>295700</v>
      </c>
    </row>
    <row r="479" spans="2:10" x14ac:dyDescent="0.15">
      <c r="B479" t="s">
        <v>197</v>
      </c>
      <c r="C479">
        <v>118783700</v>
      </c>
      <c r="D479">
        <v>109249100</v>
      </c>
      <c r="E479">
        <v>10814400</v>
      </c>
      <c r="F479">
        <v>11052500</v>
      </c>
      <c r="G479">
        <v>775500</v>
      </c>
      <c r="H479">
        <v>8520300</v>
      </c>
      <c r="I479">
        <v>535700</v>
      </c>
      <c r="J479">
        <v>557900</v>
      </c>
    </row>
    <row r="480" spans="2:10" x14ac:dyDescent="0.15">
      <c r="B480" t="s">
        <v>198</v>
      </c>
      <c r="C480">
        <v>108867500</v>
      </c>
      <c r="D480">
        <v>99429800</v>
      </c>
      <c r="E480">
        <v>6568100</v>
      </c>
      <c r="F480">
        <v>9902000</v>
      </c>
      <c r="G480">
        <v>690200</v>
      </c>
      <c r="H480">
        <v>6802800</v>
      </c>
      <c r="I480">
        <v>330500</v>
      </c>
      <c r="J480">
        <v>344800</v>
      </c>
    </row>
    <row r="481" spans="2:10" x14ac:dyDescent="0.15">
      <c r="B481" t="s">
        <v>199</v>
      </c>
      <c r="C481">
        <v>111720800</v>
      </c>
      <c r="D481">
        <v>102701200</v>
      </c>
      <c r="E481">
        <v>7560800</v>
      </c>
      <c r="F481">
        <v>14809600</v>
      </c>
      <c r="G481">
        <v>461400</v>
      </c>
      <c r="H481">
        <v>7844300</v>
      </c>
      <c r="I481">
        <v>415000</v>
      </c>
      <c r="J481">
        <v>254500</v>
      </c>
    </row>
    <row r="482" spans="2:10" x14ac:dyDescent="0.15">
      <c r="B482" t="s">
        <v>200</v>
      </c>
      <c r="C482">
        <v>107605800</v>
      </c>
      <c r="D482">
        <v>98999900</v>
      </c>
      <c r="E482">
        <v>11546700</v>
      </c>
      <c r="F482">
        <v>14692300</v>
      </c>
      <c r="G482">
        <v>1614800</v>
      </c>
      <c r="H482">
        <v>6031300</v>
      </c>
      <c r="I482">
        <v>320600</v>
      </c>
      <c r="J482">
        <v>258800</v>
      </c>
    </row>
    <row r="483" spans="2:10" x14ac:dyDescent="0.15">
      <c r="B483" t="s">
        <v>201</v>
      </c>
      <c r="C483">
        <v>101123600</v>
      </c>
      <c r="D483">
        <v>92709500</v>
      </c>
      <c r="E483">
        <v>14470100</v>
      </c>
      <c r="F483">
        <v>11300200</v>
      </c>
      <c r="G483">
        <v>650000</v>
      </c>
      <c r="H483">
        <v>4384300</v>
      </c>
      <c r="I483">
        <v>204900</v>
      </c>
      <c r="J483">
        <v>191400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sheetData>
    <row r="1" spans="1:6" x14ac:dyDescent="0.15">
      <c r="B1" s="9" t="s">
        <v>303</v>
      </c>
      <c r="C1" s="9" t="s">
        <v>384</v>
      </c>
      <c r="D1" s="9" t="s">
        <v>385</v>
      </c>
      <c r="E1" s="9" t="s">
        <v>419</v>
      </c>
      <c r="F1" s="9" t="s">
        <v>420</v>
      </c>
    </row>
    <row r="2" spans="1:6" x14ac:dyDescent="0.15">
      <c r="A2" t="s">
        <v>90</v>
      </c>
      <c r="B2" t="s">
        <v>171</v>
      </c>
      <c r="C2">
        <v>3111800</v>
      </c>
      <c r="D2">
        <v>1372200</v>
      </c>
      <c r="E2">
        <v>173500</v>
      </c>
      <c r="F2">
        <v>4657500</v>
      </c>
    </row>
    <row r="3" spans="1:6" x14ac:dyDescent="0.15">
      <c r="B3" t="s">
        <v>172</v>
      </c>
      <c r="C3">
        <v>1514400</v>
      </c>
      <c r="D3">
        <v>538700</v>
      </c>
      <c r="E3">
        <v>14000</v>
      </c>
      <c r="F3">
        <v>2067100</v>
      </c>
    </row>
    <row r="4" spans="1:6" x14ac:dyDescent="0.15">
      <c r="B4" t="s">
        <v>173</v>
      </c>
      <c r="C4">
        <v>5304600</v>
      </c>
      <c r="D4">
        <v>1737800</v>
      </c>
      <c r="E4">
        <v>298300</v>
      </c>
      <c r="F4">
        <v>7340700</v>
      </c>
    </row>
    <row r="5" spans="1:6" x14ac:dyDescent="0.15">
      <c r="B5" t="s">
        <v>174</v>
      </c>
      <c r="C5">
        <v>3841800</v>
      </c>
      <c r="D5">
        <v>1279700</v>
      </c>
      <c r="E5">
        <v>343600</v>
      </c>
      <c r="F5">
        <v>5465100</v>
      </c>
    </row>
    <row r="6" spans="1:6" x14ac:dyDescent="0.15">
      <c r="B6" t="s">
        <v>175</v>
      </c>
      <c r="C6">
        <v>2455400</v>
      </c>
      <c r="D6">
        <v>777100</v>
      </c>
      <c r="E6">
        <v>240800</v>
      </c>
      <c r="F6">
        <v>3473300</v>
      </c>
    </row>
    <row r="7" spans="1:6" x14ac:dyDescent="0.15">
      <c r="B7" t="s">
        <v>176</v>
      </c>
      <c r="C7">
        <v>1155000</v>
      </c>
      <c r="D7">
        <v>320700</v>
      </c>
      <c r="E7">
        <v>134300</v>
      </c>
      <c r="F7">
        <v>1610000</v>
      </c>
    </row>
    <row r="8" spans="1:6" x14ac:dyDescent="0.15">
      <c r="B8" t="s">
        <v>177</v>
      </c>
      <c r="C8">
        <v>4068800</v>
      </c>
      <c r="D8">
        <v>1045600</v>
      </c>
      <c r="E8">
        <v>104500</v>
      </c>
      <c r="F8">
        <v>5218900</v>
      </c>
    </row>
    <row r="9" spans="1:6" x14ac:dyDescent="0.15">
      <c r="B9" t="s">
        <v>178</v>
      </c>
      <c r="C9">
        <v>2905600</v>
      </c>
      <c r="D9">
        <v>741500</v>
      </c>
      <c r="E9">
        <v>87400</v>
      </c>
      <c r="F9">
        <v>3734500</v>
      </c>
    </row>
    <row r="10" spans="1:6" x14ac:dyDescent="0.15">
      <c r="B10" t="s">
        <v>179</v>
      </c>
      <c r="C10">
        <v>1852800</v>
      </c>
      <c r="D10">
        <v>437600</v>
      </c>
      <c r="E10">
        <v>52200</v>
      </c>
      <c r="F10">
        <v>2342600</v>
      </c>
    </row>
    <row r="11" spans="1:6" x14ac:dyDescent="0.15">
      <c r="B11" t="s">
        <v>180</v>
      </c>
      <c r="C11">
        <v>870700</v>
      </c>
      <c r="D11">
        <v>180500</v>
      </c>
      <c r="E11">
        <v>29000</v>
      </c>
      <c r="F11">
        <v>1080200</v>
      </c>
    </row>
    <row r="12" spans="1:6" x14ac:dyDescent="0.15">
      <c r="B12" t="s">
        <v>181</v>
      </c>
      <c r="C12">
        <v>3303535.2</v>
      </c>
      <c r="D12">
        <v>572127.5</v>
      </c>
      <c r="E12">
        <v>99202.1</v>
      </c>
      <c r="F12">
        <v>3974864.8</v>
      </c>
    </row>
    <row r="13" spans="1:6" x14ac:dyDescent="0.15">
      <c r="B13" t="s">
        <v>182</v>
      </c>
      <c r="C13">
        <v>2456013.4</v>
      </c>
      <c r="D13">
        <v>415555.8</v>
      </c>
      <c r="E13">
        <v>81598.100000000006</v>
      </c>
      <c r="F13">
        <v>2953167.3</v>
      </c>
    </row>
    <row r="14" spans="1:6" x14ac:dyDescent="0.15">
      <c r="B14" t="s">
        <v>183</v>
      </c>
      <c r="C14">
        <v>1615659.7</v>
      </c>
      <c r="D14">
        <v>277929</v>
      </c>
      <c r="E14">
        <v>68964.7</v>
      </c>
      <c r="F14">
        <v>1962553.4</v>
      </c>
    </row>
    <row r="15" spans="1:6" x14ac:dyDescent="0.15">
      <c r="B15" t="s">
        <v>184</v>
      </c>
      <c r="C15">
        <v>795505.9</v>
      </c>
      <c r="D15">
        <v>144795.4</v>
      </c>
      <c r="E15">
        <v>32086.7</v>
      </c>
      <c r="F15">
        <v>972388</v>
      </c>
    </row>
    <row r="16" spans="1:6" x14ac:dyDescent="0.15">
      <c r="B16" t="s">
        <v>185</v>
      </c>
      <c r="C16">
        <v>2528977.4</v>
      </c>
      <c r="D16">
        <v>366466.9</v>
      </c>
      <c r="E16">
        <v>68861.8</v>
      </c>
      <c r="F16">
        <v>2964306.1</v>
      </c>
    </row>
    <row r="17" spans="2:6" x14ac:dyDescent="0.15">
      <c r="B17" t="s">
        <v>186</v>
      </c>
      <c r="C17">
        <v>1768098.6</v>
      </c>
      <c r="D17">
        <v>242989.1</v>
      </c>
      <c r="E17">
        <v>59052.4</v>
      </c>
      <c r="F17">
        <v>2070140.1</v>
      </c>
    </row>
    <row r="18" spans="2:6" x14ac:dyDescent="0.15">
      <c r="B18" t="s">
        <v>187</v>
      </c>
      <c r="C18">
        <v>1039222.2</v>
      </c>
      <c r="D18">
        <v>118763.7</v>
      </c>
      <c r="E18">
        <v>56073.1</v>
      </c>
      <c r="F18">
        <v>1214059</v>
      </c>
    </row>
    <row r="19" spans="2:6" x14ac:dyDescent="0.15">
      <c r="B19" t="s">
        <v>188</v>
      </c>
      <c r="C19">
        <v>510433</v>
      </c>
      <c r="D19">
        <v>48169.4</v>
      </c>
      <c r="E19">
        <v>22901.4</v>
      </c>
      <c r="F19">
        <v>581503.80000000005</v>
      </c>
    </row>
    <row r="20" spans="2:6" x14ac:dyDescent="0.15">
      <c r="B20" t="s">
        <v>189</v>
      </c>
      <c r="C20">
        <v>1582919.2</v>
      </c>
      <c r="D20">
        <v>158514.20000000001</v>
      </c>
      <c r="E20">
        <v>60794.400000000001</v>
      </c>
      <c r="F20">
        <v>1802227.8</v>
      </c>
    </row>
    <row r="21" spans="2:6" x14ac:dyDescent="0.15">
      <c r="B21" t="s">
        <v>190</v>
      </c>
      <c r="C21">
        <v>1145998.3</v>
      </c>
      <c r="D21">
        <v>114976.6</v>
      </c>
      <c r="E21">
        <v>54989.1</v>
      </c>
      <c r="F21">
        <v>1315963.8999999999</v>
      </c>
    </row>
    <row r="22" spans="2:6" x14ac:dyDescent="0.15">
      <c r="B22" t="s">
        <v>191</v>
      </c>
      <c r="C22">
        <v>740921.2</v>
      </c>
      <c r="D22">
        <v>74982.5</v>
      </c>
      <c r="E22">
        <v>33707.4</v>
      </c>
      <c r="F22">
        <v>849611.1</v>
      </c>
    </row>
    <row r="23" spans="2:6" x14ac:dyDescent="0.15">
      <c r="B23" t="s">
        <v>192</v>
      </c>
      <c r="C23">
        <v>361028.9</v>
      </c>
      <c r="D23">
        <v>31761</v>
      </c>
      <c r="E23">
        <v>15635.3</v>
      </c>
      <c r="F23">
        <v>408425.2</v>
      </c>
    </row>
    <row r="24" spans="2:6" x14ac:dyDescent="0.15">
      <c r="B24" t="s">
        <v>193</v>
      </c>
      <c r="C24">
        <v>1298437.3999999999</v>
      </c>
      <c r="D24">
        <v>118078.39999999999</v>
      </c>
      <c r="E24">
        <v>94928.2</v>
      </c>
      <c r="F24">
        <v>1511444</v>
      </c>
    </row>
    <row r="25" spans="2:6" x14ac:dyDescent="0.15">
      <c r="B25" t="s">
        <v>194</v>
      </c>
      <c r="C25">
        <v>956008.6</v>
      </c>
      <c r="D25">
        <v>78162.899999999994</v>
      </c>
      <c r="E25">
        <v>77224</v>
      </c>
      <c r="F25">
        <v>1111395.3</v>
      </c>
    </row>
    <row r="26" spans="2:6" x14ac:dyDescent="0.15">
      <c r="B26" t="s">
        <v>195</v>
      </c>
      <c r="C26">
        <v>636353.4</v>
      </c>
      <c r="D26">
        <v>47806.5</v>
      </c>
      <c r="E26">
        <v>64925.1</v>
      </c>
      <c r="F26">
        <v>749085</v>
      </c>
    </row>
    <row r="27" spans="2:6" x14ac:dyDescent="0.15">
      <c r="B27" t="s">
        <v>196</v>
      </c>
      <c r="C27">
        <v>329925.59999999998</v>
      </c>
      <c r="D27">
        <v>19580.900000000001</v>
      </c>
      <c r="E27">
        <v>26553.9</v>
      </c>
      <c r="F27">
        <v>376060.4</v>
      </c>
    </row>
    <row r="28" spans="2:6" x14ac:dyDescent="0.15">
      <c r="B28" t="s">
        <v>197</v>
      </c>
      <c r="C28">
        <v>1259788.8</v>
      </c>
      <c r="D28">
        <v>85138.8</v>
      </c>
      <c r="E28">
        <v>106384.3</v>
      </c>
      <c r="F28">
        <v>1451311.9</v>
      </c>
    </row>
    <row r="29" spans="2:6" x14ac:dyDescent="0.15">
      <c r="B29" t="s">
        <v>198</v>
      </c>
      <c r="C29">
        <v>947880.1</v>
      </c>
      <c r="D29">
        <v>66507.399999999994</v>
      </c>
      <c r="E29">
        <v>59753.1</v>
      </c>
      <c r="F29">
        <v>1074140.6000000001</v>
      </c>
    </row>
    <row r="30" spans="2:6" x14ac:dyDescent="0.15">
      <c r="B30" t="s">
        <v>199</v>
      </c>
      <c r="C30">
        <v>630254.9</v>
      </c>
      <c r="D30">
        <v>38053.4</v>
      </c>
      <c r="E30">
        <v>43217</v>
      </c>
      <c r="F30">
        <v>711525.3</v>
      </c>
    </row>
    <row r="31" spans="2:6" x14ac:dyDescent="0.15">
      <c r="B31" t="s">
        <v>200</v>
      </c>
      <c r="C31">
        <v>314533.59999999998</v>
      </c>
      <c r="D31">
        <v>15035.3</v>
      </c>
      <c r="E31">
        <v>25758.1</v>
      </c>
      <c r="F31">
        <v>355327</v>
      </c>
    </row>
    <row r="32" spans="2:6" x14ac:dyDescent="0.15">
      <c r="B32" t="s">
        <v>201</v>
      </c>
      <c r="C32">
        <v>960584.9</v>
      </c>
      <c r="D32">
        <v>52071.3</v>
      </c>
      <c r="E32">
        <v>68094</v>
      </c>
      <c r="F32">
        <v>1080750.2</v>
      </c>
    </row>
    <row r="33" spans="1:6" x14ac:dyDescent="0.15">
      <c r="A33" t="s">
        <v>440</v>
      </c>
      <c r="B33" t="s">
        <v>171</v>
      </c>
      <c r="C33">
        <v>759807.4</v>
      </c>
      <c r="D33">
        <v>174305.6</v>
      </c>
      <c r="E33">
        <v>-34016.5</v>
      </c>
      <c r="F33">
        <v>900746.1</v>
      </c>
    </row>
    <row r="34" spans="1:6" x14ac:dyDescent="0.15">
      <c r="B34" t="s">
        <v>172</v>
      </c>
      <c r="C34">
        <v>373034.2</v>
      </c>
      <c r="D34">
        <v>81728.800000000003</v>
      </c>
      <c r="E34">
        <v>-14684.3</v>
      </c>
      <c r="F34">
        <v>440152.7</v>
      </c>
    </row>
    <row r="35" spans="1:6" x14ac:dyDescent="0.15">
      <c r="B35" t="s">
        <v>173</v>
      </c>
      <c r="C35">
        <v>1335468.1000000001</v>
      </c>
      <c r="D35">
        <v>248504.3</v>
      </c>
      <c r="E35">
        <v>-50048.800000000003</v>
      </c>
      <c r="F35">
        <v>1535675</v>
      </c>
    </row>
    <row r="36" spans="1:6" x14ac:dyDescent="0.15">
      <c r="B36" t="s">
        <v>174</v>
      </c>
      <c r="C36">
        <v>984548.1</v>
      </c>
      <c r="D36">
        <v>182195.8</v>
      </c>
      <c r="E36">
        <v>-59831.8</v>
      </c>
      <c r="F36">
        <v>1108633.5</v>
      </c>
    </row>
    <row r="37" spans="1:6" x14ac:dyDescent="0.15">
      <c r="B37" t="s">
        <v>175</v>
      </c>
      <c r="C37">
        <v>635272</v>
      </c>
      <c r="D37">
        <v>123250.6</v>
      </c>
      <c r="E37">
        <v>-30681.3</v>
      </c>
      <c r="F37">
        <v>729429.2</v>
      </c>
    </row>
    <row r="38" spans="1:6" x14ac:dyDescent="0.15">
      <c r="B38" t="s">
        <v>176</v>
      </c>
      <c r="C38">
        <v>314179.40000000002</v>
      </c>
      <c r="D38">
        <v>64224.7</v>
      </c>
      <c r="E38">
        <v>-25436.2</v>
      </c>
      <c r="F38">
        <v>352970.9</v>
      </c>
    </row>
    <row r="39" spans="1:6" x14ac:dyDescent="0.15">
      <c r="B39" t="s">
        <v>177</v>
      </c>
      <c r="C39">
        <v>1125868.8999999999</v>
      </c>
      <c r="D39">
        <v>161933.6</v>
      </c>
      <c r="E39">
        <v>-11800.3</v>
      </c>
      <c r="F39">
        <v>1276147.8999999999</v>
      </c>
    </row>
    <row r="40" spans="1:6" x14ac:dyDescent="0.15">
      <c r="B40" t="s">
        <v>178</v>
      </c>
      <c r="C40">
        <v>827989.7</v>
      </c>
      <c r="D40">
        <v>122606.39999999999</v>
      </c>
      <c r="E40">
        <v>-22901.3</v>
      </c>
      <c r="F40">
        <v>927709.1</v>
      </c>
    </row>
    <row r="41" spans="1:6" x14ac:dyDescent="0.15">
      <c r="B41" t="s">
        <v>179</v>
      </c>
      <c r="C41">
        <v>542655.30000000005</v>
      </c>
      <c r="D41">
        <v>79025.3</v>
      </c>
      <c r="E41">
        <v>-9316.2999999999993</v>
      </c>
      <c r="F41">
        <v>612366.6</v>
      </c>
    </row>
    <row r="42" spans="1:6" x14ac:dyDescent="0.15">
      <c r="B42" t="s">
        <v>180</v>
      </c>
      <c r="C42">
        <v>270373.59999999998</v>
      </c>
      <c r="D42">
        <v>35932</v>
      </c>
      <c r="E42">
        <v>-12586.5</v>
      </c>
      <c r="F42">
        <v>293720.7</v>
      </c>
    </row>
    <row r="43" spans="1:6" x14ac:dyDescent="0.15">
      <c r="B43" t="s">
        <v>181</v>
      </c>
      <c r="C43">
        <v>921557.2</v>
      </c>
      <c r="D43">
        <v>98176.2</v>
      </c>
      <c r="E43">
        <v>13567.4</v>
      </c>
      <c r="F43">
        <v>1034183.6</v>
      </c>
    </row>
    <row r="44" spans="1:6" x14ac:dyDescent="0.15">
      <c r="B44" t="s">
        <v>182</v>
      </c>
      <c r="C44">
        <v>670091.30000000005</v>
      </c>
      <c r="D44">
        <v>65812.3</v>
      </c>
      <c r="E44">
        <v>26594.3</v>
      </c>
      <c r="F44">
        <v>762516.2</v>
      </c>
    </row>
    <row r="45" spans="1:6" x14ac:dyDescent="0.15">
      <c r="B45" t="s">
        <v>183</v>
      </c>
      <c r="C45">
        <v>433821.4</v>
      </c>
      <c r="D45">
        <v>43364</v>
      </c>
      <c r="E45">
        <v>18993.599999999999</v>
      </c>
      <c r="F45">
        <v>496197.3</v>
      </c>
    </row>
    <row r="46" spans="1:6" x14ac:dyDescent="0.15">
      <c r="B46" t="s">
        <v>184</v>
      </c>
      <c r="C46">
        <v>205347.5</v>
      </c>
      <c r="D46">
        <v>25026.6</v>
      </c>
      <c r="E46">
        <v>9885.1</v>
      </c>
      <c r="F46">
        <v>240259.5</v>
      </c>
    </row>
    <row r="47" spans="1:6" x14ac:dyDescent="0.15">
      <c r="B47" t="s">
        <v>185</v>
      </c>
      <c r="C47">
        <v>683298.8</v>
      </c>
      <c r="D47">
        <v>71913.100000000006</v>
      </c>
      <c r="E47">
        <v>37837.800000000003</v>
      </c>
      <c r="F47">
        <v>796613.3</v>
      </c>
    </row>
    <row r="48" spans="1:6" x14ac:dyDescent="0.15">
      <c r="B48" t="s">
        <v>186</v>
      </c>
      <c r="C48">
        <v>488879.4</v>
      </c>
      <c r="D48">
        <v>65032.4</v>
      </c>
      <c r="E48">
        <v>16514.5</v>
      </c>
      <c r="F48">
        <v>570637.4</v>
      </c>
    </row>
    <row r="49" spans="1:6" x14ac:dyDescent="0.15">
      <c r="B49" t="s">
        <v>187</v>
      </c>
      <c r="C49">
        <v>307720.7</v>
      </c>
      <c r="D49">
        <v>25017.9</v>
      </c>
      <c r="E49">
        <v>30752.1</v>
      </c>
      <c r="F49">
        <v>363621.5</v>
      </c>
    </row>
    <row r="50" spans="1:6" x14ac:dyDescent="0.15">
      <c r="B50" t="s">
        <v>188</v>
      </c>
      <c r="C50">
        <v>148043.6</v>
      </c>
      <c r="D50">
        <v>17660.599999999999</v>
      </c>
      <c r="E50">
        <v>3273.5</v>
      </c>
      <c r="F50">
        <v>169085.9</v>
      </c>
    </row>
    <row r="51" spans="1:6" x14ac:dyDescent="0.15">
      <c r="B51" t="s">
        <v>189</v>
      </c>
      <c r="C51">
        <v>511456.7</v>
      </c>
      <c r="D51">
        <v>48858.1</v>
      </c>
      <c r="E51">
        <v>16644.8</v>
      </c>
      <c r="F51">
        <v>591191.80000000005</v>
      </c>
    </row>
    <row r="52" spans="1:6" x14ac:dyDescent="0.15">
      <c r="B52" t="s">
        <v>190</v>
      </c>
      <c r="C52">
        <v>368255.8</v>
      </c>
      <c r="D52">
        <v>36106.6</v>
      </c>
      <c r="E52">
        <v>11082.2</v>
      </c>
      <c r="F52">
        <v>415453.6</v>
      </c>
    </row>
    <row r="53" spans="1:6" x14ac:dyDescent="0.15">
      <c r="B53" t="s">
        <v>191</v>
      </c>
      <c r="C53">
        <v>237395.3</v>
      </c>
      <c r="D53">
        <v>26027.5</v>
      </c>
      <c r="E53">
        <v>6242.1</v>
      </c>
      <c r="F53">
        <v>269666.09999999998</v>
      </c>
    </row>
    <row r="54" spans="1:6" x14ac:dyDescent="0.15">
      <c r="B54" t="s">
        <v>192</v>
      </c>
      <c r="C54">
        <v>114773</v>
      </c>
      <c r="D54">
        <v>14544.2</v>
      </c>
      <c r="E54">
        <v>3069.9</v>
      </c>
      <c r="F54">
        <v>132615.79999999999</v>
      </c>
    </row>
    <row r="55" spans="1:6" x14ac:dyDescent="0.15">
      <c r="B55" t="s">
        <v>193</v>
      </c>
      <c r="C55">
        <v>355390</v>
      </c>
      <c r="D55">
        <v>45152.1</v>
      </c>
      <c r="E55">
        <v>16917.900000000001</v>
      </c>
      <c r="F55">
        <v>417550.6</v>
      </c>
    </row>
    <row r="56" spans="1:6" x14ac:dyDescent="0.15">
      <c r="B56" t="s">
        <v>194</v>
      </c>
      <c r="C56">
        <v>248508.87</v>
      </c>
      <c r="D56">
        <v>31939.14</v>
      </c>
      <c r="E56">
        <v>5790.09</v>
      </c>
      <c r="F56">
        <v>286268.71000000002</v>
      </c>
    </row>
    <row r="57" spans="1:6" x14ac:dyDescent="0.15">
      <c r="B57" t="s">
        <v>195</v>
      </c>
      <c r="C57">
        <v>157290.63</v>
      </c>
      <c r="D57">
        <v>21038.28</v>
      </c>
      <c r="E57">
        <v>6657.71</v>
      </c>
      <c r="F57">
        <v>184987.23</v>
      </c>
    </row>
    <row r="58" spans="1:6" x14ac:dyDescent="0.15">
      <c r="B58" t="s">
        <v>196</v>
      </c>
      <c r="C58">
        <v>75140.649999999994</v>
      </c>
      <c r="D58">
        <v>9443.3799999999992</v>
      </c>
      <c r="E58">
        <v>10937.11</v>
      </c>
      <c r="F58">
        <v>95521.54</v>
      </c>
    </row>
    <row r="59" spans="1:6" x14ac:dyDescent="0.15">
      <c r="B59" t="s">
        <v>197</v>
      </c>
      <c r="C59">
        <v>289073.78000000003</v>
      </c>
      <c r="D59">
        <v>37532.769999999997</v>
      </c>
      <c r="E59">
        <v>13734.6</v>
      </c>
      <c r="F59">
        <v>340379.43</v>
      </c>
    </row>
    <row r="60" spans="1:6" x14ac:dyDescent="0.15">
      <c r="B60" t="s">
        <v>198</v>
      </c>
      <c r="C60">
        <v>215607.11</v>
      </c>
      <c r="D60">
        <v>31394.35</v>
      </c>
      <c r="E60">
        <v>1983.08</v>
      </c>
      <c r="F60">
        <v>249022.36</v>
      </c>
    </row>
    <row r="61" spans="1:6" x14ac:dyDescent="0.15">
      <c r="B61" t="s">
        <v>199</v>
      </c>
      <c r="C61">
        <v>137330.72</v>
      </c>
      <c r="D61">
        <v>17304.53</v>
      </c>
      <c r="E61">
        <v>5906.57</v>
      </c>
      <c r="F61">
        <v>160579.04999999999</v>
      </c>
    </row>
    <row r="62" spans="1:6" x14ac:dyDescent="0.15">
      <c r="B62" t="s">
        <v>200</v>
      </c>
      <c r="C62">
        <v>66343.3</v>
      </c>
      <c r="D62">
        <v>8365.49</v>
      </c>
      <c r="E62">
        <v>5643.55</v>
      </c>
      <c r="F62">
        <v>80388.86</v>
      </c>
    </row>
    <row r="63" spans="1:6" x14ac:dyDescent="0.15">
      <c r="B63" t="s">
        <v>201</v>
      </c>
      <c r="C63">
        <v>206182.65</v>
      </c>
      <c r="D63">
        <v>17129.759999999998</v>
      </c>
      <c r="E63">
        <v>746.37</v>
      </c>
      <c r="F63">
        <v>224378.58</v>
      </c>
    </row>
    <row r="64" spans="1:6" x14ac:dyDescent="0.15">
      <c r="A64" t="s">
        <v>441</v>
      </c>
      <c r="B64" t="s">
        <v>171</v>
      </c>
      <c r="C64">
        <v>5294000</v>
      </c>
      <c r="D64">
        <v>1469300</v>
      </c>
      <c r="E64">
        <v>265500</v>
      </c>
      <c r="F64">
        <v>7070100</v>
      </c>
    </row>
    <row r="65" spans="2:6" x14ac:dyDescent="0.15">
      <c r="B65" t="s">
        <v>172</v>
      </c>
      <c r="C65">
        <v>2467900</v>
      </c>
      <c r="D65">
        <v>693200</v>
      </c>
      <c r="E65">
        <v>114600</v>
      </c>
      <c r="F65">
        <v>3299100</v>
      </c>
    </row>
    <row r="66" spans="2:6" x14ac:dyDescent="0.15">
      <c r="B66" t="s">
        <v>173</v>
      </c>
      <c r="C66">
        <v>9818300</v>
      </c>
      <c r="D66">
        <v>2134600</v>
      </c>
      <c r="E66">
        <v>303700</v>
      </c>
      <c r="F66">
        <v>12318100</v>
      </c>
    </row>
    <row r="67" spans="2:6" x14ac:dyDescent="0.15">
      <c r="B67" t="s">
        <v>174</v>
      </c>
      <c r="C67">
        <v>7150800</v>
      </c>
      <c r="D67">
        <v>1564700</v>
      </c>
      <c r="E67">
        <v>235200</v>
      </c>
      <c r="F67">
        <v>8977300</v>
      </c>
    </row>
    <row r="68" spans="2:6" x14ac:dyDescent="0.15">
      <c r="B68" t="s">
        <v>175</v>
      </c>
      <c r="C68">
        <v>4649800</v>
      </c>
      <c r="D68">
        <v>1040100</v>
      </c>
      <c r="E68">
        <v>195400</v>
      </c>
      <c r="F68">
        <v>5904300</v>
      </c>
    </row>
    <row r="69" spans="2:6" x14ac:dyDescent="0.15">
      <c r="B69" t="s">
        <v>176</v>
      </c>
      <c r="C69">
        <v>2164200</v>
      </c>
      <c r="D69">
        <v>501300</v>
      </c>
      <c r="E69">
        <v>82000</v>
      </c>
      <c r="F69">
        <v>2760200</v>
      </c>
    </row>
    <row r="70" spans="2:6" x14ac:dyDescent="0.15">
      <c r="B70" t="s">
        <v>177</v>
      </c>
      <c r="C70">
        <v>8517700</v>
      </c>
      <c r="D70">
        <v>1390400</v>
      </c>
      <c r="E70">
        <v>15900</v>
      </c>
      <c r="F70">
        <v>10001500</v>
      </c>
    </row>
    <row r="71" spans="2:6" x14ac:dyDescent="0.15">
      <c r="B71" t="s">
        <v>178</v>
      </c>
      <c r="C71">
        <v>6113800</v>
      </c>
      <c r="D71">
        <v>1013800</v>
      </c>
      <c r="E71">
        <v>55400</v>
      </c>
      <c r="F71">
        <v>7247700</v>
      </c>
    </row>
    <row r="72" spans="2:6" x14ac:dyDescent="0.15">
      <c r="B72" t="s">
        <v>179</v>
      </c>
      <c r="C72">
        <v>3926200</v>
      </c>
      <c r="D72">
        <v>632700</v>
      </c>
      <c r="E72">
        <v>57400</v>
      </c>
      <c r="F72">
        <v>4651800</v>
      </c>
    </row>
    <row r="73" spans="2:6" x14ac:dyDescent="0.15">
      <c r="B73" t="s">
        <v>180</v>
      </c>
      <c r="C73">
        <v>1852400</v>
      </c>
      <c r="D73">
        <v>292000</v>
      </c>
      <c r="E73">
        <v>47000</v>
      </c>
      <c r="F73">
        <v>2201100</v>
      </c>
    </row>
    <row r="74" spans="2:6" x14ac:dyDescent="0.15">
      <c r="B74" t="s">
        <v>181</v>
      </c>
      <c r="C74">
        <v>7336200</v>
      </c>
      <c r="D74">
        <v>874600</v>
      </c>
      <c r="E74">
        <v>50200</v>
      </c>
      <c r="F74">
        <v>8295200</v>
      </c>
    </row>
    <row r="75" spans="2:6" x14ac:dyDescent="0.15">
      <c r="B75" t="s">
        <v>182</v>
      </c>
      <c r="C75">
        <v>5398057.9000000004</v>
      </c>
      <c r="D75">
        <v>610883</v>
      </c>
      <c r="E75">
        <v>54778.400000000001</v>
      </c>
      <c r="F75">
        <v>6082991.9000000004</v>
      </c>
    </row>
    <row r="76" spans="2:6" x14ac:dyDescent="0.15">
      <c r="B76" t="s">
        <v>183</v>
      </c>
      <c r="C76">
        <v>3560632.2</v>
      </c>
      <c r="D76">
        <v>387738.5</v>
      </c>
      <c r="E76">
        <v>43398.7</v>
      </c>
      <c r="F76">
        <v>4000299.2</v>
      </c>
    </row>
    <row r="77" spans="2:6" x14ac:dyDescent="0.15">
      <c r="B77" t="s">
        <v>184</v>
      </c>
      <c r="C77">
        <v>1782962.2</v>
      </c>
      <c r="D77">
        <v>183981.3</v>
      </c>
      <c r="E77">
        <v>19036.099999999999</v>
      </c>
      <c r="F77">
        <v>1990885.6</v>
      </c>
    </row>
    <row r="78" spans="2:6" x14ac:dyDescent="0.15">
      <c r="B78" t="s">
        <v>185</v>
      </c>
      <c r="C78">
        <v>6144156.2000000002</v>
      </c>
      <c r="D78">
        <v>671572.6</v>
      </c>
      <c r="E78">
        <v>-44811.5</v>
      </c>
      <c r="F78">
        <v>6791767.2000000002</v>
      </c>
    </row>
    <row r="79" spans="2:6" x14ac:dyDescent="0.15">
      <c r="B79" t="s">
        <v>186</v>
      </c>
      <c r="C79">
        <v>4401817.6399999997</v>
      </c>
      <c r="D79">
        <v>492203.45</v>
      </c>
      <c r="E79">
        <v>-10651.36</v>
      </c>
      <c r="F79">
        <v>4930742.67</v>
      </c>
    </row>
    <row r="80" spans="2:6" x14ac:dyDescent="0.15">
      <c r="B80" t="s">
        <v>187</v>
      </c>
      <c r="C80">
        <v>2836839.3</v>
      </c>
      <c r="D80">
        <v>329818.8</v>
      </c>
      <c r="E80">
        <v>-8312.7000000000007</v>
      </c>
      <c r="F80">
        <v>3186510.8</v>
      </c>
    </row>
    <row r="81" spans="1:6" x14ac:dyDescent="0.15">
      <c r="B81" t="s">
        <v>188</v>
      </c>
      <c r="C81">
        <v>1362024.97</v>
      </c>
      <c r="D81">
        <v>147425.87</v>
      </c>
      <c r="E81">
        <v>-7118.68</v>
      </c>
      <c r="F81">
        <v>1519598.82</v>
      </c>
    </row>
    <row r="82" spans="1:6" x14ac:dyDescent="0.15">
      <c r="B82" t="s">
        <v>189</v>
      </c>
      <c r="C82">
        <v>4520351.04</v>
      </c>
      <c r="D82">
        <v>404854.58</v>
      </c>
      <c r="E82">
        <v>28292.92</v>
      </c>
      <c r="F82">
        <v>4985585.07</v>
      </c>
    </row>
    <row r="83" spans="1:6" x14ac:dyDescent="0.15">
      <c r="B83" t="s">
        <v>190</v>
      </c>
      <c r="C83">
        <v>3236765.87</v>
      </c>
      <c r="D83">
        <v>280093.84999999998</v>
      </c>
      <c r="E83">
        <v>53833.09</v>
      </c>
      <c r="F83">
        <v>3589171.27</v>
      </c>
    </row>
    <row r="84" spans="1:6" x14ac:dyDescent="0.15">
      <c r="B84" t="s">
        <v>191</v>
      </c>
      <c r="C84">
        <v>2036680.65</v>
      </c>
      <c r="D84">
        <v>182531.77</v>
      </c>
      <c r="E84">
        <v>41369.1</v>
      </c>
      <c r="F84">
        <v>2275149.0699999998</v>
      </c>
    </row>
    <row r="85" spans="1:6" x14ac:dyDescent="0.15">
      <c r="B85" t="s">
        <v>192</v>
      </c>
      <c r="C85">
        <v>970995.3</v>
      </c>
      <c r="D85">
        <v>85303</v>
      </c>
      <c r="E85">
        <v>14000.65</v>
      </c>
      <c r="F85">
        <v>1072401.53</v>
      </c>
    </row>
    <row r="86" spans="1:6" x14ac:dyDescent="0.15">
      <c r="B86" t="s">
        <v>193</v>
      </c>
      <c r="C86">
        <v>3353838.81</v>
      </c>
      <c r="D86">
        <v>220696.62</v>
      </c>
      <c r="E86">
        <v>69447.03</v>
      </c>
      <c r="F86">
        <v>3682393.22</v>
      </c>
    </row>
    <row r="87" spans="1:6" x14ac:dyDescent="0.15">
      <c r="B87" t="s">
        <v>194</v>
      </c>
      <c r="C87">
        <v>2398471.9900000002</v>
      </c>
      <c r="D87">
        <v>156926.39999999999</v>
      </c>
      <c r="E87">
        <v>54563.11</v>
      </c>
      <c r="F87">
        <v>2634216.27</v>
      </c>
    </row>
    <row r="88" spans="1:6" x14ac:dyDescent="0.15">
      <c r="B88" t="s">
        <v>195</v>
      </c>
      <c r="C88">
        <v>1513673.78</v>
      </c>
      <c r="D88">
        <v>106542.46</v>
      </c>
      <c r="E88">
        <v>34546.17</v>
      </c>
      <c r="F88">
        <v>1667737.11</v>
      </c>
    </row>
    <row r="89" spans="1:6" x14ac:dyDescent="0.15">
      <c r="B89" t="s">
        <v>196</v>
      </c>
      <c r="C89">
        <v>722315.37</v>
      </c>
      <c r="D89">
        <v>47539.39</v>
      </c>
      <c r="E89">
        <v>19859.46</v>
      </c>
      <c r="F89">
        <v>790203.03</v>
      </c>
    </row>
    <row r="90" spans="1:6" x14ac:dyDescent="0.15">
      <c r="B90" t="s">
        <v>197</v>
      </c>
      <c r="C90">
        <v>3153433.53</v>
      </c>
      <c r="D90">
        <v>179454.82</v>
      </c>
      <c r="E90">
        <v>101302.32</v>
      </c>
      <c r="F90">
        <v>3456056.68</v>
      </c>
    </row>
    <row r="91" spans="1:6" x14ac:dyDescent="0.15">
      <c r="B91" t="s">
        <v>198</v>
      </c>
      <c r="C91">
        <v>2348883.2999999998</v>
      </c>
      <c r="D91">
        <v>134947.46</v>
      </c>
      <c r="E91">
        <v>76830.95</v>
      </c>
      <c r="F91">
        <v>2570744.4300000002</v>
      </c>
    </row>
    <row r="92" spans="1:6" x14ac:dyDescent="0.15">
      <c r="B92" t="s">
        <v>199</v>
      </c>
      <c r="C92">
        <v>1522154.01</v>
      </c>
      <c r="D92">
        <v>89932.25</v>
      </c>
      <c r="E92">
        <v>49721.1</v>
      </c>
      <c r="F92">
        <v>1670613.48</v>
      </c>
    </row>
    <row r="93" spans="1:6" x14ac:dyDescent="0.15">
      <c r="B93" t="s">
        <v>200</v>
      </c>
      <c r="C93">
        <v>754994.31</v>
      </c>
      <c r="D93">
        <v>37919.54</v>
      </c>
      <c r="E93">
        <v>6429.58</v>
      </c>
      <c r="F93">
        <v>803793.46</v>
      </c>
    </row>
    <row r="94" spans="1:6" x14ac:dyDescent="0.15">
      <c r="B94" t="s">
        <v>201</v>
      </c>
      <c r="C94">
        <v>2417997.0299999998</v>
      </c>
      <c r="D94">
        <v>112943.89</v>
      </c>
      <c r="E94">
        <v>32054.93</v>
      </c>
      <c r="F94">
        <v>2587643.4300000002</v>
      </c>
    </row>
    <row r="95" spans="1:6" x14ac:dyDescent="0.15">
      <c r="A95" t="s">
        <v>442</v>
      </c>
      <c r="B95" t="s">
        <v>171</v>
      </c>
      <c r="C95">
        <v>2324100</v>
      </c>
      <c r="D95">
        <v>533500</v>
      </c>
      <c r="E95">
        <v>-25600</v>
      </c>
      <c r="F95">
        <v>2832800</v>
      </c>
    </row>
    <row r="96" spans="1:6" x14ac:dyDescent="0.15">
      <c r="B96" t="s">
        <v>172</v>
      </c>
      <c r="C96">
        <v>1136800</v>
      </c>
      <c r="D96">
        <v>180100</v>
      </c>
      <c r="E96">
        <v>-29700</v>
      </c>
      <c r="F96">
        <v>1287600</v>
      </c>
    </row>
    <row r="97" spans="2:6" x14ac:dyDescent="0.15">
      <c r="B97" t="s">
        <v>173</v>
      </c>
      <c r="C97">
        <v>4624100</v>
      </c>
      <c r="D97">
        <v>765200</v>
      </c>
      <c r="E97">
        <v>78100</v>
      </c>
      <c r="F97">
        <v>5488500</v>
      </c>
    </row>
    <row r="98" spans="2:6" x14ac:dyDescent="0.15">
      <c r="B98" t="s">
        <v>174</v>
      </c>
      <c r="C98">
        <v>3424800</v>
      </c>
      <c r="D98">
        <v>578100</v>
      </c>
      <c r="E98">
        <v>77600</v>
      </c>
      <c r="F98">
        <v>4081900</v>
      </c>
    </row>
    <row r="99" spans="2:6" x14ac:dyDescent="0.15">
      <c r="B99" t="s">
        <v>175</v>
      </c>
      <c r="C99">
        <v>2205600</v>
      </c>
      <c r="D99">
        <v>366600</v>
      </c>
      <c r="E99">
        <v>64500</v>
      </c>
      <c r="F99">
        <v>2637700</v>
      </c>
    </row>
    <row r="100" spans="2:6" x14ac:dyDescent="0.15">
      <c r="B100" t="s">
        <v>176</v>
      </c>
      <c r="C100">
        <v>1032300</v>
      </c>
      <c r="D100">
        <v>173500</v>
      </c>
      <c r="E100">
        <v>19900</v>
      </c>
      <c r="F100">
        <v>1226200</v>
      </c>
    </row>
    <row r="101" spans="2:6" x14ac:dyDescent="0.15">
      <c r="B101" t="s">
        <v>177</v>
      </c>
      <c r="C101">
        <v>3890200</v>
      </c>
      <c r="D101">
        <v>631200</v>
      </c>
      <c r="E101">
        <v>-1400</v>
      </c>
      <c r="F101">
        <v>4521900</v>
      </c>
    </row>
    <row r="102" spans="2:6" x14ac:dyDescent="0.15">
      <c r="B102" t="s">
        <v>178</v>
      </c>
      <c r="C102">
        <v>2884900</v>
      </c>
      <c r="D102">
        <v>447300</v>
      </c>
      <c r="E102">
        <v>3000</v>
      </c>
      <c r="F102">
        <v>3336500</v>
      </c>
    </row>
    <row r="103" spans="2:6" x14ac:dyDescent="0.15">
      <c r="B103" t="s">
        <v>179</v>
      </c>
      <c r="C103">
        <v>1914500</v>
      </c>
      <c r="D103">
        <v>297300</v>
      </c>
      <c r="E103">
        <v>8000</v>
      </c>
      <c r="F103">
        <v>2220700</v>
      </c>
    </row>
    <row r="104" spans="2:6" x14ac:dyDescent="0.15">
      <c r="B104" t="s">
        <v>180</v>
      </c>
      <c r="C104">
        <v>926016.96</v>
      </c>
      <c r="D104">
        <v>125978.52</v>
      </c>
      <c r="E104">
        <v>11429.95</v>
      </c>
      <c r="F104">
        <v>1063855.58</v>
      </c>
    </row>
    <row r="105" spans="2:6" x14ac:dyDescent="0.15">
      <c r="B105" t="s">
        <v>181</v>
      </c>
      <c r="C105">
        <v>3534354.69</v>
      </c>
      <c r="D105">
        <v>404575.96</v>
      </c>
      <c r="E105">
        <v>36590.75</v>
      </c>
      <c r="F105">
        <v>3977695.11</v>
      </c>
    </row>
    <row r="106" spans="2:6" x14ac:dyDescent="0.15">
      <c r="B106" t="s">
        <v>182</v>
      </c>
      <c r="C106">
        <v>2603407.41</v>
      </c>
      <c r="D106">
        <v>304195.13</v>
      </c>
      <c r="E106">
        <v>27914.94</v>
      </c>
      <c r="F106">
        <v>2937228.76</v>
      </c>
    </row>
    <row r="107" spans="2:6" x14ac:dyDescent="0.15">
      <c r="B107" t="s">
        <v>183</v>
      </c>
      <c r="C107">
        <v>1719351.44</v>
      </c>
      <c r="D107">
        <v>199934.5</v>
      </c>
      <c r="E107">
        <v>24683.62</v>
      </c>
      <c r="F107">
        <v>1945217.65</v>
      </c>
    </row>
    <row r="108" spans="2:6" x14ac:dyDescent="0.15">
      <c r="B108" t="s">
        <v>184</v>
      </c>
      <c r="C108">
        <v>804399.24</v>
      </c>
      <c r="D108">
        <v>87465.52</v>
      </c>
      <c r="E108">
        <v>11339.12</v>
      </c>
      <c r="F108">
        <v>903674.05</v>
      </c>
    </row>
    <row r="109" spans="2:6" x14ac:dyDescent="0.15">
      <c r="B109" t="s">
        <v>185</v>
      </c>
      <c r="C109">
        <v>3029273.08</v>
      </c>
      <c r="D109">
        <v>297550.02</v>
      </c>
      <c r="E109">
        <v>26326.87</v>
      </c>
      <c r="F109">
        <v>3354379.54</v>
      </c>
    </row>
    <row r="110" spans="2:6" x14ac:dyDescent="0.15">
      <c r="B110" t="s">
        <v>186</v>
      </c>
      <c r="C110">
        <v>2225202.31</v>
      </c>
      <c r="D110">
        <v>218252.23</v>
      </c>
      <c r="E110">
        <v>13622.09</v>
      </c>
      <c r="F110">
        <v>2457724.2200000002</v>
      </c>
    </row>
    <row r="111" spans="2:6" x14ac:dyDescent="0.15">
      <c r="B111" t="s">
        <v>187</v>
      </c>
      <c r="C111">
        <v>1425271.4</v>
      </c>
      <c r="D111">
        <v>152723.34</v>
      </c>
      <c r="E111">
        <v>8282.51</v>
      </c>
      <c r="F111">
        <v>1586642.35</v>
      </c>
    </row>
    <row r="112" spans="2:6" x14ac:dyDescent="0.15">
      <c r="B112" t="s">
        <v>188</v>
      </c>
      <c r="C112">
        <v>662827.11</v>
      </c>
      <c r="D112">
        <v>69736.800000000003</v>
      </c>
      <c r="E112">
        <v>7238.78</v>
      </c>
      <c r="F112">
        <v>739941.55</v>
      </c>
    </row>
    <row r="113" spans="1:6" x14ac:dyDescent="0.15">
      <c r="B113" t="s">
        <v>189</v>
      </c>
      <c r="C113">
        <v>2276000.5499999998</v>
      </c>
      <c r="D113">
        <v>144487.19</v>
      </c>
      <c r="E113">
        <v>26342.32</v>
      </c>
      <c r="F113">
        <v>2447889.46</v>
      </c>
    </row>
    <row r="114" spans="1:6" x14ac:dyDescent="0.15">
      <c r="B114" t="s">
        <v>190</v>
      </c>
      <c r="C114">
        <v>1639290.05</v>
      </c>
      <c r="D114">
        <v>115985.2</v>
      </c>
      <c r="E114">
        <v>15809.69</v>
      </c>
      <c r="F114">
        <v>1771882.21</v>
      </c>
    </row>
    <row r="115" spans="1:6" x14ac:dyDescent="0.15">
      <c r="B115" t="s">
        <v>191</v>
      </c>
      <c r="C115">
        <v>1061764.32</v>
      </c>
      <c r="D115">
        <v>80165.09</v>
      </c>
      <c r="E115">
        <v>13561.67</v>
      </c>
      <c r="F115">
        <v>1156128.17</v>
      </c>
    </row>
    <row r="116" spans="1:6" x14ac:dyDescent="0.15">
      <c r="B116" t="s">
        <v>192</v>
      </c>
      <c r="C116">
        <v>507081.39</v>
      </c>
      <c r="D116">
        <v>37825.43</v>
      </c>
      <c r="E116">
        <v>15045.3</v>
      </c>
      <c r="F116">
        <v>560110.6</v>
      </c>
    </row>
    <row r="117" spans="1:6" x14ac:dyDescent="0.15">
      <c r="B117" t="s">
        <v>193</v>
      </c>
      <c r="C117">
        <v>1580718.76</v>
      </c>
      <c r="D117">
        <v>102443.45</v>
      </c>
      <c r="E117">
        <v>29192.29</v>
      </c>
      <c r="F117">
        <v>1712963.49</v>
      </c>
    </row>
    <row r="118" spans="1:6" x14ac:dyDescent="0.15">
      <c r="B118" t="s">
        <v>194</v>
      </c>
      <c r="C118">
        <v>915944.75</v>
      </c>
      <c r="D118">
        <v>86160.08</v>
      </c>
      <c r="E118">
        <v>227880.82</v>
      </c>
      <c r="F118">
        <v>1230441.78</v>
      </c>
    </row>
    <row r="119" spans="1:6" x14ac:dyDescent="0.15">
      <c r="B119" t="s">
        <v>195</v>
      </c>
      <c r="C119">
        <v>560023.92000000004</v>
      </c>
      <c r="D119">
        <v>59287.5</v>
      </c>
      <c r="E119">
        <v>154614.35999999999</v>
      </c>
      <c r="F119">
        <v>774243.15</v>
      </c>
    </row>
    <row r="120" spans="1:6" x14ac:dyDescent="0.15">
      <c r="B120" t="s">
        <v>196</v>
      </c>
      <c r="C120">
        <v>257937.93</v>
      </c>
      <c r="D120">
        <v>26355.95</v>
      </c>
      <c r="E120">
        <v>77272.25</v>
      </c>
      <c r="F120">
        <v>361838.78</v>
      </c>
    </row>
    <row r="121" spans="1:6" x14ac:dyDescent="0.15">
      <c r="B121" t="s">
        <v>197</v>
      </c>
      <c r="C121">
        <v>1349175.67</v>
      </c>
      <c r="D121">
        <v>82279.97</v>
      </c>
      <c r="E121">
        <v>328807.01</v>
      </c>
      <c r="F121">
        <v>1761136.59</v>
      </c>
    </row>
    <row r="122" spans="1:6" x14ac:dyDescent="0.15">
      <c r="B122" t="s">
        <v>198</v>
      </c>
      <c r="C122">
        <v>1048895.73</v>
      </c>
      <c r="D122">
        <v>59359.14</v>
      </c>
      <c r="E122">
        <v>208617.68</v>
      </c>
      <c r="F122">
        <v>1318164.55</v>
      </c>
    </row>
    <row r="123" spans="1:6" x14ac:dyDescent="0.15">
      <c r="B123" t="s">
        <v>199</v>
      </c>
      <c r="C123">
        <v>700105.68</v>
      </c>
      <c r="D123">
        <v>39966.17</v>
      </c>
      <c r="E123">
        <v>131491.82</v>
      </c>
      <c r="F123">
        <v>872451</v>
      </c>
    </row>
    <row r="124" spans="1:6" x14ac:dyDescent="0.15">
      <c r="B124" t="s">
        <v>200</v>
      </c>
      <c r="C124">
        <v>340914.17</v>
      </c>
      <c r="D124">
        <v>18405.96</v>
      </c>
      <c r="E124">
        <v>75360.820000000007</v>
      </c>
      <c r="F124">
        <v>434867.85</v>
      </c>
    </row>
    <row r="125" spans="1:6" x14ac:dyDescent="0.15">
      <c r="B125" t="s">
        <v>201</v>
      </c>
      <c r="C125">
        <v>1124709.1200000001</v>
      </c>
      <c r="D125">
        <v>45125.24</v>
      </c>
      <c r="E125">
        <v>255309</v>
      </c>
      <c r="F125">
        <v>1426028.16</v>
      </c>
    </row>
    <row r="126" spans="1:6" x14ac:dyDescent="0.15">
      <c r="A126" t="s">
        <v>443</v>
      </c>
      <c r="B126" t="s">
        <v>171</v>
      </c>
      <c r="C126">
        <v>4699400</v>
      </c>
      <c r="D126">
        <v>2514500</v>
      </c>
      <c r="E126">
        <v>424900</v>
      </c>
      <c r="F126">
        <v>7690200</v>
      </c>
    </row>
    <row r="127" spans="1:6" x14ac:dyDescent="0.15">
      <c r="B127" t="s">
        <v>172</v>
      </c>
      <c r="C127">
        <v>2315200</v>
      </c>
      <c r="D127">
        <v>1202600</v>
      </c>
      <c r="E127">
        <v>61000</v>
      </c>
      <c r="F127">
        <v>3603000</v>
      </c>
    </row>
    <row r="128" spans="1:6" x14ac:dyDescent="0.15">
      <c r="B128" t="s">
        <v>173</v>
      </c>
      <c r="C128">
        <v>9213600</v>
      </c>
      <c r="D128">
        <v>3823900</v>
      </c>
      <c r="E128">
        <v>431800</v>
      </c>
      <c r="F128">
        <v>13546900</v>
      </c>
    </row>
    <row r="129" spans="2:6" x14ac:dyDescent="0.15">
      <c r="B129" t="s">
        <v>174</v>
      </c>
      <c r="C129">
        <v>6740500</v>
      </c>
      <c r="D129">
        <v>2781000</v>
      </c>
      <c r="E129">
        <v>425900</v>
      </c>
      <c r="F129">
        <v>9991600</v>
      </c>
    </row>
    <row r="130" spans="2:6" x14ac:dyDescent="0.15">
      <c r="B130" t="s">
        <v>175</v>
      </c>
      <c r="C130">
        <v>4360000</v>
      </c>
      <c r="D130">
        <v>1843800</v>
      </c>
      <c r="E130">
        <v>284500</v>
      </c>
      <c r="F130">
        <v>6512900</v>
      </c>
    </row>
    <row r="131" spans="2:6" x14ac:dyDescent="0.15">
      <c r="B131" t="s">
        <v>176</v>
      </c>
      <c r="C131">
        <v>2119500</v>
      </c>
      <c r="D131">
        <v>871400</v>
      </c>
      <c r="E131">
        <v>121200</v>
      </c>
      <c r="F131">
        <v>3123100</v>
      </c>
    </row>
    <row r="132" spans="2:6" x14ac:dyDescent="0.15">
      <c r="B132" t="s">
        <v>177</v>
      </c>
      <c r="C132">
        <v>8303300</v>
      </c>
      <c r="D132">
        <v>2995600</v>
      </c>
      <c r="E132">
        <v>276500</v>
      </c>
      <c r="F132">
        <v>11588600</v>
      </c>
    </row>
    <row r="133" spans="2:6" x14ac:dyDescent="0.15">
      <c r="B133" t="s">
        <v>178</v>
      </c>
      <c r="C133">
        <v>6058900</v>
      </c>
      <c r="D133">
        <v>2298700</v>
      </c>
      <c r="E133">
        <v>246400</v>
      </c>
      <c r="F133">
        <v>8597500</v>
      </c>
    </row>
    <row r="134" spans="2:6" x14ac:dyDescent="0.15">
      <c r="B134" t="s">
        <v>179</v>
      </c>
      <c r="C134">
        <v>4056400</v>
      </c>
      <c r="D134">
        <v>1622200</v>
      </c>
      <c r="E134">
        <v>164400</v>
      </c>
      <c r="F134">
        <v>5828900</v>
      </c>
    </row>
    <row r="135" spans="2:6" x14ac:dyDescent="0.15">
      <c r="B135" t="s">
        <v>180</v>
      </c>
      <c r="C135">
        <v>2011400</v>
      </c>
      <c r="D135">
        <v>720000</v>
      </c>
      <c r="E135">
        <v>152400</v>
      </c>
      <c r="F135">
        <v>2887700</v>
      </c>
    </row>
    <row r="136" spans="2:6" x14ac:dyDescent="0.15">
      <c r="B136" t="s">
        <v>181</v>
      </c>
      <c r="C136">
        <v>7715300</v>
      </c>
      <c r="D136">
        <v>2052300</v>
      </c>
      <c r="E136">
        <v>514200</v>
      </c>
      <c r="F136">
        <v>10311100</v>
      </c>
    </row>
    <row r="137" spans="2:6" x14ac:dyDescent="0.15">
      <c r="B137" t="s">
        <v>182</v>
      </c>
      <c r="C137">
        <v>5731800</v>
      </c>
      <c r="D137">
        <v>1568100</v>
      </c>
      <c r="E137">
        <v>358000</v>
      </c>
      <c r="F137">
        <v>7766300</v>
      </c>
    </row>
    <row r="138" spans="2:6" x14ac:dyDescent="0.15">
      <c r="B138" t="s">
        <v>183</v>
      </c>
      <c r="C138">
        <v>3787100</v>
      </c>
      <c r="D138">
        <v>1003000</v>
      </c>
      <c r="E138">
        <v>280000</v>
      </c>
      <c r="F138">
        <v>5145600</v>
      </c>
    </row>
    <row r="139" spans="2:6" x14ac:dyDescent="0.15">
      <c r="B139" t="s">
        <v>184</v>
      </c>
      <c r="C139">
        <v>1897000</v>
      </c>
      <c r="D139">
        <v>513800</v>
      </c>
      <c r="E139">
        <v>17000</v>
      </c>
      <c r="F139">
        <v>2503500</v>
      </c>
    </row>
    <row r="140" spans="2:6" x14ac:dyDescent="0.15">
      <c r="B140" t="s">
        <v>185</v>
      </c>
      <c r="C140">
        <v>6482100</v>
      </c>
      <c r="D140">
        <v>1510100</v>
      </c>
      <c r="E140">
        <v>118800</v>
      </c>
      <c r="F140">
        <v>8236800</v>
      </c>
    </row>
    <row r="141" spans="2:6" x14ac:dyDescent="0.15">
      <c r="B141" t="s">
        <v>186</v>
      </c>
      <c r="C141">
        <v>4670400</v>
      </c>
      <c r="D141">
        <v>1179400</v>
      </c>
      <c r="E141">
        <v>115100</v>
      </c>
      <c r="F141">
        <v>6021600</v>
      </c>
    </row>
    <row r="142" spans="2:6" x14ac:dyDescent="0.15">
      <c r="B142" t="s">
        <v>187</v>
      </c>
      <c r="C142">
        <v>2954500</v>
      </c>
      <c r="D142">
        <v>791900</v>
      </c>
      <c r="E142">
        <v>98300</v>
      </c>
      <c r="F142">
        <v>3885600</v>
      </c>
    </row>
    <row r="143" spans="2:6" x14ac:dyDescent="0.15">
      <c r="B143" t="s">
        <v>188</v>
      </c>
      <c r="C143">
        <v>1340400</v>
      </c>
      <c r="D143">
        <v>295100</v>
      </c>
      <c r="E143">
        <v>31700</v>
      </c>
      <c r="F143">
        <v>1715700</v>
      </c>
    </row>
    <row r="144" spans="2:6" x14ac:dyDescent="0.15">
      <c r="B144" t="s">
        <v>189</v>
      </c>
      <c r="C144">
        <v>4587300</v>
      </c>
      <c r="D144">
        <v>828900</v>
      </c>
      <c r="E144">
        <v>-19500</v>
      </c>
      <c r="F144">
        <v>5476800</v>
      </c>
    </row>
    <row r="145" spans="1:6" x14ac:dyDescent="0.15">
      <c r="B145" t="s">
        <v>190</v>
      </c>
      <c r="C145">
        <v>3302100</v>
      </c>
      <c r="D145">
        <v>645600</v>
      </c>
      <c r="E145">
        <v>-11600</v>
      </c>
      <c r="F145">
        <v>4004100</v>
      </c>
    </row>
    <row r="146" spans="1:6" x14ac:dyDescent="0.15">
      <c r="B146" t="s">
        <v>191</v>
      </c>
      <c r="C146">
        <v>2116500</v>
      </c>
      <c r="D146">
        <v>450900</v>
      </c>
      <c r="E146">
        <v>-15500</v>
      </c>
      <c r="F146">
        <v>2608600</v>
      </c>
    </row>
    <row r="147" spans="1:6" x14ac:dyDescent="0.15">
      <c r="B147" t="s">
        <v>192</v>
      </c>
      <c r="C147">
        <v>1009300</v>
      </c>
      <c r="D147">
        <v>205900</v>
      </c>
      <c r="E147">
        <v>21300</v>
      </c>
      <c r="F147">
        <v>1237900</v>
      </c>
    </row>
    <row r="148" spans="1:6" x14ac:dyDescent="0.15">
      <c r="B148" t="s">
        <v>193</v>
      </c>
      <c r="C148">
        <v>3224000</v>
      </c>
      <c r="D148">
        <v>466400</v>
      </c>
      <c r="E148">
        <v>454700</v>
      </c>
      <c r="F148">
        <v>4206000</v>
      </c>
    </row>
    <row r="149" spans="1:6" x14ac:dyDescent="0.15">
      <c r="B149" t="s">
        <v>194</v>
      </c>
      <c r="C149">
        <v>2269000</v>
      </c>
      <c r="D149">
        <v>355200</v>
      </c>
      <c r="E149">
        <v>459400</v>
      </c>
      <c r="F149">
        <v>3134900</v>
      </c>
    </row>
    <row r="150" spans="1:6" x14ac:dyDescent="0.15">
      <c r="B150" t="s">
        <v>195</v>
      </c>
      <c r="C150">
        <v>1395000</v>
      </c>
      <c r="D150">
        <v>229800</v>
      </c>
      <c r="E150">
        <v>454700</v>
      </c>
      <c r="F150">
        <v>2124800</v>
      </c>
    </row>
    <row r="151" spans="1:6" x14ac:dyDescent="0.15">
      <c r="B151" t="s">
        <v>196</v>
      </c>
      <c r="C151">
        <v>682600</v>
      </c>
      <c r="D151">
        <v>91500</v>
      </c>
      <c r="E151">
        <v>100700</v>
      </c>
      <c r="F151">
        <v>874800</v>
      </c>
    </row>
    <row r="152" spans="1:6" x14ac:dyDescent="0.15">
      <c r="B152" t="s">
        <v>197</v>
      </c>
      <c r="C152">
        <v>3038000</v>
      </c>
      <c r="D152">
        <v>446100</v>
      </c>
      <c r="E152">
        <v>-9400</v>
      </c>
      <c r="F152">
        <v>3501700</v>
      </c>
    </row>
    <row r="153" spans="1:6" x14ac:dyDescent="0.15">
      <c r="B153" t="s">
        <v>198</v>
      </c>
      <c r="C153">
        <v>2280576.7999999998</v>
      </c>
      <c r="D153">
        <v>428199.3</v>
      </c>
      <c r="E153">
        <v>12661.3</v>
      </c>
      <c r="F153">
        <v>2722766.2</v>
      </c>
    </row>
    <row r="154" spans="1:6" x14ac:dyDescent="0.15">
      <c r="B154" t="s">
        <v>199</v>
      </c>
      <c r="C154">
        <v>1469602.4</v>
      </c>
      <c r="D154">
        <v>307200.90000000002</v>
      </c>
      <c r="E154">
        <v>-13336.4</v>
      </c>
      <c r="F154">
        <v>1767039.1</v>
      </c>
    </row>
    <row r="155" spans="1:6" x14ac:dyDescent="0.15">
      <c r="B155" t="s">
        <v>200</v>
      </c>
      <c r="C155">
        <v>659821.9</v>
      </c>
      <c r="D155">
        <v>134483.4</v>
      </c>
      <c r="E155">
        <v>-28112.1</v>
      </c>
      <c r="F155">
        <v>770653.8</v>
      </c>
    </row>
    <row r="156" spans="1:6" x14ac:dyDescent="0.15">
      <c r="B156" t="s">
        <v>201</v>
      </c>
      <c r="C156">
        <v>2258015.4</v>
      </c>
      <c r="D156">
        <v>239134.7</v>
      </c>
      <c r="E156">
        <v>24532.9</v>
      </c>
      <c r="F156">
        <v>2530136.7999999998</v>
      </c>
    </row>
    <row r="157" spans="1:6" x14ac:dyDescent="0.15">
      <c r="A157" t="s">
        <v>444</v>
      </c>
      <c r="B157" t="s">
        <v>171</v>
      </c>
      <c r="C157">
        <v>6610400</v>
      </c>
      <c r="D157">
        <v>3109700</v>
      </c>
      <c r="E157">
        <v>693400</v>
      </c>
      <c r="F157">
        <v>10413500</v>
      </c>
    </row>
    <row r="158" spans="1:6" x14ac:dyDescent="0.15">
      <c r="B158" t="s">
        <v>172</v>
      </c>
      <c r="C158">
        <v>3338900</v>
      </c>
      <c r="D158">
        <v>1563300</v>
      </c>
      <c r="E158">
        <v>172500</v>
      </c>
      <c r="F158">
        <v>5074700</v>
      </c>
    </row>
    <row r="159" spans="1:6" x14ac:dyDescent="0.15">
      <c r="B159" t="s">
        <v>173</v>
      </c>
      <c r="C159">
        <v>11200000</v>
      </c>
      <c r="D159">
        <v>4469600</v>
      </c>
      <c r="E159">
        <v>916700</v>
      </c>
      <c r="F159">
        <v>16586300</v>
      </c>
    </row>
    <row r="160" spans="1:6" x14ac:dyDescent="0.15">
      <c r="B160" t="s">
        <v>174</v>
      </c>
      <c r="C160">
        <v>8226700</v>
      </c>
      <c r="D160">
        <v>3424600</v>
      </c>
      <c r="E160">
        <v>851400</v>
      </c>
      <c r="F160">
        <v>12502700</v>
      </c>
    </row>
    <row r="161" spans="2:6" x14ac:dyDescent="0.15">
      <c r="B161" t="s">
        <v>175</v>
      </c>
      <c r="C161">
        <v>5385800</v>
      </c>
      <c r="D161">
        <v>2370200</v>
      </c>
      <c r="E161">
        <v>670000</v>
      </c>
      <c r="F161">
        <v>8426000</v>
      </c>
    </row>
    <row r="162" spans="2:6" x14ac:dyDescent="0.15">
      <c r="B162" t="s">
        <v>176</v>
      </c>
      <c r="C162">
        <v>2618300</v>
      </c>
      <c r="D162">
        <v>1161100</v>
      </c>
      <c r="E162">
        <v>307700</v>
      </c>
      <c r="F162">
        <v>4087100</v>
      </c>
    </row>
    <row r="163" spans="2:6" x14ac:dyDescent="0.15">
      <c r="B163" t="s">
        <v>177</v>
      </c>
      <c r="C163">
        <v>9891300</v>
      </c>
      <c r="D163">
        <v>2918400</v>
      </c>
      <c r="E163">
        <v>450700</v>
      </c>
      <c r="F163">
        <v>13260400</v>
      </c>
    </row>
    <row r="164" spans="2:6" x14ac:dyDescent="0.15">
      <c r="B164" t="s">
        <v>178</v>
      </c>
      <c r="C164">
        <v>7257200</v>
      </c>
      <c r="D164">
        <v>2170600</v>
      </c>
      <c r="E164">
        <v>325300</v>
      </c>
      <c r="F164">
        <v>9753100</v>
      </c>
    </row>
    <row r="165" spans="2:6" x14ac:dyDescent="0.15">
      <c r="B165" t="s">
        <v>179</v>
      </c>
      <c r="C165">
        <v>4744100</v>
      </c>
      <c r="D165">
        <v>1416400</v>
      </c>
      <c r="E165">
        <v>245200</v>
      </c>
      <c r="F165">
        <v>6405700</v>
      </c>
    </row>
    <row r="166" spans="2:6" x14ac:dyDescent="0.15">
      <c r="B166" t="s">
        <v>180</v>
      </c>
      <c r="C166">
        <v>2304400</v>
      </c>
      <c r="D166">
        <v>647300</v>
      </c>
      <c r="E166">
        <v>119500</v>
      </c>
      <c r="F166">
        <v>3084900</v>
      </c>
    </row>
    <row r="167" spans="2:6" x14ac:dyDescent="0.15">
      <c r="B167" t="s">
        <v>181</v>
      </c>
      <c r="C167">
        <v>8837400</v>
      </c>
      <c r="D167">
        <v>1973900</v>
      </c>
      <c r="E167">
        <v>525400</v>
      </c>
      <c r="F167">
        <v>11336700</v>
      </c>
    </row>
    <row r="168" spans="2:6" x14ac:dyDescent="0.15">
      <c r="B168" t="s">
        <v>182</v>
      </c>
      <c r="C168">
        <v>6579000</v>
      </c>
      <c r="D168">
        <v>1465200</v>
      </c>
      <c r="E168">
        <v>473900</v>
      </c>
      <c r="F168">
        <v>8518100</v>
      </c>
    </row>
    <row r="169" spans="2:6" x14ac:dyDescent="0.15">
      <c r="B169" t="s">
        <v>183</v>
      </c>
      <c r="C169">
        <v>4364100</v>
      </c>
      <c r="D169">
        <v>973200</v>
      </c>
      <c r="E169">
        <v>374600</v>
      </c>
      <c r="F169">
        <v>5711900</v>
      </c>
    </row>
    <row r="170" spans="2:6" x14ac:dyDescent="0.15">
      <c r="B170" t="s">
        <v>184</v>
      </c>
      <c r="C170">
        <v>2154800</v>
      </c>
      <c r="D170">
        <v>484000</v>
      </c>
      <c r="E170">
        <v>199700</v>
      </c>
      <c r="F170">
        <v>2838500</v>
      </c>
    </row>
    <row r="171" spans="2:6" x14ac:dyDescent="0.15">
      <c r="B171" t="s">
        <v>185</v>
      </c>
      <c r="C171">
        <v>7630700</v>
      </c>
      <c r="D171">
        <v>1562800</v>
      </c>
      <c r="E171">
        <v>384800</v>
      </c>
      <c r="F171">
        <v>9615700</v>
      </c>
    </row>
    <row r="172" spans="2:6" x14ac:dyDescent="0.15">
      <c r="B172" t="s">
        <v>186</v>
      </c>
      <c r="C172">
        <v>5562400</v>
      </c>
      <c r="D172">
        <v>1186500</v>
      </c>
      <c r="E172">
        <v>280100</v>
      </c>
      <c r="F172">
        <v>7029000</v>
      </c>
    </row>
    <row r="173" spans="2:6" x14ac:dyDescent="0.15">
      <c r="B173" t="s">
        <v>187</v>
      </c>
      <c r="C173">
        <v>3571600</v>
      </c>
      <c r="D173">
        <v>816300</v>
      </c>
      <c r="E173">
        <v>217700</v>
      </c>
      <c r="F173">
        <v>4605600</v>
      </c>
    </row>
    <row r="174" spans="2:6" x14ac:dyDescent="0.15">
      <c r="B174" t="s">
        <v>188</v>
      </c>
      <c r="C174">
        <v>1735700</v>
      </c>
      <c r="D174">
        <v>392200</v>
      </c>
      <c r="E174">
        <v>104400</v>
      </c>
      <c r="F174">
        <v>2232300</v>
      </c>
    </row>
    <row r="175" spans="2:6" x14ac:dyDescent="0.15">
      <c r="B175" t="s">
        <v>189</v>
      </c>
      <c r="C175">
        <v>5707600</v>
      </c>
      <c r="D175">
        <v>1133000</v>
      </c>
      <c r="E175">
        <v>297100</v>
      </c>
      <c r="F175">
        <v>7137700</v>
      </c>
    </row>
    <row r="176" spans="2:6" x14ac:dyDescent="0.15">
      <c r="B176" t="s">
        <v>190</v>
      </c>
      <c r="C176">
        <v>4086900</v>
      </c>
      <c r="D176">
        <v>814300</v>
      </c>
      <c r="E176">
        <v>228600</v>
      </c>
      <c r="F176">
        <v>5129800</v>
      </c>
    </row>
    <row r="177" spans="1:6" x14ac:dyDescent="0.15">
      <c r="B177" t="s">
        <v>191</v>
      </c>
      <c r="C177">
        <v>2634300</v>
      </c>
      <c r="D177">
        <v>534600</v>
      </c>
      <c r="E177">
        <v>124500</v>
      </c>
      <c r="F177">
        <v>3293400</v>
      </c>
    </row>
    <row r="178" spans="1:6" x14ac:dyDescent="0.15">
      <c r="B178" t="s">
        <v>192</v>
      </c>
      <c r="C178">
        <v>1251400</v>
      </c>
      <c r="D178">
        <v>241600</v>
      </c>
      <c r="E178">
        <v>69000</v>
      </c>
      <c r="F178">
        <v>1562000</v>
      </c>
    </row>
    <row r="179" spans="1:6" x14ac:dyDescent="0.15">
      <c r="B179" t="s">
        <v>193</v>
      </c>
      <c r="C179">
        <v>4036400</v>
      </c>
      <c r="D179">
        <v>799300</v>
      </c>
      <c r="E179">
        <v>308900</v>
      </c>
      <c r="F179">
        <v>5144600</v>
      </c>
    </row>
    <row r="180" spans="1:6" x14ac:dyDescent="0.15">
      <c r="B180" t="s">
        <v>194</v>
      </c>
      <c r="C180">
        <v>2900700</v>
      </c>
      <c r="D180">
        <v>617800</v>
      </c>
      <c r="E180">
        <v>264700</v>
      </c>
      <c r="F180">
        <v>3783200</v>
      </c>
    </row>
    <row r="181" spans="1:6" x14ac:dyDescent="0.15">
      <c r="B181" t="s">
        <v>195</v>
      </c>
      <c r="C181">
        <v>1862300</v>
      </c>
      <c r="D181">
        <v>404200</v>
      </c>
      <c r="E181">
        <v>200800</v>
      </c>
      <c r="F181">
        <v>2467300</v>
      </c>
    </row>
    <row r="182" spans="1:6" x14ac:dyDescent="0.15">
      <c r="B182" t="s">
        <v>196</v>
      </c>
      <c r="C182">
        <v>948100</v>
      </c>
      <c r="D182">
        <v>173700</v>
      </c>
      <c r="E182">
        <v>71700</v>
      </c>
      <c r="F182">
        <v>1193500</v>
      </c>
    </row>
    <row r="183" spans="1:6" x14ac:dyDescent="0.15">
      <c r="B183" t="s">
        <v>197</v>
      </c>
      <c r="C183">
        <v>4688500</v>
      </c>
      <c r="D183">
        <v>774400</v>
      </c>
      <c r="E183">
        <v>67900</v>
      </c>
      <c r="F183">
        <v>5530800</v>
      </c>
    </row>
    <row r="184" spans="1:6" x14ac:dyDescent="0.15">
      <c r="B184" t="s">
        <v>198</v>
      </c>
      <c r="C184">
        <v>3580000</v>
      </c>
      <c r="D184">
        <v>585800</v>
      </c>
      <c r="E184">
        <v>86600</v>
      </c>
      <c r="F184">
        <v>4252400</v>
      </c>
    </row>
    <row r="185" spans="1:6" x14ac:dyDescent="0.15">
      <c r="B185" t="s">
        <v>199</v>
      </c>
      <c r="C185">
        <v>2412500</v>
      </c>
      <c r="D185">
        <v>409400</v>
      </c>
      <c r="E185">
        <v>53100</v>
      </c>
      <c r="F185">
        <v>2875000</v>
      </c>
    </row>
    <row r="186" spans="1:6" x14ac:dyDescent="0.15">
      <c r="B186" t="s">
        <v>200</v>
      </c>
      <c r="C186">
        <v>1187300</v>
      </c>
      <c r="D186">
        <v>192800</v>
      </c>
      <c r="E186">
        <v>-8900</v>
      </c>
      <c r="F186">
        <v>1371200</v>
      </c>
    </row>
    <row r="187" spans="1:6" x14ac:dyDescent="0.15">
      <c r="B187" t="s">
        <v>201</v>
      </c>
      <c r="C187">
        <v>3390200</v>
      </c>
      <c r="D187">
        <v>643900</v>
      </c>
      <c r="E187">
        <v>61700</v>
      </c>
      <c r="F187">
        <v>4095800</v>
      </c>
    </row>
    <row r="188" spans="1:6" x14ac:dyDescent="0.15">
      <c r="A188" t="s">
        <v>98</v>
      </c>
      <c r="B188" t="s">
        <v>171</v>
      </c>
      <c r="C188">
        <v>892137.9</v>
      </c>
      <c r="D188">
        <v>179287.1</v>
      </c>
      <c r="E188">
        <v>16793.900000000001</v>
      </c>
      <c r="F188">
        <v>1091523.1000000001</v>
      </c>
    </row>
    <row r="189" spans="1:6" x14ac:dyDescent="0.15">
      <c r="B189" t="s">
        <v>172</v>
      </c>
      <c r="C189">
        <v>418431.2</v>
      </c>
      <c r="D189">
        <v>81731.3</v>
      </c>
      <c r="E189">
        <v>5959.7</v>
      </c>
      <c r="F189">
        <v>506403.7</v>
      </c>
    </row>
    <row r="190" spans="1:6" x14ac:dyDescent="0.15">
      <c r="B190" t="s">
        <v>173</v>
      </c>
      <c r="C190">
        <v>1343468.1</v>
      </c>
      <c r="D190">
        <v>195399.5</v>
      </c>
      <c r="E190">
        <v>58088.800000000003</v>
      </c>
      <c r="F190">
        <v>1599153.4</v>
      </c>
    </row>
    <row r="191" spans="1:6" x14ac:dyDescent="0.15">
      <c r="B191" t="s">
        <v>174</v>
      </c>
      <c r="C191">
        <v>963909.8</v>
      </c>
      <c r="D191">
        <v>148489.9</v>
      </c>
      <c r="E191">
        <v>39685.4</v>
      </c>
      <c r="F191">
        <v>1153142.8700000001</v>
      </c>
    </row>
    <row r="192" spans="1:6" x14ac:dyDescent="0.15">
      <c r="B192" t="s">
        <v>175</v>
      </c>
      <c r="C192">
        <v>617293.30000000005</v>
      </c>
      <c r="D192">
        <v>89012.4</v>
      </c>
      <c r="E192">
        <v>36680.800000000003</v>
      </c>
      <c r="F192">
        <v>743210.3</v>
      </c>
    </row>
    <row r="193" spans="2:6" x14ac:dyDescent="0.15">
      <c r="B193" t="s">
        <v>176</v>
      </c>
      <c r="C193">
        <v>287344.99</v>
      </c>
      <c r="D193">
        <v>41781.769999999997</v>
      </c>
      <c r="E193">
        <v>13339.07</v>
      </c>
      <c r="F193">
        <v>342496.47</v>
      </c>
    </row>
    <row r="194" spans="2:6" x14ac:dyDescent="0.15">
      <c r="B194" t="s">
        <v>177</v>
      </c>
      <c r="C194">
        <v>909627.1</v>
      </c>
      <c r="D194">
        <v>118027</v>
      </c>
      <c r="E194">
        <v>19814.400000000001</v>
      </c>
      <c r="F194">
        <v>1047829.4</v>
      </c>
    </row>
    <row r="195" spans="2:6" x14ac:dyDescent="0.15">
      <c r="B195" t="s">
        <v>178</v>
      </c>
      <c r="C195">
        <v>671397.36</v>
      </c>
      <c r="D195">
        <v>81875.350000000006</v>
      </c>
      <c r="E195">
        <v>18185.740000000002</v>
      </c>
      <c r="F195">
        <v>771784.65</v>
      </c>
    </row>
    <row r="196" spans="2:6" x14ac:dyDescent="0.15">
      <c r="B196" t="s">
        <v>179</v>
      </c>
      <c r="C196">
        <v>438356.8</v>
      </c>
      <c r="D196">
        <v>58057.7</v>
      </c>
      <c r="E196">
        <v>15661.2</v>
      </c>
      <c r="F196">
        <v>512375.2</v>
      </c>
    </row>
    <row r="197" spans="2:6" x14ac:dyDescent="0.15">
      <c r="B197" t="s">
        <v>180</v>
      </c>
      <c r="C197">
        <v>215534.72</v>
      </c>
      <c r="D197">
        <v>27031.39</v>
      </c>
      <c r="E197">
        <v>7033.64</v>
      </c>
      <c r="F197">
        <v>249635.52</v>
      </c>
    </row>
    <row r="198" spans="2:6" x14ac:dyDescent="0.15">
      <c r="B198" t="s">
        <v>181</v>
      </c>
      <c r="C198">
        <v>769551.5</v>
      </c>
      <c r="D198">
        <v>92537.5</v>
      </c>
      <c r="E198">
        <v>49204.3</v>
      </c>
      <c r="F198">
        <v>911445.3</v>
      </c>
    </row>
    <row r="199" spans="2:6" x14ac:dyDescent="0.15">
      <c r="B199" t="s">
        <v>182</v>
      </c>
      <c r="C199">
        <v>571940.64</v>
      </c>
      <c r="D199">
        <v>70439.42</v>
      </c>
      <c r="E199">
        <v>38306.730000000003</v>
      </c>
      <c r="F199">
        <v>680747.53</v>
      </c>
    </row>
    <row r="200" spans="2:6" x14ac:dyDescent="0.15">
      <c r="B200" t="s">
        <v>183</v>
      </c>
      <c r="C200">
        <v>384447.9</v>
      </c>
      <c r="D200">
        <v>48909.5</v>
      </c>
      <c r="E200">
        <v>43796.5</v>
      </c>
      <c r="F200">
        <v>477201.5</v>
      </c>
    </row>
    <row r="201" spans="2:6" x14ac:dyDescent="0.15">
      <c r="B201" t="s">
        <v>184</v>
      </c>
      <c r="C201">
        <v>181806.34</v>
      </c>
      <c r="D201">
        <v>23303.74</v>
      </c>
      <c r="E201">
        <v>19256.37</v>
      </c>
      <c r="F201">
        <v>224366.45</v>
      </c>
    </row>
    <row r="202" spans="2:6" x14ac:dyDescent="0.15">
      <c r="B202" t="s">
        <v>185</v>
      </c>
      <c r="C202">
        <v>651179.6</v>
      </c>
      <c r="D202">
        <v>73044.3</v>
      </c>
      <c r="E202">
        <v>21945.599999999999</v>
      </c>
      <c r="F202">
        <v>746254</v>
      </c>
    </row>
    <row r="203" spans="2:6" x14ac:dyDescent="0.15">
      <c r="B203" t="s">
        <v>186</v>
      </c>
      <c r="C203">
        <v>467272.33</v>
      </c>
      <c r="D203">
        <v>52468.88</v>
      </c>
      <c r="E203">
        <v>7213.38</v>
      </c>
      <c r="F203">
        <v>526993.25</v>
      </c>
    </row>
    <row r="204" spans="2:6" x14ac:dyDescent="0.15">
      <c r="B204" t="s">
        <v>187</v>
      </c>
      <c r="C204">
        <v>306563.09999999998</v>
      </c>
      <c r="D204">
        <v>34477.199999999997</v>
      </c>
      <c r="E204">
        <v>8006.3</v>
      </c>
      <c r="F204">
        <v>349078.2</v>
      </c>
    </row>
    <row r="205" spans="2:6" x14ac:dyDescent="0.15">
      <c r="B205" t="s">
        <v>188</v>
      </c>
      <c r="C205">
        <v>145110.87</v>
      </c>
      <c r="D205">
        <v>16730.29</v>
      </c>
      <c r="E205">
        <v>5235.2700000000004</v>
      </c>
      <c r="F205">
        <v>167092.66</v>
      </c>
    </row>
    <row r="206" spans="2:6" x14ac:dyDescent="0.15">
      <c r="B206" t="s">
        <v>189</v>
      </c>
      <c r="C206">
        <v>462184.4</v>
      </c>
      <c r="D206">
        <v>47463.1</v>
      </c>
      <c r="E206">
        <v>20806.7</v>
      </c>
      <c r="F206">
        <v>530552.6</v>
      </c>
    </row>
    <row r="207" spans="2:6" x14ac:dyDescent="0.15">
      <c r="B207" t="s">
        <v>190</v>
      </c>
      <c r="C207">
        <v>332824.46999999997</v>
      </c>
      <c r="D207">
        <v>36679.01</v>
      </c>
      <c r="E207">
        <v>25894.44</v>
      </c>
      <c r="F207">
        <v>395461.09</v>
      </c>
    </row>
    <row r="208" spans="2:6" x14ac:dyDescent="0.15">
      <c r="B208" t="s">
        <v>191</v>
      </c>
      <c r="C208">
        <v>213521.02</v>
      </c>
      <c r="D208">
        <v>23631.34</v>
      </c>
      <c r="E208">
        <v>19113.54</v>
      </c>
      <c r="F208">
        <v>256314.01</v>
      </c>
    </row>
    <row r="209" spans="1:6" x14ac:dyDescent="0.15">
      <c r="B209" t="s">
        <v>192</v>
      </c>
      <c r="C209">
        <v>100822.73</v>
      </c>
      <c r="D209">
        <v>9511.69</v>
      </c>
      <c r="E209">
        <v>10536.61</v>
      </c>
      <c r="F209">
        <v>120911.1</v>
      </c>
    </row>
    <row r="210" spans="1:6" x14ac:dyDescent="0.15">
      <c r="B210" t="s">
        <v>193</v>
      </c>
      <c r="C210">
        <v>316685.31</v>
      </c>
      <c r="D210">
        <v>32815.769999999997</v>
      </c>
      <c r="E210">
        <v>13224.89</v>
      </c>
      <c r="F210">
        <v>362761.05</v>
      </c>
    </row>
    <row r="211" spans="1:6" x14ac:dyDescent="0.15">
      <c r="B211" t="s">
        <v>194</v>
      </c>
      <c r="C211">
        <v>223221.69</v>
      </c>
      <c r="D211">
        <v>24723.47</v>
      </c>
      <c r="E211">
        <v>11629.92</v>
      </c>
      <c r="F211">
        <v>259586.43</v>
      </c>
    </row>
    <row r="212" spans="1:6" x14ac:dyDescent="0.15">
      <c r="B212" t="s">
        <v>195</v>
      </c>
      <c r="C212">
        <v>140981.97</v>
      </c>
      <c r="D212">
        <v>16472.41</v>
      </c>
      <c r="E212">
        <v>16687.11</v>
      </c>
      <c r="F212">
        <v>174151.58</v>
      </c>
    </row>
    <row r="213" spans="1:6" x14ac:dyDescent="0.15">
      <c r="B213" t="s">
        <v>196</v>
      </c>
      <c r="C213">
        <v>65554.19</v>
      </c>
      <c r="D213">
        <v>6452.82</v>
      </c>
      <c r="E213">
        <v>16662.689999999999</v>
      </c>
      <c r="F213">
        <v>88679.78</v>
      </c>
    </row>
    <row r="214" spans="1:6" x14ac:dyDescent="0.15">
      <c r="B214" t="s">
        <v>197</v>
      </c>
      <c r="C214">
        <v>259616.49</v>
      </c>
      <c r="D214">
        <v>22038.27</v>
      </c>
      <c r="E214">
        <v>40623.65</v>
      </c>
      <c r="F214">
        <v>322367</v>
      </c>
    </row>
    <row r="215" spans="1:6" x14ac:dyDescent="0.15">
      <c r="B215" t="s">
        <v>198</v>
      </c>
      <c r="C215">
        <v>189645.22</v>
      </c>
      <c r="D215">
        <v>14706.77</v>
      </c>
      <c r="E215">
        <v>22740.26</v>
      </c>
      <c r="F215">
        <v>227136.13</v>
      </c>
    </row>
    <row r="216" spans="1:6" x14ac:dyDescent="0.15">
      <c r="B216" t="s">
        <v>199</v>
      </c>
      <c r="C216">
        <v>127433.59</v>
      </c>
      <c r="D216">
        <v>7190.08</v>
      </c>
      <c r="E216">
        <v>12181.36</v>
      </c>
      <c r="F216">
        <v>146817.39000000001</v>
      </c>
    </row>
    <row r="217" spans="1:6" x14ac:dyDescent="0.15">
      <c r="B217" t="s">
        <v>200</v>
      </c>
      <c r="C217">
        <v>63291.31</v>
      </c>
      <c r="D217">
        <v>2041.39</v>
      </c>
      <c r="E217">
        <v>6384.85</v>
      </c>
      <c r="F217">
        <v>71717.55</v>
      </c>
    </row>
    <row r="218" spans="1:6" x14ac:dyDescent="0.15">
      <c r="B218" t="s">
        <v>201</v>
      </c>
      <c r="C218">
        <v>195623.67</v>
      </c>
      <c r="D218">
        <v>6570.82</v>
      </c>
      <c r="E218">
        <v>-9710.2000000000007</v>
      </c>
      <c r="F218">
        <v>192567.94</v>
      </c>
    </row>
    <row r="219" spans="1:6" x14ac:dyDescent="0.15">
      <c r="A219" t="s">
        <v>428</v>
      </c>
      <c r="B219" t="s">
        <v>171</v>
      </c>
      <c r="C219">
        <v>5512000</v>
      </c>
      <c r="D219">
        <v>1492200</v>
      </c>
      <c r="E219">
        <v>193200</v>
      </c>
      <c r="F219">
        <v>7225800</v>
      </c>
    </row>
    <row r="220" spans="1:6" x14ac:dyDescent="0.15">
      <c r="B220" t="s">
        <v>172</v>
      </c>
      <c r="C220">
        <v>2697600</v>
      </c>
      <c r="D220">
        <v>658300</v>
      </c>
      <c r="E220">
        <v>42700</v>
      </c>
      <c r="F220">
        <v>3420700</v>
      </c>
    </row>
    <row r="221" spans="1:6" x14ac:dyDescent="0.15">
      <c r="B221" t="s">
        <v>173</v>
      </c>
      <c r="C221">
        <v>9556000</v>
      </c>
      <c r="D221">
        <v>2704100</v>
      </c>
      <c r="E221">
        <v>204900</v>
      </c>
      <c r="F221">
        <v>12489800</v>
      </c>
    </row>
    <row r="222" spans="1:6" x14ac:dyDescent="0.15">
      <c r="B222" t="s">
        <v>174</v>
      </c>
      <c r="C222">
        <v>6995400</v>
      </c>
      <c r="D222">
        <v>1966500</v>
      </c>
      <c r="E222">
        <v>103400</v>
      </c>
      <c r="F222">
        <v>9085000</v>
      </c>
    </row>
    <row r="223" spans="1:6" x14ac:dyDescent="0.15">
      <c r="B223" t="s">
        <v>175</v>
      </c>
      <c r="C223">
        <v>4503600</v>
      </c>
      <c r="D223">
        <v>1294800</v>
      </c>
      <c r="E223">
        <v>128700</v>
      </c>
      <c r="F223">
        <v>5940800</v>
      </c>
    </row>
    <row r="224" spans="1:6" x14ac:dyDescent="0.15">
      <c r="B224" t="s">
        <v>176</v>
      </c>
      <c r="C224">
        <v>2123500</v>
      </c>
      <c r="D224">
        <v>631200</v>
      </c>
      <c r="E224">
        <v>99000</v>
      </c>
      <c r="F224">
        <v>2860200</v>
      </c>
    </row>
    <row r="225" spans="2:6" x14ac:dyDescent="0.15">
      <c r="B225" t="s">
        <v>177</v>
      </c>
      <c r="C225">
        <v>8584500</v>
      </c>
      <c r="D225">
        <v>2376200</v>
      </c>
      <c r="E225">
        <v>-75300</v>
      </c>
      <c r="F225">
        <v>10928700</v>
      </c>
    </row>
    <row r="226" spans="2:6" x14ac:dyDescent="0.15">
      <c r="B226" t="s">
        <v>178</v>
      </c>
      <c r="C226">
        <v>6311100</v>
      </c>
      <c r="D226">
        <v>1686200</v>
      </c>
      <c r="E226">
        <v>200</v>
      </c>
      <c r="F226">
        <v>8030400</v>
      </c>
    </row>
    <row r="227" spans="2:6" x14ac:dyDescent="0.15">
      <c r="B227" t="s">
        <v>179</v>
      </c>
      <c r="C227">
        <v>4226100</v>
      </c>
      <c r="D227">
        <v>1082000</v>
      </c>
      <c r="E227">
        <v>9500</v>
      </c>
      <c r="F227">
        <v>5346400</v>
      </c>
    </row>
    <row r="228" spans="2:6" x14ac:dyDescent="0.15">
      <c r="B228" t="s">
        <v>180</v>
      </c>
      <c r="C228">
        <v>1995500</v>
      </c>
      <c r="D228">
        <v>473100</v>
      </c>
      <c r="E228">
        <v>30400</v>
      </c>
      <c r="F228">
        <v>2509600</v>
      </c>
    </row>
    <row r="229" spans="2:6" x14ac:dyDescent="0.15">
      <c r="B229" t="s">
        <v>181</v>
      </c>
      <c r="C229">
        <v>7219300</v>
      </c>
      <c r="D229">
        <v>1494700</v>
      </c>
      <c r="E229">
        <v>-6500</v>
      </c>
      <c r="F229">
        <v>8761900</v>
      </c>
    </row>
    <row r="230" spans="2:6" x14ac:dyDescent="0.15">
      <c r="B230" t="s">
        <v>182</v>
      </c>
      <c r="C230">
        <v>5296700</v>
      </c>
      <c r="D230">
        <v>991600</v>
      </c>
      <c r="E230">
        <v>39400</v>
      </c>
      <c r="F230">
        <v>6352200</v>
      </c>
    </row>
    <row r="231" spans="2:6" x14ac:dyDescent="0.15">
      <c r="B231" t="s">
        <v>183</v>
      </c>
      <c r="C231">
        <v>3460800</v>
      </c>
      <c r="D231">
        <v>621800</v>
      </c>
      <c r="E231">
        <v>23200</v>
      </c>
      <c r="F231">
        <v>4122100</v>
      </c>
    </row>
    <row r="232" spans="2:6" x14ac:dyDescent="0.15">
      <c r="B232" t="s">
        <v>184</v>
      </c>
      <c r="C232">
        <v>1638600</v>
      </c>
      <c r="D232">
        <v>262300</v>
      </c>
      <c r="E232">
        <v>13900</v>
      </c>
      <c r="F232">
        <v>1923200</v>
      </c>
    </row>
    <row r="233" spans="2:6" x14ac:dyDescent="0.15">
      <c r="B233" t="s">
        <v>185</v>
      </c>
      <c r="C233">
        <v>5073400</v>
      </c>
      <c r="D233">
        <v>884500</v>
      </c>
      <c r="E233">
        <v>-5600</v>
      </c>
      <c r="F233">
        <v>5987000</v>
      </c>
    </row>
    <row r="234" spans="2:6" x14ac:dyDescent="0.15">
      <c r="B234" t="s">
        <v>186</v>
      </c>
      <c r="C234">
        <v>3500700</v>
      </c>
      <c r="D234">
        <v>590700</v>
      </c>
      <c r="E234">
        <v>-7800</v>
      </c>
      <c r="F234">
        <v>4108700</v>
      </c>
    </row>
    <row r="235" spans="2:6" x14ac:dyDescent="0.15">
      <c r="B235" t="s">
        <v>187</v>
      </c>
      <c r="C235">
        <v>2216100</v>
      </c>
      <c r="D235">
        <v>379200</v>
      </c>
      <c r="E235">
        <v>12500</v>
      </c>
      <c r="F235">
        <v>2624600</v>
      </c>
    </row>
    <row r="236" spans="2:6" x14ac:dyDescent="0.15">
      <c r="B236" t="s">
        <v>188</v>
      </c>
      <c r="C236">
        <v>978503.74</v>
      </c>
      <c r="D236">
        <v>161602.62</v>
      </c>
      <c r="E236">
        <v>17272.310000000001</v>
      </c>
      <c r="F236">
        <v>1165346.69</v>
      </c>
    </row>
    <row r="237" spans="2:6" x14ac:dyDescent="0.15">
      <c r="B237" t="s">
        <v>189</v>
      </c>
      <c r="C237">
        <v>3803178.33</v>
      </c>
      <c r="D237">
        <v>480116.14</v>
      </c>
      <c r="E237">
        <v>32817.81</v>
      </c>
      <c r="F237">
        <v>4345591.28</v>
      </c>
    </row>
    <row r="238" spans="2:6" x14ac:dyDescent="0.15">
      <c r="B238" t="s">
        <v>190</v>
      </c>
      <c r="C238">
        <v>2743533.14</v>
      </c>
      <c r="D238">
        <v>342581.36</v>
      </c>
      <c r="E238">
        <v>71265.48</v>
      </c>
      <c r="F238">
        <v>3179338.12</v>
      </c>
    </row>
    <row r="239" spans="2:6" x14ac:dyDescent="0.15">
      <c r="B239" t="s">
        <v>191</v>
      </c>
      <c r="C239">
        <v>1759267.27</v>
      </c>
      <c r="D239">
        <v>213275.65</v>
      </c>
      <c r="E239">
        <v>48968.160000000003</v>
      </c>
      <c r="F239">
        <v>2035846.11</v>
      </c>
    </row>
    <row r="240" spans="2:6" x14ac:dyDescent="0.15">
      <c r="B240" t="s">
        <v>192</v>
      </c>
      <c r="C240">
        <v>843198.2</v>
      </c>
      <c r="D240">
        <v>98525.759999999995</v>
      </c>
      <c r="E240">
        <v>13480.88</v>
      </c>
      <c r="F240">
        <v>962505.06</v>
      </c>
    </row>
    <row r="241" spans="1:6" x14ac:dyDescent="0.15">
      <c r="B241" t="s">
        <v>193</v>
      </c>
      <c r="C241">
        <v>2720173.72</v>
      </c>
      <c r="D241">
        <v>311599.52</v>
      </c>
      <c r="E241">
        <v>121220.5</v>
      </c>
      <c r="F241">
        <v>3167904.54</v>
      </c>
    </row>
    <row r="242" spans="1:6" x14ac:dyDescent="0.15">
      <c r="B242" t="s">
        <v>194</v>
      </c>
      <c r="C242">
        <v>1928635.03</v>
      </c>
      <c r="D242">
        <v>199055.91</v>
      </c>
      <c r="E242">
        <v>57566.98</v>
      </c>
      <c r="F242">
        <v>2195632.9700000002</v>
      </c>
    </row>
    <row r="243" spans="1:6" x14ac:dyDescent="0.15">
      <c r="B243" t="s">
        <v>195</v>
      </c>
      <c r="C243">
        <v>1208054.49</v>
      </c>
      <c r="D243">
        <v>129325.84</v>
      </c>
      <c r="E243">
        <v>48155.83</v>
      </c>
      <c r="F243">
        <v>1392258.14</v>
      </c>
    </row>
    <row r="244" spans="1:6" x14ac:dyDescent="0.15">
      <c r="B244" t="s">
        <v>196</v>
      </c>
      <c r="C244">
        <v>594038.19999999995</v>
      </c>
      <c r="D244">
        <v>49772.2</v>
      </c>
      <c r="E244">
        <v>25152.68</v>
      </c>
      <c r="F244">
        <v>672333.29</v>
      </c>
    </row>
    <row r="245" spans="1:6" x14ac:dyDescent="0.15">
      <c r="B245" t="s">
        <v>197</v>
      </c>
      <c r="C245">
        <v>2619245.5</v>
      </c>
      <c r="D245">
        <v>262384.43</v>
      </c>
      <c r="E245">
        <v>87536.8</v>
      </c>
      <c r="F245">
        <v>2971498.07</v>
      </c>
    </row>
    <row r="246" spans="1:6" x14ac:dyDescent="0.15">
      <c r="B246" t="s">
        <v>198</v>
      </c>
      <c r="C246">
        <v>1980922.8799999999</v>
      </c>
      <c r="D246">
        <v>194514.62</v>
      </c>
      <c r="E246">
        <v>46106.86</v>
      </c>
      <c r="F246">
        <v>2226831.52</v>
      </c>
    </row>
    <row r="247" spans="1:6" x14ac:dyDescent="0.15">
      <c r="B247" t="s">
        <v>199</v>
      </c>
      <c r="C247">
        <v>1314719.26</v>
      </c>
      <c r="D247">
        <v>138048.1</v>
      </c>
      <c r="E247">
        <v>45622.36</v>
      </c>
      <c r="F247">
        <v>1501675.25</v>
      </c>
    </row>
    <row r="248" spans="1:6" x14ac:dyDescent="0.15">
      <c r="B248" t="s">
        <v>200</v>
      </c>
      <c r="C248">
        <v>636502.23</v>
      </c>
      <c r="D248">
        <v>61789.95</v>
      </c>
      <c r="E248">
        <v>33946.589999999997</v>
      </c>
      <c r="F248">
        <v>733878.28</v>
      </c>
    </row>
    <row r="249" spans="1:6" x14ac:dyDescent="0.15">
      <c r="B249" t="s">
        <v>201</v>
      </c>
      <c r="C249">
        <v>2084599.2</v>
      </c>
      <c r="D249">
        <v>151785.51999999999</v>
      </c>
      <c r="E249">
        <v>-36010.199999999997</v>
      </c>
      <c r="F249">
        <v>2205541.08</v>
      </c>
    </row>
    <row r="250" spans="1:6" x14ac:dyDescent="0.15">
      <c r="A250" t="s">
        <v>97</v>
      </c>
      <c r="B250" t="s">
        <v>171</v>
      </c>
      <c r="C250">
        <v>1688700</v>
      </c>
      <c r="D250">
        <v>398600</v>
      </c>
      <c r="E250">
        <v>63600</v>
      </c>
      <c r="F250">
        <v>2151800</v>
      </c>
    </row>
    <row r="251" spans="1:6" x14ac:dyDescent="0.15">
      <c r="B251" t="s">
        <v>172</v>
      </c>
      <c r="C251">
        <v>824200</v>
      </c>
      <c r="D251">
        <v>203000</v>
      </c>
      <c r="E251">
        <v>34900</v>
      </c>
      <c r="F251">
        <v>1062500</v>
      </c>
    </row>
    <row r="252" spans="1:6" x14ac:dyDescent="0.15">
      <c r="B252" t="s">
        <v>173</v>
      </c>
      <c r="C252">
        <v>3128500</v>
      </c>
      <c r="D252">
        <v>478000</v>
      </c>
      <c r="E252">
        <v>79500</v>
      </c>
      <c r="F252">
        <v>3687800</v>
      </c>
    </row>
    <row r="253" spans="1:6" x14ac:dyDescent="0.15">
      <c r="B253" t="s">
        <v>174</v>
      </c>
      <c r="C253">
        <v>2287100</v>
      </c>
      <c r="D253">
        <v>421800</v>
      </c>
      <c r="E253">
        <v>69600</v>
      </c>
      <c r="F253">
        <v>2780000</v>
      </c>
    </row>
    <row r="254" spans="1:6" x14ac:dyDescent="0.15">
      <c r="B254" t="s">
        <v>175</v>
      </c>
      <c r="C254">
        <v>1456400</v>
      </c>
      <c r="D254">
        <v>311600</v>
      </c>
      <c r="E254">
        <v>52900</v>
      </c>
      <c r="F254">
        <v>1822000</v>
      </c>
    </row>
    <row r="255" spans="1:6" x14ac:dyDescent="0.15">
      <c r="B255" t="s">
        <v>176</v>
      </c>
      <c r="C255">
        <v>670573.80000000005</v>
      </c>
      <c r="D255">
        <v>173174.6</v>
      </c>
      <c r="E255">
        <v>38789.9</v>
      </c>
      <c r="F255">
        <v>883043.4</v>
      </c>
    </row>
    <row r="256" spans="1:6" x14ac:dyDescent="0.15">
      <c r="B256" t="s">
        <v>177</v>
      </c>
      <c r="C256">
        <v>2628515.4</v>
      </c>
      <c r="D256">
        <v>395146.8</v>
      </c>
      <c r="E256">
        <v>40867.800000000003</v>
      </c>
      <c r="F256">
        <v>3066515.4</v>
      </c>
    </row>
    <row r="257" spans="2:6" x14ac:dyDescent="0.15">
      <c r="B257" t="s">
        <v>178</v>
      </c>
      <c r="C257">
        <v>1953556.6</v>
      </c>
      <c r="D257">
        <v>330351.8</v>
      </c>
      <c r="E257">
        <v>31970.400000000001</v>
      </c>
      <c r="F257">
        <v>2317198.2000000002</v>
      </c>
    </row>
    <row r="258" spans="2:6" x14ac:dyDescent="0.15">
      <c r="B258" t="s">
        <v>179</v>
      </c>
      <c r="C258">
        <v>1298278</v>
      </c>
      <c r="D258">
        <v>243751.1</v>
      </c>
      <c r="E258">
        <v>30484.7</v>
      </c>
      <c r="F258">
        <v>1573392.3</v>
      </c>
    </row>
    <row r="259" spans="2:6" x14ac:dyDescent="0.15">
      <c r="B259" t="s">
        <v>180</v>
      </c>
      <c r="C259">
        <v>639660.9</v>
      </c>
      <c r="D259">
        <v>134622.5</v>
      </c>
      <c r="E259">
        <v>20847.5</v>
      </c>
      <c r="F259">
        <v>795596</v>
      </c>
    </row>
    <row r="260" spans="2:6" x14ac:dyDescent="0.15">
      <c r="B260" t="s">
        <v>181</v>
      </c>
      <c r="C260">
        <v>2462279</v>
      </c>
      <c r="D260">
        <v>267249.09999999998</v>
      </c>
      <c r="E260">
        <v>50987.8</v>
      </c>
      <c r="F260">
        <v>2781686</v>
      </c>
    </row>
    <row r="261" spans="2:6" x14ac:dyDescent="0.15">
      <c r="B261" t="s">
        <v>182</v>
      </c>
      <c r="C261">
        <v>1811436.3</v>
      </c>
      <c r="D261">
        <v>184177.2</v>
      </c>
      <c r="E261">
        <v>39680.699999999997</v>
      </c>
      <c r="F261">
        <v>2036171.8</v>
      </c>
    </row>
    <row r="262" spans="2:6" x14ac:dyDescent="0.15">
      <c r="B262" t="s">
        <v>183</v>
      </c>
      <c r="C262">
        <v>1173030.8</v>
      </c>
      <c r="D262">
        <v>124663.4</v>
      </c>
      <c r="E262">
        <v>32450.400000000001</v>
      </c>
      <c r="F262">
        <v>1330729.7</v>
      </c>
    </row>
    <row r="263" spans="2:6" x14ac:dyDescent="0.15">
      <c r="B263" t="s">
        <v>184</v>
      </c>
      <c r="C263">
        <v>552647.30000000005</v>
      </c>
      <c r="D263">
        <v>61790.7</v>
      </c>
      <c r="E263">
        <v>15485</v>
      </c>
      <c r="F263">
        <v>630215.5</v>
      </c>
    </row>
    <row r="264" spans="2:6" x14ac:dyDescent="0.15">
      <c r="B264" t="s">
        <v>185</v>
      </c>
      <c r="C264">
        <v>1877198.2</v>
      </c>
      <c r="D264">
        <v>161273</v>
      </c>
      <c r="E264">
        <v>33132.1</v>
      </c>
      <c r="F264">
        <v>2072773.4</v>
      </c>
    </row>
    <row r="265" spans="2:6" x14ac:dyDescent="0.15">
      <c r="B265" t="s">
        <v>186</v>
      </c>
      <c r="C265">
        <v>1351422.1</v>
      </c>
      <c r="D265">
        <v>126228.1</v>
      </c>
      <c r="E265">
        <v>22343</v>
      </c>
      <c r="F265">
        <v>1500870.8</v>
      </c>
    </row>
    <row r="266" spans="2:6" x14ac:dyDescent="0.15">
      <c r="B266" t="s">
        <v>187</v>
      </c>
      <c r="C266">
        <v>866962.7</v>
      </c>
      <c r="D266">
        <v>89364.800000000003</v>
      </c>
      <c r="E266">
        <v>17768.2</v>
      </c>
      <c r="F266">
        <v>974680.8</v>
      </c>
    </row>
    <row r="267" spans="2:6" x14ac:dyDescent="0.15">
      <c r="B267" t="s">
        <v>188</v>
      </c>
      <c r="C267">
        <v>415340.5</v>
      </c>
      <c r="D267">
        <v>42701.1</v>
      </c>
      <c r="E267">
        <v>6953.1</v>
      </c>
      <c r="F267">
        <v>465287.2</v>
      </c>
    </row>
    <row r="268" spans="2:6" x14ac:dyDescent="0.15">
      <c r="B268" t="s">
        <v>189</v>
      </c>
      <c r="C268">
        <v>1447888.6</v>
      </c>
      <c r="D268">
        <v>96421.7</v>
      </c>
      <c r="E268">
        <v>18042.2</v>
      </c>
      <c r="F268">
        <v>1563522.6</v>
      </c>
    </row>
    <row r="269" spans="2:6" x14ac:dyDescent="0.15">
      <c r="B269" t="s">
        <v>190</v>
      </c>
      <c r="C269">
        <v>1041298.3</v>
      </c>
      <c r="D269">
        <v>74982.3</v>
      </c>
      <c r="E269">
        <v>30624.2</v>
      </c>
      <c r="F269">
        <v>1147782.3999999999</v>
      </c>
    </row>
    <row r="270" spans="2:6" x14ac:dyDescent="0.15">
      <c r="B270" t="s">
        <v>191</v>
      </c>
      <c r="C270">
        <v>672531.5</v>
      </c>
      <c r="D270">
        <v>47386.400000000001</v>
      </c>
      <c r="E270">
        <v>17133.5</v>
      </c>
      <c r="F270">
        <v>737636.5</v>
      </c>
    </row>
    <row r="271" spans="2:6" x14ac:dyDescent="0.15">
      <c r="B271" t="s">
        <v>192</v>
      </c>
      <c r="C271">
        <v>323118.8</v>
      </c>
      <c r="D271">
        <v>22372.1</v>
      </c>
      <c r="E271">
        <v>10156.200000000001</v>
      </c>
      <c r="F271">
        <v>355939.6</v>
      </c>
    </row>
    <row r="272" spans="2:6" x14ac:dyDescent="0.15">
      <c r="B272" t="s">
        <v>193</v>
      </c>
      <c r="C272">
        <v>1095392.2</v>
      </c>
      <c r="D272">
        <v>65010.400000000001</v>
      </c>
      <c r="E272">
        <v>27837.599999999999</v>
      </c>
      <c r="F272">
        <v>1189410.5</v>
      </c>
    </row>
    <row r="273" spans="1:6" x14ac:dyDescent="0.15">
      <c r="B273" t="s">
        <v>194</v>
      </c>
      <c r="C273">
        <v>795123</v>
      </c>
      <c r="D273">
        <v>49075.3</v>
      </c>
      <c r="E273">
        <v>13512</v>
      </c>
      <c r="F273">
        <v>858588.1</v>
      </c>
    </row>
    <row r="274" spans="1:6" x14ac:dyDescent="0.15">
      <c r="B274" t="s">
        <v>195</v>
      </c>
      <c r="C274">
        <v>511772.9</v>
      </c>
      <c r="D274">
        <v>32299.3</v>
      </c>
      <c r="E274">
        <v>14459.1</v>
      </c>
      <c r="F274">
        <v>559116.6</v>
      </c>
    </row>
    <row r="275" spans="1:6" x14ac:dyDescent="0.15">
      <c r="B275" t="s">
        <v>196</v>
      </c>
      <c r="C275">
        <v>253441.9</v>
      </c>
      <c r="D275">
        <v>13839.2</v>
      </c>
      <c r="E275">
        <v>-2452.6</v>
      </c>
      <c r="F275">
        <v>265121.2</v>
      </c>
    </row>
    <row r="276" spans="1:6" x14ac:dyDescent="0.15">
      <c r="B276" t="s">
        <v>197</v>
      </c>
      <c r="C276">
        <v>1108850.1000000001</v>
      </c>
      <c r="D276">
        <v>48896.5</v>
      </c>
      <c r="E276">
        <v>71489.600000000006</v>
      </c>
      <c r="F276">
        <v>1230405.5</v>
      </c>
    </row>
    <row r="277" spans="1:6" x14ac:dyDescent="0.15">
      <c r="B277" t="s">
        <v>198</v>
      </c>
      <c r="C277">
        <v>821935.2</v>
      </c>
      <c r="D277">
        <v>37430.1</v>
      </c>
      <c r="E277">
        <v>34878.1</v>
      </c>
      <c r="F277">
        <v>895120.2</v>
      </c>
    </row>
    <row r="278" spans="1:6" x14ac:dyDescent="0.15">
      <c r="B278" t="s">
        <v>199</v>
      </c>
      <c r="C278">
        <v>530272.6</v>
      </c>
      <c r="D278">
        <v>24913.7</v>
      </c>
      <c r="E278">
        <v>15830.9</v>
      </c>
      <c r="F278">
        <v>571625.5</v>
      </c>
    </row>
    <row r="279" spans="1:6" x14ac:dyDescent="0.15">
      <c r="B279" t="s">
        <v>200</v>
      </c>
      <c r="C279">
        <v>263404.09999999998</v>
      </c>
      <c r="D279">
        <v>11175.1</v>
      </c>
      <c r="E279">
        <v>14257</v>
      </c>
      <c r="F279">
        <v>289106.7</v>
      </c>
    </row>
    <row r="280" spans="1:6" x14ac:dyDescent="0.15">
      <c r="B280" t="s">
        <v>201</v>
      </c>
      <c r="C280">
        <v>720037.8</v>
      </c>
      <c r="D280">
        <v>29628.9</v>
      </c>
      <c r="E280">
        <v>13426.7</v>
      </c>
      <c r="F280">
        <v>764186.2</v>
      </c>
    </row>
    <row r="281" spans="1:6" x14ac:dyDescent="0.15">
      <c r="A281" t="s">
        <v>431</v>
      </c>
      <c r="B281" t="s">
        <v>171</v>
      </c>
      <c r="C281">
        <v>21949300</v>
      </c>
      <c r="D281">
        <v>4764300</v>
      </c>
      <c r="E281">
        <v>111100</v>
      </c>
      <c r="F281">
        <v>27414700</v>
      </c>
    </row>
    <row r="282" spans="1:6" x14ac:dyDescent="0.15">
      <c r="B282" t="s">
        <v>172</v>
      </c>
      <c r="C282">
        <v>10944200</v>
      </c>
      <c r="D282">
        <v>2697800</v>
      </c>
      <c r="E282">
        <v>58500</v>
      </c>
      <c r="F282">
        <v>13944300</v>
      </c>
    </row>
    <row r="283" spans="1:6" x14ac:dyDescent="0.15">
      <c r="B283" t="s">
        <v>173</v>
      </c>
      <c r="C283">
        <v>42989100</v>
      </c>
      <c r="D283">
        <v>8012300</v>
      </c>
      <c r="E283">
        <v>-222700</v>
      </c>
      <c r="F283">
        <v>52085800</v>
      </c>
    </row>
    <row r="284" spans="1:6" x14ac:dyDescent="0.15">
      <c r="B284" t="s">
        <v>174</v>
      </c>
      <c r="C284">
        <v>31779300</v>
      </c>
      <c r="D284">
        <v>6592000</v>
      </c>
      <c r="E284">
        <v>59600</v>
      </c>
      <c r="F284">
        <v>39396600</v>
      </c>
    </row>
    <row r="285" spans="1:6" x14ac:dyDescent="0.15">
      <c r="B285" t="s">
        <v>175</v>
      </c>
      <c r="C285">
        <v>20943800</v>
      </c>
      <c r="D285">
        <v>4784800</v>
      </c>
      <c r="E285">
        <v>-6800</v>
      </c>
      <c r="F285">
        <v>26663500</v>
      </c>
    </row>
    <row r="286" spans="1:6" x14ac:dyDescent="0.15">
      <c r="B286" t="s">
        <v>176</v>
      </c>
      <c r="C286">
        <v>10314200</v>
      </c>
      <c r="D286">
        <v>2688700</v>
      </c>
      <c r="E286">
        <v>231700</v>
      </c>
      <c r="F286">
        <v>13610000</v>
      </c>
    </row>
    <row r="287" spans="1:6" x14ac:dyDescent="0.15">
      <c r="B287" t="s">
        <v>177</v>
      </c>
      <c r="C287">
        <v>37620200</v>
      </c>
      <c r="D287">
        <v>8317100</v>
      </c>
      <c r="E287">
        <v>179500</v>
      </c>
      <c r="F287">
        <v>46262500</v>
      </c>
    </row>
    <row r="288" spans="1:6" x14ac:dyDescent="0.15">
      <c r="B288" t="s">
        <v>178</v>
      </c>
      <c r="C288">
        <v>27562400</v>
      </c>
      <c r="D288">
        <v>6727000</v>
      </c>
      <c r="E288">
        <v>256000</v>
      </c>
      <c r="F288">
        <v>35134100</v>
      </c>
    </row>
    <row r="289" spans="2:6" x14ac:dyDescent="0.15">
      <c r="B289" t="s">
        <v>179</v>
      </c>
      <c r="C289">
        <v>18000200</v>
      </c>
      <c r="D289">
        <v>4759700</v>
      </c>
      <c r="E289">
        <v>302700</v>
      </c>
      <c r="F289">
        <v>23495800</v>
      </c>
    </row>
    <row r="290" spans="2:6" x14ac:dyDescent="0.15">
      <c r="B290" t="s">
        <v>180</v>
      </c>
      <c r="C290">
        <v>8928800</v>
      </c>
      <c r="D290">
        <v>2599100</v>
      </c>
      <c r="E290">
        <v>161300</v>
      </c>
      <c r="F290">
        <v>11933100</v>
      </c>
    </row>
    <row r="291" spans="2:6" x14ac:dyDescent="0.15">
      <c r="B291" t="s">
        <v>181</v>
      </c>
      <c r="C291">
        <v>34187900</v>
      </c>
      <c r="D291">
        <v>7484400</v>
      </c>
      <c r="E291">
        <v>498700</v>
      </c>
      <c r="F291">
        <v>42196400</v>
      </c>
    </row>
    <row r="292" spans="2:6" x14ac:dyDescent="0.15">
      <c r="B292" t="s">
        <v>182</v>
      </c>
      <c r="C292">
        <v>25323300</v>
      </c>
      <c r="D292">
        <v>5811000</v>
      </c>
      <c r="E292">
        <v>488100</v>
      </c>
      <c r="F292">
        <v>31622400</v>
      </c>
    </row>
    <row r="293" spans="2:6" x14ac:dyDescent="0.15">
      <c r="B293" t="s">
        <v>183</v>
      </c>
      <c r="C293">
        <v>16768500</v>
      </c>
      <c r="D293">
        <v>3892900</v>
      </c>
      <c r="E293">
        <v>311900</v>
      </c>
      <c r="F293">
        <v>20973300</v>
      </c>
    </row>
    <row r="294" spans="2:6" x14ac:dyDescent="0.15">
      <c r="B294" t="s">
        <v>184</v>
      </c>
      <c r="C294">
        <v>8583500</v>
      </c>
      <c r="D294">
        <v>2127000</v>
      </c>
      <c r="E294">
        <v>-13800</v>
      </c>
      <c r="F294">
        <v>10696700</v>
      </c>
    </row>
    <row r="295" spans="2:6" x14ac:dyDescent="0.15">
      <c r="B295" t="s">
        <v>185</v>
      </c>
      <c r="C295">
        <v>30719900</v>
      </c>
      <c r="D295">
        <v>6875000</v>
      </c>
      <c r="E295">
        <v>178200</v>
      </c>
      <c r="F295">
        <v>37773100</v>
      </c>
    </row>
    <row r="296" spans="2:6" x14ac:dyDescent="0.15">
      <c r="B296" t="s">
        <v>186</v>
      </c>
      <c r="C296">
        <v>22336400</v>
      </c>
      <c r="D296">
        <v>5482400</v>
      </c>
      <c r="E296">
        <v>98800</v>
      </c>
      <c r="F296">
        <v>27917600</v>
      </c>
    </row>
    <row r="297" spans="2:6" x14ac:dyDescent="0.15">
      <c r="B297" t="s">
        <v>187</v>
      </c>
      <c r="C297">
        <v>14473000</v>
      </c>
      <c r="D297">
        <v>3713600</v>
      </c>
      <c r="E297">
        <v>229200</v>
      </c>
      <c r="F297">
        <v>18415800</v>
      </c>
    </row>
    <row r="298" spans="2:6" x14ac:dyDescent="0.15">
      <c r="B298" t="s">
        <v>188</v>
      </c>
      <c r="C298">
        <v>7052900</v>
      </c>
      <c r="D298">
        <v>1774900</v>
      </c>
      <c r="E298">
        <v>127800</v>
      </c>
      <c r="F298">
        <v>8955600</v>
      </c>
    </row>
    <row r="299" spans="2:6" x14ac:dyDescent="0.15">
      <c r="B299" t="s">
        <v>189</v>
      </c>
      <c r="C299">
        <v>24215200</v>
      </c>
      <c r="D299">
        <v>4612800</v>
      </c>
      <c r="E299">
        <v>213800</v>
      </c>
      <c r="F299">
        <v>29041800</v>
      </c>
    </row>
    <row r="300" spans="2:6" x14ac:dyDescent="0.15">
      <c r="B300" t="s">
        <v>190</v>
      </c>
      <c r="C300">
        <v>17402300</v>
      </c>
      <c r="D300">
        <v>3403200</v>
      </c>
      <c r="E300">
        <v>143400</v>
      </c>
      <c r="F300">
        <v>20948900</v>
      </c>
    </row>
    <row r="301" spans="2:6" x14ac:dyDescent="0.15">
      <c r="B301" t="s">
        <v>191</v>
      </c>
      <c r="C301">
        <v>11170800</v>
      </c>
      <c r="D301">
        <v>2245900</v>
      </c>
      <c r="E301">
        <v>151300</v>
      </c>
      <c r="F301">
        <v>13568000</v>
      </c>
    </row>
    <row r="302" spans="2:6" x14ac:dyDescent="0.15">
      <c r="B302" t="s">
        <v>192</v>
      </c>
      <c r="C302">
        <v>5354800</v>
      </c>
      <c r="D302">
        <v>1085700</v>
      </c>
      <c r="E302">
        <v>176700</v>
      </c>
      <c r="F302">
        <v>6617200</v>
      </c>
    </row>
    <row r="303" spans="2:6" x14ac:dyDescent="0.15">
      <c r="B303" t="s">
        <v>193</v>
      </c>
      <c r="C303">
        <v>18163900</v>
      </c>
      <c r="D303">
        <v>3564000</v>
      </c>
      <c r="E303">
        <v>499500</v>
      </c>
      <c r="F303">
        <v>22227400</v>
      </c>
    </row>
    <row r="304" spans="2:6" x14ac:dyDescent="0.15">
      <c r="B304" t="s">
        <v>194</v>
      </c>
      <c r="C304">
        <v>12787800</v>
      </c>
      <c r="D304">
        <v>2559700</v>
      </c>
      <c r="E304">
        <v>414500</v>
      </c>
      <c r="F304">
        <v>15762000</v>
      </c>
    </row>
    <row r="305" spans="1:6" x14ac:dyDescent="0.15">
      <c r="B305" t="s">
        <v>195</v>
      </c>
      <c r="C305">
        <v>8389600</v>
      </c>
      <c r="D305">
        <v>1701700</v>
      </c>
      <c r="E305">
        <v>309600</v>
      </c>
      <c r="F305">
        <v>10400900</v>
      </c>
    </row>
    <row r="306" spans="1:6" x14ac:dyDescent="0.15">
      <c r="B306" t="s">
        <v>197</v>
      </c>
      <c r="C306">
        <v>19384500</v>
      </c>
      <c r="D306">
        <v>2379800</v>
      </c>
      <c r="E306">
        <v>-645400</v>
      </c>
      <c r="F306">
        <v>21118900</v>
      </c>
    </row>
    <row r="307" spans="1:6" x14ac:dyDescent="0.15">
      <c r="B307" t="s">
        <v>201</v>
      </c>
      <c r="C307">
        <v>15746500</v>
      </c>
      <c r="D307">
        <v>2299500</v>
      </c>
      <c r="E307">
        <v>-122300</v>
      </c>
      <c r="F307">
        <v>17923700</v>
      </c>
    </row>
    <row r="308" spans="1:6" x14ac:dyDescent="0.15">
      <c r="A308" t="s">
        <v>88</v>
      </c>
      <c r="B308" t="s">
        <v>171</v>
      </c>
      <c r="C308">
        <v>7105900</v>
      </c>
      <c r="D308">
        <v>1938600</v>
      </c>
      <c r="E308">
        <v>192400</v>
      </c>
      <c r="F308">
        <v>9672200</v>
      </c>
    </row>
    <row r="309" spans="1:6" x14ac:dyDescent="0.15">
      <c r="B309" t="s">
        <v>172</v>
      </c>
      <c r="C309">
        <v>3500200</v>
      </c>
      <c r="D309">
        <v>987500</v>
      </c>
      <c r="E309">
        <v>107400</v>
      </c>
      <c r="F309">
        <v>4940500</v>
      </c>
    </row>
    <row r="310" spans="1:6" x14ac:dyDescent="0.15">
      <c r="B310" t="s">
        <v>173</v>
      </c>
      <c r="C310">
        <v>13477600</v>
      </c>
      <c r="D310">
        <v>2960400</v>
      </c>
      <c r="E310">
        <v>817600</v>
      </c>
      <c r="F310">
        <v>17740100</v>
      </c>
    </row>
    <row r="311" spans="1:6" x14ac:dyDescent="0.15">
      <c r="B311" t="s">
        <v>174</v>
      </c>
      <c r="C311">
        <v>10238000</v>
      </c>
      <c r="D311">
        <v>2298400</v>
      </c>
      <c r="E311">
        <v>569800</v>
      </c>
      <c r="F311">
        <v>13516900</v>
      </c>
    </row>
    <row r="312" spans="1:6" x14ac:dyDescent="0.15">
      <c r="B312" t="s">
        <v>175</v>
      </c>
      <c r="C312">
        <v>6721100</v>
      </c>
      <c r="D312">
        <v>1570100</v>
      </c>
      <c r="E312">
        <v>403800</v>
      </c>
      <c r="F312">
        <v>9042300</v>
      </c>
    </row>
    <row r="313" spans="1:6" x14ac:dyDescent="0.15">
      <c r="B313" t="s">
        <v>176</v>
      </c>
      <c r="C313">
        <v>3228200</v>
      </c>
      <c r="D313">
        <v>763900</v>
      </c>
      <c r="E313">
        <v>338700</v>
      </c>
      <c r="F313">
        <v>4472800</v>
      </c>
    </row>
    <row r="314" spans="1:6" x14ac:dyDescent="0.15">
      <c r="B314" t="s">
        <v>177</v>
      </c>
      <c r="C314">
        <v>13065800</v>
      </c>
      <c r="D314">
        <v>2596800</v>
      </c>
      <c r="E314">
        <v>25300</v>
      </c>
      <c r="F314">
        <v>16443500</v>
      </c>
    </row>
    <row r="315" spans="1:6" x14ac:dyDescent="0.15">
      <c r="B315" t="s">
        <v>178</v>
      </c>
      <c r="C315">
        <v>9763500</v>
      </c>
      <c r="D315">
        <v>1950100</v>
      </c>
      <c r="E315">
        <v>61600</v>
      </c>
      <c r="F315">
        <v>12422200</v>
      </c>
    </row>
    <row r="316" spans="1:6" x14ac:dyDescent="0.15">
      <c r="B316" t="s">
        <v>179</v>
      </c>
      <c r="C316">
        <v>6500800</v>
      </c>
      <c r="D316">
        <v>1389500</v>
      </c>
      <c r="E316">
        <v>73900</v>
      </c>
      <c r="F316">
        <v>8481200</v>
      </c>
    </row>
    <row r="317" spans="1:6" x14ac:dyDescent="0.15">
      <c r="B317" t="s">
        <v>180</v>
      </c>
      <c r="C317">
        <v>3203100</v>
      </c>
      <c r="D317">
        <v>693400</v>
      </c>
      <c r="E317">
        <v>70800</v>
      </c>
      <c r="F317">
        <v>4218700</v>
      </c>
    </row>
    <row r="318" spans="1:6" x14ac:dyDescent="0.15">
      <c r="B318" t="s">
        <v>181</v>
      </c>
      <c r="C318">
        <v>12012600</v>
      </c>
      <c r="D318">
        <v>2088200</v>
      </c>
      <c r="E318">
        <v>209300</v>
      </c>
      <c r="F318">
        <v>14733700</v>
      </c>
    </row>
    <row r="319" spans="1:6" x14ac:dyDescent="0.15">
      <c r="B319" t="s">
        <v>182</v>
      </c>
      <c r="C319">
        <v>8910100</v>
      </c>
      <c r="D319">
        <v>1554300</v>
      </c>
      <c r="E319">
        <v>167800</v>
      </c>
      <c r="F319">
        <v>10966500</v>
      </c>
    </row>
    <row r="320" spans="1:6" x14ac:dyDescent="0.15">
      <c r="B320" t="s">
        <v>183</v>
      </c>
      <c r="C320">
        <v>5839400</v>
      </c>
      <c r="D320">
        <v>1096200</v>
      </c>
      <c r="E320">
        <v>170000</v>
      </c>
      <c r="F320">
        <v>7364200</v>
      </c>
    </row>
    <row r="321" spans="2:6" x14ac:dyDescent="0.15">
      <c r="B321" t="s">
        <v>184</v>
      </c>
      <c r="C321">
        <v>2836700</v>
      </c>
      <c r="D321">
        <v>604100</v>
      </c>
      <c r="E321">
        <v>74700</v>
      </c>
      <c r="F321">
        <v>3651500</v>
      </c>
    </row>
    <row r="322" spans="2:6" x14ac:dyDescent="0.15">
      <c r="B322" t="s">
        <v>185</v>
      </c>
      <c r="C322">
        <v>10260100</v>
      </c>
      <c r="D322">
        <v>1954900</v>
      </c>
      <c r="E322">
        <v>196400</v>
      </c>
      <c r="F322">
        <v>12695600</v>
      </c>
    </row>
    <row r="323" spans="2:6" x14ac:dyDescent="0.15">
      <c r="B323" t="s">
        <v>186</v>
      </c>
      <c r="C323">
        <v>7588500</v>
      </c>
      <c r="D323">
        <v>1504400</v>
      </c>
      <c r="E323">
        <v>78400</v>
      </c>
      <c r="F323">
        <v>9419500</v>
      </c>
    </row>
    <row r="324" spans="2:6" x14ac:dyDescent="0.15">
      <c r="B324" t="s">
        <v>187</v>
      </c>
      <c r="C324">
        <v>4928800</v>
      </c>
      <c r="D324">
        <v>1004400</v>
      </c>
      <c r="E324">
        <v>88200</v>
      </c>
      <c r="F324">
        <v>6193700</v>
      </c>
    </row>
    <row r="325" spans="2:6" x14ac:dyDescent="0.15">
      <c r="B325" t="s">
        <v>188</v>
      </c>
      <c r="C325">
        <v>2373500</v>
      </c>
      <c r="D325">
        <v>495600</v>
      </c>
      <c r="E325">
        <v>82300</v>
      </c>
      <c r="F325">
        <v>3023900</v>
      </c>
    </row>
    <row r="326" spans="2:6" x14ac:dyDescent="0.15">
      <c r="B326" t="s">
        <v>189</v>
      </c>
      <c r="C326">
        <v>8499500</v>
      </c>
      <c r="D326">
        <v>1447900</v>
      </c>
      <c r="E326">
        <v>153500</v>
      </c>
      <c r="F326">
        <v>10423400</v>
      </c>
    </row>
    <row r="327" spans="2:6" x14ac:dyDescent="0.15">
      <c r="B327" t="s">
        <v>190</v>
      </c>
      <c r="C327">
        <v>6150000</v>
      </c>
      <c r="D327">
        <v>1066500</v>
      </c>
      <c r="E327">
        <v>151500</v>
      </c>
      <c r="F327">
        <v>7596900</v>
      </c>
    </row>
    <row r="328" spans="2:6" x14ac:dyDescent="0.15">
      <c r="B328" t="s">
        <v>191</v>
      </c>
      <c r="C328">
        <v>3989600</v>
      </c>
      <c r="D328">
        <v>712500</v>
      </c>
      <c r="E328">
        <v>104200</v>
      </c>
      <c r="F328">
        <v>4939800</v>
      </c>
    </row>
    <row r="329" spans="2:6" x14ac:dyDescent="0.15">
      <c r="B329" t="s">
        <v>192</v>
      </c>
      <c r="C329">
        <v>1903000</v>
      </c>
      <c r="D329">
        <v>346900</v>
      </c>
      <c r="E329">
        <v>91700</v>
      </c>
      <c r="F329">
        <v>2393600</v>
      </c>
    </row>
    <row r="330" spans="2:6" x14ac:dyDescent="0.15">
      <c r="B330" t="s">
        <v>193</v>
      </c>
      <c r="C330">
        <v>6656400</v>
      </c>
      <c r="D330">
        <v>1139900</v>
      </c>
      <c r="E330">
        <v>234200</v>
      </c>
      <c r="F330">
        <v>8093700</v>
      </c>
    </row>
    <row r="331" spans="2:6" x14ac:dyDescent="0.15">
      <c r="B331" t="s">
        <v>194</v>
      </c>
      <c r="C331">
        <v>4706800</v>
      </c>
      <c r="D331">
        <v>853300</v>
      </c>
      <c r="E331">
        <v>146000</v>
      </c>
      <c r="F331">
        <v>5743900</v>
      </c>
    </row>
    <row r="332" spans="2:6" x14ac:dyDescent="0.15">
      <c r="B332" t="s">
        <v>195</v>
      </c>
      <c r="C332">
        <v>2968000</v>
      </c>
      <c r="D332">
        <v>547600</v>
      </c>
      <c r="E332">
        <v>145100</v>
      </c>
      <c r="F332">
        <v>3681300</v>
      </c>
    </row>
    <row r="333" spans="2:6" x14ac:dyDescent="0.15">
      <c r="B333" t="s">
        <v>196</v>
      </c>
      <c r="C333">
        <v>1451600</v>
      </c>
      <c r="D333">
        <v>241400</v>
      </c>
      <c r="E333">
        <v>82300</v>
      </c>
      <c r="F333">
        <v>1786500</v>
      </c>
    </row>
    <row r="334" spans="2:6" x14ac:dyDescent="0.15">
      <c r="B334" t="s">
        <v>197</v>
      </c>
      <c r="C334">
        <v>6563600</v>
      </c>
      <c r="D334">
        <v>883700</v>
      </c>
      <c r="E334">
        <v>209600</v>
      </c>
      <c r="F334">
        <v>7666000</v>
      </c>
    </row>
    <row r="335" spans="2:6" x14ac:dyDescent="0.15">
      <c r="B335" t="s">
        <v>198</v>
      </c>
      <c r="C335">
        <v>5011200</v>
      </c>
      <c r="D335">
        <v>681400</v>
      </c>
      <c r="E335">
        <v>35900</v>
      </c>
      <c r="F335">
        <v>5740900</v>
      </c>
    </row>
    <row r="336" spans="2:6" x14ac:dyDescent="0.15">
      <c r="B336" t="s">
        <v>199</v>
      </c>
      <c r="C336">
        <v>3292600</v>
      </c>
      <c r="D336">
        <v>465300</v>
      </c>
      <c r="E336">
        <v>2900</v>
      </c>
      <c r="F336">
        <v>3763900</v>
      </c>
    </row>
    <row r="337" spans="1:6" x14ac:dyDescent="0.15">
      <c r="B337" t="s">
        <v>200</v>
      </c>
      <c r="C337">
        <v>1639700</v>
      </c>
      <c r="D337">
        <v>205900</v>
      </c>
      <c r="E337">
        <v>-45900</v>
      </c>
      <c r="F337">
        <v>1802300</v>
      </c>
    </row>
    <row r="338" spans="1:6" x14ac:dyDescent="0.15">
      <c r="B338" t="s">
        <v>201</v>
      </c>
      <c r="C338">
        <v>5374200</v>
      </c>
      <c r="D338">
        <v>718800</v>
      </c>
      <c r="E338">
        <v>128000</v>
      </c>
      <c r="F338">
        <v>6232200</v>
      </c>
    </row>
    <row r="339" spans="1:6" x14ac:dyDescent="0.15">
      <c r="A339" t="s">
        <v>85</v>
      </c>
      <c r="B339" t="s">
        <v>171</v>
      </c>
      <c r="C339">
        <v>25208700</v>
      </c>
      <c r="D339">
        <v>7712000</v>
      </c>
      <c r="E339">
        <v>731000</v>
      </c>
      <c r="F339">
        <v>35624200</v>
      </c>
    </row>
    <row r="340" spans="1:6" x14ac:dyDescent="0.15">
      <c r="B340" t="s">
        <v>172</v>
      </c>
      <c r="C340">
        <v>12528300</v>
      </c>
      <c r="D340">
        <v>3721000</v>
      </c>
      <c r="E340">
        <v>339700</v>
      </c>
      <c r="F340">
        <v>18116400</v>
      </c>
    </row>
    <row r="341" spans="1:6" x14ac:dyDescent="0.15">
      <c r="B341" t="s">
        <v>173</v>
      </c>
      <c r="C341">
        <v>49352200</v>
      </c>
      <c r="D341">
        <v>13249700</v>
      </c>
      <c r="E341">
        <v>793400</v>
      </c>
      <c r="F341">
        <v>65889200</v>
      </c>
    </row>
    <row r="342" spans="1:6" x14ac:dyDescent="0.15">
      <c r="B342" t="s">
        <v>174</v>
      </c>
      <c r="C342">
        <v>36293400</v>
      </c>
      <c r="D342">
        <v>10088500</v>
      </c>
      <c r="E342">
        <v>576500</v>
      </c>
      <c r="F342">
        <v>48858900</v>
      </c>
    </row>
    <row r="343" spans="1:6" x14ac:dyDescent="0.15">
      <c r="B343" t="s">
        <v>175</v>
      </c>
      <c r="C343">
        <v>23760700</v>
      </c>
      <c r="D343">
        <v>7322800</v>
      </c>
      <c r="E343">
        <v>600500</v>
      </c>
      <c r="F343">
        <v>32842500</v>
      </c>
    </row>
    <row r="344" spans="1:6" x14ac:dyDescent="0.15">
      <c r="B344" t="s">
        <v>176</v>
      </c>
      <c r="C344">
        <v>11582500</v>
      </c>
      <c r="D344">
        <v>3768200</v>
      </c>
      <c r="E344">
        <v>334700</v>
      </c>
      <c r="F344">
        <v>16263300</v>
      </c>
    </row>
    <row r="345" spans="1:6" x14ac:dyDescent="0.15">
      <c r="B345" t="s">
        <v>177</v>
      </c>
      <c r="C345">
        <v>44333500</v>
      </c>
      <c r="D345">
        <v>12232600</v>
      </c>
      <c r="E345">
        <v>1242700</v>
      </c>
      <c r="F345">
        <v>58963700</v>
      </c>
    </row>
    <row r="346" spans="1:6" x14ac:dyDescent="0.15">
      <c r="B346" t="s">
        <v>178</v>
      </c>
      <c r="C346">
        <v>32763600</v>
      </c>
      <c r="D346">
        <v>9550300</v>
      </c>
      <c r="E346">
        <v>956300</v>
      </c>
      <c r="F346">
        <v>44191700</v>
      </c>
    </row>
    <row r="347" spans="1:6" x14ac:dyDescent="0.15">
      <c r="B347" t="s">
        <v>179</v>
      </c>
      <c r="C347">
        <v>21588900</v>
      </c>
      <c r="D347">
        <v>6738200</v>
      </c>
      <c r="E347">
        <v>837400</v>
      </c>
      <c r="F347">
        <v>29860700</v>
      </c>
    </row>
    <row r="348" spans="1:6" x14ac:dyDescent="0.15">
      <c r="B348" t="s">
        <v>180</v>
      </c>
      <c r="C348">
        <v>10671700</v>
      </c>
      <c r="D348">
        <v>3418500</v>
      </c>
      <c r="E348">
        <v>411900</v>
      </c>
      <c r="F348">
        <v>14776000</v>
      </c>
    </row>
    <row r="349" spans="1:6" x14ac:dyDescent="0.15">
      <c r="B349" t="s">
        <v>181</v>
      </c>
      <c r="C349">
        <v>41782800</v>
      </c>
      <c r="D349">
        <v>10606400</v>
      </c>
      <c r="E349">
        <v>571300</v>
      </c>
      <c r="F349">
        <v>53694500</v>
      </c>
    </row>
    <row r="350" spans="1:6" x14ac:dyDescent="0.15">
      <c r="B350" t="s">
        <v>182</v>
      </c>
      <c r="C350">
        <v>31136900</v>
      </c>
      <c r="D350">
        <v>7968700</v>
      </c>
      <c r="E350">
        <v>312000</v>
      </c>
      <c r="F350">
        <v>40147300</v>
      </c>
    </row>
    <row r="351" spans="1:6" x14ac:dyDescent="0.15">
      <c r="B351" t="s">
        <v>183</v>
      </c>
      <c r="C351">
        <v>20405800</v>
      </c>
      <c r="D351">
        <v>5480400</v>
      </c>
      <c r="E351">
        <v>424900</v>
      </c>
      <c r="F351">
        <v>26548600</v>
      </c>
    </row>
    <row r="352" spans="1:6" x14ac:dyDescent="0.15">
      <c r="B352" t="s">
        <v>184</v>
      </c>
      <c r="C352">
        <v>9881600</v>
      </c>
      <c r="D352">
        <v>2862200</v>
      </c>
      <c r="E352">
        <v>292200</v>
      </c>
      <c r="F352">
        <v>13101700</v>
      </c>
    </row>
    <row r="353" spans="2:6" x14ac:dyDescent="0.15">
      <c r="B353" t="s">
        <v>185</v>
      </c>
      <c r="C353">
        <v>36276400</v>
      </c>
      <c r="D353">
        <v>10155000</v>
      </c>
      <c r="E353">
        <v>628000</v>
      </c>
      <c r="F353">
        <v>47521400</v>
      </c>
    </row>
    <row r="354" spans="2:6" x14ac:dyDescent="0.15">
      <c r="B354" t="s">
        <v>186</v>
      </c>
      <c r="C354">
        <v>26708700</v>
      </c>
      <c r="D354">
        <v>7829500</v>
      </c>
      <c r="E354">
        <v>338400</v>
      </c>
      <c r="F354">
        <v>35172900</v>
      </c>
    </row>
    <row r="355" spans="2:6" x14ac:dyDescent="0.15">
      <c r="B355" t="s">
        <v>187</v>
      </c>
      <c r="C355">
        <v>17450400</v>
      </c>
      <c r="D355">
        <v>5379100</v>
      </c>
      <c r="E355">
        <v>304600</v>
      </c>
      <c r="F355">
        <v>23268800</v>
      </c>
    </row>
    <row r="356" spans="2:6" x14ac:dyDescent="0.15">
      <c r="B356" t="s">
        <v>188</v>
      </c>
      <c r="C356">
        <v>8537600</v>
      </c>
      <c r="D356">
        <v>2592700</v>
      </c>
      <c r="E356">
        <v>213500</v>
      </c>
      <c r="F356">
        <v>11381700</v>
      </c>
    </row>
    <row r="357" spans="2:6" x14ac:dyDescent="0.15">
      <c r="B357" t="s">
        <v>189</v>
      </c>
      <c r="C357">
        <v>30374900</v>
      </c>
      <c r="D357">
        <v>7284000</v>
      </c>
      <c r="E357">
        <v>394800</v>
      </c>
      <c r="F357">
        <v>38082100</v>
      </c>
    </row>
    <row r="358" spans="2:6" x14ac:dyDescent="0.15">
      <c r="B358" t="s">
        <v>190</v>
      </c>
      <c r="C358">
        <v>22166300</v>
      </c>
      <c r="D358">
        <v>5456300</v>
      </c>
      <c r="E358">
        <v>225000</v>
      </c>
      <c r="F358">
        <v>27869000</v>
      </c>
    </row>
    <row r="359" spans="2:6" x14ac:dyDescent="0.15">
      <c r="B359" t="s">
        <v>191</v>
      </c>
      <c r="C359">
        <v>14331200</v>
      </c>
      <c r="D359">
        <v>3688900</v>
      </c>
      <c r="E359">
        <v>134000</v>
      </c>
      <c r="F359">
        <v>18170800</v>
      </c>
    </row>
    <row r="360" spans="2:6" x14ac:dyDescent="0.15">
      <c r="B360" t="s">
        <v>192</v>
      </c>
      <c r="C360">
        <v>6840100</v>
      </c>
      <c r="D360">
        <v>1825600</v>
      </c>
      <c r="E360">
        <v>59300</v>
      </c>
      <c r="F360">
        <v>8733800</v>
      </c>
    </row>
    <row r="361" spans="2:6" x14ac:dyDescent="0.15">
      <c r="B361" t="s">
        <v>193</v>
      </c>
      <c r="C361">
        <v>24582100</v>
      </c>
      <c r="D361">
        <v>5514700</v>
      </c>
      <c r="E361">
        <v>810500</v>
      </c>
      <c r="F361">
        <v>30945400</v>
      </c>
    </row>
    <row r="362" spans="2:6" x14ac:dyDescent="0.15">
      <c r="B362" t="s">
        <v>194</v>
      </c>
      <c r="C362">
        <v>17824900</v>
      </c>
      <c r="D362">
        <v>4106100</v>
      </c>
      <c r="E362">
        <v>700600</v>
      </c>
      <c r="F362">
        <v>22663400</v>
      </c>
    </row>
    <row r="363" spans="2:6" x14ac:dyDescent="0.15">
      <c r="B363" t="s">
        <v>195</v>
      </c>
      <c r="C363">
        <v>11603800</v>
      </c>
      <c r="D363">
        <v>2774400</v>
      </c>
      <c r="E363">
        <v>438600</v>
      </c>
      <c r="F363">
        <v>14835200</v>
      </c>
    </row>
    <row r="364" spans="2:6" x14ac:dyDescent="0.15">
      <c r="B364" t="s">
        <v>196</v>
      </c>
      <c r="C364">
        <v>5774800</v>
      </c>
      <c r="D364">
        <v>1354800</v>
      </c>
      <c r="E364">
        <v>148500</v>
      </c>
      <c r="F364">
        <v>7288700</v>
      </c>
    </row>
    <row r="365" spans="2:6" x14ac:dyDescent="0.15">
      <c r="B365" t="s">
        <v>197</v>
      </c>
      <c r="C365">
        <v>26303700</v>
      </c>
      <c r="D365">
        <v>4400200</v>
      </c>
      <c r="E365">
        <v>229100</v>
      </c>
      <c r="F365">
        <v>30975800</v>
      </c>
    </row>
    <row r="366" spans="2:6" x14ac:dyDescent="0.15">
      <c r="B366" t="s">
        <v>198</v>
      </c>
      <c r="C366">
        <v>19656700</v>
      </c>
      <c r="D366">
        <v>3458300</v>
      </c>
      <c r="E366">
        <v>23400</v>
      </c>
      <c r="F366">
        <v>23171700</v>
      </c>
    </row>
    <row r="367" spans="2:6" x14ac:dyDescent="0.15">
      <c r="B367" t="s">
        <v>199</v>
      </c>
      <c r="C367">
        <v>13178500</v>
      </c>
      <c r="D367">
        <v>2448000</v>
      </c>
      <c r="E367">
        <v>-152500</v>
      </c>
      <c r="F367">
        <v>15500700</v>
      </c>
    </row>
    <row r="368" spans="2:6" x14ac:dyDescent="0.15">
      <c r="B368" t="s">
        <v>200</v>
      </c>
      <c r="C368">
        <v>6628700</v>
      </c>
      <c r="D368">
        <v>1205700</v>
      </c>
      <c r="E368">
        <v>-288800</v>
      </c>
      <c r="F368">
        <v>7564000</v>
      </c>
    </row>
    <row r="369" spans="1:6" x14ac:dyDescent="0.15">
      <c r="B369" t="s">
        <v>201</v>
      </c>
      <c r="C369">
        <v>22446500</v>
      </c>
      <c r="D369">
        <v>3438400</v>
      </c>
      <c r="E369">
        <v>-611600</v>
      </c>
      <c r="F369">
        <v>25415700</v>
      </c>
    </row>
    <row r="370" spans="1:6" x14ac:dyDescent="0.15">
      <c r="A370" t="s">
        <v>89</v>
      </c>
      <c r="B370" t="s">
        <v>171</v>
      </c>
      <c r="C370">
        <v>3210500</v>
      </c>
      <c r="D370">
        <v>1355800</v>
      </c>
      <c r="E370">
        <v>-17700</v>
      </c>
      <c r="F370">
        <v>4553800</v>
      </c>
    </row>
    <row r="371" spans="1:6" x14ac:dyDescent="0.15">
      <c r="B371" t="s">
        <v>172</v>
      </c>
      <c r="C371">
        <v>1557400</v>
      </c>
      <c r="D371">
        <v>665300</v>
      </c>
      <c r="E371">
        <v>1000</v>
      </c>
      <c r="F371">
        <v>2226300</v>
      </c>
    </row>
    <row r="372" spans="1:6" x14ac:dyDescent="0.15">
      <c r="B372" t="s">
        <v>173</v>
      </c>
      <c r="C372">
        <v>5825900</v>
      </c>
      <c r="D372">
        <v>1915700</v>
      </c>
      <c r="E372">
        <v>98600</v>
      </c>
      <c r="F372">
        <v>7853100</v>
      </c>
    </row>
    <row r="373" spans="1:6" x14ac:dyDescent="0.15">
      <c r="B373" t="s">
        <v>174</v>
      </c>
      <c r="C373">
        <v>4346900</v>
      </c>
      <c r="D373">
        <v>1344300</v>
      </c>
      <c r="E373">
        <v>92000</v>
      </c>
      <c r="F373">
        <v>5793000</v>
      </c>
    </row>
    <row r="374" spans="1:6" x14ac:dyDescent="0.15">
      <c r="B374" t="s">
        <v>175</v>
      </c>
      <c r="C374">
        <v>2783800</v>
      </c>
      <c r="D374">
        <v>863200</v>
      </c>
      <c r="E374">
        <v>91800</v>
      </c>
      <c r="F374">
        <v>3746000</v>
      </c>
    </row>
    <row r="375" spans="1:6" x14ac:dyDescent="0.15">
      <c r="B375" t="s">
        <v>176</v>
      </c>
      <c r="C375">
        <v>1307900</v>
      </c>
      <c r="D375">
        <v>409700</v>
      </c>
      <c r="E375">
        <v>71900</v>
      </c>
      <c r="F375">
        <v>1793900</v>
      </c>
    </row>
    <row r="376" spans="1:6" x14ac:dyDescent="0.15">
      <c r="B376" t="s">
        <v>177</v>
      </c>
      <c r="C376">
        <v>5086200</v>
      </c>
      <c r="D376">
        <v>1495200</v>
      </c>
      <c r="E376">
        <v>-66700</v>
      </c>
      <c r="F376">
        <v>6530600</v>
      </c>
    </row>
    <row r="377" spans="1:6" x14ac:dyDescent="0.15">
      <c r="B377" t="s">
        <v>178</v>
      </c>
      <c r="C377">
        <v>3853800</v>
      </c>
      <c r="D377">
        <v>1110600</v>
      </c>
      <c r="E377">
        <v>-98400</v>
      </c>
      <c r="F377">
        <v>4876800</v>
      </c>
    </row>
    <row r="378" spans="1:6" x14ac:dyDescent="0.15">
      <c r="B378" t="s">
        <v>179</v>
      </c>
      <c r="C378">
        <v>2605400</v>
      </c>
      <c r="D378">
        <v>734900</v>
      </c>
      <c r="E378">
        <v>31200</v>
      </c>
      <c r="F378">
        <v>3378200</v>
      </c>
    </row>
    <row r="379" spans="1:6" x14ac:dyDescent="0.15">
      <c r="B379" t="s">
        <v>180</v>
      </c>
      <c r="C379">
        <v>1304100</v>
      </c>
      <c r="D379">
        <v>345000</v>
      </c>
      <c r="E379">
        <v>26200</v>
      </c>
      <c r="F379">
        <v>1678200</v>
      </c>
    </row>
    <row r="380" spans="1:6" x14ac:dyDescent="0.15">
      <c r="B380" t="s">
        <v>181</v>
      </c>
      <c r="C380">
        <v>5026300</v>
      </c>
      <c r="D380">
        <v>947900</v>
      </c>
      <c r="E380">
        <v>7100</v>
      </c>
      <c r="F380">
        <v>5991600</v>
      </c>
    </row>
    <row r="381" spans="1:6" x14ac:dyDescent="0.15">
      <c r="B381" t="s">
        <v>182</v>
      </c>
      <c r="C381">
        <v>3793120</v>
      </c>
      <c r="D381">
        <v>667701</v>
      </c>
      <c r="E381">
        <v>-29568.7</v>
      </c>
      <c r="F381">
        <v>4437838.9000000004</v>
      </c>
    </row>
    <row r="382" spans="1:6" x14ac:dyDescent="0.15">
      <c r="B382" t="s">
        <v>183</v>
      </c>
      <c r="C382">
        <v>2530773.9</v>
      </c>
      <c r="D382">
        <v>493792.3</v>
      </c>
      <c r="E382">
        <v>19381.8</v>
      </c>
      <c r="F382">
        <v>3047942</v>
      </c>
    </row>
    <row r="383" spans="1:6" x14ac:dyDescent="0.15">
      <c r="B383" t="s">
        <v>184</v>
      </c>
      <c r="C383">
        <v>1216820.7</v>
      </c>
      <c r="D383">
        <v>247534</v>
      </c>
      <c r="E383">
        <v>43403.5</v>
      </c>
      <c r="F383">
        <v>1509482.7</v>
      </c>
    </row>
    <row r="384" spans="1:6" x14ac:dyDescent="0.15">
      <c r="B384" t="s">
        <v>185</v>
      </c>
      <c r="C384">
        <v>3944023.6</v>
      </c>
      <c r="D384">
        <v>697311.9</v>
      </c>
      <c r="E384">
        <v>-39992</v>
      </c>
      <c r="F384">
        <v>4607255.3</v>
      </c>
    </row>
    <row r="385" spans="1:6" x14ac:dyDescent="0.15">
      <c r="B385" t="s">
        <v>186</v>
      </c>
      <c r="C385">
        <v>2898429</v>
      </c>
      <c r="D385">
        <v>534966.80000000005</v>
      </c>
      <c r="E385">
        <v>-51134.2</v>
      </c>
      <c r="F385">
        <v>3386464.4</v>
      </c>
    </row>
    <row r="386" spans="1:6" x14ac:dyDescent="0.15">
      <c r="B386" t="s">
        <v>187</v>
      </c>
      <c r="C386">
        <v>1887750.2</v>
      </c>
      <c r="D386">
        <v>380140.2</v>
      </c>
      <c r="E386">
        <v>22495.8</v>
      </c>
      <c r="F386">
        <v>2292986.4</v>
      </c>
    </row>
    <row r="387" spans="1:6" x14ac:dyDescent="0.15">
      <c r="B387" t="s">
        <v>188</v>
      </c>
      <c r="C387">
        <v>924839.2</v>
      </c>
      <c r="D387">
        <v>191261.4</v>
      </c>
      <c r="E387">
        <v>-1688.6</v>
      </c>
      <c r="F387">
        <v>1115345.6000000001</v>
      </c>
    </row>
    <row r="388" spans="1:6" x14ac:dyDescent="0.15">
      <c r="B388" t="s">
        <v>189</v>
      </c>
      <c r="C388">
        <v>3042206.9</v>
      </c>
      <c r="D388">
        <v>470852.8</v>
      </c>
      <c r="E388">
        <v>36311.4</v>
      </c>
      <c r="F388">
        <v>3552998.5</v>
      </c>
    </row>
    <row r="389" spans="1:6" x14ac:dyDescent="0.15">
      <c r="B389" t="s">
        <v>190</v>
      </c>
      <c r="C389">
        <v>2218041.5</v>
      </c>
      <c r="D389">
        <v>371912.6</v>
      </c>
      <c r="E389">
        <v>46080.3</v>
      </c>
      <c r="F389">
        <v>2638500.9</v>
      </c>
    </row>
    <row r="390" spans="1:6" x14ac:dyDescent="0.15">
      <c r="B390" t="s">
        <v>191</v>
      </c>
      <c r="C390">
        <v>1423733.1</v>
      </c>
      <c r="D390">
        <v>254377.8</v>
      </c>
      <c r="E390">
        <v>51731.7</v>
      </c>
      <c r="F390">
        <v>1731470.1</v>
      </c>
    </row>
    <row r="391" spans="1:6" x14ac:dyDescent="0.15">
      <c r="B391" t="s">
        <v>192</v>
      </c>
      <c r="C391">
        <v>675763.19999999995</v>
      </c>
      <c r="D391">
        <v>126190.2</v>
      </c>
      <c r="E391">
        <v>47737.2</v>
      </c>
      <c r="F391">
        <v>850549.4</v>
      </c>
    </row>
    <row r="392" spans="1:6" x14ac:dyDescent="0.15">
      <c r="B392" t="s">
        <v>193</v>
      </c>
      <c r="C392">
        <v>1960206.1</v>
      </c>
      <c r="D392">
        <v>315662.40000000002</v>
      </c>
      <c r="E392">
        <v>146685.4</v>
      </c>
      <c r="F392">
        <v>2425865.2999999998</v>
      </c>
    </row>
    <row r="393" spans="1:6" x14ac:dyDescent="0.15">
      <c r="B393" t="s">
        <v>194</v>
      </c>
      <c r="C393">
        <v>1376838.9</v>
      </c>
      <c r="D393">
        <v>258689.1</v>
      </c>
      <c r="E393">
        <v>157883.6</v>
      </c>
      <c r="F393">
        <v>1795839.7</v>
      </c>
    </row>
    <row r="394" spans="1:6" x14ac:dyDescent="0.15">
      <c r="B394" t="s">
        <v>197</v>
      </c>
      <c r="C394">
        <v>2233573.7000000002</v>
      </c>
      <c r="D394">
        <v>217431.5</v>
      </c>
      <c r="E394">
        <v>16759.599999999999</v>
      </c>
      <c r="F394">
        <v>2470099.7999999998</v>
      </c>
    </row>
    <row r="395" spans="1:6" x14ac:dyDescent="0.15">
      <c r="B395" t="s">
        <v>201</v>
      </c>
      <c r="C395">
        <v>1777242</v>
      </c>
      <c r="D395">
        <v>118962.3</v>
      </c>
      <c r="E395">
        <v>104591.7</v>
      </c>
      <c r="F395">
        <v>2004436.5</v>
      </c>
    </row>
    <row r="396" spans="1:6" x14ac:dyDescent="0.15">
      <c r="A396" t="s">
        <v>87</v>
      </c>
      <c r="B396" t="s">
        <v>171</v>
      </c>
      <c r="C396">
        <v>22461900</v>
      </c>
      <c r="D396">
        <v>6364500</v>
      </c>
      <c r="E396">
        <v>797600</v>
      </c>
      <c r="F396">
        <v>31104200</v>
      </c>
    </row>
    <row r="397" spans="1:6" x14ac:dyDescent="0.15">
      <c r="B397" t="s">
        <v>172</v>
      </c>
      <c r="C397">
        <v>11130000</v>
      </c>
      <c r="D397">
        <v>3392800</v>
      </c>
      <c r="E397">
        <v>328700</v>
      </c>
      <c r="F397">
        <v>16236700</v>
      </c>
    </row>
    <row r="398" spans="1:6" x14ac:dyDescent="0.15">
      <c r="B398" t="s">
        <v>173</v>
      </c>
      <c r="C398">
        <v>43739800</v>
      </c>
      <c r="D398">
        <v>10851700</v>
      </c>
      <c r="E398">
        <v>805100</v>
      </c>
      <c r="F398">
        <v>57047000</v>
      </c>
    </row>
    <row r="399" spans="1:6" x14ac:dyDescent="0.15">
      <c r="B399" t="s">
        <v>174</v>
      </c>
      <c r="C399">
        <v>32323700</v>
      </c>
      <c r="D399">
        <v>8380100</v>
      </c>
      <c r="E399">
        <v>643100</v>
      </c>
      <c r="F399">
        <v>42904300</v>
      </c>
    </row>
    <row r="400" spans="1:6" x14ac:dyDescent="0.15">
      <c r="B400" t="s">
        <v>175</v>
      </c>
      <c r="C400">
        <v>21129200</v>
      </c>
      <c r="D400">
        <v>6018000</v>
      </c>
      <c r="E400">
        <v>401200</v>
      </c>
      <c r="F400">
        <v>28709700</v>
      </c>
    </row>
    <row r="401" spans="2:6" x14ac:dyDescent="0.15">
      <c r="B401" t="s">
        <v>176</v>
      </c>
      <c r="C401">
        <v>10320700</v>
      </c>
      <c r="D401">
        <v>3212100</v>
      </c>
      <c r="E401">
        <v>205800</v>
      </c>
      <c r="F401">
        <v>14735100</v>
      </c>
    </row>
    <row r="402" spans="2:6" x14ac:dyDescent="0.15">
      <c r="B402" t="s">
        <v>177</v>
      </c>
      <c r="C402">
        <v>38954400</v>
      </c>
      <c r="D402">
        <v>10428300</v>
      </c>
      <c r="E402">
        <v>769400</v>
      </c>
      <c r="F402">
        <v>50860800</v>
      </c>
    </row>
    <row r="403" spans="2:6" x14ac:dyDescent="0.15">
      <c r="B403" t="s">
        <v>178</v>
      </c>
      <c r="C403">
        <v>28651000</v>
      </c>
      <c r="D403">
        <v>8008800</v>
      </c>
      <c r="E403">
        <v>509700</v>
      </c>
      <c r="F403">
        <v>37739000</v>
      </c>
    </row>
    <row r="404" spans="2:6" x14ac:dyDescent="0.15">
      <c r="B404" t="s">
        <v>179</v>
      </c>
      <c r="C404">
        <v>18766000</v>
      </c>
      <c r="D404">
        <v>5552400</v>
      </c>
      <c r="E404">
        <v>405200</v>
      </c>
      <c r="F404">
        <v>25140100</v>
      </c>
    </row>
    <row r="405" spans="2:6" x14ac:dyDescent="0.15">
      <c r="B405" t="s">
        <v>180</v>
      </c>
      <c r="C405">
        <v>9231100</v>
      </c>
      <c r="D405">
        <v>2889400</v>
      </c>
      <c r="E405">
        <v>203600</v>
      </c>
      <c r="F405">
        <v>12558400</v>
      </c>
    </row>
    <row r="406" spans="2:6" x14ac:dyDescent="0.15">
      <c r="B406" t="s">
        <v>181</v>
      </c>
      <c r="C406">
        <v>35320200</v>
      </c>
      <c r="D406">
        <v>9350700</v>
      </c>
      <c r="E406">
        <v>841700</v>
      </c>
      <c r="F406">
        <v>46074600</v>
      </c>
    </row>
    <row r="407" spans="2:6" x14ac:dyDescent="0.15">
      <c r="B407" t="s">
        <v>182</v>
      </c>
      <c r="C407">
        <v>26102400</v>
      </c>
      <c r="D407">
        <v>6992100</v>
      </c>
      <c r="E407">
        <v>615400</v>
      </c>
      <c r="F407">
        <v>34127600</v>
      </c>
    </row>
    <row r="408" spans="2:6" x14ac:dyDescent="0.15">
      <c r="B408" t="s">
        <v>183</v>
      </c>
      <c r="C408">
        <v>16969200</v>
      </c>
      <c r="D408">
        <v>4924300</v>
      </c>
      <c r="E408">
        <v>538900</v>
      </c>
      <c r="F408">
        <v>22700500</v>
      </c>
    </row>
    <row r="409" spans="2:6" x14ac:dyDescent="0.15">
      <c r="B409" t="s">
        <v>184</v>
      </c>
      <c r="C409">
        <v>8210100</v>
      </c>
      <c r="D409">
        <v>2430200</v>
      </c>
      <c r="E409">
        <v>191800</v>
      </c>
      <c r="F409">
        <v>10968200</v>
      </c>
    </row>
    <row r="410" spans="2:6" x14ac:dyDescent="0.15">
      <c r="B410" t="s">
        <v>185</v>
      </c>
      <c r="C410">
        <v>30457200</v>
      </c>
      <c r="D410">
        <v>8699400</v>
      </c>
      <c r="E410">
        <v>441200</v>
      </c>
      <c r="F410">
        <v>39709000</v>
      </c>
    </row>
    <row r="411" spans="2:6" x14ac:dyDescent="0.15">
      <c r="B411" t="s">
        <v>186</v>
      </c>
      <c r="C411">
        <v>22301000</v>
      </c>
      <c r="D411">
        <v>6879200</v>
      </c>
      <c r="E411">
        <v>386000</v>
      </c>
      <c r="F411">
        <v>29615000</v>
      </c>
    </row>
    <row r="412" spans="2:6" x14ac:dyDescent="0.15">
      <c r="B412" t="s">
        <v>187</v>
      </c>
      <c r="C412">
        <v>14570600</v>
      </c>
      <c r="D412">
        <v>4767100</v>
      </c>
      <c r="E412">
        <v>251800</v>
      </c>
      <c r="F412">
        <v>19603300</v>
      </c>
    </row>
    <row r="413" spans="2:6" x14ac:dyDescent="0.15">
      <c r="B413" t="s">
        <v>188</v>
      </c>
      <c r="C413">
        <v>7163000</v>
      </c>
      <c r="D413">
        <v>2315400</v>
      </c>
      <c r="E413">
        <v>147300</v>
      </c>
      <c r="F413">
        <v>9633300</v>
      </c>
    </row>
    <row r="414" spans="2:6" x14ac:dyDescent="0.15">
      <c r="B414" t="s">
        <v>189</v>
      </c>
      <c r="C414">
        <v>25150000</v>
      </c>
      <c r="D414">
        <v>6613200</v>
      </c>
      <c r="E414">
        <v>552100</v>
      </c>
      <c r="F414">
        <v>32348900</v>
      </c>
    </row>
    <row r="415" spans="2:6" x14ac:dyDescent="0.15">
      <c r="B415" t="s">
        <v>190</v>
      </c>
      <c r="C415">
        <v>18218100</v>
      </c>
      <c r="D415">
        <v>4868100</v>
      </c>
      <c r="E415">
        <v>372200</v>
      </c>
      <c r="F415">
        <v>23479800</v>
      </c>
    </row>
    <row r="416" spans="2:6" x14ac:dyDescent="0.15">
      <c r="B416" t="s">
        <v>191</v>
      </c>
      <c r="C416">
        <v>11779900</v>
      </c>
      <c r="D416">
        <v>3364200</v>
      </c>
      <c r="E416">
        <v>170400</v>
      </c>
      <c r="F416">
        <v>15330700</v>
      </c>
    </row>
    <row r="417" spans="1:6" x14ac:dyDescent="0.15">
      <c r="B417" t="s">
        <v>192</v>
      </c>
      <c r="C417">
        <v>5718000</v>
      </c>
      <c r="D417">
        <v>1686500</v>
      </c>
      <c r="E417">
        <v>114400</v>
      </c>
      <c r="F417">
        <v>7527600</v>
      </c>
    </row>
    <row r="418" spans="1:6" x14ac:dyDescent="0.15">
      <c r="B418" t="s">
        <v>193</v>
      </c>
      <c r="C418">
        <v>21188500</v>
      </c>
      <c r="D418">
        <v>4805900</v>
      </c>
      <c r="E418">
        <v>699000</v>
      </c>
      <c r="F418">
        <v>26718400</v>
      </c>
    </row>
    <row r="419" spans="1:6" x14ac:dyDescent="0.15">
      <c r="B419" t="s">
        <v>194</v>
      </c>
      <c r="C419">
        <v>15558000</v>
      </c>
      <c r="D419">
        <v>3576300</v>
      </c>
      <c r="E419">
        <v>583800</v>
      </c>
      <c r="F419">
        <v>19737500</v>
      </c>
    </row>
    <row r="420" spans="1:6" x14ac:dyDescent="0.15">
      <c r="B420" t="s">
        <v>195</v>
      </c>
      <c r="C420">
        <v>10246800</v>
      </c>
      <c r="D420">
        <v>2342200</v>
      </c>
      <c r="E420">
        <v>488600</v>
      </c>
      <c r="F420">
        <v>13086200</v>
      </c>
    </row>
    <row r="421" spans="1:6" x14ac:dyDescent="0.15">
      <c r="B421" t="s">
        <v>196</v>
      </c>
      <c r="C421">
        <v>5087000</v>
      </c>
      <c r="D421">
        <v>1184200</v>
      </c>
      <c r="E421">
        <v>270900</v>
      </c>
      <c r="F421">
        <v>6545800</v>
      </c>
    </row>
    <row r="422" spans="1:6" x14ac:dyDescent="0.15">
      <c r="B422" t="s">
        <v>197</v>
      </c>
      <c r="C422">
        <v>22492000</v>
      </c>
      <c r="D422">
        <v>3844600</v>
      </c>
      <c r="E422">
        <v>402500</v>
      </c>
      <c r="F422">
        <v>26750700</v>
      </c>
    </row>
    <row r="423" spans="1:6" x14ac:dyDescent="0.15">
      <c r="B423" t="s">
        <v>198</v>
      </c>
      <c r="C423">
        <v>16817000</v>
      </c>
      <c r="D423">
        <v>2957200</v>
      </c>
      <c r="E423">
        <v>94200</v>
      </c>
      <c r="F423">
        <v>19878100</v>
      </c>
    </row>
    <row r="424" spans="1:6" x14ac:dyDescent="0.15">
      <c r="B424" t="s">
        <v>199</v>
      </c>
      <c r="C424">
        <v>11108000</v>
      </c>
      <c r="D424">
        <v>2016800</v>
      </c>
      <c r="E424">
        <v>387100</v>
      </c>
      <c r="F424">
        <v>13518800</v>
      </c>
    </row>
    <row r="425" spans="1:6" x14ac:dyDescent="0.15">
      <c r="B425" t="s">
        <v>200</v>
      </c>
      <c r="C425">
        <v>5443600</v>
      </c>
      <c r="D425">
        <v>1072400</v>
      </c>
      <c r="E425">
        <v>-29300</v>
      </c>
      <c r="F425">
        <v>6491000</v>
      </c>
    </row>
    <row r="426" spans="1:6" x14ac:dyDescent="0.15">
      <c r="B426" t="s">
        <v>201</v>
      </c>
      <c r="C426">
        <v>19277500</v>
      </c>
      <c r="D426">
        <v>3131300</v>
      </c>
      <c r="E426">
        <v>-479600</v>
      </c>
      <c r="F426">
        <v>21945900</v>
      </c>
    </row>
    <row r="427" spans="1:6" x14ac:dyDescent="0.15">
      <c r="A427" t="s">
        <v>437</v>
      </c>
      <c r="B427" t="s">
        <v>171</v>
      </c>
      <c r="C427">
        <v>16339100</v>
      </c>
      <c r="D427">
        <v>5004400</v>
      </c>
      <c r="E427">
        <v>1221000</v>
      </c>
      <c r="F427">
        <v>23956100</v>
      </c>
    </row>
    <row r="428" spans="1:6" x14ac:dyDescent="0.15">
      <c r="B428" t="s">
        <v>172</v>
      </c>
      <c r="C428">
        <v>8100000</v>
      </c>
      <c r="D428">
        <v>2435500</v>
      </c>
      <c r="E428">
        <v>656600</v>
      </c>
      <c r="F428">
        <v>12144000</v>
      </c>
    </row>
    <row r="429" spans="1:6" x14ac:dyDescent="0.15">
      <c r="B429" t="s">
        <v>173</v>
      </c>
      <c r="C429">
        <v>32110200</v>
      </c>
      <c r="D429">
        <v>9124000</v>
      </c>
      <c r="E429">
        <v>2356900</v>
      </c>
      <c r="F429">
        <v>45633100</v>
      </c>
    </row>
    <row r="430" spans="1:6" x14ac:dyDescent="0.15">
      <c r="B430" t="s">
        <v>174</v>
      </c>
      <c r="C430">
        <v>23877500</v>
      </c>
      <c r="D430">
        <v>7207800</v>
      </c>
      <c r="E430">
        <v>1935100</v>
      </c>
      <c r="F430">
        <v>34633400</v>
      </c>
    </row>
    <row r="431" spans="1:6" x14ac:dyDescent="0.15">
      <c r="B431" t="s">
        <v>175</v>
      </c>
      <c r="C431">
        <v>15667500</v>
      </c>
      <c r="D431">
        <v>5213100</v>
      </c>
      <c r="E431">
        <v>1364100</v>
      </c>
      <c r="F431">
        <v>23492400</v>
      </c>
    </row>
    <row r="432" spans="1:6" x14ac:dyDescent="0.15">
      <c r="B432" t="s">
        <v>176</v>
      </c>
      <c r="C432">
        <v>7646700</v>
      </c>
      <c r="D432">
        <v>2897000</v>
      </c>
      <c r="E432">
        <v>685700</v>
      </c>
      <c r="F432">
        <v>12003800</v>
      </c>
    </row>
    <row r="433" spans="2:6" x14ac:dyDescent="0.15">
      <c r="B433" t="s">
        <v>177</v>
      </c>
      <c r="C433">
        <v>28358500</v>
      </c>
      <c r="D433">
        <v>8209200</v>
      </c>
      <c r="E433">
        <v>1873600</v>
      </c>
      <c r="F433">
        <v>40750800</v>
      </c>
    </row>
    <row r="434" spans="2:6" x14ac:dyDescent="0.15">
      <c r="B434" t="s">
        <v>178</v>
      </c>
      <c r="C434">
        <v>20820500</v>
      </c>
      <c r="D434">
        <v>6538500</v>
      </c>
      <c r="E434">
        <v>1377100</v>
      </c>
      <c r="F434">
        <v>30560900</v>
      </c>
    </row>
    <row r="435" spans="2:6" x14ac:dyDescent="0.15">
      <c r="B435" t="s">
        <v>179</v>
      </c>
      <c r="C435">
        <v>13728800</v>
      </c>
      <c r="D435">
        <v>4548100</v>
      </c>
      <c r="E435">
        <v>1008200</v>
      </c>
      <c r="F435">
        <v>20608400</v>
      </c>
    </row>
    <row r="436" spans="2:6" x14ac:dyDescent="0.15">
      <c r="B436" t="s">
        <v>180</v>
      </c>
      <c r="C436">
        <v>6696000</v>
      </c>
      <c r="D436">
        <v>2473000</v>
      </c>
      <c r="E436">
        <v>487900</v>
      </c>
      <c r="F436">
        <v>10546600</v>
      </c>
    </row>
    <row r="437" spans="2:6" x14ac:dyDescent="0.15">
      <c r="B437" t="s">
        <v>181</v>
      </c>
      <c r="C437">
        <v>25696400</v>
      </c>
      <c r="D437">
        <v>6992300</v>
      </c>
      <c r="E437">
        <v>1916600</v>
      </c>
      <c r="F437">
        <v>36609100</v>
      </c>
    </row>
    <row r="438" spans="2:6" x14ac:dyDescent="0.15">
      <c r="B438" t="s">
        <v>182</v>
      </c>
      <c r="C438">
        <v>18944400</v>
      </c>
      <c r="D438">
        <v>4993000</v>
      </c>
      <c r="E438">
        <v>1635400</v>
      </c>
      <c r="F438">
        <v>26943500</v>
      </c>
    </row>
    <row r="439" spans="2:6" x14ac:dyDescent="0.15">
      <c r="B439" t="s">
        <v>183</v>
      </c>
      <c r="C439">
        <v>12405400</v>
      </c>
      <c r="D439">
        <v>3425000</v>
      </c>
      <c r="E439">
        <v>1163400</v>
      </c>
      <c r="F439">
        <v>17962700</v>
      </c>
    </row>
    <row r="440" spans="2:6" x14ac:dyDescent="0.15">
      <c r="B440" t="s">
        <v>184</v>
      </c>
      <c r="C440">
        <v>6059800</v>
      </c>
      <c r="D440">
        <v>2115200</v>
      </c>
      <c r="E440">
        <v>595100</v>
      </c>
      <c r="F440">
        <v>9495600</v>
      </c>
    </row>
    <row r="441" spans="2:6" x14ac:dyDescent="0.15">
      <c r="B441" t="s">
        <v>185</v>
      </c>
      <c r="C441">
        <v>22806400</v>
      </c>
      <c r="D441">
        <v>6466200</v>
      </c>
      <c r="E441">
        <v>2226000</v>
      </c>
      <c r="F441">
        <v>32816600</v>
      </c>
    </row>
    <row r="442" spans="2:6" x14ac:dyDescent="0.15">
      <c r="B442" t="s">
        <v>186</v>
      </c>
      <c r="C442">
        <v>16730200</v>
      </c>
      <c r="D442">
        <v>5082700</v>
      </c>
      <c r="E442">
        <v>1709100</v>
      </c>
      <c r="F442">
        <v>24527900</v>
      </c>
    </row>
    <row r="443" spans="2:6" x14ac:dyDescent="0.15">
      <c r="B443" t="s">
        <v>187</v>
      </c>
      <c r="C443">
        <v>11021500</v>
      </c>
      <c r="D443">
        <v>3497400</v>
      </c>
      <c r="E443">
        <v>1438100</v>
      </c>
      <c r="F443">
        <v>16611000</v>
      </c>
    </row>
    <row r="444" spans="2:6" x14ac:dyDescent="0.15">
      <c r="B444" t="s">
        <v>188</v>
      </c>
      <c r="C444">
        <v>5353600</v>
      </c>
      <c r="D444">
        <v>1858200</v>
      </c>
      <c r="E444">
        <v>577400</v>
      </c>
      <c r="F444">
        <v>8356700</v>
      </c>
    </row>
    <row r="445" spans="2:6" x14ac:dyDescent="0.15">
      <c r="B445" t="s">
        <v>189</v>
      </c>
      <c r="C445">
        <v>19396200</v>
      </c>
      <c r="D445">
        <v>5448300</v>
      </c>
      <c r="E445">
        <v>1568000</v>
      </c>
      <c r="F445">
        <v>27681700</v>
      </c>
    </row>
    <row r="446" spans="2:6" x14ac:dyDescent="0.15">
      <c r="B446" t="s">
        <v>190</v>
      </c>
      <c r="C446">
        <v>14080400</v>
      </c>
      <c r="D446">
        <v>4134400</v>
      </c>
      <c r="E446">
        <v>1006100</v>
      </c>
      <c r="F446">
        <v>20242000</v>
      </c>
    </row>
    <row r="447" spans="2:6" x14ac:dyDescent="0.15">
      <c r="B447" t="s">
        <v>191</v>
      </c>
      <c r="C447">
        <v>9186400</v>
      </c>
      <c r="D447">
        <v>2830600</v>
      </c>
      <c r="E447">
        <v>644400</v>
      </c>
      <c r="F447">
        <v>13301000</v>
      </c>
    </row>
    <row r="448" spans="2:6" x14ac:dyDescent="0.15">
      <c r="B448" t="s">
        <v>192</v>
      </c>
      <c r="C448">
        <v>4450600</v>
      </c>
      <c r="D448">
        <v>1565600</v>
      </c>
      <c r="E448">
        <v>354600</v>
      </c>
      <c r="F448">
        <v>6755600</v>
      </c>
    </row>
    <row r="449" spans="1:6" x14ac:dyDescent="0.15">
      <c r="B449" t="s">
        <v>193</v>
      </c>
      <c r="C449">
        <v>15888100</v>
      </c>
      <c r="D449">
        <v>4601300</v>
      </c>
      <c r="E449">
        <v>1337200</v>
      </c>
      <c r="F449">
        <v>23219800</v>
      </c>
    </row>
    <row r="450" spans="1:6" x14ac:dyDescent="0.15">
      <c r="B450" t="s">
        <v>194</v>
      </c>
      <c r="C450">
        <v>11561000</v>
      </c>
      <c r="D450">
        <v>3451300</v>
      </c>
      <c r="E450">
        <v>870800</v>
      </c>
      <c r="F450">
        <v>16888100</v>
      </c>
    </row>
    <row r="451" spans="1:6" x14ac:dyDescent="0.15">
      <c r="B451" t="s">
        <v>195</v>
      </c>
      <c r="C451">
        <v>7472200</v>
      </c>
      <c r="D451">
        <v>2295500</v>
      </c>
      <c r="E451">
        <v>778100</v>
      </c>
      <c r="F451">
        <v>10785600</v>
      </c>
    </row>
    <row r="452" spans="1:6" x14ac:dyDescent="0.15">
      <c r="B452" t="s">
        <v>196</v>
      </c>
      <c r="C452">
        <v>3683800</v>
      </c>
      <c r="D452">
        <v>1126300</v>
      </c>
      <c r="E452">
        <v>178700</v>
      </c>
      <c r="F452">
        <v>5053300</v>
      </c>
    </row>
    <row r="453" spans="1:6" x14ac:dyDescent="0.15">
      <c r="B453" t="s">
        <v>197</v>
      </c>
      <c r="C453">
        <v>16293600</v>
      </c>
      <c r="D453">
        <v>3994700</v>
      </c>
      <c r="E453">
        <v>1162500</v>
      </c>
      <c r="F453">
        <v>22828800</v>
      </c>
    </row>
    <row r="454" spans="1:6" x14ac:dyDescent="0.15">
      <c r="B454" t="s">
        <v>198</v>
      </c>
      <c r="C454">
        <v>12225000</v>
      </c>
      <c r="D454">
        <v>3184100</v>
      </c>
      <c r="E454">
        <v>1339200</v>
      </c>
      <c r="F454">
        <v>17739200</v>
      </c>
    </row>
    <row r="455" spans="1:6" x14ac:dyDescent="0.15">
      <c r="B455" t="s">
        <v>199</v>
      </c>
      <c r="C455">
        <v>8152300</v>
      </c>
      <c r="D455">
        <v>2236500</v>
      </c>
      <c r="E455">
        <v>915400</v>
      </c>
      <c r="F455">
        <v>11907700</v>
      </c>
    </row>
    <row r="456" spans="1:6" x14ac:dyDescent="0.15">
      <c r="B456" t="s">
        <v>200</v>
      </c>
      <c r="C456">
        <v>4081500</v>
      </c>
      <c r="D456">
        <v>945400</v>
      </c>
      <c r="E456">
        <v>476800</v>
      </c>
      <c r="F456">
        <v>5503700</v>
      </c>
    </row>
    <row r="457" spans="1:6" x14ac:dyDescent="0.15">
      <c r="B457" t="s">
        <v>201</v>
      </c>
      <c r="C457">
        <v>15274500</v>
      </c>
      <c r="D457">
        <v>2748800</v>
      </c>
      <c r="E457">
        <v>43600</v>
      </c>
      <c r="F457">
        <v>18066900</v>
      </c>
    </row>
    <row r="458" spans="1:6" x14ac:dyDescent="0.15">
      <c r="A458" t="s">
        <v>96</v>
      </c>
      <c r="B458" t="s">
        <v>171</v>
      </c>
      <c r="C458">
        <v>4974400</v>
      </c>
      <c r="D458">
        <v>1748000</v>
      </c>
      <c r="E458">
        <v>281400</v>
      </c>
      <c r="F458">
        <v>7003800</v>
      </c>
    </row>
    <row r="459" spans="1:6" x14ac:dyDescent="0.15">
      <c r="B459" t="s">
        <v>172</v>
      </c>
      <c r="C459">
        <v>2405300</v>
      </c>
      <c r="D459">
        <v>818400</v>
      </c>
      <c r="E459">
        <v>75500</v>
      </c>
      <c r="F459">
        <v>3299200</v>
      </c>
    </row>
    <row r="460" spans="1:6" x14ac:dyDescent="0.15">
      <c r="B460" t="s">
        <v>173</v>
      </c>
      <c r="C460">
        <v>9474100</v>
      </c>
      <c r="D460">
        <v>2531300</v>
      </c>
      <c r="E460">
        <v>466200</v>
      </c>
      <c r="F460">
        <v>12471600</v>
      </c>
    </row>
    <row r="461" spans="1:6" x14ac:dyDescent="0.15">
      <c r="B461" t="s">
        <v>174</v>
      </c>
      <c r="C461">
        <v>7004800</v>
      </c>
      <c r="D461">
        <v>1883500</v>
      </c>
      <c r="E461">
        <v>368500</v>
      </c>
      <c r="F461">
        <v>9256800</v>
      </c>
    </row>
    <row r="462" spans="1:6" x14ac:dyDescent="0.15">
      <c r="B462" t="s">
        <v>175</v>
      </c>
      <c r="C462">
        <v>4561400</v>
      </c>
      <c r="D462">
        <v>1280700</v>
      </c>
      <c r="E462">
        <v>368500</v>
      </c>
      <c r="F462">
        <v>6210600</v>
      </c>
    </row>
    <row r="463" spans="1:6" x14ac:dyDescent="0.15">
      <c r="B463" t="s">
        <v>176</v>
      </c>
      <c r="C463">
        <v>2213600</v>
      </c>
      <c r="D463">
        <v>616800</v>
      </c>
      <c r="E463">
        <v>149600</v>
      </c>
      <c r="F463">
        <v>2980000</v>
      </c>
    </row>
    <row r="464" spans="1:6" x14ac:dyDescent="0.15">
      <c r="B464" t="s">
        <v>177</v>
      </c>
      <c r="C464">
        <v>8568800</v>
      </c>
      <c r="D464">
        <v>1681100</v>
      </c>
      <c r="E464">
        <v>205900</v>
      </c>
      <c r="F464">
        <v>10455800</v>
      </c>
    </row>
    <row r="465" spans="2:6" x14ac:dyDescent="0.15">
      <c r="B465" t="s">
        <v>178</v>
      </c>
      <c r="C465">
        <v>6280400</v>
      </c>
      <c r="D465">
        <v>1239000</v>
      </c>
      <c r="E465">
        <v>137800</v>
      </c>
      <c r="F465">
        <v>7657200</v>
      </c>
    </row>
    <row r="466" spans="2:6" x14ac:dyDescent="0.15">
      <c r="B466" t="s">
        <v>179</v>
      </c>
      <c r="C466">
        <v>4067500</v>
      </c>
      <c r="D466">
        <v>797700</v>
      </c>
      <c r="E466">
        <v>122600</v>
      </c>
      <c r="F466">
        <v>4987800</v>
      </c>
    </row>
    <row r="467" spans="2:6" x14ac:dyDescent="0.15">
      <c r="B467" t="s">
        <v>180</v>
      </c>
      <c r="C467">
        <v>1991200</v>
      </c>
      <c r="D467">
        <v>359900</v>
      </c>
      <c r="E467">
        <v>53500</v>
      </c>
      <c r="F467">
        <v>2404600</v>
      </c>
    </row>
    <row r="468" spans="2:6" x14ac:dyDescent="0.15">
      <c r="B468" t="s">
        <v>181</v>
      </c>
      <c r="C468">
        <v>7548600</v>
      </c>
      <c r="D468">
        <v>1121000</v>
      </c>
      <c r="E468">
        <v>273900</v>
      </c>
      <c r="F468">
        <v>8943500</v>
      </c>
    </row>
    <row r="469" spans="2:6" x14ac:dyDescent="0.15">
      <c r="B469" t="s">
        <v>182</v>
      </c>
      <c r="C469">
        <v>5571800</v>
      </c>
      <c r="D469">
        <v>815800</v>
      </c>
      <c r="E469">
        <v>240600</v>
      </c>
      <c r="F469">
        <v>6628200</v>
      </c>
    </row>
    <row r="470" spans="2:6" x14ac:dyDescent="0.15">
      <c r="B470" t="s">
        <v>183</v>
      </c>
      <c r="C470">
        <v>3692900</v>
      </c>
      <c r="D470">
        <v>540500</v>
      </c>
      <c r="E470">
        <v>183700</v>
      </c>
      <c r="F470">
        <v>4417100</v>
      </c>
    </row>
    <row r="471" spans="2:6" x14ac:dyDescent="0.15">
      <c r="B471" t="s">
        <v>184</v>
      </c>
      <c r="C471">
        <v>1831000</v>
      </c>
      <c r="D471">
        <v>262700</v>
      </c>
      <c r="E471">
        <v>74200</v>
      </c>
      <c r="F471">
        <v>2167900</v>
      </c>
    </row>
    <row r="472" spans="2:6" x14ac:dyDescent="0.15">
      <c r="B472" t="s">
        <v>185</v>
      </c>
      <c r="C472">
        <v>6510600</v>
      </c>
      <c r="D472">
        <v>883700</v>
      </c>
      <c r="E472">
        <v>300500</v>
      </c>
      <c r="F472">
        <v>7694800</v>
      </c>
    </row>
    <row r="473" spans="2:6" x14ac:dyDescent="0.15">
      <c r="B473" t="s">
        <v>186</v>
      </c>
      <c r="C473">
        <v>4696600</v>
      </c>
      <c r="D473">
        <v>620400</v>
      </c>
      <c r="E473">
        <v>228600</v>
      </c>
      <c r="F473">
        <v>5545600</v>
      </c>
    </row>
    <row r="474" spans="2:6" x14ac:dyDescent="0.15">
      <c r="B474" t="s">
        <v>187</v>
      </c>
      <c r="C474">
        <v>2980600</v>
      </c>
      <c r="D474">
        <v>389800</v>
      </c>
      <c r="E474">
        <v>159600</v>
      </c>
      <c r="F474">
        <v>3530000</v>
      </c>
    </row>
    <row r="475" spans="2:6" x14ac:dyDescent="0.15">
      <c r="B475" t="s">
        <v>188</v>
      </c>
      <c r="C475">
        <v>1434400</v>
      </c>
      <c r="D475">
        <v>185000</v>
      </c>
      <c r="E475">
        <v>63600</v>
      </c>
      <c r="F475">
        <v>1683000</v>
      </c>
    </row>
    <row r="476" spans="2:6" x14ac:dyDescent="0.15">
      <c r="B476" t="s">
        <v>189</v>
      </c>
      <c r="C476">
        <v>4813500</v>
      </c>
      <c r="D476">
        <v>569600</v>
      </c>
      <c r="E476">
        <v>193400</v>
      </c>
      <c r="F476">
        <v>5576500</v>
      </c>
    </row>
    <row r="477" spans="2:6" x14ac:dyDescent="0.15">
      <c r="B477" t="s">
        <v>190</v>
      </c>
      <c r="C477">
        <v>3480000</v>
      </c>
      <c r="D477">
        <v>413300</v>
      </c>
      <c r="E477">
        <v>122300</v>
      </c>
      <c r="F477">
        <v>4015600</v>
      </c>
    </row>
    <row r="478" spans="2:6" x14ac:dyDescent="0.15">
      <c r="B478" t="s">
        <v>191</v>
      </c>
      <c r="C478">
        <v>2236300</v>
      </c>
      <c r="D478">
        <v>252900</v>
      </c>
      <c r="E478">
        <v>61300</v>
      </c>
      <c r="F478">
        <v>2550500</v>
      </c>
    </row>
    <row r="479" spans="2:6" x14ac:dyDescent="0.15">
      <c r="B479" t="s">
        <v>192</v>
      </c>
      <c r="C479">
        <v>1067400</v>
      </c>
      <c r="D479">
        <v>117700</v>
      </c>
      <c r="E479">
        <v>33100</v>
      </c>
      <c r="F479">
        <v>1218200</v>
      </c>
    </row>
    <row r="480" spans="2:6" x14ac:dyDescent="0.15">
      <c r="B480" t="s">
        <v>193</v>
      </c>
      <c r="C480">
        <v>3598400</v>
      </c>
      <c r="D480">
        <v>422000</v>
      </c>
      <c r="E480">
        <v>59700</v>
      </c>
      <c r="F480">
        <v>4080100</v>
      </c>
    </row>
    <row r="481" spans="2:6" x14ac:dyDescent="0.15">
      <c r="B481" t="s">
        <v>194</v>
      </c>
      <c r="C481">
        <v>2420200</v>
      </c>
      <c r="D481">
        <v>259600</v>
      </c>
      <c r="E481">
        <v>41400</v>
      </c>
      <c r="F481">
        <v>2721200</v>
      </c>
    </row>
    <row r="482" spans="2:6" x14ac:dyDescent="0.15">
      <c r="B482" t="s">
        <v>195</v>
      </c>
      <c r="C482">
        <v>1501400</v>
      </c>
      <c r="D482">
        <v>165800</v>
      </c>
      <c r="E482">
        <v>43200</v>
      </c>
      <c r="F482">
        <v>1710400</v>
      </c>
    </row>
    <row r="483" spans="2:6" x14ac:dyDescent="0.15">
      <c r="B483" t="s">
        <v>196</v>
      </c>
      <c r="C483">
        <v>723200</v>
      </c>
      <c r="D483">
        <v>73800</v>
      </c>
      <c r="E483">
        <v>32800</v>
      </c>
      <c r="F483">
        <v>829800</v>
      </c>
    </row>
    <row r="484" spans="2:6" x14ac:dyDescent="0.15">
      <c r="B484" t="s">
        <v>197</v>
      </c>
      <c r="C484">
        <v>3609100</v>
      </c>
      <c r="D484">
        <v>304500</v>
      </c>
      <c r="E484">
        <v>101900</v>
      </c>
      <c r="F484">
        <v>4015500</v>
      </c>
    </row>
    <row r="485" spans="2:6" x14ac:dyDescent="0.15">
      <c r="B485" t="s">
        <v>198</v>
      </c>
      <c r="C485">
        <v>2763300</v>
      </c>
      <c r="D485">
        <v>217500</v>
      </c>
      <c r="E485">
        <v>117000</v>
      </c>
      <c r="F485">
        <v>3097800</v>
      </c>
    </row>
    <row r="486" spans="2:6" x14ac:dyDescent="0.15">
      <c r="B486" t="s">
        <v>199</v>
      </c>
      <c r="C486">
        <v>1822800</v>
      </c>
      <c r="D486">
        <v>138100</v>
      </c>
      <c r="E486">
        <v>64100</v>
      </c>
      <c r="F486">
        <v>2025000</v>
      </c>
    </row>
    <row r="487" spans="2:6" x14ac:dyDescent="0.15">
      <c r="B487" t="s">
        <v>200</v>
      </c>
      <c r="C487">
        <v>882500</v>
      </c>
      <c r="D487">
        <v>59500</v>
      </c>
      <c r="E487">
        <v>8700</v>
      </c>
      <c r="F487">
        <v>950700</v>
      </c>
    </row>
    <row r="488" spans="2:6" x14ac:dyDescent="0.15">
      <c r="B488" t="s">
        <v>201</v>
      </c>
      <c r="C488">
        <v>2617000</v>
      </c>
      <c r="D488">
        <v>208000</v>
      </c>
      <c r="E488">
        <v>-41200</v>
      </c>
      <c r="F488">
        <v>2783800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cols>
    <col min="3" max="3" width="9" customWidth="1"/>
    <col min="5" max="5" width="9" customWidth="1"/>
  </cols>
  <sheetData>
    <row r="1" spans="1:6" x14ac:dyDescent="0.15">
      <c r="B1" s="10" t="s">
        <v>303</v>
      </c>
      <c r="C1" s="10" t="s">
        <v>416</v>
      </c>
      <c r="D1" s="10" t="s">
        <v>415</v>
      </c>
      <c r="E1" s="10" t="s">
        <v>418</v>
      </c>
      <c r="F1" s="10" t="s">
        <v>417</v>
      </c>
    </row>
    <row r="2" spans="1:6" x14ac:dyDescent="0.15">
      <c r="A2" t="s">
        <v>90</v>
      </c>
      <c r="B2" t="s">
        <v>171</v>
      </c>
      <c r="C2" s="11">
        <f t="shared" ref="C2:D14" si="0">C3*E2/E3</f>
        <v>32420623.771346867</v>
      </c>
      <c r="D2" s="11">
        <f t="shared" si="0"/>
        <v>133261874.8611128</v>
      </c>
      <c r="E2">
        <v>41926400</v>
      </c>
      <c r="F2">
        <v>75433800</v>
      </c>
    </row>
    <row r="3" spans="1:6" x14ac:dyDescent="0.15">
      <c r="B3" t="s">
        <v>173</v>
      </c>
      <c r="C3" s="11">
        <f t="shared" si="0"/>
        <v>29770688.751835804</v>
      </c>
      <c r="D3" s="11">
        <f t="shared" si="0"/>
        <v>110823846.74923237</v>
      </c>
      <c r="E3">
        <v>38499500</v>
      </c>
      <c r="F3">
        <v>62732600</v>
      </c>
    </row>
    <row r="4" spans="1:6" x14ac:dyDescent="0.15">
      <c r="B4" t="s">
        <v>175</v>
      </c>
      <c r="C4" s="11">
        <f t="shared" si="0"/>
        <v>27366113.790012702</v>
      </c>
      <c r="D4" s="11">
        <f t="shared" si="0"/>
        <v>100307765.59614521</v>
      </c>
      <c r="E4">
        <v>35389900</v>
      </c>
      <c r="F4">
        <v>56779900</v>
      </c>
    </row>
    <row r="5" spans="1:6" x14ac:dyDescent="0.15">
      <c r="B5" t="s">
        <v>177</v>
      </c>
      <c r="C5" s="11">
        <f t="shared" si="0"/>
        <v>25181690.131132431</v>
      </c>
      <c r="D5" s="11">
        <f t="shared" si="0"/>
        <v>89973468.297553092</v>
      </c>
      <c r="E5">
        <v>32565000</v>
      </c>
      <c r="F5">
        <v>50930100</v>
      </c>
    </row>
    <row r="6" spans="1:6" x14ac:dyDescent="0.15">
      <c r="B6" t="s">
        <v>179</v>
      </c>
      <c r="C6" s="11">
        <f t="shared" si="0"/>
        <v>22192519.50712182</v>
      </c>
      <c r="D6" s="11">
        <f t="shared" si="0"/>
        <v>86669206.670268968</v>
      </c>
      <c r="E6">
        <v>28699400</v>
      </c>
      <c r="F6">
        <v>49059700</v>
      </c>
    </row>
    <row r="7" spans="1:6" x14ac:dyDescent="0.15">
      <c r="B7" t="s">
        <v>181</v>
      </c>
      <c r="C7" s="11">
        <f t="shared" si="0"/>
        <v>17463211.74129596</v>
      </c>
      <c r="D7" s="11">
        <f t="shared" si="0"/>
        <v>85598318.690081418</v>
      </c>
      <c r="E7">
        <v>22583452</v>
      </c>
      <c r="F7">
        <v>48453516.5</v>
      </c>
    </row>
    <row r="8" spans="1:6" x14ac:dyDescent="0.15">
      <c r="B8" t="s">
        <v>183</v>
      </c>
      <c r="C8" s="11">
        <f t="shared" si="0"/>
        <v>15285896.487289002</v>
      </c>
      <c r="D8" s="11">
        <f t="shared" si="0"/>
        <v>79420332.387163505</v>
      </c>
      <c r="E8">
        <v>19767744.600000001</v>
      </c>
      <c r="F8">
        <v>44956424.899999999</v>
      </c>
    </row>
    <row r="9" spans="1:6" x14ac:dyDescent="0.15">
      <c r="B9" t="s">
        <v>185</v>
      </c>
      <c r="C9" s="11">
        <f t="shared" si="0"/>
        <v>14687286.304012578</v>
      </c>
      <c r="D9" s="11">
        <f t="shared" si="0"/>
        <v>72964877.851186469</v>
      </c>
      <c r="E9">
        <v>18993621</v>
      </c>
      <c r="F9">
        <v>41302270.5</v>
      </c>
    </row>
    <row r="10" spans="1:6" x14ac:dyDescent="0.15">
      <c r="B10" t="s">
        <v>187</v>
      </c>
      <c r="C10" s="11">
        <f t="shared" si="0"/>
        <v>10205034.155277425</v>
      </c>
      <c r="D10" s="11">
        <f t="shared" si="0"/>
        <v>52997252.926558897</v>
      </c>
      <c r="E10">
        <v>13197165.699999999</v>
      </c>
      <c r="F10">
        <v>29999459.199999999</v>
      </c>
    </row>
    <row r="11" spans="1:6" x14ac:dyDescent="0.15">
      <c r="B11" t="s">
        <v>189</v>
      </c>
      <c r="C11" s="11">
        <f t="shared" si="0"/>
        <v>9286365.4250452612</v>
      </c>
      <c r="D11" s="11">
        <f t="shared" si="0"/>
        <v>47460453.080601819</v>
      </c>
      <c r="E11">
        <v>12009141.9</v>
      </c>
      <c r="F11">
        <v>26865315.600000001</v>
      </c>
    </row>
    <row r="12" spans="1:6" x14ac:dyDescent="0.15">
      <c r="B12" t="s">
        <v>191</v>
      </c>
      <c r="C12" s="11">
        <f t="shared" si="0"/>
        <v>8381610.2262280947</v>
      </c>
      <c r="D12" s="11">
        <f t="shared" si="0"/>
        <v>43261749.524745151</v>
      </c>
      <c r="E12">
        <v>10839111.1</v>
      </c>
      <c r="F12">
        <v>24488610.600000001</v>
      </c>
    </row>
    <row r="13" spans="1:6" x14ac:dyDescent="0.15">
      <c r="B13" t="s">
        <v>193</v>
      </c>
      <c r="C13" s="11">
        <f t="shared" si="0"/>
        <v>7550110.3541332912</v>
      </c>
      <c r="D13" s="11">
        <f t="shared" si="0"/>
        <v>38263601.032118268</v>
      </c>
      <c r="E13">
        <v>9763814.1999999993</v>
      </c>
      <c r="F13">
        <v>21659374.300000001</v>
      </c>
    </row>
    <row r="14" spans="1:6" x14ac:dyDescent="0.15">
      <c r="B14" t="s">
        <v>195</v>
      </c>
      <c r="C14" s="11">
        <f t="shared" si="0"/>
        <v>6459463.6326564737</v>
      </c>
      <c r="D14" s="11">
        <f t="shared" si="0"/>
        <v>33622190.54603757</v>
      </c>
      <c r="E14">
        <v>8353388.2000000002</v>
      </c>
      <c r="F14">
        <v>19032072</v>
      </c>
    </row>
    <row r="15" spans="1:6" x14ac:dyDescent="0.15">
      <c r="B15" t="s">
        <v>197</v>
      </c>
      <c r="C15" s="11">
        <f>C16*E15/E16</f>
        <v>5714978.1957443496</v>
      </c>
      <c r="D15" s="11">
        <f>D16*F15/F16</f>
        <v>29611399.204163246</v>
      </c>
      <c r="E15">
        <v>7390618.5</v>
      </c>
      <c r="F15">
        <v>16761736</v>
      </c>
    </row>
    <row r="16" spans="1:6" x14ac:dyDescent="0.15">
      <c r="B16" t="s">
        <v>199</v>
      </c>
      <c r="C16">
        <v>5348800</v>
      </c>
      <c r="D16">
        <v>28965200</v>
      </c>
      <c r="E16">
        <v>6917076.2999999998</v>
      </c>
      <c r="F16">
        <v>16395950.5</v>
      </c>
    </row>
    <row r="17" spans="1:6" x14ac:dyDescent="0.15">
      <c r="B17" t="s">
        <v>201</v>
      </c>
      <c r="C17" s="11">
        <f>C16*E17/E16</f>
        <v>4913597.1406647637</v>
      </c>
      <c r="D17" s="11">
        <f>D16*F17/F16</f>
        <v>26585824.062086549</v>
      </c>
      <c r="E17">
        <v>6354271.2999999998</v>
      </c>
      <c r="F17">
        <v>15049088.4</v>
      </c>
    </row>
    <row r="18" spans="1:6" x14ac:dyDescent="0.15">
      <c r="A18" t="s">
        <v>440</v>
      </c>
      <c r="B18" t="s">
        <v>171</v>
      </c>
      <c r="C18">
        <v>8378178.0999999996</v>
      </c>
      <c r="D18">
        <v>27440114.699999999</v>
      </c>
      <c r="E18">
        <v>9129126.4000000004</v>
      </c>
      <c r="F18">
        <v>13034809</v>
      </c>
    </row>
    <row r="19" spans="1:6" x14ac:dyDescent="0.15">
      <c r="B19" t="s">
        <v>173</v>
      </c>
      <c r="C19">
        <v>7420620.7999999998</v>
      </c>
      <c r="D19">
        <v>23232562.100000001</v>
      </c>
      <c r="E19">
        <v>7273534.9000000004</v>
      </c>
      <c r="F19">
        <v>12780439.800000001</v>
      </c>
    </row>
    <row r="20" spans="1:6" x14ac:dyDescent="0.15">
      <c r="B20" t="s">
        <v>175</v>
      </c>
      <c r="C20">
        <v>7597046.7000000002</v>
      </c>
      <c r="D20">
        <v>22991349.5</v>
      </c>
      <c r="E20">
        <v>6113545</v>
      </c>
      <c r="F20">
        <v>11909364</v>
      </c>
    </row>
    <row r="21" spans="1:6" x14ac:dyDescent="0.15">
      <c r="B21" t="s">
        <v>177</v>
      </c>
      <c r="C21">
        <v>6139944.7000000002</v>
      </c>
      <c r="D21">
        <v>19387888</v>
      </c>
      <c r="E21">
        <v>5323718.5</v>
      </c>
      <c r="F21">
        <v>11476974.1</v>
      </c>
    </row>
    <row r="22" spans="1:6" x14ac:dyDescent="0.15">
      <c r="B22" t="s">
        <v>179</v>
      </c>
      <c r="C22">
        <v>6224574.2000000002</v>
      </c>
      <c r="D22">
        <v>19244401.199999999</v>
      </c>
      <c r="E22">
        <v>4192574.9</v>
      </c>
      <c r="F22">
        <v>10937479.4</v>
      </c>
    </row>
    <row r="23" spans="1:6" x14ac:dyDescent="0.15">
      <c r="B23" t="s">
        <v>181</v>
      </c>
      <c r="C23">
        <v>4671879.9000000004</v>
      </c>
      <c r="D23">
        <v>16085847.1</v>
      </c>
      <c r="E23">
        <v>3562112.4</v>
      </c>
      <c r="F23">
        <v>10369285.300000001</v>
      </c>
    </row>
    <row r="24" spans="1:6" x14ac:dyDescent="0.15">
      <c r="B24" t="s">
        <v>183</v>
      </c>
      <c r="C24">
        <v>3999710.7</v>
      </c>
      <c r="D24">
        <v>16446469.699999999</v>
      </c>
      <c r="E24">
        <v>3121833.5</v>
      </c>
      <c r="F24">
        <v>9782089.5999999996</v>
      </c>
    </row>
    <row r="25" spans="1:6" x14ac:dyDescent="0.15">
      <c r="B25" t="s">
        <v>185</v>
      </c>
      <c r="C25">
        <v>3414320.3</v>
      </c>
      <c r="D25">
        <v>14259345.300000001</v>
      </c>
      <c r="E25">
        <v>2977198.4</v>
      </c>
      <c r="F25">
        <v>9022945.4000000004</v>
      </c>
    </row>
    <row r="26" spans="1:6" x14ac:dyDescent="0.15">
      <c r="B26" t="s">
        <v>187</v>
      </c>
      <c r="C26" s="11">
        <f>C25*E26/E25</f>
        <v>3188681.2229826874</v>
      </c>
      <c r="D26" s="11">
        <f>D25*F26/F25</f>
        <v>13283175.556682756</v>
      </c>
      <c r="E26">
        <v>2780447</v>
      </c>
      <c r="F26">
        <v>8405250.4000000004</v>
      </c>
    </row>
    <row r="27" spans="1:6" x14ac:dyDescent="0.15">
      <c r="B27" t="s">
        <v>189</v>
      </c>
      <c r="C27" s="11">
        <f t="shared" ref="C27:D33" si="1">C26*E27/E26</f>
        <v>3025306.7345396299</v>
      </c>
      <c r="D27" s="11">
        <f t="shared" si="1"/>
        <v>11659894.539199861</v>
      </c>
      <c r="E27">
        <v>2637988.7000000002</v>
      </c>
      <c r="F27">
        <v>7378080.0999999996</v>
      </c>
    </row>
    <row r="28" spans="1:6" x14ac:dyDescent="0.15">
      <c r="B28" t="s">
        <v>191</v>
      </c>
      <c r="C28" s="11">
        <f t="shared" si="1"/>
        <v>2677050.3493886939</v>
      </c>
      <c r="D28" s="11">
        <f t="shared" si="1"/>
        <v>10876865.73876158</v>
      </c>
      <c r="E28">
        <v>2334318.2000000002</v>
      </c>
      <c r="F28">
        <v>6882599.7000000002</v>
      </c>
    </row>
    <row r="29" spans="1:6" x14ac:dyDescent="0.15">
      <c r="B29" t="s">
        <v>193</v>
      </c>
      <c r="C29" s="11">
        <f t="shared" si="1"/>
        <v>2372554.2158700777</v>
      </c>
      <c r="D29" s="11">
        <f t="shared" si="1"/>
        <v>9377977.5988927726</v>
      </c>
      <c r="E29">
        <v>2068805.5</v>
      </c>
      <c r="F29">
        <v>5934142</v>
      </c>
    </row>
    <row r="30" spans="1:6" x14ac:dyDescent="0.15">
      <c r="B30" t="s">
        <v>195</v>
      </c>
      <c r="C30" s="11">
        <f t="shared" si="1"/>
        <v>1727980.5996788887</v>
      </c>
      <c r="D30" s="11">
        <f t="shared" si="1"/>
        <v>6975517.1795595279</v>
      </c>
      <c r="E30">
        <v>1506754.09</v>
      </c>
      <c r="F30">
        <v>4413927.0999999996</v>
      </c>
    </row>
    <row r="31" spans="1:6" x14ac:dyDescent="0.15">
      <c r="B31" t="s">
        <v>197</v>
      </c>
      <c r="C31" s="11">
        <f t="shared" si="1"/>
        <v>1495194.3711747152</v>
      </c>
      <c r="D31" s="11">
        <f t="shared" si="1"/>
        <v>5184699.9147505434</v>
      </c>
      <c r="E31">
        <v>1303770.56</v>
      </c>
      <c r="F31">
        <v>3280744.19</v>
      </c>
    </row>
    <row r="32" spans="1:6" x14ac:dyDescent="0.15">
      <c r="B32" t="s">
        <v>199</v>
      </c>
      <c r="C32" s="11">
        <f t="shared" si="1"/>
        <v>1318640.3263469471</v>
      </c>
      <c r="D32" s="11">
        <f t="shared" si="1"/>
        <v>4523013.9464461263</v>
      </c>
      <c r="E32">
        <v>1149820.03</v>
      </c>
      <c r="F32">
        <v>2862046.4</v>
      </c>
    </row>
    <row r="33" spans="1:6" x14ac:dyDescent="0.15">
      <c r="B33" t="s">
        <v>201</v>
      </c>
      <c r="C33" s="11">
        <f t="shared" si="1"/>
        <v>1405461.4968029503</v>
      </c>
      <c r="D33" s="11">
        <f t="shared" si="1"/>
        <v>3674057.7078830092</v>
      </c>
      <c r="E33">
        <v>1225525.83</v>
      </c>
      <c r="F33">
        <v>2324848.8199999998</v>
      </c>
    </row>
    <row r="34" spans="1:6" x14ac:dyDescent="0.15">
      <c r="A34" t="s">
        <v>93</v>
      </c>
      <c r="B34" t="s">
        <v>171</v>
      </c>
      <c r="C34">
        <v>51694000</v>
      </c>
      <c r="D34">
        <v>206264300</v>
      </c>
      <c r="E34">
        <v>52618700</v>
      </c>
      <c r="F34">
        <v>159811400</v>
      </c>
    </row>
    <row r="35" spans="1:6" x14ac:dyDescent="0.15">
      <c r="B35" t="s">
        <v>173</v>
      </c>
      <c r="C35">
        <v>47422600</v>
      </c>
      <c r="D35">
        <v>182040500</v>
      </c>
      <c r="E35">
        <v>46478200</v>
      </c>
      <c r="F35">
        <v>151976500</v>
      </c>
    </row>
    <row r="36" spans="1:6" x14ac:dyDescent="0.15">
      <c r="B36" t="s">
        <v>175</v>
      </c>
      <c r="C36">
        <v>50555300</v>
      </c>
      <c r="D36">
        <v>182850100</v>
      </c>
      <c r="E36">
        <v>42754700</v>
      </c>
      <c r="F36">
        <v>143273200</v>
      </c>
    </row>
    <row r="37" spans="1:6" x14ac:dyDescent="0.15">
      <c r="B37" t="s">
        <v>177</v>
      </c>
      <c r="C37">
        <v>42708700</v>
      </c>
      <c r="D37">
        <v>163867800</v>
      </c>
      <c r="E37">
        <v>39403800</v>
      </c>
      <c r="F37">
        <v>133976600</v>
      </c>
    </row>
    <row r="38" spans="1:6" x14ac:dyDescent="0.15">
      <c r="B38" t="s">
        <v>179</v>
      </c>
      <c r="C38">
        <v>42838300</v>
      </c>
      <c r="D38">
        <v>157288500</v>
      </c>
      <c r="E38">
        <v>34875300</v>
      </c>
      <c r="F38">
        <v>125969300</v>
      </c>
    </row>
    <row r="39" spans="1:6" x14ac:dyDescent="0.15">
      <c r="B39" t="s">
        <v>181</v>
      </c>
      <c r="C39">
        <v>39146500</v>
      </c>
      <c r="D39">
        <v>138557600</v>
      </c>
      <c r="E39">
        <v>30918400</v>
      </c>
      <c r="F39">
        <v>118024500</v>
      </c>
    </row>
    <row r="40" spans="1:6" x14ac:dyDescent="0.15">
      <c r="B40" t="s">
        <v>183</v>
      </c>
      <c r="C40">
        <v>36992821.299999997</v>
      </c>
      <c r="D40">
        <v>134404725.90000001</v>
      </c>
      <c r="E40">
        <v>27752085.100000001</v>
      </c>
      <c r="F40">
        <v>110487894.90000001</v>
      </c>
    </row>
    <row r="41" spans="1:6" x14ac:dyDescent="0.15">
      <c r="B41" t="s">
        <v>185</v>
      </c>
      <c r="C41">
        <v>32291807.600000001</v>
      </c>
      <c r="D41">
        <v>123068183.59999999</v>
      </c>
      <c r="E41">
        <v>26130489.699999999</v>
      </c>
      <c r="F41">
        <v>104613663.2</v>
      </c>
    </row>
    <row r="42" spans="1:6" x14ac:dyDescent="0.15">
      <c r="B42" t="s">
        <v>187</v>
      </c>
      <c r="C42">
        <v>30220720.699999999</v>
      </c>
      <c r="D42">
        <v>124292321.59999999</v>
      </c>
      <c r="E42">
        <v>24194301.899999999</v>
      </c>
      <c r="F42">
        <v>97734692.799999997</v>
      </c>
    </row>
    <row r="43" spans="1:6" x14ac:dyDescent="0.15">
      <c r="B43" t="s">
        <v>189</v>
      </c>
      <c r="C43">
        <v>27612202.100000001</v>
      </c>
      <c r="D43">
        <v>119624056.2</v>
      </c>
      <c r="E43">
        <v>21786855.699999999</v>
      </c>
      <c r="F43">
        <v>90673217.5</v>
      </c>
    </row>
    <row r="44" spans="1:6" x14ac:dyDescent="0.15">
      <c r="B44" t="s">
        <v>191</v>
      </c>
      <c r="C44">
        <v>24779305.199999999</v>
      </c>
      <c r="D44">
        <v>105441477.59999999</v>
      </c>
      <c r="E44">
        <v>18726319</v>
      </c>
      <c r="F44">
        <v>81064328.700000003</v>
      </c>
    </row>
    <row r="45" spans="1:6" x14ac:dyDescent="0.15">
      <c r="B45" t="s">
        <v>193</v>
      </c>
      <c r="C45">
        <v>21673709</v>
      </c>
      <c r="D45">
        <v>94337476</v>
      </c>
      <c r="E45">
        <v>15774778</v>
      </c>
      <c r="F45">
        <v>73083981.099999994</v>
      </c>
    </row>
    <row r="46" spans="1:6" x14ac:dyDescent="0.15">
      <c r="B46" t="s">
        <v>195</v>
      </c>
      <c r="C46">
        <v>19362173.699999999</v>
      </c>
      <c r="D46">
        <v>82722740</v>
      </c>
      <c r="E46">
        <v>13005957.9</v>
      </c>
      <c r="F46">
        <v>70275980.700000003</v>
      </c>
    </row>
    <row r="47" spans="1:6" x14ac:dyDescent="0.15">
      <c r="B47" t="s">
        <v>197</v>
      </c>
      <c r="C47">
        <v>15148487</v>
      </c>
      <c r="D47">
        <v>65331028.399999999</v>
      </c>
      <c r="E47">
        <v>10782114.4</v>
      </c>
      <c r="F47">
        <v>56369188.700000003</v>
      </c>
    </row>
    <row r="48" spans="1:6" x14ac:dyDescent="0.15">
      <c r="B48" t="s">
        <v>199</v>
      </c>
      <c r="C48">
        <v>12086517.1</v>
      </c>
      <c r="D48">
        <v>59739447.700000003</v>
      </c>
      <c r="E48">
        <v>9940898.3000000007</v>
      </c>
      <c r="F48">
        <v>49617644</v>
      </c>
    </row>
    <row r="49" spans="1:6" x14ac:dyDescent="0.15">
      <c r="B49" t="s">
        <v>201</v>
      </c>
      <c r="C49" s="11">
        <f t="shared" ref="C49:D49" si="2">C48*E49/E48</f>
        <v>10975237.719317196</v>
      </c>
      <c r="D49" s="11">
        <f t="shared" si="2"/>
        <v>53060585.272151172</v>
      </c>
      <c r="E49">
        <v>9026895.0999999996</v>
      </c>
      <c r="F49">
        <v>44070397.899999999</v>
      </c>
    </row>
    <row r="50" spans="1:6" x14ac:dyDescent="0.15">
      <c r="A50" t="s">
        <v>91</v>
      </c>
      <c r="B50" t="s">
        <v>171</v>
      </c>
      <c r="C50">
        <v>22915400</v>
      </c>
      <c r="D50">
        <v>83676500</v>
      </c>
      <c r="E50">
        <v>18765600</v>
      </c>
      <c r="F50">
        <v>80870700</v>
      </c>
    </row>
    <row r="51" spans="1:6" x14ac:dyDescent="0.15">
      <c r="B51" t="s">
        <v>173</v>
      </c>
      <c r="C51">
        <v>22459300</v>
      </c>
      <c r="D51">
        <v>82712000</v>
      </c>
      <c r="E51">
        <v>17474000</v>
      </c>
      <c r="F51">
        <v>75686600</v>
      </c>
    </row>
    <row r="52" spans="1:6" x14ac:dyDescent="0.15">
      <c r="B52" t="s">
        <v>175</v>
      </c>
      <c r="C52">
        <v>20887100</v>
      </c>
      <c r="D52">
        <v>82150800</v>
      </c>
      <c r="E52">
        <v>15818000</v>
      </c>
      <c r="F52">
        <v>72797800</v>
      </c>
    </row>
    <row r="53" spans="1:6" x14ac:dyDescent="0.15">
      <c r="B53" t="s">
        <v>177</v>
      </c>
      <c r="C53">
        <v>19672300</v>
      </c>
      <c r="D53">
        <v>77094500</v>
      </c>
      <c r="E53">
        <v>14275400</v>
      </c>
      <c r="F53">
        <v>67514700</v>
      </c>
    </row>
    <row r="54" spans="1:6" x14ac:dyDescent="0.15">
      <c r="B54" t="s">
        <v>179</v>
      </c>
      <c r="C54">
        <v>17542600</v>
      </c>
      <c r="D54">
        <v>69945100</v>
      </c>
      <c r="E54">
        <v>12122100</v>
      </c>
      <c r="F54">
        <v>64433000</v>
      </c>
    </row>
    <row r="55" spans="1:6" x14ac:dyDescent="0.15">
      <c r="B55" t="s">
        <v>181</v>
      </c>
      <c r="C55">
        <v>16138557.6</v>
      </c>
      <c r="D55">
        <v>69186409.900000006</v>
      </c>
      <c r="E55">
        <v>10066677.199999999</v>
      </c>
      <c r="F55">
        <v>61689622.200000003</v>
      </c>
    </row>
    <row r="56" spans="1:6" x14ac:dyDescent="0.15">
      <c r="B56" t="s">
        <v>183</v>
      </c>
      <c r="C56">
        <v>15221771</v>
      </c>
      <c r="D56">
        <v>63367477.799999997</v>
      </c>
      <c r="E56">
        <v>8146266.46</v>
      </c>
      <c r="F56">
        <v>57467078.18</v>
      </c>
    </row>
    <row r="57" spans="1:6" x14ac:dyDescent="0.15">
      <c r="B57" t="s">
        <v>185</v>
      </c>
      <c r="C57">
        <v>14260951.6</v>
      </c>
      <c r="D57">
        <v>61212978</v>
      </c>
      <c r="E57">
        <v>7498753.7300000004</v>
      </c>
      <c r="F57">
        <v>53273821.950000003</v>
      </c>
    </row>
    <row r="58" spans="1:6" x14ac:dyDescent="0.15">
      <c r="B58" t="s">
        <v>187</v>
      </c>
      <c r="C58">
        <v>12743375.6</v>
      </c>
      <c r="D58">
        <v>55178411.799999997</v>
      </c>
      <c r="E58">
        <v>6763996.7199999997</v>
      </c>
      <c r="F58">
        <v>50072755.479999997</v>
      </c>
    </row>
    <row r="59" spans="1:6" x14ac:dyDescent="0.15">
      <c r="B59" t="s">
        <v>189</v>
      </c>
      <c r="C59">
        <v>11389638.5</v>
      </c>
      <c r="D59">
        <v>54023934.899999999</v>
      </c>
      <c r="E59">
        <v>6010876.8399999999</v>
      </c>
      <c r="F59">
        <v>46544921.439999998</v>
      </c>
    </row>
    <row r="60" spans="1:6" x14ac:dyDescent="0.15">
      <c r="B60" t="s">
        <v>191</v>
      </c>
      <c r="C60">
        <v>10400143.1</v>
      </c>
      <c r="D60">
        <v>46433069</v>
      </c>
      <c r="E60">
        <v>5500799.2699999996</v>
      </c>
      <c r="F60">
        <v>43170467.43</v>
      </c>
    </row>
    <row r="61" spans="1:6" x14ac:dyDescent="0.15">
      <c r="B61" t="s">
        <v>193</v>
      </c>
      <c r="C61">
        <v>8353451.9000000004</v>
      </c>
      <c r="D61">
        <v>39907516.399999999</v>
      </c>
      <c r="E61">
        <v>4732871.96</v>
      </c>
      <c r="F61">
        <v>37541246.479999997</v>
      </c>
    </row>
    <row r="62" spans="1:6" x14ac:dyDescent="0.15">
      <c r="B62" t="s">
        <v>195</v>
      </c>
      <c r="C62">
        <v>7825328.5999999996</v>
      </c>
      <c r="D62">
        <v>36497848</v>
      </c>
      <c r="E62">
        <v>3764601.75</v>
      </c>
      <c r="F62">
        <v>34741307.969999999</v>
      </c>
    </row>
    <row r="63" spans="1:6" x14ac:dyDescent="0.15">
      <c r="B63" t="s">
        <v>197</v>
      </c>
      <c r="C63">
        <v>6361875.4000000004</v>
      </c>
      <c r="D63">
        <v>32411831.699999999</v>
      </c>
      <c r="E63">
        <v>3890542.05</v>
      </c>
      <c r="F63">
        <v>29593084.280000001</v>
      </c>
    </row>
    <row r="64" spans="1:6" x14ac:dyDescent="0.15">
      <c r="B64" t="s">
        <v>199</v>
      </c>
      <c r="C64" s="11">
        <f t="shared" ref="C64:D65" si="3">C63*E64/E63</f>
        <v>6731440.5885292124</v>
      </c>
      <c r="D64" s="11">
        <f t="shared" si="3"/>
        <v>30150773.886494461</v>
      </c>
      <c r="E64">
        <v>4116545.99</v>
      </c>
      <c r="F64">
        <v>27528663.02</v>
      </c>
    </row>
    <row r="65" spans="1:6" x14ac:dyDescent="0.15">
      <c r="B65" t="s">
        <v>201</v>
      </c>
      <c r="C65" s="11">
        <f t="shared" si="3"/>
        <v>6453402.9026205139</v>
      </c>
      <c r="D65" s="11">
        <f t="shared" si="3"/>
        <v>28101259.368150759</v>
      </c>
      <c r="E65">
        <v>3946514.79</v>
      </c>
      <c r="F65">
        <v>25657387.850000001</v>
      </c>
    </row>
    <row r="66" spans="1:6" x14ac:dyDescent="0.15">
      <c r="A66" t="s">
        <v>92</v>
      </c>
      <c r="B66" t="s">
        <v>171</v>
      </c>
      <c r="C66">
        <v>55203100</v>
      </c>
      <c r="D66">
        <v>207140100</v>
      </c>
      <c r="E66">
        <v>71041100</v>
      </c>
      <c r="F66">
        <v>117918300</v>
      </c>
    </row>
    <row r="67" spans="1:6" x14ac:dyDescent="0.15">
      <c r="B67" t="s">
        <v>173</v>
      </c>
      <c r="C67">
        <v>53917300</v>
      </c>
      <c r="D67">
        <v>188408100</v>
      </c>
      <c r="E67">
        <v>65468100</v>
      </c>
      <c r="F67">
        <v>113105500</v>
      </c>
    </row>
    <row r="68" spans="1:6" x14ac:dyDescent="0.15">
      <c r="B68" t="s">
        <v>175</v>
      </c>
      <c r="C68">
        <v>59614800</v>
      </c>
      <c r="D68">
        <v>181213300</v>
      </c>
      <c r="E68">
        <v>61568600</v>
      </c>
      <c r="F68">
        <v>104015400</v>
      </c>
    </row>
    <row r="69" spans="1:6" x14ac:dyDescent="0.15">
      <c r="B69" t="s">
        <v>177</v>
      </c>
      <c r="C69">
        <v>51094400</v>
      </c>
      <c r="D69">
        <v>162950300</v>
      </c>
      <c r="E69">
        <v>60552900</v>
      </c>
      <c r="F69">
        <v>93537000</v>
      </c>
    </row>
    <row r="70" spans="1:6" x14ac:dyDescent="0.15">
      <c r="B70" t="s">
        <v>179</v>
      </c>
      <c r="C70">
        <v>49294500</v>
      </c>
      <c r="D70">
        <v>167693200</v>
      </c>
      <c r="E70">
        <v>55394300</v>
      </c>
      <c r="F70">
        <v>89873400</v>
      </c>
    </row>
    <row r="71" spans="1:6" x14ac:dyDescent="0.15">
      <c r="B71" t="s">
        <v>181</v>
      </c>
      <c r="C71">
        <v>39377400</v>
      </c>
      <c r="D71">
        <v>152856200</v>
      </c>
      <c r="E71">
        <v>46557600</v>
      </c>
      <c r="F71">
        <v>90327000</v>
      </c>
    </row>
    <row r="72" spans="1:6" x14ac:dyDescent="0.15">
      <c r="B72" t="s">
        <v>183</v>
      </c>
      <c r="C72">
        <v>33649700</v>
      </c>
      <c r="D72">
        <v>146708500</v>
      </c>
      <c r="E72">
        <v>38754500</v>
      </c>
      <c r="F72">
        <v>89225900</v>
      </c>
    </row>
    <row r="73" spans="1:6" x14ac:dyDescent="0.15">
      <c r="B73" t="s">
        <v>185</v>
      </c>
      <c r="C73">
        <v>28862200</v>
      </c>
      <c r="D73">
        <v>135299100</v>
      </c>
      <c r="E73">
        <v>36410300</v>
      </c>
      <c r="F73">
        <v>82715800</v>
      </c>
    </row>
    <row r="74" spans="1:6" x14ac:dyDescent="0.15">
      <c r="B74" t="s">
        <v>187</v>
      </c>
      <c r="C74">
        <v>27888700</v>
      </c>
      <c r="D74">
        <v>125442600</v>
      </c>
      <c r="E74">
        <v>32920000</v>
      </c>
      <c r="F74">
        <v>80536200</v>
      </c>
    </row>
    <row r="75" spans="1:6" x14ac:dyDescent="0.15">
      <c r="B75" t="s">
        <v>189</v>
      </c>
      <c r="C75">
        <v>23121500</v>
      </c>
      <c r="D75">
        <v>118411100</v>
      </c>
      <c r="E75">
        <v>27916200</v>
      </c>
      <c r="F75">
        <v>76647800</v>
      </c>
    </row>
    <row r="76" spans="1:6" x14ac:dyDescent="0.15">
      <c r="B76" t="s">
        <v>191</v>
      </c>
      <c r="C76">
        <v>21657900</v>
      </c>
      <c r="D76">
        <v>110031000</v>
      </c>
      <c r="E76">
        <v>21007600</v>
      </c>
      <c r="F76">
        <v>72970700</v>
      </c>
    </row>
    <row r="77" spans="1:6" x14ac:dyDescent="0.15">
      <c r="B77" t="s">
        <v>193</v>
      </c>
      <c r="C77">
        <v>19410400</v>
      </c>
      <c r="D77">
        <v>93256800</v>
      </c>
      <c r="E77">
        <v>16388000</v>
      </c>
      <c r="F77">
        <v>68387800</v>
      </c>
    </row>
    <row r="78" spans="1:6" x14ac:dyDescent="0.15">
      <c r="B78" t="s">
        <v>195</v>
      </c>
      <c r="C78">
        <v>17860000</v>
      </c>
      <c r="D78">
        <v>85534800</v>
      </c>
      <c r="E78">
        <v>12465300</v>
      </c>
      <c r="F78">
        <v>66334200</v>
      </c>
    </row>
    <row r="79" spans="1:6" x14ac:dyDescent="0.15">
      <c r="B79" t="s">
        <v>197</v>
      </c>
      <c r="C79">
        <v>13626800</v>
      </c>
      <c r="D79">
        <v>62565200</v>
      </c>
      <c r="E79">
        <v>10857100</v>
      </c>
      <c r="F79">
        <v>48585800</v>
      </c>
    </row>
    <row r="80" spans="1:6" x14ac:dyDescent="0.15">
      <c r="B80" t="s">
        <v>199</v>
      </c>
      <c r="C80" s="11">
        <f t="shared" ref="C80:D81" si="4">C79*E80/E79</f>
        <v>13084966.296292748</v>
      </c>
      <c r="D80" s="11">
        <f t="shared" si="4"/>
        <v>60212441.846674539</v>
      </c>
      <c r="E80">
        <v>10425396.1</v>
      </c>
      <c r="F80">
        <v>46758735.799999997</v>
      </c>
    </row>
    <row r="81" spans="1:6" x14ac:dyDescent="0.15">
      <c r="B81" t="s">
        <v>201</v>
      </c>
      <c r="C81" s="11">
        <f t="shared" si="4"/>
        <v>12483159.159488261</v>
      </c>
      <c r="D81" s="11">
        <f t="shared" si="4"/>
        <v>54192371.913631551</v>
      </c>
      <c r="E81">
        <v>9945908.5999999996</v>
      </c>
      <c r="F81">
        <v>42083774.100000001</v>
      </c>
    </row>
    <row r="82" spans="1:6" x14ac:dyDescent="0.15">
      <c r="A82" t="s">
        <v>95</v>
      </c>
      <c r="B82" t="s">
        <v>171</v>
      </c>
      <c r="C82">
        <v>113544600</v>
      </c>
      <c r="D82">
        <v>230634600</v>
      </c>
      <c r="E82">
        <v>107319600</v>
      </c>
      <c r="F82">
        <v>146506900</v>
      </c>
    </row>
    <row r="83" spans="1:6" x14ac:dyDescent="0.15">
      <c r="B83" t="s">
        <v>173</v>
      </c>
      <c r="C83">
        <v>109302700</v>
      </c>
      <c r="D83">
        <v>221141100</v>
      </c>
      <c r="E83">
        <v>97132700</v>
      </c>
      <c r="F83">
        <v>146758500</v>
      </c>
    </row>
    <row r="84" spans="1:6" x14ac:dyDescent="0.15">
      <c r="B84" t="s">
        <v>175</v>
      </c>
      <c r="C84">
        <v>115976000</v>
      </c>
      <c r="D84">
        <v>226098800</v>
      </c>
      <c r="E84">
        <v>86305400</v>
      </c>
      <c r="F84">
        <v>148069300</v>
      </c>
    </row>
    <row r="85" spans="1:6" x14ac:dyDescent="0.15">
      <c r="B85" t="s">
        <v>177</v>
      </c>
      <c r="C85">
        <v>96832400</v>
      </c>
      <c r="D85">
        <v>180695200</v>
      </c>
      <c r="E85">
        <v>80024900</v>
      </c>
      <c r="F85">
        <v>132581000</v>
      </c>
    </row>
    <row r="86" spans="1:6" x14ac:dyDescent="0.15">
      <c r="B86" t="s">
        <v>179</v>
      </c>
      <c r="C86">
        <v>102190100</v>
      </c>
      <c r="D86">
        <v>177567700</v>
      </c>
      <c r="E86">
        <v>75262800</v>
      </c>
      <c r="F86">
        <v>127877000</v>
      </c>
    </row>
    <row r="87" spans="1:6" x14ac:dyDescent="0.15">
      <c r="B87" t="s">
        <v>181</v>
      </c>
      <c r="C87">
        <v>92550300</v>
      </c>
      <c r="D87">
        <v>160694100</v>
      </c>
      <c r="E87">
        <v>68678400</v>
      </c>
      <c r="F87">
        <v>115283700</v>
      </c>
    </row>
    <row r="88" spans="1:6" x14ac:dyDescent="0.15">
      <c r="B88" t="s">
        <v>183</v>
      </c>
      <c r="C88">
        <v>90170300</v>
      </c>
      <c r="D88">
        <v>155473300</v>
      </c>
      <c r="E88">
        <v>61176000</v>
      </c>
      <c r="F88">
        <v>109196300</v>
      </c>
    </row>
    <row r="89" spans="1:6" x14ac:dyDescent="0.15">
      <c r="B89" t="s">
        <v>185</v>
      </c>
      <c r="C89">
        <v>80329000</v>
      </c>
      <c r="D89">
        <v>141677000</v>
      </c>
      <c r="E89">
        <v>57120800</v>
      </c>
      <c r="F89">
        <v>99404100</v>
      </c>
    </row>
    <row r="90" spans="1:6" x14ac:dyDescent="0.15">
      <c r="B90" t="s">
        <v>187</v>
      </c>
      <c r="C90">
        <v>75719700</v>
      </c>
      <c r="D90">
        <v>133556100</v>
      </c>
      <c r="E90">
        <v>53680900</v>
      </c>
      <c r="F90">
        <v>95338300</v>
      </c>
    </row>
    <row r="91" spans="1:6" x14ac:dyDescent="0.15">
      <c r="B91" t="s">
        <v>189</v>
      </c>
      <c r="C91">
        <v>70359900</v>
      </c>
      <c r="D91">
        <v>119357900</v>
      </c>
      <c r="E91">
        <v>49598800</v>
      </c>
      <c r="F91">
        <v>87051500</v>
      </c>
    </row>
    <row r="92" spans="1:6" x14ac:dyDescent="0.15">
      <c r="B92" t="s">
        <v>191</v>
      </c>
      <c r="C92">
        <v>67516300</v>
      </c>
      <c r="D92">
        <v>107723700</v>
      </c>
      <c r="E92">
        <v>44643700</v>
      </c>
      <c r="F92">
        <v>81302100</v>
      </c>
    </row>
    <row r="93" spans="1:6" x14ac:dyDescent="0.15">
      <c r="B93" t="s">
        <v>193</v>
      </c>
      <c r="C93">
        <v>63902100</v>
      </c>
      <c r="D93">
        <v>96912500</v>
      </c>
      <c r="E93">
        <v>38187700</v>
      </c>
      <c r="F93">
        <v>70139600</v>
      </c>
    </row>
    <row r="94" spans="1:6" x14ac:dyDescent="0.15">
      <c r="B94" t="s">
        <v>195</v>
      </c>
      <c r="C94">
        <v>60201400</v>
      </c>
      <c r="D94">
        <v>93866800</v>
      </c>
      <c r="E94">
        <v>28975000</v>
      </c>
      <c r="F94">
        <v>65453600</v>
      </c>
    </row>
    <row r="95" spans="1:6" x14ac:dyDescent="0.15">
      <c r="B95" t="s">
        <v>197</v>
      </c>
      <c r="C95">
        <v>52492700</v>
      </c>
      <c r="D95">
        <v>72572100</v>
      </c>
      <c r="E95">
        <v>23263500</v>
      </c>
      <c r="F95">
        <v>54596100</v>
      </c>
    </row>
    <row r="96" spans="1:6" x14ac:dyDescent="0.15">
      <c r="B96" t="s">
        <v>199</v>
      </c>
      <c r="C96">
        <v>37278200</v>
      </c>
      <c r="D96">
        <v>67384400</v>
      </c>
      <c r="E96">
        <v>19003400</v>
      </c>
      <c r="F96">
        <v>49761400</v>
      </c>
    </row>
    <row r="97" spans="1:6" x14ac:dyDescent="0.15">
      <c r="B97" t="s">
        <v>201</v>
      </c>
      <c r="C97">
        <v>32653300</v>
      </c>
      <c r="D97">
        <v>61700100</v>
      </c>
      <c r="E97">
        <v>17502600</v>
      </c>
      <c r="F97">
        <v>44586500</v>
      </c>
    </row>
    <row r="98" spans="1:6" x14ac:dyDescent="0.15">
      <c r="A98" t="s">
        <v>98</v>
      </c>
      <c r="B98" t="s">
        <v>171</v>
      </c>
      <c r="C98">
        <v>6753480</v>
      </c>
      <c r="D98">
        <v>40872144.100000001</v>
      </c>
      <c r="E98">
        <v>3753753.9</v>
      </c>
      <c r="F98">
        <v>15960150</v>
      </c>
    </row>
    <row r="99" spans="1:6" x14ac:dyDescent="0.15">
      <c r="B99" t="s">
        <v>173</v>
      </c>
      <c r="C99">
        <v>5445839.0999999996</v>
      </c>
      <c r="D99">
        <v>31355213</v>
      </c>
      <c r="E99">
        <v>3220688.8</v>
      </c>
      <c r="F99">
        <v>13812932.4</v>
      </c>
    </row>
    <row r="100" spans="1:6" x14ac:dyDescent="0.15">
      <c r="B100" t="s">
        <v>175</v>
      </c>
      <c r="C100">
        <v>5698217.2999999998</v>
      </c>
      <c r="D100">
        <v>28514193.100000001</v>
      </c>
      <c r="E100">
        <v>2887781.5</v>
      </c>
      <c r="F100">
        <v>12940837</v>
      </c>
    </row>
    <row r="101" spans="1:6" x14ac:dyDescent="0.15">
      <c r="B101" t="s">
        <v>177</v>
      </c>
      <c r="C101">
        <v>4586248.5</v>
      </c>
      <c r="D101">
        <v>21381080.5</v>
      </c>
      <c r="E101">
        <v>2512895.5</v>
      </c>
      <c r="F101">
        <v>11816026.9</v>
      </c>
    </row>
    <row r="102" spans="1:6" x14ac:dyDescent="0.15">
      <c r="B102" t="s">
        <v>179</v>
      </c>
      <c r="C102">
        <v>4516385.4000000004</v>
      </c>
      <c r="D102">
        <v>20652389.800000001</v>
      </c>
      <c r="E102">
        <v>2221385.2999999998</v>
      </c>
      <c r="F102">
        <v>10901672.4</v>
      </c>
    </row>
    <row r="103" spans="1:6" x14ac:dyDescent="0.15">
      <c r="B103" t="s">
        <v>181</v>
      </c>
      <c r="C103">
        <v>3601159.1</v>
      </c>
      <c r="D103">
        <v>17735565.100000001</v>
      </c>
      <c r="E103">
        <v>1959705.7</v>
      </c>
      <c r="F103">
        <v>10167650.699999999</v>
      </c>
    </row>
    <row r="104" spans="1:6" x14ac:dyDescent="0.15">
      <c r="B104" t="s">
        <v>183</v>
      </c>
      <c r="C104">
        <v>3492876.9</v>
      </c>
      <c r="D104">
        <v>17290720.800000001</v>
      </c>
      <c r="E104">
        <v>1757612.2</v>
      </c>
      <c r="F104">
        <v>9181453.5999999996</v>
      </c>
    </row>
    <row r="105" spans="1:6" x14ac:dyDescent="0.15">
      <c r="B105" t="s">
        <v>185</v>
      </c>
      <c r="C105">
        <v>2335465.5</v>
      </c>
      <c r="D105">
        <v>14282799</v>
      </c>
      <c r="E105">
        <v>1683324.5</v>
      </c>
      <c r="F105">
        <v>8206552</v>
      </c>
    </row>
    <row r="106" spans="1:6" x14ac:dyDescent="0.15">
      <c r="B106" t="s">
        <v>187</v>
      </c>
      <c r="C106">
        <v>2528436.9</v>
      </c>
      <c r="D106">
        <v>13989743.1</v>
      </c>
      <c r="E106">
        <v>1518883.5</v>
      </c>
      <c r="F106">
        <v>7701811.5</v>
      </c>
    </row>
    <row r="107" spans="1:6" x14ac:dyDescent="0.15">
      <c r="B107" t="s">
        <v>189</v>
      </c>
      <c r="C107">
        <v>1854943.1</v>
      </c>
      <c r="D107">
        <v>12107556.699999999</v>
      </c>
      <c r="E107">
        <v>1247824.3999999999</v>
      </c>
      <c r="F107">
        <v>7021890</v>
      </c>
    </row>
    <row r="108" spans="1:6" x14ac:dyDescent="0.15">
      <c r="B108" t="s">
        <v>191</v>
      </c>
      <c r="C108">
        <v>1764036</v>
      </c>
      <c r="D108">
        <v>9072075.9000000004</v>
      </c>
      <c r="E108">
        <v>1182296.2</v>
      </c>
      <c r="F108">
        <v>6253168.5</v>
      </c>
    </row>
    <row r="109" spans="1:6" x14ac:dyDescent="0.15">
      <c r="B109" t="s">
        <v>193</v>
      </c>
      <c r="C109" s="11">
        <f t="shared" ref="C109:D113" si="5">C108*E109/E108</f>
        <v>1198786.7970222689</v>
      </c>
      <c r="D109" s="11">
        <f t="shared" si="5"/>
        <v>8279580.1169939404</v>
      </c>
      <c r="E109">
        <v>803453.6</v>
      </c>
      <c r="F109">
        <v>5706919.7999999998</v>
      </c>
    </row>
    <row r="110" spans="1:6" x14ac:dyDescent="0.15">
      <c r="B110" t="s">
        <v>195</v>
      </c>
      <c r="C110" s="11">
        <f t="shared" si="5"/>
        <v>811967.05930578138</v>
      </c>
      <c r="D110" s="11">
        <f t="shared" si="5"/>
        <v>6980758.6250647074</v>
      </c>
      <c r="E110">
        <v>544198.40000000002</v>
      </c>
      <c r="F110">
        <v>4811672.7</v>
      </c>
    </row>
    <row r="111" spans="1:6" x14ac:dyDescent="0.15">
      <c r="B111" t="s">
        <v>197</v>
      </c>
      <c r="C111" s="11">
        <f t="shared" si="5"/>
        <v>693432.05326177983</v>
      </c>
      <c r="D111">
        <v>4385100</v>
      </c>
      <c r="E111">
        <v>464753.6</v>
      </c>
      <c r="F111">
        <v>3156193.8</v>
      </c>
    </row>
    <row r="112" spans="1:6" x14ac:dyDescent="0.15">
      <c r="B112" t="s">
        <v>199</v>
      </c>
      <c r="C112" s="11">
        <f t="shared" si="5"/>
        <v>707619.88396274962</v>
      </c>
      <c r="D112" s="11">
        <f t="shared" si="5"/>
        <v>3803855.1175279543</v>
      </c>
      <c r="E112">
        <v>474262.6</v>
      </c>
      <c r="F112">
        <v>2737840.4</v>
      </c>
    </row>
    <row r="113" spans="1:6" x14ac:dyDescent="0.15">
      <c r="B113" t="s">
        <v>201</v>
      </c>
      <c r="C113" s="11">
        <f t="shared" si="5"/>
        <v>763642.49328315514</v>
      </c>
      <c r="D113">
        <v>3890600</v>
      </c>
      <c r="E113">
        <v>511810.2</v>
      </c>
      <c r="F113">
        <v>2374712.2999999998</v>
      </c>
    </row>
    <row r="114" spans="1:6" x14ac:dyDescent="0.15">
      <c r="A114" t="s">
        <v>428</v>
      </c>
      <c r="B114" t="s">
        <v>171</v>
      </c>
      <c r="C114">
        <v>38097200</v>
      </c>
      <c r="D114">
        <v>175680000</v>
      </c>
      <c r="E114">
        <v>43127200</v>
      </c>
      <c r="F114">
        <v>126125500</v>
      </c>
    </row>
    <row r="115" spans="1:6" x14ac:dyDescent="0.15">
      <c r="B115" t="s">
        <v>173</v>
      </c>
      <c r="C115">
        <v>36808900</v>
      </c>
      <c r="D115">
        <v>163406400</v>
      </c>
      <c r="E115">
        <v>38595000</v>
      </c>
      <c r="F115">
        <v>117970800</v>
      </c>
    </row>
    <row r="116" spans="1:6" x14ac:dyDescent="0.15">
      <c r="B116" t="s">
        <v>175</v>
      </c>
      <c r="C116">
        <v>37017300</v>
      </c>
      <c r="D116">
        <v>160922800</v>
      </c>
      <c r="E116">
        <v>36404800</v>
      </c>
      <c r="F116">
        <v>103850400</v>
      </c>
    </row>
    <row r="117" spans="1:6" x14ac:dyDescent="0.15">
      <c r="B117" t="s">
        <v>177</v>
      </c>
      <c r="C117">
        <v>35336300</v>
      </c>
      <c r="D117">
        <v>153275800</v>
      </c>
      <c r="E117">
        <v>35364400</v>
      </c>
      <c r="F117">
        <v>98880800</v>
      </c>
    </row>
    <row r="118" spans="1:6" x14ac:dyDescent="0.15">
      <c r="B118" t="s">
        <v>179</v>
      </c>
      <c r="C118">
        <v>32922700</v>
      </c>
      <c r="D118">
        <v>146939600</v>
      </c>
      <c r="E118">
        <v>33177300</v>
      </c>
      <c r="F118">
        <v>99217000</v>
      </c>
    </row>
    <row r="119" spans="1:6" x14ac:dyDescent="0.15">
      <c r="B119" t="s">
        <v>181</v>
      </c>
      <c r="C119">
        <v>29914500</v>
      </c>
      <c r="D119">
        <v>126962200</v>
      </c>
      <c r="E119">
        <v>29993600</v>
      </c>
      <c r="F119">
        <v>91218700</v>
      </c>
    </row>
    <row r="120" spans="1:6" x14ac:dyDescent="0.15">
      <c r="B120" t="s">
        <v>183</v>
      </c>
      <c r="C120">
        <v>25189400</v>
      </c>
      <c r="D120">
        <v>102336700</v>
      </c>
      <c r="E120">
        <v>26672100</v>
      </c>
      <c r="F120">
        <v>75869900</v>
      </c>
    </row>
    <row r="121" spans="1:6" x14ac:dyDescent="0.15">
      <c r="B121" t="s">
        <v>185</v>
      </c>
      <c r="C121">
        <v>22473000</v>
      </c>
      <c r="D121">
        <v>94536000</v>
      </c>
      <c r="E121">
        <v>26064100</v>
      </c>
      <c r="F121">
        <v>70394800</v>
      </c>
    </row>
    <row r="122" spans="1:6" x14ac:dyDescent="0.15">
      <c r="B122" t="s">
        <v>187</v>
      </c>
      <c r="C122">
        <v>20177700</v>
      </c>
      <c r="D122">
        <v>88474600</v>
      </c>
      <c r="E122">
        <v>24857100</v>
      </c>
      <c r="F122">
        <v>66752200</v>
      </c>
    </row>
    <row r="123" spans="1:6" x14ac:dyDescent="0.15">
      <c r="B123" t="s">
        <v>189</v>
      </c>
      <c r="C123">
        <v>18582600</v>
      </c>
      <c r="D123">
        <v>86211300</v>
      </c>
      <c r="E123">
        <v>22500700</v>
      </c>
      <c r="F123">
        <v>61960400</v>
      </c>
    </row>
    <row r="124" spans="1:6" x14ac:dyDescent="0.15">
      <c r="B124" t="s">
        <v>191</v>
      </c>
      <c r="C124">
        <v>15865170.9</v>
      </c>
      <c r="D124">
        <v>78130172</v>
      </c>
      <c r="E124">
        <v>20204092.399999999</v>
      </c>
      <c r="F124">
        <v>57930700.200000003</v>
      </c>
    </row>
    <row r="125" spans="1:6" x14ac:dyDescent="0.15">
      <c r="B125" t="s">
        <v>193</v>
      </c>
      <c r="C125">
        <v>14690750.800000001</v>
      </c>
      <c r="D125">
        <v>68242212.700000003</v>
      </c>
      <c r="E125">
        <v>16901381.600000001</v>
      </c>
      <c r="F125">
        <v>50588209.299999997</v>
      </c>
    </row>
    <row r="126" spans="1:6" x14ac:dyDescent="0.15">
      <c r="B126" t="s">
        <v>195</v>
      </c>
      <c r="C126">
        <v>12491967</v>
      </c>
      <c r="D126">
        <v>57965813</v>
      </c>
      <c r="E126">
        <v>13210363.300000001</v>
      </c>
      <c r="F126">
        <v>45657631.399999999</v>
      </c>
    </row>
    <row r="127" spans="1:6" x14ac:dyDescent="0.15">
      <c r="B127" t="s">
        <v>197</v>
      </c>
      <c r="C127">
        <v>8889367.1999999993</v>
      </c>
      <c r="D127">
        <v>46888510.200000003</v>
      </c>
      <c r="E127">
        <v>12893685.5</v>
      </c>
      <c r="F127">
        <v>31291996.699999999</v>
      </c>
    </row>
    <row r="128" spans="1:6" x14ac:dyDescent="0.15">
      <c r="B128" t="s">
        <v>199</v>
      </c>
      <c r="C128" s="11">
        <f t="shared" ref="C128:D129" si="6">C127*E128/E127</f>
        <v>9217486.062323682</v>
      </c>
      <c r="D128" s="11">
        <f t="shared" si="6"/>
        <v>44345716.894440725</v>
      </c>
      <c r="E128">
        <v>13369609.300000001</v>
      </c>
      <c r="F128">
        <v>29595012.100000001</v>
      </c>
    </row>
    <row r="129" spans="1:6" x14ac:dyDescent="0.15">
      <c r="B129" t="s">
        <v>201</v>
      </c>
      <c r="C129" s="11">
        <f t="shared" si="6"/>
        <v>9127800.8871055264</v>
      </c>
      <c r="D129" s="11">
        <f t="shared" si="6"/>
        <v>39033844.199460059</v>
      </c>
      <c r="E129">
        <v>13239524.4</v>
      </c>
      <c r="F129">
        <v>26050026.300000001</v>
      </c>
    </row>
    <row r="130" spans="1:6" x14ac:dyDescent="0.15">
      <c r="A130" t="s">
        <v>97</v>
      </c>
      <c r="B130" t="s">
        <v>171</v>
      </c>
      <c r="C130">
        <v>18981400</v>
      </c>
      <c r="D130">
        <v>71140100</v>
      </c>
      <c r="E130">
        <v>17213400</v>
      </c>
      <c r="F130">
        <v>55372300</v>
      </c>
    </row>
    <row r="131" spans="1:6" x14ac:dyDescent="0.15">
      <c r="B131" t="s">
        <v>173</v>
      </c>
      <c r="C131">
        <v>18512900</v>
      </c>
      <c r="D131">
        <v>66838100</v>
      </c>
      <c r="E131">
        <v>15311500</v>
      </c>
      <c r="F131">
        <v>51125900</v>
      </c>
    </row>
    <row r="132" spans="1:6" x14ac:dyDescent="0.15">
      <c r="B132" t="s">
        <v>175</v>
      </c>
      <c r="C132">
        <v>18797100</v>
      </c>
      <c r="D132">
        <v>67491600</v>
      </c>
      <c r="E132">
        <v>14180300</v>
      </c>
      <c r="F132">
        <v>49951300</v>
      </c>
    </row>
    <row r="133" spans="1:6" x14ac:dyDescent="0.15">
      <c r="B133" t="s">
        <v>177</v>
      </c>
      <c r="C133">
        <v>16681401.199999999</v>
      </c>
      <c r="D133">
        <v>61501167</v>
      </c>
      <c r="E133">
        <v>12030862.4</v>
      </c>
      <c r="F133">
        <v>45826278.700000003</v>
      </c>
    </row>
    <row r="134" spans="1:6" x14ac:dyDescent="0.15">
      <c r="B134" t="s">
        <v>179</v>
      </c>
      <c r="C134">
        <v>15680870</v>
      </c>
      <c r="D134">
        <v>58755120.799999997</v>
      </c>
      <c r="E134">
        <v>10616778.199999999</v>
      </c>
      <c r="F134">
        <v>43117144.200000003</v>
      </c>
    </row>
    <row r="135" spans="1:6" x14ac:dyDescent="0.15">
      <c r="B135" t="s">
        <v>181</v>
      </c>
      <c r="C135">
        <v>13970712.199999999</v>
      </c>
      <c r="D135">
        <v>53330817.299999997</v>
      </c>
      <c r="E135">
        <v>8997447.5</v>
      </c>
      <c r="F135">
        <v>39652147.399999999</v>
      </c>
    </row>
    <row r="136" spans="1:6" x14ac:dyDescent="0.15">
      <c r="B136" t="s">
        <v>183</v>
      </c>
      <c r="C136" s="11">
        <f t="shared" ref="C136:D136" si="7">C135*E136/E135</f>
        <v>11577688.289011283</v>
      </c>
      <c r="D136" s="11">
        <f t="shared" si="7"/>
        <v>49160449.909485228</v>
      </c>
      <c r="E136">
        <v>7456287.2000000002</v>
      </c>
      <c r="F136">
        <v>36551425.700000003</v>
      </c>
    </row>
    <row r="137" spans="1:6" x14ac:dyDescent="0.15">
      <c r="B137" t="s">
        <v>185</v>
      </c>
      <c r="C137">
        <v>11521568.1</v>
      </c>
      <c r="D137">
        <v>46655751.899999999</v>
      </c>
      <c r="E137">
        <v>6667083.0999999996</v>
      </c>
      <c r="F137">
        <v>33076675.5</v>
      </c>
    </row>
    <row r="138" spans="1:6" x14ac:dyDescent="0.15">
      <c r="B138" t="s">
        <v>187</v>
      </c>
      <c r="C138" s="11">
        <f t="shared" ref="C138:D138" si="8">C137*E138/E137</f>
        <v>9796009.0024020448</v>
      </c>
      <c r="D138" s="11">
        <f t="shared" si="8"/>
        <v>44152091.138615385</v>
      </c>
      <c r="E138">
        <v>5668569.2000000002</v>
      </c>
      <c r="F138">
        <v>31301700.899999999</v>
      </c>
    </row>
    <row r="139" spans="1:6" x14ac:dyDescent="0.15">
      <c r="B139" t="s">
        <v>189</v>
      </c>
      <c r="C139">
        <v>9988294</v>
      </c>
      <c r="D139">
        <v>43516293.899999999</v>
      </c>
      <c r="E139">
        <v>4446604.4000000004</v>
      </c>
      <c r="F139">
        <v>28841055.899999999</v>
      </c>
    </row>
    <row r="140" spans="1:6" x14ac:dyDescent="0.15">
      <c r="B140" t="s">
        <v>191</v>
      </c>
      <c r="C140" s="11">
        <f t="shared" ref="C140:D140" si="9">C139*E140/E139</f>
        <v>8295939.7977146329</v>
      </c>
      <c r="D140" s="11">
        <f t="shared" si="9"/>
        <v>40827950.860960446</v>
      </c>
      <c r="E140">
        <v>3693199.5</v>
      </c>
      <c r="F140">
        <v>27059317.5</v>
      </c>
    </row>
    <row r="141" spans="1:6" x14ac:dyDescent="0.15">
      <c r="B141" t="s">
        <v>193</v>
      </c>
      <c r="C141">
        <v>7442222.0999999996</v>
      </c>
      <c r="D141">
        <v>36091597.200000003</v>
      </c>
      <c r="E141">
        <v>2596325.2999999998</v>
      </c>
      <c r="F141">
        <v>23913006.300000001</v>
      </c>
    </row>
    <row r="142" spans="1:6" x14ac:dyDescent="0.15">
      <c r="B142" t="s">
        <v>195</v>
      </c>
      <c r="C142" s="11">
        <f t="shared" ref="C142:D142" si="10">C141*E142/E141</f>
        <v>5735459.4144190177</v>
      </c>
      <c r="D142" s="11">
        <f t="shared" si="10"/>
        <v>31049966.288671803</v>
      </c>
      <c r="E142">
        <v>2000896.8</v>
      </c>
      <c r="F142">
        <v>20572601.300000001</v>
      </c>
    </row>
    <row r="143" spans="1:6" x14ac:dyDescent="0.15">
      <c r="B143" t="s">
        <v>197</v>
      </c>
      <c r="C143">
        <v>5412129.5</v>
      </c>
      <c r="D143">
        <v>25511802.399999999</v>
      </c>
      <c r="E143">
        <v>1752471.1</v>
      </c>
      <c r="F143">
        <v>16739816.6</v>
      </c>
    </row>
    <row r="144" spans="1:6" x14ac:dyDescent="0.15">
      <c r="B144" t="s">
        <v>199</v>
      </c>
      <c r="C144" s="11">
        <f t="shared" ref="C144:D145" si="11">C143*E144/E143</f>
        <v>5035493.119881236</v>
      </c>
      <c r="D144" s="11">
        <f t="shared" si="11"/>
        <v>23893994.569701746</v>
      </c>
      <c r="E144">
        <v>1630514.6</v>
      </c>
      <c r="F144">
        <v>15678276.300000001</v>
      </c>
    </row>
    <row r="145" spans="1:6" x14ac:dyDescent="0.15">
      <c r="B145" t="s">
        <v>201</v>
      </c>
      <c r="C145" s="11">
        <f t="shared" si="11"/>
        <v>4570436.6812013909</v>
      </c>
      <c r="D145">
        <v>21709400</v>
      </c>
      <c r="E145">
        <v>1479927.3</v>
      </c>
      <c r="F145">
        <v>13730465.1</v>
      </c>
    </row>
    <row r="146" spans="1:6" x14ac:dyDescent="0.15">
      <c r="A146" t="s">
        <v>431</v>
      </c>
      <c r="B146" t="s">
        <v>171</v>
      </c>
      <c r="C146">
        <v>791771200</v>
      </c>
      <c r="D146">
        <v>479888100</v>
      </c>
      <c r="E146">
        <v>256868200</v>
      </c>
      <c r="F146">
        <v>586514900</v>
      </c>
    </row>
    <row r="147" spans="1:6" x14ac:dyDescent="0.15">
      <c r="B147" t="s">
        <v>173</v>
      </c>
      <c r="C147">
        <v>742231800</v>
      </c>
      <c r="D147">
        <v>443728300</v>
      </c>
      <c r="E147">
        <v>240098400</v>
      </c>
      <c r="F147">
        <v>551685400</v>
      </c>
    </row>
    <row r="148" spans="1:6" x14ac:dyDescent="0.15">
      <c r="B148" t="s">
        <v>175</v>
      </c>
      <c r="C148">
        <v>738151600</v>
      </c>
      <c r="D148">
        <v>457637500</v>
      </c>
      <c r="E148">
        <v>230751000</v>
      </c>
      <c r="F148">
        <v>544779400</v>
      </c>
    </row>
    <row r="149" spans="1:6" x14ac:dyDescent="0.15">
      <c r="B149" t="s">
        <v>177</v>
      </c>
      <c r="C149">
        <v>692364700</v>
      </c>
      <c r="D149">
        <v>431140700</v>
      </c>
      <c r="E149">
        <v>209563200</v>
      </c>
      <c r="F149">
        <v>503108800</v>
      </c>
    </row>
    <row r="150" spans="1:6" x14ac:dyDescent="0.15">
      <c r="B150" t="s">
        <v>179</v>
      </c>
      <c r="C150">
        <v>675266800</v>
      </c>
      <c r="D150">
        <v>418363400</v>
      </c>
      <c r="E150">
        <v>193405300</v>
      </c>
      <c r="F150">
        <v>484456200</v>
      </c>
    </row>
    <row r="151" spans="1:6" x14ac:dyDescent="0.15">
      <c r="B151" t="s">
        <v>181</v>
      </c>
      <c r="C151">
        <v>642187600</v>
      </c>
      <c r="D151">
        <v>398048300</v>
      </c>
      <c r="E151">
        <v>170796200</v>
      </c>
      <c r="F151">
        <v>461273100</v>
      </c>
    </row>
    <row r="152" spans="1:6" x14ac:dyDescent="0.15">
      <c r="B152" t="s">
        <v>183</v>
      </c>
      <c r="C152">
        <v>616282000</v>
      </c>
      <c r="D152">
        <v>386622600</v>
      </c>
      <c r="E152">
        <v>154924000</v>
      </c>
      <c r="F152">
        <v>439491900</v>
      </c>
    </row>
    <row r="153" spans="1:6" x14ac:dyDescent="0.15">
      <c r="B153" t="s">
        <v>185</v>
      </c>
      <c r="C153">
        <v>562607700</v>
      </c>
      <c r="D153">
        <v>364356200</v>
      </c>
      <c r="E153">
        <v>143052000</v>
      </c>
      <c r="F153">
        <v>398957000</v>
      </c>
    </row>
    <row r="154" spans="1:6" x14ac:dyDescent="0.15">
      <c r="B154" t="s">
        <v>187</v>
      </c>
      <c r="C154">
        <v>556442400</v>
      </c>
      <c r="D154">
        <v>376007600</v>
      </c>
      <c r="E154">
        <v>132071600</v>
      </c>
      <c r="F154">
        <v>386969900</v>
      </c>
    </row>
    <row r="155" spans="1:6" x14ac:dyDescent="0.15">
      <c r="B155" t="s">
        <v>189</v>
      </c>
      <c r="C155">
        <v>506519500</v>
      </c>
      <c r="D155">
        <v>353297500</v>
      </c>
      <c r="E155">
        <v>114447300</v>
      </c>
      <c r="F155">
        <v>365968900</v>
      </c>
    </row>
    <row r="156" spans="1:6" x14ac:dyDescent="0.15">
      <c r="B156" t="s">
        <v>191</v>
      </c>
      <c r="C156">
        <v>480326500</v>
      </c>
      <c r="D156">
        <v>329386100</v>
      </c>
      <c r="E156">
        <v>102058800</v>
      </c>
      <c r="F156">
        <v>345587000</v>
      </c>
    </row>
    <row r="157" spans="1:6" x14ac:dyDescent="0.15">
      <c r="B157" t="s">
        <v>193</v>
      </c>
      <c r="C157">
        <v>436541200</v>
      </c>
      <c r="D157">
        <v>291236400</v>
      </c>
      <c r="E157">
        <v>78945600</v>
      </c>
      <c r="F157">
        <v>299479400</v>
      </c>
    </row>
    <row r="158" spans="1:6" x14ac:dyDescent="0.15">
      <c r="B158" t="s">
        <v>197</v>
      </c>
      <c r="C158">
        <v>373690500</v>
      </c>
      <c r="D158">
        <v>217294800</v>
      </c>
      <c r="E158">
        <v>46450500</v>
      </c>
      <c r="F158">
        <v>237755600</v>
      </c>
    </row>
    <row r="159" spans="1:6" x14ac:dyDescent="0.15">
      <c r="B159" t="s">
        <v>201</v>
      </c>
      <c r="C159">
        <v>298143700</v>
      </c>
      <c r="D159">
        <v>212069700</v>
      </c>
      <c r="E159">
        <v>49119700</v>
      </c>
      <c r="F159">
        <v>277734600</v>
      </c>
    </row>
    <row r="160" spans="1:6" x14ac:dyDescent="0.15">
      <c r="A160" t="s">
        <v>88</v>
      </c>
      <c r="B160" t="s">
        <v>171</v>
      </c>
      <c r="C160">
        <v>142463300</v>
      </c>
      <c r="D160">
        <v>308410300</v>
      </c>
      <c r="E160">
        <v>94288000</v>
      </c>
      <c r="F160">
        <v>265756200</v>
      </c>
    </row>
    <row r="161" spans="1:6" x14ac:dyDescent="0.15">
      <c r="B161" t="s">
        <v>173</v>
      </c>
      <c r="C161">
        <v>135790200</v>
      </c>
      <c r="D161">
        <v>266627100</v>
      </c>
      <c r="E161">
        <v>86835700</v>
      </c>
      <c r="F161">
        <v>248883000</v>
      </c>
    </row>
    <row r="162" spans="1:6" x14ac:dyDescent="0.15">
      <c r="B162" t="s">
        <v>175</v>
      </c>
      <c r="C162">
        <v>139297600</v>
      </c>
      <c r="D162">
        <v>297757600</v>
      </c>
      <c r="E162">
        <v>82110800</v>
      </c>
      <c r="F162">
        <v>251869500</v>
      </c>
    </row>
    <row r="163" spans="1:6" x14ac:dyDescent="0.15">
      <c r="B163" t="s">
        <v>177</v>
      </c>
      <c r="C163">
        <v>135095600</v>
      </c>
      <c r="D163">
        <v>280176900</v>
      </c>
      <c r="E163">
        <v>75131000</v>
      </c>
      <c r="F163">
        <v>245461500</v>
      </c>
    </row>
    <row r="164" spans="1:6" x14ac:dyDescent="0.15">
      <c r="B164" t="s">
        <v>179</v>
      </c>
      <c r="C164">
        <v>130745100</v>
      </c>
      <c r="D164">
        <v>264139800</v>
      </c>
      <c r="E164">
        <v>66302300</v>
      </c>
      <c r="F164">
        <v>245964300</v>
      </c>
    </row>
    <row r="165" spans="1:6" x14ac:dyDescent="0.15">
      <c r="B165" t="s">
        <v>181</v>
      </c>
      <c r="C165">
        <v>119966300</v>
      </c>
      <c r="D165">
        <v>252376800</v>
      </c>
      <c r="E165">
        <v>60152200</v>
      </c>
      <c r="F165">
        <v>228100800</v>
      </c>
    </row>
    <row r="166" spans="1:6" x14ac:dyDescent="0.15">
      <c r="B166" t="s">
        <v>183</v>
      </c>
      <c r="C166">
        <v>115318400</v>
      </c>
      <c r="D166">
        <v>243447900</v>
      </c>
      <c r="E166">
        <v>53959600</v>
      </c>
      <c r="F166">
        <v>218956200</v>
      </c>
    </row>
    <row r="167" spans="1:6" x14ac:dyDescent="0.15">
      <c r="B167" t="s">
        <v>185</v>
      </c>
      <c r="C167">
        <v>103060500</v>
      </c>
      <c r="D167">
        <v>224831700</v>
      </c>
      <c r="E167">
        <v>50930700</v>
      </c>
      <c r="F167">
        <v>200224600</v>
      </c>
    </row>
    <row r="168" spans="1:6" x14ac:dyDescent="0.15">
      <c r="B168" t="s">
        <v>187</v>
      </c>
      <c r="C168">
        <v>98058400</v>
      </c>
      <c r="D168">
        <v>217225400</v>
      </c>
      <c r="E168">
        <v>46853800</v>
      </c>
      <c r="F168">
        <v>191764900</v>
      </c>
    </row>
    <row r="169" spans="1:6" x14ac:dyDescent="0.15">
      <c r="B169" t="s">
        <v>189</v>
      </c>
      <c r="C169">
        <v>90630100</v>
      </c>
      <c r="D169">
        <v>195493600</v>
      </c>
      <c r="E169">
        <v>41792500</v>
      </c>
      <c r="F169">
        <v>176192800</v>
      </c>
    </row>
    <row r="170" spans="1:6" x14ac:dyDescent="0.15">
      <c r="B170" t="s">
        <v>191</v>
      </c>
      <c r="C170">
        <v>86646600</v>
      </c>
      <c r="D170">
        <v>183199300</v>
      </c>
      <c r="E170">
        <v>37204900</v>
      </c>
      <c r="F170">
        <v>162736400</v>
      </c>
    </row>
    <row r="171" spans="1:6" x14ac:dyDescent="0.15">
      <c r="B171" t="s">
        <v>193</v>
      </c>
      <c r="C171">
        <v>80619000</v>
      </c>
      <c r="D171">
        <v>155884200</v>
      </c>
      <c r="E171">
        <v>30936500</v>
      </c>
      <c r="F171">
        <v>142680400</v>
      </c>
    </row>
    <row r="172" spans="1:6" x14ac:dyDescent="0.15">
      <c r="B172" t="s">
        <v>195</v>
      </c>
      <c r="C172">
        <v>79969000</v>
      </c>
      <c r="D172">
        <v>155978300</v>
      </c>
      <c r="E172">
        <v>24621200</v>
      </c>
      <c r="F172">
        <v>129542800</v>
      </c>
    </row>
    <row r="173" spans="1:6" x14ac:dyDescent="0.15">
      <c r="B173" t="s">
        <v>197</v>
      </c>
      <c r="C173">
        <v>64476000</v>
      </c>
      <c r="D173">
        <v>101936900</v>
      </c>
      <c r="E173">
        <v>20487900</v>
      </c>
      <c r="F173">
        <v>105379900</v>
      </c>
    </row>
    <row r="174" spans="1:6" x14ac:dyDescent="0.15">
      <c r="B174" t="s">
        <v>199</v>
      </c>
      <c r="C174">
        <v>57721200</v>
      </c>
      <c r="D174">
        <v>102971400</v>
      </c>
      <c r="E174">
        <v>19279300</v>
      </c>
      <c r="F174">
        <v>100615300</v>
      </c>
    </row>
    <row r="175" spans="1:6" x14ac:dyDescent="0.15">
      <c r="B175" t="s">
        <v>201</v>
      </c>
      <c r="C175">
        <v>52876300</v>
      </c>
      <c r="D175">
        <v>88034300</v>
      </c>
      <c r="E175">
        <v>17262400</v>
      </c>
      <c r="F175">
        <v>90035500</v>
      </c>
    </row>
    <row r="176" spans="1:6" x14ac:dyDescent="0.15">
      <c r="A176" t="s">
        <v>85</v>
      </c>
      <c r="B176" t="s">
        <v>171</v>
      </c>
      <c r="C176">
        <v>750857400</v>
      </c>
      <c r="D176">
        <v>851204300</v>
      </c>
      <c r="E176">
        <v>326570800</v>
      </c>
      <c r="F176">
        <v>794367700</v>
      </c>
    </row>
    <row r="177" spans="1:6" x14ac:dyDescent="0.15">
      <c r="B177" t="s">
        <v>173</v>
      </c>
      <c r="C177">
        <v>718860700</v>
      </c>
      <c r="D177">
        <v>803713300</v>
      </c>
      <c r="E177">
        <v>306346500</v>
      </c>
      <c r="F177">
        <v>761259200</v>
      </c>
    </row>
    <row r="178" spans="1:6" x14ac:dyDescent="0.15">
      <c r="B178" t="s">
        <v>175</v>
      </c>
      <c r="C178">
        <v>733037800</v>
      </c>
      <c r="D178">
        <v>812019700</v>
      </c>
      <c r="E178">
        <v>291511400</v>
      </c>
      <c r="F178">
        <v>757641900</v>
      </c>
    </row>
    <row r="179" spans="1:6" x14ac:dyDescent="0.15">
      <c r="B179" t="s">
        <v>177</v>
      </c>
      <c r="C179">
        <v>689583900</v>
      </c>
      <c r="D179">
        <v>750349700</v>
      </c>
      <c r="E179">
        <v>272760100</v>
      </c>
      <c r="F179">
        <v>704651500</v>
      </c>
    </row>
    <row r="180" spans="1:6" x14ac:dyDescent="0.15">
      <c r="B180" t="s">
        <v>179</v>
      </c>
      <c r="C180">
        <v>698635700</v>
      </c>
      <c r="D180">
        <v>727738900</v>
      </c>
      <c r="E180">
        <v>254124000</v>
      </c>
      <c r="F180">
        <v>671074700</v>
      </c>
    </row>
    <row r="181" spans="1:6" x14ac:dyDescent="0.15">
      <c r="B181" t="s">
        <v>181</v>
      </c>
      <c r="C181">
        <v>655428700</v>
      </c>
      <c r="D181">
        <v>690824500</v>
      </c>
      <c r="E181">
        <v>228710300</v>
      </c>
      <c r="F181">
        <v>633257800</v>
      </c>
    </row>
    <row r="182" spans="1:6" x14ac:dyDescent="0.15">
      <c r="B182" t="s">
        <v>183</v>
      </c>
      <c r="C182">
        <v>630646500</v>
      </c>
      <c r="D182">
        <v>637160100</v>
      </c>
      <c r="E182">
        <v>210011000</v>
      </c>
      <c r="F182">
        <v>611877700</v>
      </c>
    </row>
    <row r="183" spans="1:6" x14ac:dyDescent="0.15">
      <c r="B183" t="s">
        <v>185</v>
      </c>
      <c r="C183">
        <v>584385900</v>
      </c>
      <c r="D183">
        <v>592874900</v>
      </c>
      <c r="E183">
        <v>201492600</v>
      </c>
      <c r="F183">
        <v>566651100</v>
      </c>
    </row>
    <row r="184" spans="1:6" x14ac:dyDescent="0.15">
      <c r="B184" t="s">
        <v>187</v>
      </c>
      <c r="C184">
        <v>567905500</v>
      </c>
      <c r="D184">
        <v>590060700</v>
      </c>
      <c r="E184">
        <v>183436000</v>
      </c>
      <c r="F184">
        <v>539373900</v>
      </c>
    </row>
    <row r="185" spans="1:6" x14ac:dyDescent="0.15">
      <c r="B185" t="s">
        <v>189</v>
      </c>
      <c r="C185">
        <v>524365700</v>
      </c>
      <c r="D185">
        <v>547130900</v>
      </c>
      <c r="E185">
        <v>165571900</v>
      </c>
      <c r="F185">
        <v>501728100</v>
      </c>
    </row>
    <row r="186" spans="1:6" x14ac:dyDescent="0.15">
      <c r="B186" t="s">
        <v>191</v>
      </c>
      <c r="C186">
        <v>509299000</v>
      </c>
      <c r="D186">
        <v>536288300</v>
      </c>
      <c r="E186">
        <v>145789800</v>
      </c>
      <c r="F186">
        <v>438446400</v>
      </c>
    </row>
    <row r="187" spans="1:6" x14ac:dyDescent="0.15">
      <c r="B187" t="s">
        <v>193</v>
      </c>
      <c r="C187">
        <v>466043200</v>
      </c>
      <c r="D187">
        <v>478849000</v>
      </c>
      <c r="E187">
        <v>120685000</v>
      </c>
      <c r="F187">
        <v>395778600</v>
      </c>
    </row>
    <row r="188" spans="1:6" x14ac:dyDescent="0.15">
      <c r="B188" t="s">
        <v>195</v>
      </c>
      <c r="C188">
        <v>455637800</v>
      </c>
      <c r="D188">
        <v>472120400</v>
      </c>
      <c r="E188">
        <v>96790600</v>
      </c>
      <c r="F188">
        <v>381153700</v>
      </c>
    </row>
    <row r="189" spans="1:6" x14ac:dyDescent="0.15">
      <c r="B189" t="s">
        <v>197</v>
      </c>
      <c r="C189">
        <v>401024800</v>
      </c>
      <c r="D189">
        <v>393896700</v>
      </c>
      <c r="E189">
        <v>82934200</v>
      </c>
      <c r="F189">
        <v>323210200</v>
      </c>
    </row>
    <row r="190" spans="1:6" x14ac:dyDescent="0.15">
      <c r="B190" t="s">
        <v>199</v>
      </c>
      <c r="C190">
        <v>359206900</v>
      </c>
      <c r="D190">
        <v>368988100</v>
      </c>
      <c r="E190">
        <v>80112800</v>
      </c>
      <c r="F190">
        <v>315560400</v>
      </c>
    </row>
    <row r="191" spans="1:6" x14ac:dyDescent="0.15">
      <c r="B191" t="s">
        <v>201</v>
      </c>
      <c r="C191">
        <v>324407400</v>
      </c>
      <c r="D191">
        <v>340268300</v>
      </c>
      <c r="E191">
        <v>75211300</v>
      </c>
      <c r="F191">
        <v>291499300</v>
      </c>
    </row>
    <row r="192" spans="1:6" x14ac:dyDescent="0.15">
      <c r="A192" t="s">
        <v>89</v>
      </c>
      <c r="B192" t="s">
        <v>171</v>
      </c>
      <c r="C192">
        <v>35855300</v>
      </c>
      <c r="D192">
        <v>143384000</v>
      </c>
      <c r="E192">
        <v>48989900</v>
      </c>
      <c r="F192">
        <v>89306900</v>
      </c>
    </row>
    <row r="193" spans="1:6" x14ac:dyDescent="0.15">
      <c r="B193" t="s">
        <v>173</v>
      </c>
      <c r="C193">
        <v>34515400</v>
      </c>
      <c r="D193">
        <v>136785700</v>
      </c>
      <c r="E193">
        <v>45838500</v>
      </c>
      <c r="F193">
        <v>82013900</v>
      </c>
    </row>
    <row r="194" spans="1:6" x14ac:dyDescent="0.15">
      <c r="B194" t="s">
        <v>175</v>
      </c>
      <c r="C194">
        <v>37156900</v>
      </c>
      <c r="D194">
        <v>133213500</v>
      </c>
      <c r="E194">
        <v>43458800</v>
      </c>
      <c r="F194">
        <v>79809300</v>
      </c>
    </row>
    <row r="195" spans="1:6" x14ac:dyDescent="0.15">
      <c r="B195" t="s">
        <v>177</v>
      </c>
      <c r="C195">
        <v>31064600</v>
      </c>
      <c r="D195">
        <v>120321700</v>
      </c>
      <c r="E195">
        <v>39137200</v>
      </c>
      <c r="F195">
        <v>76147400</v>
      </c>
    </row>
    <row r="196" spans="1:6" x14ac:dyDescent="0.15">
      <c r="B196" t="s">
        <v>179</v>
      </c>
      <c r="C196">
        <v>36423200</v>
      </c>
      <c r="D196">
        <v>119045900</v>
      </c>
      <c r="E196">
        <v>36113500</v>
      </c>
      <c r="F196">
        <v>73152200</v>
      </c>
    </row>
    <row r="197" spans="1:6" x14ac:dyDescent="0.15">
      <c r="B197" t="s">
        <v>181</v>
      </c>
      <c r="C197">
        <v>31401300</v>
      </c>
      <c r="D197">
        <v>111292800</v>
      </c>
      <c r="E197">
        <v>31145400</v>
      </c>
      <c r="F197">
        <v>69909000</v>
      </c>
    </row>
    <row r="198" spans="1:6" x14ac:dyDescent="0.15">
      <c r="B198" t="s">
        <v>183</v>
      </c>
      <c r="C198">
        <v>29159200</v>
      </c>
      <c r="D198">
        <v>109162000</v>
      </c>
      <c r="E198">
        <v>27088984.399999999</v>
      </c>
      <c r="F198">
        <v>68591379.599999994</v>
      </c>
    </row>
    <row r="199" spans="1:6" x14ac:dyDescent="0.15">
      <c r="B199" t="s">
        <v>185</v>
      </c>
      <c r="C199">
        <v>23551000</v>
      </c>
      <c r="D199">
        <v>98976800</v>
      </c>
      <c r="E199">
        <v>23345380.600000001</v>
      </c>
      <c r="F199">
        <v>64195005.200000003</v>
      </c>
    </row>
    <row r="200" spans="1:6" x14ac:dyDescent="0.15">
      <c r="B200" t="s">
        <v>187</v>
      </c>
      <c r="C200">
        <v>20874900</v>
      </c>
      <c r="D200">
        <v>95612500</v>
      </c>
      <c r="E200">
        <v>21735597.5</v>
      </c>
      <c r="F200">
        <v>62329713.299999997</v>
      </c>
    </row>
    <row r="201" spans="1:6" x14ac:dyDescent="0.15">
      <c r="B201" t="s">
        <v>189</v>
      </c>
      <c r="C201">
        <v>16641500</v>
      </c>
      <c r="D201">
        <v>89676500</v>
      </c>
      <c r="E201">
        <v>19380681.300000001</v>
      </c>
      <c r="F201">
        <v>57123227.100000001</v>
      </c>
    </row>
    <row r="202" spans="1:6" x14ac:dyDescent="0.15">
      <c r="B202" t="s">
        <v>191</v>
      </c>
      <c r="C202">
        <v>13955366.800000001</v>
      </c>
      <c r="D202">
        <v>80009024.900000006</v>
      </c>
      <c r="E202" s="11">
        <f>E201*C202/C201</f>
        <v>16252412.12483255</v>
      </c>
      <c r="F202" s="11">
        <f>F201*D202/D201</f>
        <v>50965121.290552765</v>
      </c>
    </row>
    <row r="203" spans="1:6" x14ac:dyDescent="0.15">
      <c r="B203" t="s">
        <v>193</v>
      </c>
      <c r="C203">
        <v>13196463.199999999</v>
      </c>
      <c r="D203">
        <v>57063338.799999997</v>
      </c>
      <c r="E203">
        <v>14183500</v>
      </c>
      <c r="F203">
        <v>46145427.100000001</v>
      </c>
    </row>
    <row r="204" spans="1:6" x14ac:dyDescent="0.15">
      <c r="B204" t="s">
        <v>197</v>
      </c>
      <c r="C204">
        <v>9204000</v>
      </c>
      <c r="D204">
        <v>43186500</v>
      </c>
      <c r="E204">
        <v>9444600</v>
      </c>
      <c r="F204">
        <v>34101300</v>
      </c>
    </row>
    <row r="205" spans="1:6" x14ac:dyDescent="0.15">
      <c r="B205" t="s">
        <v>201</v>
      </c>
      <c r="C205">
        <v>6401300</v>
      </c>
      <c r="D205">
        <v>40885000</v>
      </c>
      <c r="E205">
        <v>7170900</v>
      </c>
      <c r="F205">
        <v>33135300</v>
      </c>
    </row>
    <row r="206" spans="1:6" x14ac:dyDescent="0.15">
      <c r="A206" t="s">
        <v>87</v>
      </c>
      <c r="B206" t="s">
        <v>171</v>
      </c>
      <c r="C206">
        <v>625955200</v>
      </c>
      <c r="D206">
        <v>705980500</v>
      </c>
      <c r="E206">
        <v>319239500</v>
      </c>
      <c r="F206">
        <v>668958700</v>
      </c>
    </row>
    <row r="207" spans="1:6" x14ac:dyDescent="0.15">
      <c r="B207" t="s">
        <v>173</v>
      </c>
      <c r="C207">
        <v>587701400</v>
      </c>
      <c r="D207">
        <v>661667100</v>
      </c>
      <c r="E207">
        <v>293576200</v>
      </c>
      <c r="F207">
        <v>633755900</v>
      </c>
    </row>
    <row r="208" spans="1:6" x14ac:dyDescent="0.15">
      <c r="B208" t="s">
        <v>175</v>
      </c>
      <c r="C208">
        <v>586641500</v>
      </c>
      <c r="D208">
        <v>674199400</v>
      </c>
      <c r="E208">
        <v>271697100</v>
      </c>
      <c r="F208">
        <v>632123100</v>
      </c>
    </row>
    <row r="209" spans="1:6" x14ac:dyDescent="0.15">
      <c r="B209" t="s">
        <v>177</v>
      </c>
      <c r="C209">
        <v>551464700</v>
      </c>
      <c r="D209">
        <v>644325500</v>
      </c>
      <c r="E209">
        <v>250483800</v>
      </c>
      <c r="F209">
        <v>594220500</v>
      </c>
    </row>
    <row r="210" spans="1:6" x14ac:dyDescent="0.15">
      <c r="B210" t="s">
        <v>179</v>
      </c>
      <c r="C210">
        <v>559304800</v>
      </c>
      <c r="D210">
        <v>634815200</v>
      </c>
      <c r="E210">
        <v>227203100</v>
      </c>
      <c r="F210">
        <v>557745400</v>
      </c>
    </row>
    <row r="211" spans="1:6" x14ac:dyDescent="0.15">
      <c r="B211" t="s">
        <v>181</v>
      </c>
      <c r="C211">
        <v>507793000</v>
      </c>
      <c r="D211">
        <v>607372600</v>
      </c>
      <c r="E211">
        <v>205109400</v>
      </c>
      <c r="F211">
        <v>526952100</v>
      </c>
    </row>
    <row r="212" spans="1:6" x14ac:dyDescent="0.15">
      <c r="B212" t="s">
        <v>183</v>
      </c>
      <c r="C212">
        <v>500448000</v>
      </c>
      <c r="D212">
        <v>578834800</v>
      </c>
      <c r="E212">
        <v>184762200</v>
      </c>
      <c r="F212">
        <v>507121300</v>
      </c>
    </row>
    <row r="213" spans="1:6" x14ac:dyDescent="0.15">
      <c r="B213" t="s">
        <v>185</v>
      </c>
      <c r="C213">
        <v>441939800</v>
      </c>
      <c r="D213">
        <v>541501900</v>
      </c>
      <c r="E213">
        <v>168385500</v>
      </c>
      <c r="F213">
        <v>444616800</v>
      </c>
    </row>
    <row r="214" spans="1:6" x14ac:dyDescent="0.15">
      <c r="B214" t="s">
        <v>187</v>
      </c>
      <c r="C214">
        <v>442494300</v>
      </c>
      <c r="D214">
        <v>534166000</v>
      </c>
      <c r="E214">
        <v>156516600</v>
      </c>
      <c r="F214">
        <v>447610300</v>
      </c>
    </row>
    <row r="215" spans="1:6" x14ac:dyDescent="0.15">
      <c r="B215" t="s">
        <v>189</v>
      </c>
      <c r="C215">
        <v>402281300</v>
      </c>
      <c r="D215">
        <v>494815200</v>
      </c>
      <c r="E215">
        <v>139095700</v>
      </c>
      <c r="F215">
        <v>413499500</v>
      </c>
    </row>
    <row r="216" spans="1:6" x14ac:dyDescent="0.15">
      <c r="B216" t="s">
        <v>191</v>
      </c>
      <c r="C216">
        <v>388819000</v>
      </c>
      <c r="D216">
        <v>460095100</v>
      </c>
      <c r="E216">
        <v>124770800</v>
      </c>
      <c r="F216">
        <v>373733800</v>
      </c>
    </row>
    <row r="217" spans="1:6" x14ac:dyDescent="0.15">
      <c r="B217" t="s">
        <v>193</v>
      </c>
      <c r="C217">
        <v>358472700</v>
      </c>
      <c r="D217">
        <v>430350900</v>
      </c>
      <c r="E217">
        <v>108845900</v>
      </c>
      <c r="F217">
        <v>335131500</v>
      </c>
    </row>
    <row r="218" spans="1:6" x14ac:dyDescent="0.15">
      <c r="B218" t="s">
        <v>195</v>
      </c>
      <c r="C218">
        <v>346487800</v>
      </c>
      <c r="D218">
        <v>406668700</v>
      </c>
      <c r="E218">
        <v>94844800</v>
      </c>
      <c r="F218">
        <v>320418400</v>
      </c>
    </row>
    <row r="219" spans="1:6" x14ac:dyDescent="0.15">
      <c r="B219" t="s">
        <v>197</v>
      </c>
      <c r="C219">
        <v>296774700</v>
      </c>
      <c r="D219">
        <v>333704600</v>
      </c>
      <c r="E219">
        <v>60314700</v>
      </c>
      <c r="F219">
        <v>268978400</v>
      </c>
    </row>
    <row r="220" spans="1:6" x14ac:dyDescent="0.15">
      <c r="B220" t="s">
        <v>199</v>
      </c>
      <c r="C220">
        <v>260990900</v>
      </c>
      <c r="D220">
        <v>310342000</v>
      </c>
      <c r="E220">
        <v>77261300</v>
      </c>
      <c r="F220">
        <v>252270500</v>
      </c>
    </row>
    <row r="221" spans="1:6" ht="15" customHeight="1" x14ac:dyDescent="0.15">
      <c r="B221" t="s">
        <v>201</v>
      </c>
      <c r="C221">
        <v>232713000</v>
      </c>
      <c r="D221">
        <v>294530500</v>
      </c>
      <c r="E221">
        <v>72380500</v>
      </c>
      <c r="F221">
        <v>234475700</v>
      </c>
    </row>
    <row r="222" spans="1:6" x14ac:dyDescent="0.15">
      <c r="A222" t="s">
        <v>437</v>
      </c>
      <c r="B222" t="s">
        <v>171</v>
      </c>
      <c r="C222" s="11">
        <f t="shared" ref="C222:D222" si="12">C223*E222/E223</f>
        <v>486686275.06328768</v>
      </c>
      <c r="D222" s="11">
        <f t="shared" si="12"/>
        <v>590498213.95491636</v>
      </c>
      <c r="E222">
        <v>260294000</v>
      </c>
      <c r="F222">
        <v>605387400</v>
      </c>
    </row>
    <row r="223" spans="1:6" x14ac:dyDescent="0.15">
      <c r="B223" t="s">
        <v>173</v>
      </c>
      <c r="C223">
        <v>455786500</v>
      </c>
      <c r="D223">
        <v>567698500</v>
      </c>
      <c r="E223">
        <v>243767900</v>
      </c>
      <c r="F223">
        <v>582012800</v>
      </c>
    </row>
    <row r="224" spans="1:6" x14ac:dyDescent="0.15">
      <c r="B224" t="s">
        <v>175</v>
      </c>
      <c r="C224" s="11">
        <f t="shared" ref="C224:D224" si="13">C223*E224/E223</f>
        <v>438258659.10872597</v>
      </c>
      <c r="D224" s="11">
        <f t="shared" si="13"/>
        <v>578287794.98724091</v>
      </c>
      <c r="E224">
        <v>234393500</v>
      </c>
      <c r="F224">
        <v>592869100</v>
      </c>
    </row>
    <row r="225" spans="1:6" x14ac:dyDescent="0.15">
      <c r="B225" t="s">
        <v>177</v>
      </c>
      <c r="C225">
        <v>435367500</v>
      </c>
      <c r="D225">
        <v>529126400</v>
      </c>
      <c r="E225">
        <v>216845200</v>
      </c>
      <c r="F225">
        <v>531089400</v>
      </c>
    </row>
    <row r="226" spans="1:6" x14ac:dyDescent="0.15">
      <c r="B226" t="s">
        <v>179</v>
      </c>
      <c r="C226" s="11">
        <f t="shared" ref="C226:D226" si="14">C225*E226/E225</f>
        <v>418448124.06154251</v>
      </c>
      <c r="D226" s="11">
        <f t="shared" si="14"/>
        <v>515037069.84534055</v>
      </c>
      <c r="E226">
        <v>208418100</v>
      </c>
      <c r="F226">
        <v>516947800</v>
      </c>
    </row>
    <row r="227" spans="1:6" x14ac:dyDescent="0.15">
      <c r="B227" t="s">
        <v>181</v>
      </c>
      <c r="C227">
        <v>400769000</v>
      </c>
      <c r="D227">
        <v>472295800</v>
      </c>
      <c r="E227">
        <v>188429700</v>
      </c>
      <c r="F227">
        <v>481374900</v>
      </c>
    </row>
    <row r="228" spans="1:6" x14ac:dyDescent="0.15">
      <c r="B228" t="s">
        <v>183</v>
      </c>
      <c r="C228" s="11">
        <f t="shared" ref="C228:D228" si="15">C227*E228/E227</f>
        <v>376308716.4857769</v>
      </c>
      <c r="D228" s="11">
        <f t="shared" si="15"/>
        <v>474646903.94318444</v>
      </c>
      <c r="E228">
        <v>176929200</v>
      </c>
      <c r="F228">
        <v>483771200</v>
      </c>
    </row>
    <row r="229" spans="1:6" x14ac:dyDescent="0.15">
      <c r="B229" t="s">
        <v>185</v>
      </c>
      <c r="C229">
        <v>359547400</v>
      </c>
      <c r="D229">
        <v>447283600</v>
      </c>
      <c r="E229">
        <v>161750900</v>
      </c>
      <c r="F229">
        <v>462884600</v>
      </c>
    </row>
    <row r="230" spans="1:6" x14ac:dyDescent="0.15">
      <c r="B230" t="s">
        <v>187</v>
      </c>
      <c r="C230">
        <v>356069800</v>
      </c>
      <c r="D230">
        <v>438035100</v>
      </c>
      <c r="E230">
        <v>155015000</v>
      </c>
      <c r="F230">
        <v>458623200</v>
      </c>
    </row>
    <row r="231" spans="1:6" x14ac:dyDescent="0.15">
      <c r="B231" t="s">
        <v>189</v>
      </c>
      <c r="C231">
        <v>345330600</v>
      </c>
      <c r="D231">
        <v>398473100</v>
      </c>
      <c r="E231">
        <v>141623800</v>
      </c>
      <c r="F231">
        <v>414377500</v>
      </c>
    </row>
    <row r="232" spans="1:6" x14ac:dyDescent="0.15">
      <c r="B232" t="s">
        <v>191</v>
      </c>
      <c r="C232">
        <v>342058500</v>
      </c>
      <c r="D232">
        <v>333741300</v>
      </c>
      <c r="E232">
        <v>130125200</v>
      </c>
      <c r="F232">
        <v>392487100</v>
      </c>
    </row>
    <row r="233" spans="1:6" x14ac:dyDescent="0.15">
      <c r="B233" t="s">
        <v>193</v>
      </c>
      <c r="C233">
        <v>317988500</v>
      </c>
      <c r="D233">
        <v>307352300</v>
      </c>
      <c r="E233">
        <v>114748200</v>
      </c>
      <c r="F233">
        <v>353468500</v>
      </c>
    </row>
    <row r="234" spans="1:6" x14ac:dyDescent="0.15">
      <c r="B234" t="s">
        <v>195</v>
      </c>
      <c r="C234">
        <v>309011200</v>
      </c>
      <c r="D234">
        <v>275306800</v>
      </c>
      <c r="E234">
        <v>80101800</v>
      </c>
      <c r="F234">
        <v>302530400</v>
      </c>
    </row>
    <row r="235" spans="1:6" x14ac:dyDescent="0.15">
      <c r="B235" t="s">
        <v>197</v>
      </c>
      <c r="C235">
        <v>272351100</v>
      </c>
      <c r="D235">
        <v>216214700</v>
      </c>
      <c r="E235">
        <v>66305800</v>
      </c>
      <c r="F235">
        <v>235389600</v>
      </c>
    </row>
    <row r="236" spans="1:6" x14ac:dyDescent="0.15">
      <c r="B236" t="s">
        <v>199</v>
      </c>
      <c r="C236">
        <v>249215200</v>
      </c>
      <c r="D236">
        <v>211298300</v>
      </c>
      <c r="E236">
        <v>63711400</v>
      </c>
      <c r="F236">
        <v>206306000</v>
      </c>
    </row>
    <row r="237" spans="1:6" x14ac:dyDescent="0.15">
      <c r="B237" t="s">
        <v>201</v>
      </c>
      <c r="C237">
        <v>235572100</v>
      </c>
      <c r="D237">
        <v>186971700</v>
      </c>
      <c r="E237">
        <v>73258400</v>
      </c>
      <c r="F237">
        <v>211797700</v>
      </c>
    </row>
    <row r="238" spans="1:6" x14ac:dyDescent="0.15">
      <c r="A238" t="s">
        <v>96</v>
      </c>
      <c r="B238" t="s">
        <v>171</v>
      </c>
      <c r="C238">
        <v>53077800</v>
      </c>
      <c r="D238">
        <v>255068500</v>
      </c>
      <c r="E238">
        <v>60437900</v>
      </c>
      <c r="F238">
        <v>161497600</v>
      </c>
    </row>
    <row r="239" spans="1:6" x14ac:dyDescent="0.15">
      <c r="B239" t="s">
        <v>173</v>
      </c>
      <c r="C239">
        <v>51414900</v>
      </c>
      <c r="D239">
        <v>233542500</v>
      </c>
      <c r="E239">
        <v>55454700</v>
      </c>
      <c r="F239">
        <v>156531800</v>
      </c>
    </row>
    <row r="240" spans="1:6" x14ac:dyDescent="0.15">
      <c r="B240" t="s">
        <v>175</v>
      </c>
      <c r="C240">
        <v>60396300</v>
      </c>
      <c r="D240">
        <v>244925000</v>
      </c>
      <c r="E240">
        <v>49344900</v>
      </c>
      <c r="F240">
        <v>155943100</v>
      </c>
    </row>
    <row r="241" spans="2:6" x14ac:dyDescent="0.15">
      <c r="B241" t="s">
        <v>177</v>
      </c>
      <c r="C241">
        <v>51474100</v>
      </c>
      <c r="D241">
        <v>213693700</v>
      </c>
      <c r="E241">
        <v>44055300</v>
      </c>
      <c r="F241">
        <v>143585300</v>
      </c>
    </row>
    <row r="242" spans="2:6" x14ac:dyDescent="0.15">
      <c r="B242" t="s">
        <v>179</v>
      </c>
      <c r="C242">
        <v>46935700</v>
      </c>
      <c r="D242">
        <v>214455400</v>
      </c>
      <c r="E242">
        <v>38936700</v>
      </c>
      <c r="F242">
        <v>136024500</v>
      </c>
    </row>
    <row r="243" spans="2:6" x14ac:dyDescent="0.15">
      <c r="B243" t="s">
        <v>181</v>
      </c>
      <c r="C243">
        <v>41243100</v>
      </c>
      <c r="D243">
        <v>184271000</v>
      </c>
      <c r="E243">
        <v>33464700</v>
      </c>
      <c r="F243">
        <v>125326000</v>
      </c>
    </row>
    <row r="244" spans="2:6" x14ac:dyDescent="0.15">
      <c r="B244" t="s">
        <v>183</v>
      </c>
      <c r="C244">
        <v>37738600</v>
      </c>
      <c r="D244">
        <v>181143400</v>
      </c>
      <c r="E244">
        <v>29305000</v>
      </c>
      <c r="F244">
        <v>116547900</v>
      </c>
    </row>
    <row r="245" spans="2:6" x14ac:dyDescent="0.15">
      <c r="B245" t="s">
        <v>185</v>
      </c>
      <c r="C245">
        <v>34596400</v>
      </c>
      <c r="D245">
        <v>162208700</v>
      </c>
      <c r="E245">
        <v>26819700</v>
      </c>
      <c r="F245">
        <v>111638900</v>
      </c>
    </row>
    <row r="246" spans="2:6" x14ac:dyDescent="0.15">
      <c r="B246" t="s">
        <v>187</v>
      </c>
      <c r="C246">
        <v>32825100</v>
      </c>
      <c r="D246">
        <v>154497600</v>
      </c>
      <c r="E246">
        <v>24067600</v>
      </c>
      <c r="F246">
        <v>106698300</v>
      </c>
    </row>
    <row r="247" spans="2:6" x14ac:dyDescent="0.15">
      <c r="B247" t="s">
        <v>189</v>
      </c>
      <c r="C247">
        <v>30075400</v>
      </c>
      <c r="D247">
        <v>143006200</v>
      </c>
      <c r="E247">
        <v>21627400</v>
      </c>
      <c r="F247">
        <v>99227200</v>
      </c>
    </row>
    <row r="248" spans="2:6" x14ac:dyDescent="0.15">
      <c r="B248" t="s">
        <v>191</v>
      </c>
      <c r="C248">
        <v>27979400</v>
      </c>
      <c r="D248">
        <v>134950800</v>
      </c>
      <c r="E248">
        <v>19057200</v>
      </c>
      <c r="F248">
        <v>95613500</v>
      </c>
    </row>
    <row r="249" spans="2:6" x14ac:dyDescent="0.15">
      <c r="B249" t="s">
        <v>193</v>
      </c>
      <c r="C249">
        <v>24407500</v>
      </c>
      <c r="D249">
        <v>109785200</v>
      </c>
      <c r="E249">
        <v>14824000</v>
      </c>
      <c r="F249">
        <v>82263500</v>
      </c>
    </row>
    <row r="250" spans="2:6" x14ac:dyDescent="0.15">
      <c r="B250" t="s">
        <v>195</v>
      </c>
      <c r="C250">
        <v>19324900</v>
      </c>
      <c r="D250">
        <v>98009800</v>
      </c>
      <c r="E250">
        <v>9804900</v>
      </c>
      <c r="F250">
        <v>70211700</v>
      </c>
    </row>
    <row r="251" spans="2:6" x14ac:dyDescent="0.15">
      <c r="B251" t="s">
        <v>197</v>
      </c>
      <c r="C251">
        <v>17213600</v>
      </c>
      <c r="D251">
        <v>77369900</v>
      </c>
      <c r="E251">
        <v>8776300</v>
      </c>
      <c r="F251">
        <v>53362200</v>
      </c>
    </row>
    <row r="252" spans="2:6" x14ac:dyDescent="0.15">
      <c r="B252" t="s">
        <v>199</v>
      </c>
      <c r="C252">
        <v>11002300</v>
      </c>
      <c r="D252">
        <v>73944100</v>
      </c>
      <c r="E252">
        <v>8205100</v>
      </c>
      <c r="F252">
        <v>51545500</v>
      </c>
    </row>
    <row r="253" spans="2:6" x14ac:dyDescent="0.15">
      <c r="B253" t="s">
        <v>201</v>
      </c>
      <c r="C253">
        <v>14720600</v>
      </c>
      <c r="D253">
        <v>64000500</v>
      </c>
      <c r="E253">
        <v>7608900</v>
      </c>
      <c r="F253">
        <v>46552000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26" workbookViewId="0">
      <pane xSplit="2" topLeftCell="AB1" activePane="topRight" state="frozenSplit"/>
      <selection pane="topRight" activeCell="AI35" sqref="AI35"/>
    </sheetView>
  </sheetViews>
  <sheetFormatPr defaultRowHeight="13.5" x14ac:dyDescent="0.15"/>
  <sheetData>
    <row r="1" spans="1:31" x14ac:dyDescent="0.15">
      <c r="A1" t="s">
        <v>22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</row>
    <row r="2" spans="1:31" x14ac:dyDescent="0.15">
      <c r="A2" t="s">
        <v>23</v>
      </c>
      <c r="B2" t="s">
        <v>6</v>
      </c>
      <c r="C2">
        <v>3</v>
      </c>
      <c r="D2">
        <v>11.502516746520996</v>
      </c>
      <c r="E2" t="s">
        <v>8</v>
      </c>
      <c r="F2">
        <v>5</v>
      </c>
      <c r="G2">
        <v>11.261347770690918</v>
      </c>
      <c r="H2" t="s">
        <v>5</v>
      </c>
      <c r="I2">
        <v>2</v>
      </c>
      <c r="J2">
        <v>10.526987075805664</v>
      </c>
      <c r="K2" t="s">
        <v>16</v>
      </c>
      <c r="L2">
        <v>13</v>
      </c>
      <c r="M2">
        <v>10.115357398986816</v>
      </c>
      <c r="N2" t="s">
        <v>13</v>
      </c>
      <c r="O2">
        <v>10</v>
      </c>
      <c r="P2">
        <v>10.103202819824219</v>
      </c>
      <c r="Q2" t="s">
        <v>12</v>
      </c>
      <c r="R2">
        <v>9</v>
      </c>
      <c r="S2">
        <v>9.7335176467895508</v>
      </c>
      <c r="T2" t="s">
        <v>14</v>
      </c>
      <c r="U2">
        <v>11</v>
      </c>
      <c r="V2">
        <v>9.6378421783447266</v>
      </c>
      <c r="W2" t="s">
        <v>10</v>
      </c>
      <c r="X2">
        <v>7</v>
      </c>
      <c r="Y2">
        <v>9.4334592819213867</v>
      </c>
      <c r="Z2" t="s">
        <v>11</v>
      </c>
      <c r="AA2">
        <v>8</v>
      </c>
      <c r="AB2">
        <v>8.9102993011474609</v>
      </c>
      <c r="AC2" t="s">
        <v>9</v>
      </c>
      <c r="AD2">
        <v>6</v>
      </c>
      <c r="AE2">
        <v>8.7754688262939453</v>
      </c>
    </row>
    <row r="3" spans="1:31" x14ac:dyDescent="0.15">
      <c r="A3" t="s">
        <v>24</v>
      </c>
      <c r="B3" t="s">
        <v>7</v>
      </c>
      <c r="C3">
        <v>4</v>
      </c>
      <c r="D3">
        <v>8.4329442977905273</v>
      </c>
      <c r="E3" t="s">
        <v>8</v>
      </c>
      <c r="F3">
        <v>5</v>
      </c>
      <c r="G3">
        <v>8.2240686416625977</v>
      </c>
      <c r="H3" t="s">
        <v>6</v>
      </c>
      <c r="I3">
        <v>3</v>
      </c>
      <c r="J3">
        <v>8.1780786514282227</v>
      </c>
      <c r="K3" t="s">
        <v>5</v>
      </c>
      <c r="L3">
        <v>2</v>
      </c>
      <c r="M3">
        <v>7.4893598556518555</v>
      </c>
      <c r="N3" t="s">
        <v>13</v>
      </c>
      <c r="O3">
        <v>10</v>
      </c>
      <c r="P3">
        <v>7.3061795234680176</v>
      </c>
      <c r="Q3" t="s">
        <v>16</v>
      </c>
      <c r="R3">
        <v>13</v>
      </c>
      <c r="S3">
        <v>7.2150659561157227</v>
      </c>
      <c r="T3" t="s">
        <v>14</v>
      </c>
      <c r="U3">
        <v>11</v>
      </c>
      <c r="V3">
        <v>7.1631102561950684</v>
      </c>
      <c r="W3" t="s">
        <v>19</v>
      </c>
      <c r="X3">
        <v>16</v>
      </c>
      <c r="Y3">
        <v>7.1572790145874023</v>
      </c>
      <c r="Z3" t="s">
        <v>12</v>
      </c>
      <c r="AA3">
        <v>9</v>
      </c>
      <c r="AB3">
        <v>6.9811816215515137</v>
      </c>
      <c r="AC3" t="s">
        <v>10</v>
      </c>
      <c r="AD3">
        <v>7</v>
      </c>
      <c r="AE3">
        <v>6.8553371429443359</v>
      </c>
    </row>
    <row r="4" spans="1:31" x14ac:dyDescent="0.15">
      <c r="A4" t="s">
        <v>25</v>
      </c>
      <c r="B4" t="s">
        <v>6</v>
      </c>
      <c r="C4">
        <v>3</v>
      </c>
      <c r="D4">
        <v>8.3079967498779297</v>
      </c>
      <c r="E4" t="s">
        <v>7</v>
      </c>
      <c r="F4">
        <v>4</v>
      </c>
      <c r="G4">
        <v>8.2274808883666992</v>
      </c>
      <c r="H4" t="s">
        <v>8</v>
      </c>
      <c r="I4">
        <v>5</v>
      </c>
      <c r="J4">
        <v>8.1803836822509766</v>
      </c>
      <c r="K4" t="s">
        <v>5</v>
      </c>
      <c r="L4">
        <v>2</v>
      </c>
      <c r="M4">
        <v>7.4188661575317383</v>
      </c>
      <c r="N4" t="s">
        <v>16</v>
      </c>
      <c r="O4">
        <v>13</v>
      </c>
      <c r="P4">
        <v>7.3359088897705078</v>
      </c>
      <c r="Q4" t="s">
        <v>13</v>
      </c>
      <c r="R4">
        <v>10</v>
      </c>
      <c r="S4">
        <v>7.2143564224243164</v>
      </c>
      <c r="T4" t="s">
        <v>12</v>
      </c>
      <c r="U4">
        <v>9</v>
      </c>
      <c r="V4">
        <v>7.1361384391784668</v>
      </c>
      <c r="W4" t="s">
        <v>14</v>
      </c>
      <c r="X4">
        <v>11</v>
      </c>
      <c r="Y4">
        <v>6.9619078636169434</v>
      </c>
      <c r="Z4" t="s">
        <v>19</v>
      </c>
      <c r="AA4">
        <v>16</v>
      </c>
      <c r="AB4">
        <v>6.9220123291015625</v>
      </c>
      <c r="AC4" t="s">
        <v>10</v>
      </c>
      <c r="AD4">
        <v>7</v>
      </c>
      <c r="AE4">
        <v>6.759467601776123</v>
      </c>
    </row>
    <row r="5" spans="1:31" x14ac:dyDescent="0.15">
      <c r="A5" t="s">
        <v>26</v>
      </c>
      <c r="B5" t="s">
        <v>6</v>
      </c>
      <c r="C5">
        <v>3</v>
      </c>
      <c r="D5">
        <v>8.2996625900268555</v>
      </c>
      <c r="E5" t="s">
        <v>8</v>
      </c>
      <c r="F5">
        <v>5</v>
      </c>
      <c r="G5">
        <v>8.2790565490722656</v>
      </c>
      <c r="H5" t="s">
        <v>7</v>
      </c>
      <c r="I5">
        <v>4</v>
      </c>
      <c r="J5">
        <v>8.2011280059814453</v>
      </c>
      <c r="K5" t="s">
        <v>5</v>
      </c>
      <c r="L5">
        <v>2</v>
      </c>
      <c r="M5">
        <v>7.5507726669311523</v>
      </c>
      <c r="N5" t="s">
        <v>16</v>
      </c>
      <c r="O5">
        <v>13</v>
      </c>
      <c r="P5">
        <v>7.4189977645874023</v>
      </c>
      <c r="Q5" t="s">
        <v>13</v>
      </c>
      <c r="R5">
        <v>10</v>
      </c>
      <c r="S5">
        <v>7.1871757507324219</v>
      </c>
      <c r="T5" t="s">
        <v>12</v>
      </c>
      <c r="U5">
        <v>9</v>
      </c>
      <c r="V5">
        <v>7.0416407585144043</v>
      </c>
      <c r="W5" t="s">
        <v>14</v>
      </c>
      <c r="X5">
        <v>11</v>
      </c>
      <c r="Y5">
        <v>6.9835343360900879</v>
      </c>
      <c r="Z5" t="s">
        <v>19</v>
      </c>
      <c r="AA5">
        <v>16</v>
      </c>
      <c r="AB5">
        <v>6.8069210052490234</v>
      </c>
      <c r="AC5" t="s">
        <v>10</v>
      </c>
      <c r="AD5">
        <v>7</v>
      </c>
      <c r="AE5">
        <v>6.7300033569335938</v>
      </c>
    </row>
    <row r="6" spans="1:31" x14ac:dyDescent="0.15">
      <c r="A6" t="s">
        <v>27</v>
      </c>
      <c r="B6" t="s">
        <v>6</v>
      </c>
      <c r="C6">
        <v>3</v>
      </c>
      <c r="D6">
        <v>8.3055696487426758</v>
      </c>
      <c r="E6" t="s">
        <v>8</v>
      </c>
      <c r="F6">
        <v>5</v>
      </c>
      <c r="G6">
        <v>8.2414464950561523</v>
      </c>
      <c r="H6" t="s">
        <v>7</v>
      </c>
      <c r="I6">
        <v>4</v>
      </c>
      <c r="J6">
        <v>8.1748542785644531</v>
      </c>
      <c r="K6" t="s">
        <v>5</v>
      </c>
      <c r="L6">
        <v>2</v>
      </c>
      <c r="M6">
        <v>7.5198893547058105</v>
      </c>
      <c r="N6" t="s">
        <v>13</v>
      </c>
      <c r="O6">
        <v>10</v>
      </c>
      <c r="P6">
        <v>7.3799786567687988</v>
      </c>
      <c r="Q6" t="s">
        <v>16</v>
      </c>
      <c r="R6">
        <v>13</v>
      </c>
      <c r="S6">
        <v>7.3166570663452148</v>
      </c>
      <c r="T6" t="s">
        <v>12</v>
      </c>
      <c r="U6">
        <v>9</v>
      </c>
      <c r="V6">
        <v>7.1259384155273437</v>
      </c>
      <c r="W6" t="s">
        <v>14</v>
      </c>
      <c r="X6">
        <v>11</v>
      </c>
      <c r="Y6">
        <v>6.9172816276550293</v>
      </c>
      <c r="Z6" t="s">
        <v>10</v>
      </c>
      <c r="AA6">
        <v>7</v>
      </c>
      <c r="AB6">
        <v>6.8250231742858887</v>
      </c>
      <c r="AC6" t="s">
        <v>19</v>
      </c>
      <c r="AD6">
        <v>16</v>
      </c>
      <c r="AE6">
        <v>6.7882595062255859</v>
      </c>
    </row>
    <row r="7" spans="1:31" x14ac:dyDescent="0.15">
      <c r="A7" t="s">
        <v>28</v>
      </c>
      <c r="B7" t="s">
        <v>6</v>
      </c>
      <c r="C7">
        <v>3</v>
      </c>
      <c r="D7">
        <v>8.327519416809082</v>
      </c>
      <c r="E7" t="s">
        <v>8</v>
      </c>
      <c r="F7">
        <v>5</v>
      </c>
      <c r="G7">
        <v>8.2595148086547852</v>
      </c>
      <c r="H7" t="s">
        <v>7</v>
      </c>
      <c r="I7">
        <v>4</v>
      </c>
      <c r="J7">
        <v>8.2278232574462891</v>
      </c>
      <c r="K7" t="s">
        <v>5</v>
      </c>
      <c r="L7">
        <v>2</v>
      </c>
      <c r="M7">
        <v>7.574519157409668</v>
      </c>
      <c r="N7" t="s">
        <v>13</v>
      </c>
      <c r="O7">
        <v>10</v>
      </c>
      <c r="P7">
        <v>7.3188023567199707</v>
      </c>
      <c r="Q7" t="s">
        <v>16</v>
      </c>
      <c r="R7">
        <v>13</v>
      </c>
      <c r="S7">
        <v>7.2963247299194336</v>
      </c>
      <c r="T7" t="s">
        <v>12</v>
      </c>
      <c r="U7">
        <v>9</v>
      </c>
      <c r="V7">
        <v>7.1026248931884766</v>
      </c>
      <c r="W7" t="s">
        <v>14</v>
      </c>
      <c r="X7">
        <v>11</v>
      </c>
      <c r="Y7">
        <v>6.9813337326049805</v>
      </c>
      <c r="Z7" t="s">
        <v>10</v>
      </c>
      <c r="AA7">
        <v>7</v>
      </c>
      <c r="AB7">
        <v>6.8028697967529297</v>
      </c>
      <c r="AC7" t="s">
        <v>19</v>
      </c>
      <c r="AD7">
        <v>16</v>
      </c>
      <c r="AE7">
        <v>6.6936583518981934</v>
      </c>
    </row>
    <row r="8" spans="1:31" x14ac:dyDescent="0.15">
      <c r="A8" t="s">
        <v>29</v>
      </c>
      <c r="B8" t="s">
        <v>6</v>
      </c>
      <c r="C8">
        <v>3</v>
      </c>
      <c r="D8">
        <v>8.4050083160400391</v>
      </c>
      <c r="E8" t="s">
        <v>8</v>
      </c>
      <c r="F8">
        <v>5</v>
      </c>
      <c r="G8">
        <v>8.2756919860839844</v>
      </c>
      <c r="H8" t="s">
        <v>7</v>
      </c>
      <c r="I8">
        <v>4</v>
      </c>
      <c r="J8">
        <v>8.1342611312866211</v>
      </c>
      <c r="K8" t="s">
        <v>5</v>
      </c>
      <c r="L8">
        <v>2</v>
      </c>
      <c r="M8">
        <v>7.4730572700500488</v>
      </c>
      <c r="N8" t="s">
        <v>16</v>
      </c>
      <c r="O8">
        <v>13</v>
      </c>
      <c r="P8">
        <v>7.3289051055908203</v>
      </c>
      <c r="Q8" t="s">
        <v>13</v>
      </c>
      <c r="R8">
        <v>10</v>
      </c>
      <c r="S8">
        <v>7.1290388107299805</v>
      </c>
      <c r="T8" t="s">
        <v>12</v>
      </c>
      <c r="U8">
        <v>9</v>
      </c>
      <c r="V8">
        <v>7.060452938079834</v>
      </c>
      <c r="W8" t="s">
        <v>19</v>
      </c>
      <c r="X8">
        <v>16</v>
      </c>
      <c r="Y8">
        <v>6.8890852928161621</v>
      </c>
      <c r="Z8" t="s">
        <v>14</v>
      </c>
      <c r="AA8">
        <v>11</v>
      </c>
      <c r="AB8">
        <v>6.8572778701782227</v>
      </c>
      <c r="AC8" t="s">
        <v>10</v>
      </c>
      <c r="AD8">
        <v>7</v>
      </c>
      <c r="AE8">
        <v>6.7943353652954102</v>
      </c>
    </row>
    <row r="9" spans="1:31" x14ac:dyDescent="0.15">
      <c r="A9" t="s">
        <v>30</v>
      </c>
      <c r="B9" t="s">
        <v>6</v>
      </c>
      <c r="C9">
        <v>3</v>
      </c>
      <c r="D9">
        <v>8.2129697799682617</v>
      </c>
      <c r="E9" t="s">
        <v>7</v>
      </c>
      <c r="F9">
        <v>4</v>
      </c>
      <c r="G9">
        <v>8.0654888153076172</v>
      </c>
      <c r="H9" t="s">
        <v>8</v>
      </c>
      <c r="I9">
        <v>5</v>
      </c>
      <c r="J9">
        <v>8.0345487594604492</v>
      </c>
      <c r="K9" t="s">
        <v>5</v>
      </c>
      <c r="L9">
        <v>2</v>
      </c>
      <c r="M9">
        <v>7.4195399284362793</v>
      </c>
      <c r="N9" t="s">
        <v>16</v>
      </c>
      <c r="O9">
        <v>13</v>
      </c>
      <c r="P9">
        <v>7.2679247856140137</v>
      </c>
      <c r="Q9" t="s">
        <v>13</v>
      </c>
      <c r="R9">
        <v>10</v>
      </c>
      <c r="S9">
        <v>7.1876058578491211</v>
      </c>
      <c r="T9" t="s">
        <v>12</v>
      </c>
      <c r="U9">
        <v>9</v>
      </c>
      <c r="V9">
        <v>7.1377162933349609</v>
      </c>
      <c r="W9" t="s">
        <v>10</v>
      </c>
      <c r="X9">
        <v>7</v>
      </c>
      <c r="Y9">
        <v>6.9708757400512695</v>
      </c>
      <c r="Z9" t="s">
        <v>19</v>
      </c>
      <c r="AA9">
        <v>16</v>
      </c>
      <c r="AB9">
        <v>6.9513726234436035</v>
      </c>
      <c r="AC9" t="s">
        <v>14</v>
      </c>
      <c r="AD9">
        <v>11</v>
      </c>
      <c r="AE9">
        <v>6.9500393867492676</v>
      </c>
    </row>
    <row r="10" spans="1:31" x14ac:dyDescent="0.15">
      <c r="A10" t="s">
        <v>31</v>
      </c>
      <c r="B10" t="s">
        <v>7</v>
      </c>
      <c r="C10">
        <v>4</v>
      </c>
      <c r="D10">
        <v>8.2879409790039062</v>
      </c>
      <c r="E10" t="s">
        <v>6</v>
      </c>
      <c r="F10">
        <v>3</v>
      </c>
      <c r="G10">
        <v>8.2197465896606445</v>
      </c>
      <c r="H10" t="s">
        <v>8</v>
      </c>
      <c r="I10">
        <v>5</v>
      </c>
      <c r="J10">
        <v>8.1040534973144531</v>
      </c>
      <c r="K10" t="s">
        <v>5</v>
      </c>
      <c r="L10">
        <v>2</v>
      </c>
      <c r="M10">
        <v>7.4658136367797852</v>
      </c>
      <c r="N10" t="s">
        <v>16</v>
      </c>
      <c r="O10">
        <v>13</v>
      </c>
      <c r="P10">
        <v>7.3844189643859863</v>
      </c>
      <c r="Q10" t="s">
        <v>14</v>
      </c>
      <c r="R10">
        <v>11</v>
      </c>
      <c r="S10">
        <v>7.1141457557678223</v>
      </c>
      <c r="T10" t="s">
        <v>13</v>
      </c>
      <c r="U10">
        <v>10</v>
      </c>
      <c r="V10">
        <v>7.0972623825073242</v>
      </c>
      <c r="W10" t="s">
        <v>10</v>
      </c>
      <c r="X10">
        <v>7</v>
      </c>
      <c r="Y10">
        <v>6.9843859672546387</v>
      </c>
      <c r="Z10" t="s">
        <v>12</v>
      </c>
      <c r="AA10">
        <v>9</v>
      </c>
      <c r="AB10">
        <v>6.9052624702453613</v>
      </c>
      <c r="AC10" t="s">
        <v>19</v>
      </c>
      <c r="AD10">
        <v>16</v>
      </c>
      <c r="AE10">
        <v>6.8031444549560547</v>
      </c>
    </row>
    <row r="11" spans="1:31" x14ac:dyDescent="0.15">
      <c r="A11" t="s">
        <v>32</v>
      </c>
      <c r="B11" t="s">
        <v>6</v>
      </c>
      <c r="C11">
        <v>3</v>
      </c>
      <c r="D11">
        <v>8.1863307952880859</v>
      </c>
      <c r="E11" t="s">
        <v>7</v>
      </c>
      <c r="F11">
        <v>4</v>
      </c>
      <c r="G11">
        <v>8.126460075378418</v>
      </c>
      <c r="H11" t="s">
        <v>8</v>
      </c>
      <c r="I11">
        <v>5</v>
      </c>
      <c r="J11">
        <v>8.0911388397216797</v>
      </c>
      <c r="K11" t="s">
        <v>5</v>
      </c>
      <c r="L11">
        <v>2</v>
      </c>
      <c r="M11">
        <v>7.4849085807800293</v>
      </c>
      <c r="N11" t="s">
        <v>16</v>
      </c>
      <c r="O11">
        <v>13</v>
      </c>
      <c r="P11">
        <v>7.2160763740539551</v>
      </c>
      <c r="Q11" t="s">
        <v>13</v>
      </c>
      <c r="R11">
        <v>10</v>
      </c>
      <c r="S11">
        <v>7.2038946151733398</v>
      </c>
      <c r="T11" t="s">
        <v>10</v>
      </c>
      <c r="U11">
        <v>7</v>
      </c>
      <c r="V11">
        <v>7.0576386451721191</v>
      </c>
      <c r="W11" t="s">
        <v>14</v>
      </c>
      <c r="X11">
        <v>11</v>
      </c>
      <c r="Y11">
        <v>7.028961181640625</v>
      </c>
      <c r="Z11" t="s">
        <v>12</v>
      </c>
      <c r="AA11">
        <v>9</v>
      </c>
      <c r="AB11">
        <v>7.0098857879638672</v>
      </c>
      <c r="AC11" t="s">
        <v>19</v>
      </c>
      <c r="AD11">
        <v>16</v>
      </c>
      <c r="AE11">
        <v>6.8500351905822754</v>
      </c>
    </row>
    <row r="12" spans="1:31" x14ac:dyDescent="0.15">
      <c r="A12" t="s">
        <v>33</v>
      </c>
      <c r="B12" t="s">
        <v>8</v>
      </c>
      <c r="C12">
        <v>5</v>
      </c>
      <c r="D12">
        <v>8.1315793991088867</v>
      </c>
      <c r="E12" t="s">
        <v>6</v>
      </c>
      <c r="F12">
        <v>3</v>
      </c>
      <c r="G12">
        <v>8.121246337890625</v>
      </c>
      <c r="H12" t="s">
        <v>7</v>
      </c>
      <c r="I12">
        <v>4</v>
      </c>
      <c r="J12">
        <v>8.084376335144043</v>
      </c>
      <c r="K12" t="s">
        <v>5</v>
      </c>
      <c r="L12">
        <v>2</v>
      </c>
      <c r="M12">
        <v>7.3880939483642578</v>
      </c>
      <c r="N12" t="s">
        <v>12</v>
      </c>
      <c r="O12">
        <v>9</v>
      </c>
      <c r="P12">
        <v>7.3203291893005371</v>
      </c>
      <c r="Q12" t="s">
        <v>13</v>
      </c>
      <c r="R12">
        <v>10</v>
      </c>
      <c r="S12">
        <v>7.3141026496887207</v>
      </c>
      <c r="T12" t="s">
        <v>10</v>
      </c>
      <c r="U12">
        <v>7</v>
      </c>
      <c r="V12">
        <v>7.1961889266967773</v>
      </c>
      <c r="W12" t="s">
        <v>16</v>
      </c>
      <c r="X12">
        <v>13</v>
      </c>
      <c r="Y12">
        <v>7.0726814270019531</v>
      </c>
      <c r="Z12" t="s">
        <v>14</v>
      </c>
      <c r="AA12">
        <v>11</v>
      </c>
      <c r="AB12">
        <v>6.9283199310302734</v>
      </c>
      <c r="AC12" t="s">
        <v>19</v>
      </c>
      <c r="AD12">
        <v>16</v>
      </c>
      <c r="AE12">
        <v>6.8078017234802246</v>
      </c>
    </row>
    <row r="13" spans="1:31" x14ac:dyDescent="0.15">
      <c r="A13" t="s">
        <v>34</v>
      </c>
      <c r="B13" t="s">
        <v>8</v>
      </c>
      <c r="C13">
        <v>5</v>
      </c>
      <c r="D13">
        <v>8.2896661758422852</v>
      </c>
      <c r="E13" t="s">
        <v>7</v>
      </c>
      <c r="F13">
        <v>4</v>
      </c>
      <c r="G13">
        <v>8.2322635650634766</v>
      </c>
      <c r="H13" t="s">
        <v>6</v>
      </c>
      <c r="I13">
        <v>3</v>
      </c>
      <c r="J13">
        <v>8.1807565689086914</v>
      </c>
      <c r="K13" t="s">
        <v>13</v>
      </c>
      <c r="L13">
        <v>10</v>
      </c>
      <c r="M13">
        <v>7.366124153137207</v>
      </c>
      <c r="N13" t="s">
        <v>5</v>
      </c>
      <c r="O13">
        <v>2</v>
      </c>
      <c r="P13">
        <v>7.359405517578125</v>
      </c>
      <c r="Q13" t="s">
        <v>12</v>
      </c>
      <c r="R13">
        <v>9</v>
      </c>
      <c r="S13">
        <v>7.317110538482666</v>
      </c>
      <c r="T13" t="s">
        <v>16</v>
      </c>
      <c r="U13">
        <v>13</v>
      </c>
      <c r="V13">
        <v>7.1776542663574219</v>
      </c>
      <c r="W13" t="s">
        <v>11</v>
      </c>
      <c r="X13">
        <v>8</v>
      </c>
      <c r="Y13">
        <v>7.1469860076904297</v>
      </c>
      <c r="Z13" t="s">
        <v>10</v>
      </c>
      <c r="AA13">
        <v>7</v>
      </c>
      <c r="AB13">
        <v>7.1053247451782227</v>
      </c>
      <c r="AC13" t="s">
        <v>14</v>
      </c>
      <c r="AD13">
        <v>11</v>
      </c>
      <c r="AE13">
        <v>6.8529801368713379</v>
      </c>
    </row>
    <row r="14" spans="1:31" x14ac:dyDescent="0.15">
      <c r="A14" t="s">
        <v>35</v>
      </c>
      <c r="B14" t="s">
        <v>6</v>
      </c>
      <c r="C14">
        <v>3</v>
      </c>
      <c r="D14">
        <v>8.2287273406982422</v>
      </c>
      <c r="E14" t="s">
        <v>8</v>
      </c>
      <c r="F14">
        <v>5</v>
      </c>
      <c r="G14">
        <v>8.2136096954345703</v>
      </c>
      <c r="H14" t="s">
        <v>7</v>
      </c>
      <c r="I14">
        <v>4</v>
      </c>
      <c r="J14">
        <v>8.1628704071044922</v>
      </c>
      <c r="K14" t="s">
        <v>5</v>
      </c>
      <c r="L14">
        <v>2</v>
      </c>
      <c r="M14">
        <v>7.4956917762756348</v>
      </c>
      <c r="N14" t="s">
        <v>13</v>
      </c>
      <c r="O14">
        <v>10</v>
      </c>
      <c r="P14">
        <v>7.3349318504333496</v>
      </c>
      <c r="Q14" t="s">
        <v>12</v>
      </c>
      <c r="R14">
        <v>9</v>
      </c>
      <c r="S14">
        <v>7.2109436988830566</v>
      </c>
      <c r="T14" t="s">
        <v>16</v>
      </c>
      <c r="U14">
        <v>13</v>
      </c>
      <c r="V14">
        <v>7.1357598304748535</v>
      </c>
      <c r="W14" t="s">
        <v>10</v>
      </c>
      <c r="X14">
        <v>7</v>
      </c>
      <c r="Y14">
        <v>7.0234112739562988</v>
      </c>
      <c r="Z14" t="s">
        <v>14</v>
      </c>
      <c r="AA14">
        <v>11</v>
      </c>
      <c r="AB14">
        <v>7.0029611587524414</v>
      </c>
      <c r="AC14" t="s">
        <v>19</v>
      </c>
      <c r="AD14">
        <v>16</v>
      </c>
      <c r="AE14">
        <v>6.7682428359985352</v>
      </c>
    </row>
    <row r="15" spans="1:31" x14ac:dyDescent="0.15">
      <c r="A15" t="s">
        <v>36</v>
      </c>
      <c r="B15" t="s">
        <v>7</v>
      </c>
      <c r="C15">
        <v>4</v>
      </c>
      <c r="D15">
        <v>7.329094409942627</v>
      </c>
      <c r="E15" t="s">
        <v>6</v>
      </c>
      <c r="F15">
        <v>3</v>
      </c>
      <c r="G15">
        <v>7.2810912132263184</v>
      </c>
      <c r="H15" t="s">
        <v>4</v>
      </c>
      <c r="I15">
        <v>1</v>
      </c>
      <c r="J15">
        <v>7.1043834686279297</v>
      </c>
      <c r="K15" t="s">
        <v>8</v>
      </c>
      <c r="L15">
        <v>5</v>
      </c>
      <c r="M15">
        <v>6.9998393058776855</v>
      </c>
      <c r="N15" t="s">
        <v>5</v>
      </c>
      <c r="O15">
        <v>2</v>
      </c>
      <c r="P15">
        <v>6.473238468170166</v>
      </c>
      <c r="Q15" t="s">
        <v>13</v>
      </c>
      <c r="R15">
        <v>10</v>
      </c>
      <c r="S15">
        <v>6.3789820671081543</v>
      </c>
      <c r="T15" t="s">
        <v>12</v>
      </c>
      <c r="U15">
        <v>9</v>
      </c>
      <c r="V15">
        <v>6.3218851089477539</v>
      </c>
      <c r="W15" t="s">
        <v>16</v>
      </c>
      <c r="X15">
        <v>13</v>
      </c>
      <c r="Y15">
        <v>6.1837606430053711</v>
      </c>
      <c r="Z15" t="s">
        <v>10</v>
      </c>
      <c r="AA15">
        <v>7</v>
      </c>
      <c r="AB15">
        <v>6.10614013671875</v>
      </c>
      <c r="AC15" t="s">
        <v>14</v>
      </c>
      <c r="AD15">
        <v>11</v>
      </c>
      <c r="AE15">
        <v>6.0297245979309082</v>
      </c>
    </row>
    <row r="16" spans="1:31" x14ac:dyDescent="0.15">
      <c r="A16" t="s">
        <v>37</v>
      </c>
      <c r="B16" t="s">
        <v>7</v>
      </c>
      <c r="C16">
        <v>4</v>
      </c>
      <c r="D16">
        <v>7.2504820823669434</v>
      </c>
      <c r="E16" t="s">
        <v>6</v>
      </c>
      <c r="F16">
        <v>3</v>
      </c>
      <c r="G16">
        <v>7.1559066772460937</v>
      </c>
      <c r="H16" t="s">
        <v>8</v>
      </c>
      <c r="I16">
        <v>5</v>
      </c>
      <c r="J16">
        <v>7.044166088104248</v>
      </c>
      <c r="K16" t="s">
        <v>4</v>
      </c>
      <c r="L16">
        <v>1</v>
      </c>
      <c r="M16">
        <v>6.9827084541320801</v>
      </c>
      <c r="N16" t="s">
        <v>5</v>
      </c>
      <c r="O16">
        <v>2</v>
      </c>
      <c r="P16">
        <v>6.5299625396728516</v>
      </c>
      <c r="Q16" t="s">
        <v>13</v>
      </c>
      <c r="R16">
        <v>10</v>
      </c>
      <c r="S16">
        <v>6.3306131362915039</v>
      </c>
      <c r="T16" t="s">
        <v>16</v>
      </c>
      <c r="U16">
        <v>13</v>
      </c>
      <c r="V16">
        <v>6.2707257270812988</v>
      </c>
      <c r="W16" t="s">
        <v>12</v>
      </c>
      <c r="X16">
        <v>9</v>
      </c>
      <c r="Y16">
        <v>6.2680530548095703</v>
      </c>
      <c r="Z16" t="s">
        <v>10</v>
      </c>
      <c r="AA16">
        <v>7</v>
      </c>
      <c r="AB16">
        <v>6.2137393951416016</v>
      </c>
      <c r="AC16" t="s">
        <v>14</v>
      </c>
      <c r="AD16">
        <v>11</v>
      </c>
      <c r="AE16">
        <v>6.0751419067382813</v>
      </c>
    </row>
    <row r="17" spans="1:33" x14ac:dyDescent="0.15">
      <c r="A17" t="s">
        <v>38</v>
      </c>
      <c r="B17" t="s">
        <v>7</v>
      </c>
      <c r="C17">
        <v>4</v>
      </c>
      <c r="D17">
        <v>7.1280727386474609</v>
      </c>
      <c r="E17" t="s">
        <v>6</v>
      </c>
      <c r="F17">
        <v>3</v>
      </c>
      <c r="G17">
        <v>7.0620236396789551</v>
      </c>
      <c r="H17" t="s">
        <v>8</v>
      </c>
      <c r="I17">
        <v>5</v>
      </c>
      <c r="J17">
        <v>7.0151762962341309</v>
      </c>
      <c r="K17" t="s">
        <v>4</v>
      </c>
      <c r="L17">
        <v>1</v>
      </c>
      <c r="M17">
        <v>6.9217977523803711</v>
      </c>
      <c r="N17" t="s">
        <v>5</v>
      </c>
      <c r="O17">
        <v>2</v>
      </c>
      <c r="P17">
        <v>6.5867729187011719</v>
      </c>
      <c r="Q17" t="s">
        <v>13</v>
      </c>
      <c r="R17">
        <v>10</v>
      </c>
      <c r="S17">
        <v>6.3236880302429199</v>
      </c>
      <c r="T17" t="s">
        <v>16</v>
      </c>
      <c r="U17">
        <v>13</v>
      </c>
      <c r="V17">
        <v>6.3176369667053223</v>
      </c>
      <c r="W17" t="s">
        <v>12</v>
      </c>
      <c r="X17">
        <v>9</v>
      </c>
      <c r="Y17">
        <v>6.2637372016906738</v>
      </c>
      <c r="Z17" t="s">
        <v>10</v>
      </c>
      <c r="AA17">
        <v>7</v>
      </c>
      <c r="AB17">
        <v>6.2626204490661621</v>
      </c>
      <c r="AC17" t="s">
        <v>14</v>
      </c>
      <c r="AD17">
        <v>11</v>
      </c>
      <c r="AE17">
        <v>6.0761966705322266</v>
      </c>
    </row>
    <row r="18" spans="1:33" x14ac:dyDescent="0.15">
      <c r="A18" t="s">
        <v>39</v>
      </c>
      <c r="B18" t="s">
        <v>7</v>
      </c>
      <c r="C18">
        <v>4</v>
      </c>
      <c r="D18">
        <v>7.0899372100830078</v>
      </c>
      <c r="E18" t="s">
        <v>6</v>
      </c>
      <c r="F18">
        <v>3</v>
      </c>
      <c r="G18">
        <v>7.0568757057189941</v>
      </c>
      <c r="H18" t="s">
        <v>8</v>
      </c>
      <c r="I18">
        <v>5</v>
      </c>
      <c r="J18">
        <v>6.9860825538635254</v>
      </c>
      <c r="K18" t="s">
        <v>4</v>
      </c>
      <c r="L18">
        <v>1</v>
      </c>
      <c r="M18">
        <v>6.893822193145752</v>
      </c>
      <c r="N18" t="s">
        <v>5</v>
      </c>
      <c r="O18">
        <v>2</v>
      </c>
      <c r="P18">
        <v>6.5804233551025391</v>
      </c>
      <c r="Q18" t="s">
        <v>16</v>
      </c>
      <c r="R18">
        <v>13</v>
      </c>
      <c r="S18">
        <v>6.310516357421875</v>
      </c>
      <c r="T18" t="s">
        <v>13</v>
      </c>
      <c r="U18">
        <v>10</v>
      </c>
      <c r="V18">
        <v>6.2982807159423828</v>
      </c>
      <c r="W18" t="s">
        <v>10</v>
      </c>
      <c r="X18">
        <v>7</v>
      </c>
      <c r="Y18">
        <v>6.2559704780578613</v>
      </c>
      <c r="Z18" t="s">
        <v>12</v>
      </c>
      <c r="AA18">
        <v>9</v>
      </c>
      <c r="AB18">
        <v>6.1924242973327637</v>
      </c>
      <c r="AC18" t="s">
        <v>14</v>
      </c>
      <c r="AD18">
        <v>11</v>
      </c>
      <c r="AE18">
        <v>6.0782437324523926</v>
      </c>
    </row>
    <row r="19" spans="1:33" x14ac:dyDescent="0.15">
      <c r="A19" t="s">
        <v>40</v>
      </c>
      <c r="B19" t="s">
        <v>7</v>
      </c>
      <c r="C19">
        <v>4</v>
      </c>
      <c r="D19">
        <v>7.0766453742980957</v>
      </c>
      <c r="E19" t="s">
        <v>6</v>
      </c>
      <c r="F19">
        <v>3</v>
      </c>
      <c r="G19">
        <v>7.036534309387207</v>
      </c>
      <c r="H19" t="s">
        <v>8</v>
      </c>
      <c r="I19">
        <v>5</v>
      </c>
      <c r="J19">
        <v>6.9415578842163086</v>
      </c>
      <c r="K19" t="s">
        <v>4</v>
      </c>
      <c r="L19">
        <v>1</v>
      </c>
      <c r="M19">
        <v>6.9113993644714355</v>
      </c>
      <c r="N19" t="s">
        <v>5</v>
      </c>
      <c r="O19">
        <v>2</v>
      </c>
      <c r="P19">
        <v>6.4838709831237793</v>
      </c>
      <c r="Q19" t="s">
        <v>13</v>
      </c>
      <c r="R19">
        <v>10</v>
      </c>
      <c r="S19">
        <v>6.2720975875854492</v>
      </c>
      <c r="T19" t="s">
        <v>10</v>
      </c>
      <c r="U19">
        <v>7</v>
      </c>
      <c r="V19">
        <v>6.2395801544189453</v>
      </c>
      <c r="W19" t="s">
        <v>16</v>
      </c>
      <c r="X19">
        <v>13</v>
      </c>
      <c r="Y19">
        <v>6.2391567230224609</v>
      </c>
      <c r="Z19" t="s">
        <v>12</v>
      </c>
      <c r="AA19">
        <v>9</v>
      </c>
      <c r="AB19">
        <v>6.2075104713439941</v>
      </c>
      <c r="AC19" t="s">
        <v>15</v>
      </c>
      <c r="AD19">
        <v>12</v>
      </c>
      <c r="AE19">
        <v>6.112917423248291</v>
      </c>
    </row>
    <row r="20" spans="1:33" x14ac:dyDescent="0.15">
      <c r="A20" t="s">
        <v>41</v>
      </c>
      <c r="B20" t="s">
        <v>6</v>
      </c>
      <c r="C20">
        <v>3</v>
      </c>
      <c r="D20">
        <v>7.0506191253662109</v>
      </c>
      <c r="E20" t="s">
        <v>7</v>
      </c>
      <c r="F20">
        <v>4</v>
      </c>
      <c r="G20">
        <v>7.034827709197998</v>
      </c>
      <c r="H20" t="s">
        <v>4</v>
      </c>
      <c r="I20">
        <v>1</v>
      </c>
      <c r="J20">
        <v>6.9726481437683105</v>
      </c>
      <c r="K20" t="s">
        <v>8</v>
      </c>
      <c r="L20">
        <v>5</v>
      </c>
      <c r="M20">
        <v>6.9292006492614746</v>
      </c>
      <c r="N20" t="s">
        <v>5</v>
      </c>
      <c r="O20">
        <v>2</v>
      </c>
      <c r="P20">
        <v>6.4380202293395996</v>
      </c>
      <c r="Q20" t="s">
        <v>13</v>
      </c>
      <c r="R20">
        <v>10</v>
      </c>
      <c r="S20">
        <v>6.3138976097106934</v>
      </c>
      <c r="T20" t="s">
        <v>10</v>
      </c>
      <c r="U20">
        <v>7</v>
      </c>
      <c r="V20">
        <v>6.2996988296508789</v>
      </c>
      <c r="W20" t="s">
        <v>12</v>
      </c>
      <c r="X20">
        <v>9</v>
      </c>
      <c r="Y20">
        <v>6.2562804222106934</v>
      </c>
      <c r="Z20" t="s">
        <v>16</v>
      </c>
      <c r="AA20">
        <v>13</v>
      </c>
      <c r="AB20">
        <v>6.1955633163452148</v>
      </c>
      <c r="AC20" t="s">
        <v>15</v>
      </c>
      <c r="AD20">
        <v>12</v>
      </c>
      <c r="AE20">
        <v>6.1226410865783691</v>
      </c>
    </row>
    <row r="21" spans="1:33" x14ac:dyDescent="0.15">
      <c r="A21" t="s">
        <v>42</v>
      </c>
      <c r="B21" t="s">
        <v>6</v>
      </c>
      <c r="C21">
        <v>3</v>
      </c>
      <c r="D21">
        <v>7.0593862533569336</v>
      </c>
      <c r="E21" t="s">
        <v>4</v>
      </c>
      <c r="F21">
        <v>1</v>
      </c>
      <c r="G21">
        <v>7.0063033103942871</v>
      </c>
      <c r="H21" t="s">
        <v>7</v>
      </c>
      <c r="I21">
        <v>4</v>
      </c>
      <c r="J21">
        <v>6.9688262939453125</v>
      </c>
      <c r="K21" t="s">
        <v>8</v>
      </c>
      <c r="L21">
        <v>5</v>
      </c>
      <c r="M21">
        <v>6.9178552627563477</v>
      </c>
      <c r="N21" t="s">
        <v>5</v>
      </c>
      <c r="O21">
        <v>2</v>
      </c>
      <c r="P21">
        <v>6.4287095069885254</v>
      </c>
      <c r="Q21" t="s">
        <v>13</v>
      </c>
      <c r="R21">
        <v>10</v>
      </c>
      <c r="S21">
        <v>6.3811454772949219</v>
      </c>
      <c r="T21" t="s">
        <v>10</v>
      </c>
      <c r="U21">
        <v>7</v>
      </c>
      <c r="V21">
        <v>6.34625244140625</v>
      </c>
      <c r="W21" t="s">
        <v>12</v>
      </c>
      <c r="X21">
        <v>9</v>
      </c>
      <c r="Y21">
        <v>6.2933077812194824</v>
      </c>
      <c r="Z21" t="s">
        <v>16</v>
      </c>
      <c r="AA21">
        <v>13</v>
      </c>
      <c r="AB21">
        <v>6.2182064056396484</v>
      </c>
      <c r="AC21" t="s">
        <v>15</v>
      </c>
      <c r="AD21">
        <v>12</v>
      </c>
      <c r="AE21">
        <v>6.1544361114501953</v>
      </c>
    </row>
    <row r="22" spans="1:33" x14ac:dyDescent="0.15">
      <c r="A22" t="s">
        <v>43</v>
      </c>
      <c r="B22" t="s">
        <v>6</v>
      </c>
      <c r="C22">
        <v>3</v>
      </c>
      <c r="D22">
        <v>7.1013460159301758</v>
      </c>
      <c r="E22" t="s">
        <v>7</v>
      </c>
      <c r="F22">
        <v>4</v>
      </c>
      <c r="G22">
        <v>7.0220885276794434</v>
      </c>
      <c r="H22" t="s">
        <v>8</v>
      </c>
      <c r="I22">
        <v>5</v>
      </c>
      <c r="J22">
        <v>6.9757485389709473</v>
      </c>
      <c r="K22" t="s">
        <v>4</v>
      </c>
      <c r="L22">
        <v>1</v>
      </c>
      <c r="M22">
        <v>6.9343619346618652</v>
      </c>
      <c r="N22" t="s">
        <v>5</v>
      </c>
      <c r="O22">
        <v>2</v>
      </c>
      <c r="P22">
        <v>6.5162086486816406</v>
      </c>
      <c r="Q22" t="s">
        <v>16</v>
      </c>
      <c r="R22">
        <v>13</v>
      </c>
      <c r="S22">
        <v>6.2575416564941406</v>
      </c>
      <c r="T22" t="s">
        <v>13</v>
      </c>
      <c r="U22">
        <v>10</v>
      </c>
      <c r="V22">
        <v>6.2314591407775879</v>
      </c>
      <c r="W22" t="s">
        <v>12</v>
      </c>
      <c r="X22">
        <v>9</v>
      </c>
      <c r="Y22">
        <v>6.2149677276611328</v>
      </c>
      <c r="Z22" t="s">
        <v>15</v>
      </c>
      <c r="AA22">
        <v>12</v>
      </c>
      <c r="AB22">
        <v>6.1637954711914062</v>
      </c>
      <c r="AC22" t="s">
        <v>10</v>
      </c>
      <c r="AD22">
        <v>7</v>
      </c>
      <c r="AE22">
        <v>6.1549224853515625</v>
      </c>
    </row>
    <row r="23" spans="1:33" x14ac:dyDescent="0.15">
      <c r="A23" t="s">
        <v>44</v>
      </c>
      <c r="B23" t="s">
        <v>6</v>
      </c>
      <c r="C23">
        <v>3</v>
      </c>
      <c r="D23">
        <v>7.099031925201416</v>
      </c>
      <c r="E23" t="s">
        <v>7</v>
      </c>
      <c r="F23">
        <v>4</v>
      </c>
      <c r="G23">
        <v>7.0188145637512207</v>
      </c>
      <c r="H23" t="s">
        <v>8</v>
      </c>
      <c r="I23">
        <v>5</v>
      </c>
      <c r="J23">
        <v>6.9827980995178223</v>
      </c>
      <c r="K23" t="s">
        <v>4</v>
      </c>
      <c r="L23">
        <v>1</v>
      </c>
      <c r="M23">
        <v>6.8716850280761719</v>
      </c>
      <c r="N23" t="s">
        <v>5</v>
      </c>
      <c r="O23">
        <v>2</v>
      </c>
      <c r="P23">
        <v>6.5778608322143555</v>
      </c>
      <c r="Q23" t="s">
        <v>16</v>
      </c>
      <c r="R23">
        <v>13</v>
      </c>
      <c r="S23">
        <v>6.282538890838623</v>
      </c>
      <c r="T23" t="s">
        <v>13</v>
      </c>
      <c r="U23">
        <v>10</v>
      </c>
      <c r="V23">
        <v>6.2240266799926758</v>
      </c>
      <c r="W23" t="s">
        <v>12</v>
      </c>
      <c r="X23">
        <v>9</v>
      </c>
      <c r="Y23">
        <v>6.2090744972229004</v>
      </c>
      <c r="Z23" t="s">
        <v>10</v>
      </c>
      <c r="AA23">
        <v>7</v>
      </c>
      <c r="AB23">
        <v>6.1660714149475098</v>
      </c>
      <c r="AC23" t="s">
        <v>15</v>
      </c>
      <c r="AD23">
        <v>12</v>
      </c>
      <c r="AE23">
        <v>6.1159300804138184</v>
      </c>
    </row>
    <row r="24" spans="1:33" x14ac:dyDescent="0.15">
      <c r="A24" t="s">
        <v>45</v>
      </c>
      <c r="B24" t="s">
        <v>6</v>
      </c>
      <c r="C24">
        <v>3</v>
      </c>
      <c r="D24">
        <v>7.1134238243103027</v>
      </c>
      <c r="E24" t="s">
        <v>7</v>
      </c>
      <c r="F24">
        <v>4</v>
      </c>
      <c r="G24">
        <v>7.0049324035644531</v>
      </c>
      <c r="H24" t="s">
        <v>8</v>
      </c>
      <c r="I24">
        <v>5</v>
      </c>
      <c r="J24">
        <v>6.96038818359375</v>
      </c>
      <c r="K24" t="s">
        <v>4</v>
      </c>
      <c r="L24">
        <v>1</v>
      </c>
      <c r="M24">
        <v>6.872713565826416</v>
      </c>
      <c r="N24" t="s">
        <v>5</v>
      </c>
      <c r="O24">
        <v>2</v>
      </c>
      <c r="P24">
        <v>6.5514669418334961</v>
      </c>
      <c r="Q24" t="s">
        <v>16</v>
      </c>
      <c r="R24">
        <v>13</v>
      </c>
      <c r="S24">
        <v>6.2634091377258301</v>
      </c>
      <c r="T24" t="s">
        <v>13</v>
      </c>
      <c r="U24">
        <v>10</v>
      </c>
      <c r="V24">
        <v>6.2175936698913574</v>
      </c>
      <c r="W24" t="s">
        <v>12</v>
      </c>
      <c r="X24">
        <v>9</v>
      </c>
      <c r="Y24">
        <v>6.2067484855651855</v>
      </c>
      <c r="Z24" t="s">
        <v>10</v>
      </c>
      <c r="AA24">
        <v>7</v>
      </c>
      <c r="AB24">
        <v>6.1684808731079102</v>
      </c>
      <c r="AC24" t="s">
        <v>15</v>
      </c>
      <c r="AD24">
        <v>12</v>
      </c>
      <c r="AE24">
        <v>6.0963001251220703</v>
      </c>
    </row>
    <row r="25" spans="1:33" x14ac:dyDescent="0.15">
      <c r="A25" t="s">
        <v>46</v>
      </c>
      <c r="B25" t="s">
        <v>6</v>
      </c>
      <c r="C25">
        <v>3</v>
      </c>
      <c r="D25">
        <v>7.1894617080688477</v>
      </c>
      <c r="E25" t="s">
        <v>7</v>
      </c>
      <c r="F25">
        <v>4</v>
      </c>
      <c r="G25">
        <v>7.1128945350646973</v>
      </c>
      <c r="H25" t="s">
        <v>8</v>
      </c>
      <c r="I25">
        <v>5</v>
      </c>
      <c r="J25">
        <v>7.0597376823425293</v>
      </c>
      <c r="K25" t="s">
        <v>4</v>
      </c>
      <c r="L25">
        <v>1</v>
      </c>
      <c r="M25">
        <v>6.939568042755127</v>
      </c>
      <c r="N25" t="s">
        <v>5</v>
      </c>
      <c r="O25">
        <v>2</v>
      </c>
      <c r="P25">
        <v>6.5732159614562988</v>
      </c>
      <c r="Q25" t="s">
        <v>16</v>
      </c>
      <c r="R25">
        <v>13</v>
      </c>
      <c r="S25">
        <v>6.2764358520507813</v>
      </c>
      <c r="T25" t="s">
        <v>13</v>
      </c>
      <c r="U25">
        <v>10</v>
      </c>
      <c r="V25">
        <v>6.2730436325073242</v>
      </c>
      <c r="W25" t="s">
        <v>10</v>
      </c>
      <c r="X25">
        <v>7</v>
      </c>
      <c r="Y25">
        <v>6.1696920394897461</v>
      </c>
      <c r="Z25" t="s">
        <v>15</v>
      </c>
      <c r="AA25">
        <v>12</v>
      </c>
      <c r="AB25">
        <v>6.1250286102294922</v>
      </c>
      <c r="AC25" t="s">
        <v>12</v>
      </c>
      <c r="AD25">
        <v>9</v>
      </c>
      <c r="AE25">
        <v>6.1175565719604492</v>
      </c>
    </row>
    <row r="26" spans="1:33" x14ac:dyDescent="0.15">
      <c r="A26" t="s">
        <v>47</v>
      </c>
      <c r="B26" t="s">
        <v>6</v>
      </c>
      <c r="C26">
        <v>3</v>
      </c>
      <c r="D26">
        <v>7.074615478515625</v>
      </c>
      <c r="E26" t="s">
        <v>4</v>
      </c>
      <c r="F26">
        <v>1</v>
      </c>
      <c r="G26">
        <v>7.0687885284423828</v>
      </c>
      <c r="H26" t="s">
        <v>7</v>
      </c>
      <c r="I26">
        <v>4</v>
      </c>
      <c r="J26">
        <v>7.0542101860046387</v>
      </c>
      <c r="K26" t="s">
        <v>8</v>
      </c>
      <c r="L26">
        <v>5</v>
      </c>
      <c r="M26">
        <v>6.9607338905334473</v>
      </c>
      <c r="N26" t="s">
        <v>5</v>
      </c>
      <c r="O26">
        <v>2</v>
      </c>
      <c r="P26">
        <v>6.4974894523620605</v>
      </c>
      <c r="Q26" t="s">
        <v>13</v>
      </c>
      <c r="R26">
        <v>10</v>
      </c>
      <c r="S26">
        <v>6.4210333824157715</v>
      </c>
      <c r="T26" t="s">
        <v>12</v>
      </c>
      <c r="U26">
        <v>9</v>
      </c>
      <c r="V26">
        <v>6.3751568794250488</v>
      </c>
      <c r="W26" t="s">
        <v>10</v>
      </c>
      <c r="X26">
        <v>7</v>
      </c>
      <c r="Y26">
        <v>6.2812252044677734</v>
      </c>
      <c r="Z26" t="s">
        <v>16</v>
      </c>
      <c r="AA26">
        <v>13</v>
      </c>
      <c r="AB26">
        <v>6.2344460487365723</v>
      </c>
      <c r="AC26" t="s">
        <v>15</v>
      </c>
      <c r="AD26">
        <v>12</v>
      </c>
      <c r="AE26">
        <v>6.1969695091247559</v>
      </c>
    </row>
    <row r="27" spans="1:33" x14ac:dyDescent="0.15">
      <c r="A27" t="s">
        <v>48</v>
      </c>
      <c r="B27" t="s">
        <v>7</v>
      </c>
      <c r="C27">
        <v>4</v>
      </c>
      <c r="D27">
        <v>6.9561505317687988</v>
      </c>
      <c r="E27" t="s">
        <v>8</v>
      </c>
      <c r="F27">
        <v>5</v>
      </c>
      <c r="G27">
        <v>6.9180994033813477</v>
      </c>
      <c r="H27" t="s">
        <v>6</v>
      </c>
      <c r="I27">
        <v>3</v>
      </c>
      <c r="J27">
        <v>6.9169111251831055</v>
      </c>
      <c r="K27" t="s">
        <v>4</v>
      </c>
      <c r="L27">
        <v>1</v>
      </c>
      <c r="M27">
        <v>6.8178458213806152</v>
      </c>
      <c r="N27" t="s">
        <v>5</v>
      </c>
      <c r="O27">
        <v>2</v>
      </c>
      <c r="P27">
        <v>6.5231208801269531</v>
      </c>
      <c r="Q27" t="s">
        <v>16</v>
      </c>
      <c r="R27">
        <v>13</v>
      </c>
      <c r="S27">
        <v>6.4542140960693359</v>
      </c>
      <c r="T27" t="s">
        <v>13</v>
      </c>
      <c r="U27">
        <v>10</v>
      </c>
      <c r="V27">
        <v>6.3567757606506348</v>
      </c>
      <c r="W27" t="s">
        <v>12</v>
      </c>
      <c r="X27">
        <v>9</v>
      </c>
      <c r="Y27">
        <v>6.337681770324707</v>
      </c>
      <c r="Z27" t="s">
        <v>15</v>
      </c>
      <c r="AA27">
        <v>12</v>
      </c>
      <c r="AB27">
        <v>6.2228212356567383</v>
      </c>
      <c r="AC27" t="s">
        <v>10</v>
      </c>
      <c r="AD27">
        <v>7</v>
      </c>
      <c r="AE27">
        <v>6.1758322715759277</v>
      </c>
    </row>
    <row r="28" spans="1:33" x14ac:dyDescent="0.15">
      <c r="A28" t="s">
        <v>49</v>
      </c>
      <c r="B28" t="s">
        <v>7</v>
      </c>
      <c r="C28">
        <v>4</v>
      </c>
      <c r="D28">
        <v>6.92913818359375</v>
      </c>
      <c r="E28" t="s">
        <v>6</v>
      </c>
      <c r="F28">
        <v>3</v>
      </c>
      <c r="G28">
        <v>6.9250264167785645</v>
      </c>
      <c r="H28" t="s">
        <v>8</v>
      </c>
      <c r="I28">
        <v>5</v>
      </c>
      <c r="J28">
        <v>6.8989391326904297</v>
      </c>
      <c r="K28" t="s">
        <v>4</v>
      </c>
      <c r="L28">
        <v>1</v>
      </c>
      <c r="M28">
        <v>6.810971736907959</v>
      </c>
      <c r="N28" t="s">
        <v>5</v>
      </c>
      <c r="O28">
        <v>2</v>
      </c>
      <c r="P28">
        <v>6.4929628372192383</v>
      </c>
      <c r="Q28" t="s">
        <v>16</v>
      </c>
      <c r="R28">
        <v>13</v>
      </c>
      <c r="S28">
        <v>6.4234380722045898</v>
      </c>
      <c r="T28" t="s">
        <v>13</v>
      </c>
      <c r="U28">
        <v>10</v>
      </c>
      <c r="V28">
        <v>6.3563632965087891</v>
      </c>
      <c r="W28" t="s">
        <v>12</v>
      </c>
      <c r="X28">
        <v>9</v>
      </c>
      <c r="Y28">
        <v>6.314152717590332</v>
      </c>
      <c r="Z28" t="s">
        <v>15</v>
      </c>
      <c r="AA28">
        <v>12</v>
      </c>
      <c r="AB28">
        <v>6.2132272720336914</v>
      </c>
      <c r="AC28" t="s">
        <v>10</v>
      </c>
      <c r="AD28">
        <v>7</v>
      </c>
      <c r="AE28">
        <v>6.1678042411804199</v>
      </c>
    </row>
    <row r="29" spans="1:33" x14ac:dyDescent="0.15">
      <c r="A29" t="s">
        <v>50</v>
      </c>
      <c r="B29" t="s">
        <v>4</v>
      </c>
      <c r="C29">
        <v>1</v>
      </c>
      <c r="D29">
        <v>6.9675931930541992</v>
      </c>
      <c r="E29" t="s">
        <v>6</v>
      </c>
      <c r="F29">
        <v>3</v>
      </c>
      <c r="G29">
        <v>6.9406828880310059</v>
      </c>
      <c r="H29" t="s">
        <v>7</v>
      </c>
      <c r="I29">
        <v>4</v>
      </c>
      <c r="J29">
        <v>6.9170093536376953</v>
      </c>
      <c r="K29" t="s">
        <v>8</v>
      </c>
      <c r="L29">
        <v>5</v>
      </c>
      <c r="M29">
        <v>6.8707895278930664</v>
      </c>
      <c r="N29" t="s">
        <v>5</v>
      </c>
      <c r="O29">
        <v>2</v>
      </c>
      <c r="P29">
        <v>6.5154852867126465</v>
      </c>
      <c r="Q29" t="s">
        <v>13</v>
      </c>
      <c r="R29">
        <v>10</v>
      </c>
      <c r="S29">
        <v>6.3758697509765625</v>
      </c>
      <c r="T29" t="s">
        <v>16</v>
      </c>
      <c r="U29">
        <v>13</v>
      </c>
      <c r="V29">
        <v>6.3034820556640625</v>
      </c>
      <c r="W29" t="s">
        <v>12</v>
      </c>
      <c r="X29">
        <v>9</v>
      </c>
      <c r="Y29">
        <v>6.2277975082397461</v>
      </c>
      <c r="Z29" t="s">
        <v>15</v>
      </c>
      <c r="AA29">
        <v>12</v>
      </c>
      <c r="AB29">
        <v>6.2204699516296387</v>
      </c>
      <c r="AC29" t="s">
        <v>10</v>
      </c>
      <c r="AD29">
        <v>7</v>
      </c>
      <c r="AE29">
        <v>6.1837515830993652</v>
      </c>
    </row>
    <row r="30" spans="1:33" x14ac:dyDescent="0.15">
      <c r="A30" t="s">
        <v>51</v>
      </c>
      <c r="B30" t="s">
        <v>4</v>
      </c>
      <c r="C30">
        <v>1</v>
      </c>
      <c r="D30">
        <v>7.162841796875</v>
      </c>
      <c r="E30" t="s">
        <v>6</v>
      </c>
      <c r="F30">
        <v>3</v>
      </c>
      <c r="G30">
        <v>6.9595999717712402</v>
      </c>
      <c r="H30" t="s">
        <v>7</v>
      </c>
      <c r="I30">
        <v>4</v>
      </c>
      <c r="J30">
        <v>6.9293699264526367</v>
      </c>
      <c r="K30" t="s">
        <v>8</v>
      </c>
      <c r="L30">
        <v>5</v>
      </c>
      <c r="M30">
        <v>6.802910327911377</v>
      </c>
      <c r="N30" t="s">
        <v>5</v>
      </c>
      <c r="O30">
        <v>2</v>
      </c>
      <c r="P30">
        <v>6.5221219062805176</v>
      </c>
      <c r="Q30" t="s">
        <v>15</v>
      </c>
      <c r="R30">
        <v>12</v>
      </c>
      <c r="S30">
        <v>6.4342622756958008</v>
      </c>
      <c r="T30" t="s">
        <v>13</v>
      </c>
      <c r="U30">
        <v>10</v>
      </c>
      <c r="V30">
        <v>6.3757095336914062</v>
      </c>
      <c r="W30" t="s">
        <v>12</v>
      </c>
      <c r="X30">
        <v>9</v>
      </c>
      <c r="Y30">
        <v>6.2083368301391602</v>
      </c>
      <c r="Z30" t="s">
        <v>14</v>
      </c>
      <c r="AA30">
        <v>11</v>
      </c>
      <c r="AB30">
        <v>6.1763625144958496</v>
      </c>
      <c r="AC30" t="s">
        <v>16</v>
      </c>
      <c r="AD30">
        <v>13</v>
      </c>
      <c r="AE30">
        <v>6.0868492126464844</v>
      </c>
    </row>
    <row r="31" spans="1:33" x14ac:dyDescent="0.15">
      <c r="A31" t="s">
        <v>52</v>
      </c>
      <c r="B31" t="s">
        <v>4</v>
      </c>
      <c r="C31">
        <v>1</v>
      </c>
      <c r="D31">
        <v>7.0395455360412598</v>
      </c>
      <c r="E31" t="s">
        <v>6</v>
      </c>
      <c r="F31">
        <v>3</v>
      </c>
      <c r="G31">
        <v>6.9484524726867676</v>
      </c>
      <c r="H31" t="s">
        <v>7</v>
      </c>
      <c r="I31">
        <v>4</v>
      </c>
      <c r="J31">
        <v>6.9193477630615234</v>
      </c>
      <c r="K31" t="s">
        <v>8</v>
      </c>
      <c r="L31">
        <v>5</v>
      </c>
      <c r="M31">
        <v>6.7886438369750977</v>
      </c>
      <c r="N31" t="s">
        <v>5</v>
      </c>
      <c r="O31">
        <v>2</v>
      </c>
      <c r="P31">
        <v>6.4072842597961426</v>
      </c>
      <c r="Q31" t="s">
        <v>15</v>
      </c>
      <c r="R31">
        <v>12</v>
      </c>
      <c r="S31">
        <v>6.3639059066772461</v>
      </c>
      <c r="T31" t="s">
        <v>13</v>
      </c>
      <c r="U31">
        <v>10</v>
      </c>
      <c r="V31">
        <v>6.3608217239379883</v>
      </c>
      <c r="W31" t="s">
        <v>12</v>
      </c>
      <c r="X31">
        <v>9</v>
      </c>
      <c r="Y31">
        <v>6.2339615821838379</v>
      </c>
      <c r="Z31" t="s">
        <v>16</v>
      </c>
      <c r="AA31">
        <v>13</v>
      </c>
      <c r="AB31">
        <v>6.2147178649902344</v>
      </c>
      <c r="AC31" t="s">
        <v>14</v>
      </c>
      <c r="AD31">
        <v>11</v>
      </c>
      <c r="AE31">
        <v>6.2105116844177246</v>
      </c>
    </row>
    <row r="32" spans="1:33" x14ac:dyDescent="0.15">
      <c r="C32" t="s">
        <v>103</v>
      </c>
      <c r="F32" t="s">
        <v>104</v>
      </c>
      <c r="I32" t="s">
        <v>105</v>
      </c>
      <c r="L32" t="s">
        <v>106</v>
      </c>
      <c r="O32" t="s">
        <v>107</v>
      </c>
      <c r="R32" t="s">
        <v>108</v>
      </c>
      <c r="U32" t="s">
        <v>109</v>
      </c>
      <c r="X32" t="s">
        <v>110</v>
      </c>
      <c r="AA32" t="s">
        <v>111</v>
      </c>
      <c r="AD32" t="s">
        <v>112</v>
      </c>
      <c r="AG32" t="s">
        <v>113</v>
      </c>
    </row>
    <row r="33" spans="1:37" x14ac:dyDescent="0.15">
      <c r="C33" t="s">
        <v>100</v>
      </c>
      <c r="D33" t="s">
        <v>101</v>
      </c>
      <c r="E33" t="s">
        <v>102</v>
      </c>
      <c r="F33" t="s">
        <v>100</v>
      </c>
      <c r="G33" t="s">
        <v>101</v>
      </c>
      <c r="H33" t="s">
        <v>102</v>
      </c>
      <c r="I33" t="s">
        <v>100</v>
      </c>
      <c r="J33" t="s">
        <v>101</v>
      </c>
      <c r="K33" t="s">
        <v>102</v>
      </c>
      <c r="L33" t="s">
        <v>100</v>
      </c>
      <c r="M33" t="s">
        <v>101</v>
      </c>
      <c r="N33" t="s">
        <v>102</v>
      </c>
      <c r="O33" t="s">
        <v>100</v>
      </c>
      <c r="P33" t="s">
        <v>101</v>
      </c>
      <c r="Q33" t="s">
        <v>102</v>
      </c>
      <c r="R33" t="s">
        <v>100</v>
      </c>
      <c r="S33" t="s">
        <v>101</v>
      </c>
      <c r="T33" t="s">
        <v>102</v>
      </c>
      <c r="U33" t="s">
        <v>100</v>
      </c>
      <c r="V33" t="s">
        <v>101</v>
      </c>
      <c r="W33" t="s">
        <v>102</v>
      </c>
      <c r="X33" t="s">
        <v>100</v>
      </c>
      <c r="Y33" t="s">
        <v>101</v>
      </c>
      <c r="Z33" t="s">
        <v>102</v>
      </c>
      <c r="AA33" t="s">
        <v>100</v>
      </c>
      <c r="AB33" t="s">
        <v>101</v>
      </c>
      <c r="AC33" t="s">
        <v>102</v>
      </c>
      <c r="AD33" t="s">
        <v>100</v>
      </c>
      <c r="AE33" t="s">
        <v>101</v>
      </c>
      <c r="AF33" t="s">
        <v>102</v>
      </c>
      <c r="AG33" t="s">
        <v>100</v>
      </c>
      <c r="AH33" t="s">
        <v>101</v>
      </c>
      <c r="AI33" t="s">
        <v>102</v>
      </c>
      <c r="AJ33" t="s">
        <v>114</v>
      </c>
      <c r="AK33" t="s">
        <v>115</v>
      </c>
    </row>
    <row r="34" spans="1:37" x14ac:dyDescent="0.15">
      <c r="A34" s="2" t="s">
        <v>83</v>
      </c>
      <c r="B34" t="s">
        <v>85</v>
      </c>
      <c r="C34">
        <f>COUNTIF(C$2:C$31,3)</f>
        <v>16</v>
      </c>
      <c r="D34">
        <f>SUMIF(C$2:C$31,3,D$2:D$31)</f>
        <v>127.46418571472168</v>
      </c>
      <c r="E34">
        <f t="shared" ref="E34:E49" si="0">IF(D34=0,0,D34/C34)</f>
        <v>7.966511607170105</v>
      </c>
      <c r="F34">
        <f>COUNTIF(F$2:F$31,3)</f>
        <v>11</v>
      </c>
      <c r="G34">
        <f>SUMIF(F$2:F$31,3,G$2:G$31)</f>
        <v>79.707186222076416</v>
      </c>
      <c r="H34">
        <f t="shared" ref="H34:H37" si="1">IF(G34=0,0,G34/F34)</f>
        <v>7.246107838370583</v>
      </c>
      <c r="I34">
        <f>COUNTIF(I$2:I$31,3)</f>
        <v>3</v>
      </c>
      <c r="J34">
        <f>SUMIF(I$2:I$31,3,J$2:J$31)</f>
        <v>23.27574634552002</v>
      </c>
      <c r="K34">
        <f t="shared" ref="K34:K37" si="2">IF(J34=0,0,J34/I34)</f>
        <v>7.7585821151733398</v>
      </c>
      <c r="L34">
        <f>COUNTIF(L$2:L$31,3)</f>
        <v>0</v>
      </c>
      <c r="M34">
        <f>SUMIF(L$2:L$31,3,M$2:M$31)</f>
        <v>0</v>
      </c>
      <c r="N34">
        <f t="shared" ref="N34:N37" si="3">IF(M34=0,0,M34/L34)</f>
        <v>0</v>
      </c>
      <c r="O34">
        <f>COUNTIF(O$2:O$31,3)</f>
        <v>0</v>
      </c>
      <c r="P34">
        <f>SUMIF(O$2:O$31,3,P$2:P$31)</f>
        <v>0</v>
      </c>
      <c r="Q34">
        <f t="shared" ref="Q34:Q37" si="4">IF(P34=0,0,P34/O34)</f>
        <v>0</v>
      </c>
      <c r="R34">
        <f>COUNTIF(R$2:R$31,3)</f>
        <v>0</v>
      </c>
      <c r="S34">
        <f>SUMIF(R$2:R$31,3,S$2:S$31)</f>
        <v>0</v>
      </c>
      <c r="T34">
        <f t="shared" ref="T34:T37" si="5">IF(S34=0,0,S34/R34)</f>
        <v>0</v>
      </c>
      <c r="U34">
        <f>COUNTIF(U$2:U$31,3)</f>
        <v>0</v>
      </c>
      <c r="V34">
        <f>SUMIF(U$2:U$31,3,V$2:V$31)</f>
        <v>0</v>
      </c>
      <c r="W34">
        <f t="shared" ref="W34:W37" si="6">IF(V34=0,0,V34/U34)</f>
        <v>0</v>
      </c>
      <c r="X34">
        <f>COUNTIF(X$2:X$31,3)</f>
        <v>0</v>
      </c>
      <c r="Y34">
        <f>SUMIF(X$2:X$31,3,Y$2:Y$31)</f>
        <v>0</v>
      </c>
      <c r="Z34">
        <f t="shared" ref="Z34:Z37" si="7">IF(Y34=0,0,Y34/X34)</f>
        <v>0</v>
      </c>
      <c r="AA34">
        <f>COUNTIF(AA$2:AA$31,3)</f>
        <v>0</v>
      </c>
      <c r="AB34">
        <f>SUMIF(AA$2:AA$31,3,AB$2:AB$31)</f>
        <v>0</v>
      </c>
      <c r="AC34">
        <f t="shared" ref="AC34:AC37" si="8">IF(AB34=0,0,AB34/AA34)</f>
        <v>0</v>
      </c>
      <c r="AD34">
        <f>COUNTIF(AD$2:AD$31,3)</f>
        <v>0</v>
      </c>
      <c r="AE34">
        <f>SUMIF(AD$2:AD$31,3,AE$2:AE$31)</f>
        <v>0</v>
      </c>
      <c r="AF34">
        <f t="shared" ref="AF34:AF37" si="9">IF(AE34=0,0,AE34/AD34)</f>
        <v>0</v>
      </c>
      <c r="AG34">
        <f>SUM(C34+F34+I34+L34+O34+R34+U34+X34+AA34+AD34)</f>
        <v>30</v>
      </c>
      <c r="AH34">
        <f>SUM(D34+0.9*G34+0.8*J34+0.7*M34+0.6*P34+0.5*S34+0.4*V34+0.3*Y34+0.2*AB34+0.1*AE34)</f>
        <v>217.82125039100646</v>
      </c>
      <c r="AI34">
        <f>SUM(E34+0.9*H34+0.8*K34+0.7*N34+0.6*Q34+0.5*T34+0.4*W34+0.3*Z34+0.2*AC34+0.1*AF34)</f>
        <v>20.694874353842302</v>
      </c>
      <c r="AJ34">
        <f>RANK(AH34,AH$34:AH49,0)</f>
        <v>1</v>
      </c>
      <c r="AK34">
        <f>RANK(AI34,AI$34:AI49,0)</f>
        <v>4</v>
      </c>
    </row>
    <row r="35" spans="1:37" x14ac:dyDescent="0.15">
      <c r="B35" t="s">
        <v>84</v>
      </c>
      <c r="C35">
        <f>COUNTIF(C$2:C$31,1)</f>
        <v>3</v>
      </c>
      <c r="D35">
        <f>SUMIF(C$2:C$31,1,D$2:D$31)</f>
        <v>21.169980525970459</v>
      </c>
      <c r="E35">
        <f t="shared" si="0"/>
        <v>7.0566601753234863</v>
      </c>
      <c r="F35">
        <f>COUNTIF(F$2:F$31,1)</f>
        <v>2</v>
      </c>
      <c r="G35">
        <f>SUMIF(F$2:F$31,1,G$2:G$31)</f>
        <v>14.07509183883667</v>
      </c>
      <c r="H35">
        <f t="shared" si="1"/>
        <v>7.037545919418335</v>
      </c>
      <c r="I35">
        <f>COUNTIF(I$2:I$31,1)</f>
        <v>2</v>
      </c>
      <c r="J35">
        <f>SUMIF(I$2:I$31,1,J$2:J$31)</f>
        <v>14.07703161239624</v>
      </c>
      <c r="K35">
        <f t="shared" si="2"/>
        <v>7.0385158061981201</v>
      </c>
      <c r="L35">
        <f>COUNTIF(L$2:L$31,1)</f>
        <v>10</v>
      </c>
      <c r="M35">
        <f>SUMIF(L$2:L$31,1,M$2:M$31)</f>
        <v>68.956873893737793</v>
      </c>
      <c r="N35">
        <f t="shared" si="3"/>
        <v>6.8956873893737791</v>
      </c>
      <c r="O35">
        <f>COUNTIF(O$2:O$31,1)</f>
        <v>0</v>
      </c>
      <c r="P35">
        <f>SUMIF(O$2:O$31,1,P$2:P$31)</f>
        <v>0</v>
      </c>
      <c r="Q35">
        <f t="shared" si="4"/>
        <v>0</v>
      </c>
      <c r="R35">
        <f>COUNTIF(R$2:R$31,1)</f>
        <v>0</v>
      </c>
      <c r="S35">
        <f>SUMIF(R$2:R$31,1,S$2:S$31)</f>
        <v>0</v>
      </c>
      <c r="T35">
        <f t="shared" si="5"/>
        <v>0</v>
      </c>
      <c r="U35">
        <f>COUNTIF(U$2:U$31,1)</f>
        <v>0</v>
      </c>
      <c r="V35">
        <f>SUMIF(U$2:U$31,1,V$2:V$31)</f>
        <v>0</v>
      </c>
      <c r="W35">
        <f t="shared" si="6"/>
        <v>0</v>
      </c>
      <c r="X35">
        <f>COUNTIF(X$2:X$31,1)</f>
        <v>0</v>
      </c>
      <c r="Y35">
        <f>SUMIF(X$2:X$31,1,Y$2:Y$31)</f>
        <v>0</v>
      </c>
      <c r="Z35">
        <f t="shared" si="7"/>
        <v>0</v>
      </c>
      <c r="AA35">
        <f>COUNTIF(AA$2:AA$31,1)</f>
        <v>0</v>
      </c>
      <c r="AB35">
        <f>SUMIF(AA$2:AA$31,1,AB$2:AB$31)</f>
        <v>0</v>
      </c>
      <c r="AC35">
        <f t="shared" si="8"/>
        <v>0</v>
      </c>
      <c r="AD35">
        <f>COUNTIF(AD$2:AD$31,1)</f>
        <v>0</v>
      </c>
      <c r="AE35">
        <f>SUMIF(AD$2:AD$31,1,AE$2:AE$31)</f>
        <v>0</v>
      </c>
      <c r="AF35">
        <f t="shared" si="9"/>
        <v>0</v>
      </c>
      <c r="AG35">
        <f t="shared" ref="AG35:AG49" si="10">SUM(C35+F35+I35+L35+O35+R35+U35+X35+AA35+AD35)</f>
        <v>17</v>
      </c>
      <c r="AH35">
        <f t="shared" ref="AH35:AH49" si="11">SUM(D35+0.9*G35+0.8*J35+0.7*M35+0.6*P35+0.5*S35+0.4*V35+0.3*Y35+0.2*AB35+0.1*AE35)</f>
        <v>93.369000196456909</v>
      </c>
      <c r="AI35">
        <f t="shared" ref="AI35:AI49" si="12">SUM(E35+0.9*H35+0.8*K35+0.7*N35+0.6*Q35+0.5*T35+0.4*W35+0.3*Z35+0.2*AC35+0.1*AF35)</f>
        <v>23.848245320320128</v>
      </c>
      <c r="AJ35">
        <f>RANK(AH35,AH$34:AH50,0)</f>
        <v>6</v>
      </c>
      <c r="AK35">
        <f>RANK(AI35,AI$34:AI50,0)</f>
        <v>2</v>
      </c>
    </row>
    <row r="36" spans="1:37" x14ac:dyDescent="0.15">
      <c r="B36" t="s">
        <v>86</v>
      </c>
      <c r="C36">
        <f>COUNTIF(C$2:C$31,5)</f>
        <v>2</v>
      </c>
      <c r="D36">
        <f>SUMIF(C$2:C$31,5,D$2:D$31)</f>
        <v>16.421245574951172</v>
      </c>
      <c r="E36">
        <f t="shared" si="0"/>
        <v>8.2106227874755859</v>
      </c>
      <c r="F36">
        <f>COUNTIF(F$2:F$31,5)</f>
        <v>8</v>
      </c>
      <c r="G36">
        <f>SUMIF(F$2:F$31,5,G$2:G$31)</f>
        <v>67.672835350036621</v>
      </c>
      <c r="H36">
        <f t="shared" si="1"/>
        <v>8.4591044187545776</v>
      </c>
      <c r="I36">
        <f>COUNTIF(I$2:I$31,5)</f>
        <v>13</v>
      </c>
      <c r="J36">
        <f>SUMIF(I$2:I$31,5,J$2:J$31)</f>
        <v>95.27471923828125</v>
      </c>
      <c r="K36">
        <f t="shared" si="2"/>
        <v>7.328824556790865</v>
      </c>
      <c r="L36">
        <f>COUNTIF(L$2:L$31,5)</f>
        <v>7</v>
      </c>
      <c r="M36">
        <f>SUMIF(L$2:L$31,5,M$2:M$31)</f>
        <v>48.269972801208496</v>
      </c>
      <c r="N36">
        <f t="shared" si="3"/>
        <v>6.8957104001726419</v>
      </c>
      <c r="O36">
        <f>COUNTIF(O$2:O$31,5)</f>
        <v>0</v>
      </c>
      <c r="P36">
        <f>SUMIF(O$2:O$31,5,P$2:P$31)</f>
        <v>0</v>
      </c>
      <c r="Q36">
        <f t="shared" si="4"/>
        <v>0</v>
      </c>
      <c r="R36">
        <f>COUNTIF(R$2:R$31,5)</f>
        <v>0</v>
      </c>
      <c r="S36">
        <f>SUMIF(R$2:R$31,5,S$2:S$31)</f>
        <v>0</v>
      </c>
      <c r="T36">
        <f t="shared" si="5"/>
        <v>0</v>
      </c>
      <c r="U36">
        <f>COUNTIF(U$2:U$31,5)</f>
        <v>0</v>
      </c>
      <c r="V36">
        <f>SUMIF(U$2:U$31,5,V$2:V$31)</f>
        <v>0</v>
      </c>
      <c r="W36">
        <f t="shared" si="6"/>
        <v>0</v>
      </c>
      <c r="X36">
        <f>COUNTIF(X$2:X$31,5)</f>
        <v>0</v>
      </c>
      <c r="Y36">
        <f>SUMIF(X$2:X$31,5,Y$2:Y$31)</f>
        <v>0</v>
      </c>
      <c r="Z36">
        <f t="shared" si="7"/>
        <v>0</v>
      </c>
      <c r="AA36">
        <f>COUNTIF(AA$2:AA$31,5)</f>
        <v>0</v>
      </c>
      <c r="AB36">
        <f>SUMIF(AA$2:AA$31,5,AB$2:AB$31)</f>
        <v>0</v>
      </c>
      <c r="AC36">
        <f t="shared" si="8"/>
        <v>0</v>
      </c>
      <c r="AD36">
        <f>COUNTIF(AD$2:AD$31,5)</f>
        <v>0</v>
      </c>
      <c r="AE36">
        <f>SUMIF(AD$2:AD$31,5,AE$2:AE$31)</f>
        <v>0</v>
      </c>
      <c r="AF36">
        <f t="shared" si="9"/>
        <v>0</v>
      </c>
      <c r="AG36">
        <f t="shared" si="10"/>
        <v>30</v>
      </c>
      <c r="AH36">
        <f t="shared" si="11"/>
        <v>187.3355537414551</v>
      </c>
      <c r="AI36">
        <f t="shared" si="12"/>
        <v>26.513873689908248</v>
      </c>
      <c r="AJ36">
        <f>RANK(AH36,AH$34:AH50,0)</f>
        <v>3</v>
      </c>
      <c r="AK36">
        <f>RANK(AI36,AI$34:AI50,0)</f>
        <v>1</v>
      </c>
    </row>
    <row r="37" spans="1:37" x14ac:dyDescent="0.15">
      <c r="B37" t="s">
        <v>87</v>
      </c>
      <c r="C37">
        <f>COUNTIF(C$2:C$31,4)</f>
        <v>9</v>
      </c>
      <c r="D37">
        <f>SUMIF(C$2:C$31,4,D$2:D$31)</f>
        <v>66.480405807495117</v>
      </c>
      <c r="E37">
        <f t="shared" si="0"/>
        <v>7.3867117563883467</v>
      </c>
      <c r="F37">
        <f>COUNTIF(F$2:F$31,4)</f>
        <v>9</v>
      </c>
      <c r="G37">
        <f>SUMIF(F$2:F$31,4,G$2:G$31)</f>
        <v>67.845251083374023</v>
      </c>
      <c r="H37">
        <f t="shared" si="1"/>
        <v>7.5383612314860029</v>
      </c>
      <c r="I37">
        <f>COUNTIF(I$2:I$31,4)</f>
        <v>11</v>
      </c>
      <c r="J37">
        <f>SUMIF(I$2:I$31,4,J$2:J$31)</f>
        <v>83.77407693862915</v>
      </c>
      <c r="K37">
        <f t="shared" si="2"/>
        <v>7.6158251762390137</v>
      </c>
      <c r="L37">
        <f>COUNTIF(L$2:L$31,4)</f>
        <v>0</v>
      </c>
      <c r="M37">
        <f>SUMIF(L$2:L$31,4,M$2:M$31)</f>
        <v>0</v>
      </c>
      <c r="N37">
        <f t="shared" si="3"/>
        <v>0</v>
      </c>
      <c r="O37">
        <f>COUNTIF(O$2:O$31,4)</f>
        <v>0</v>
      </c>
      <c r="P37">
        <f>SUMIF(O$2:O$31,4,P$2:P$31)</f>
        <v>0</v>
      </c>
      <c r="Q37">
        <f t="shared" si="4"/>
        <v>0</v>
      </c>
      <c r="R37">
        <f>COUNTIF(R$2:R$31,4)</f>
        <v>0</v>
      </c>
      <c r="S37">
        <f>SUMIF(R$2:R$31,4,S$2:S$31)</f>
        <v>0</v>
      </c>
      <c r="T37">
        <f t="shared" si="5"/>
        <v>0</v>
      </c>
      <c r="U37">
        <f>COUNTIF(U$2:U$31,4)</f>
        <v>0</v>
      </c>
      <c r="V37">
        <f>SUMIF(U$2:U$31,4,V$2:V$31)</f>
        <v>0</v>
      </c>
      <c r="W37">
        <f t="shared" si="6"/>
        <v>0</v>
      </c>
      <c r="X37">
        <f>COUNTIF(X$2:X$31,4)</f>
        <v>0</v>
      </c>
      <c r="Y37">
        <f>SUMIF(X$2:X$31,4,Y$2:Y$31)</f>
        <v>0</v>
      </c>
      <c r="Z37">
        <f t="shared" si="7"/>
        <v>0</v>
      </c>
      <c r="AA37">
        <f>COUNTIF(AA$2:AA$31,4)</f>
        <v>0</v>
      </c>
      <c r="AB37">
        <f>SUMIF(AA$2:AA$31,4,AB$2:AB$31)</f>
        <v>0</v>
      </c>
      <c r="AC37">
        <f t="shared" si="8"/>
        <v>0</v>
      </c>
      <c r="AD37">
        <f>COUNTIF(AD$2:AD$31,4)</f>
        <v>0</v>
      </c>
      <c r="AE37">
        <f>SUMIF(AD$2:AD$31,4,AE$2:AE$31)</f>
        <v>0</v>
      </c>
      <c r="AF37">
        <f t="shared" si="9"/>
        <v>0</v>
      </c>
      <c r="AG37">
        <f t="shared" si="10"/>
        <v>29</v>
      </c>
      <c r="AH37">
        <f t="shared" si="11"/>
        <v>194.56039333343506</v>
      </c>
      <c r="AI37">
        <f t="shared" si="12"/>
        <v>20.263897005716959</v>
      </c>
      <c r="AJ37">
        <f>RANK(AH37,AH$34:AH50,0)</f>
        <v>2</v>
      </c>
      <c r="AK37">
        <f>RANK(AI37,AI$34:AI50,0)</f>
        <v>5</v>
      </c>
    </row>
    <row r="38" spans="1:37" x14ac:dyDescent="0.15">
      <c r="B38" t="s">
        <v>88</v>
      </c>
      <c r="C38">
        <f>COUNTIF(C$2:C$31,2)</f>
        <v>0</v>
      </c>
      <c r="D38">
        <f>SUMIF(C$2:C$31,2,D$2:D$31)</f>
        <v>0</v>
      </c>
      <c r="E38">
        <f>IF(D38=0,0,D38/C38)</f>
        <v>0</v>
      </c>
      <c r="F38">
        <f>COUNTIF(F$2:F$31,2)</f>
        <v>0</v>
      </c>
      <c r="G38">
        <f>SUMIF(F$2:F$31,2,G$2:G$31)</f>
        <v>0</v>
      </c>
      <c r="H38">
        <f>IF(G38=0,0,G38/F38)</f>
        <v>0</v>
      </c>
      <c r="I38">
        <f>COUNTIF(I$2:I$31,2)</f>
        <v>1</v>
      </c>
      <c r="J38">
        <f>SUMIF(I$2:I$31,2,J$2:J$31)</f>
        <v>10.526987075805664</v>
      </c>
      <c r="K38">
        <f>IF(J38=0,0,J38/I38)</f>
        <v>10.526987075805664</v>
      </c>
      <c r="L38">
        <f>COUNTIF(L$2:L$31,2)</f>
        <v>11</v>
      </c>
      <c r="M38">
        <f>SUMIF(L$2:L$31,2,M$2:M$31)</f>
        <v>82.28051233291626</v>
      </c>
      <c r="N38">
        <f>IF(M38=0,0,M38/L38)</f>
        <v>7.4800465757196601</v>
      </c>
      <c r="O38">
        <f>COUNTIF(O$2:O$31,2)</f>
        <v>18</v>
      </c>
      <c r="P38">
        <f>SUMIF(O$2:O$31,2,P$2:P$31)</f>
        <v>118.05762052536011</v>
      </c>
      <c r="Q38">
        <f>IF(P38=0,0,P38/O38)</f>
        <v>6.5587566958533392</v>
      </c>
      <c r="R38">
        <f>COUNTIF(R$2:R$31,2)</f>
        <v>0</v>
      </c>
      <c r="S38">
        <f>SUMIF(R$2:R$31,2,S$2:S$31)</f>
        <v>0</v>
      </c>
      <c r="T38">
        <f>IF(S38=0,0,S38/R38)</f>
        <v>0</v>
      </c>
      <c r="U38">
        <f>COUNTIF(U$2:U$31,2)</f>
        <v>0</v>
      </c>
      <c r="V38">
        <f>SUMIF(U$2:U$31,2,V$2:V$31)</f>
        <v>0</v>
      </c>
      <c r="W38">
        <f>IF(V38=0,0,V38/U38)</f>
        <v>0</v>
      </c>
      <c r="X38">
        <f>COUNTIF(X$2:X$31,2)</f>
        <v>0</v>
      </c>
      <c r="Y38">
        <f>SUMIF(X$2:X$31,2,Y$2:Y$31)</f>
        <v>0</v>
      </c>
      <c r="Z38">
        <f>IF(Y38=0,0,Y38/X38)</f>
        <v>0</v>
      </c>
      <c r="AA38">
        <f>COUNTIF(AA$2:AA$31,2)</f>
        <v>0</v>
      </c>
      <c r="AB38">
        <f>SUMIF(AA$2:AA$31,2,AB$2:AB$31)</f>
        <v>0</v>
      </c>
      <c r="AC38">
        <f>IF(AB38=0,0,AB38/AA38)</f>
        <v>0</v>
      </c>
      <c r="AD38">
        <f>COUNTIF(AD$2:AD$31,2)</f>
        <v>0</v>
      </c>
      <c r="AE38">
        <f>SUMIF(AD$2:AD$31,2,AE$2:AE$31)</f>
        <v>0</v>
      </c>
      <c r="AF38">
        <f>IF(AE38=0,0,AE38/AD38)</f>
        <v>0</v>
      </c>
      <c r="AG38">
        <f t="shared" si="10"/>
        <v>30</v>
      </c>
      <c r="AH38">
        <f t="shared" si="11"/>
        <v>136.85252060890195</v>
      </c>
      <c r="AI38">
        <f t="shared" si="12"/>
        <v>17.592876281160297</v>
      </c>
      <c r="AJ38">
        <f>RANK(AH38,AH$34:AH50,0)</f>
        <v>4</v>
      </c>
      <c r="AK38">
        <f>RANK(AI38,AI$34:AI50,0)</f>
        <v>6</v>
      </c>
    </row>
    <row r="39" spans="1:37" x14ac:dyDescent="0.15">
      <c r="B39" t="s">
        <v>89</v>
      </c>
      <c r="C39">
        <f>COUNTIF(C$2:C$31,12)</f>
        <v>0</v>
      </c>
      <c r="D39">
        <f>SUMIF(C$2:C$31,12,D$2:D$31)</f>
        <v>0</v>
      </c>
      <c r="E39">
        <f t="shared" si="0"/>
        <v>0</v>
      </c>
      <c r="F39">
        <f>COUNTIF(F$2:F$31,12)</f>
        <v>0</v>
      </c>
      <c r="G39">
        <f>SUMIF(F$2:F$31,12,G$2:G$31)</f>
        <v>0</v>
      </c>
      <c r="H39">
        <f t="shared" ref="H39:H49" si="13">IF(G39=0,0,G39/F39)</f>
        <v>0</v>
      </c>
      <c r="I39">
        <f>COUNTIF(I$2:I$31,12)</f>
        <v>0</v>
      </c>
      <c r="J39">
        <f>SUMIF(I$2:I$31,12,J$2:J$31)</f>
        <v>0</v>
      </c>
      <c r="K39">
        <f t="shared" ref="K39:K49" si="14">IF(J39=0,0,J39/I39)</f>
        <v>0</v>
      </c>
      <c r="L39">
        <f>COUNTIF(L$2:L$31,12)</f>
        <v>0</v>
      </c>
      <c r="M39">
        <f>SUMIF(L$2:L$31,12,M$2:M$31)</f>
        <v>0</v>
      </c>
      <c r="N39">
        <f t="shared" ref="N39:N49" si="15">IF(M39=0,0,M39/L39)</f>
        <v>0</v>
      </c>
      <c r="O39">
        <f>COUNTIF(O$2:O$31,12)</f>
        <v>0</v>
      </c>
      <c r="P39">
        <f>SUMIF(O$2:O$31,12,P$2:P$31)</f>
        <v>0</v>
      </c>
      <c r="Q39">
        <f t="shared" ref="Q39:Q49" si="16">IF(P39=0,0,P39/O39)</f>
        <v>0</v>
      </c>
      <c r="R39">
        <f>COUNTIF(R$2:R$31,12)</f>
        <v>2</v>
      </c>
      <c r="S39">
        <f>SUMIF(R$2:R$31,12,S$2:S$31)</f>
        <v>12.798168182373047</v>
      </c>
      <c r="T39">
        <f t="shared" ref="T39:T49" si="17">IF(S39=0,0,S39/R39)</f>
        <v>6.3990840911865234</v>
      </c>
      <c r="U39">
        <f>COUNTIF(U$2:U$31,12)</f>
        <v>0</v>
      </c>
      <c r="V39">
        <f>SUMIF(U$2:U$31,12,V$2:V$31)</f>
        <v>0</v>
      </c>
      <c r="W39">
        <f t="shared" ref="W39:W49" si="18">IF(V39=0,0,V39/U39)</f>
        <v>0</v>
      </c>
      <c r="X39">
        <f>COUNTIF(X$2:X$31,12)</f>
        <v>0</v>
      </c>
      <c r="Y39">
        <f>SUMIF(X$2:X$31,12,Y$2:Y$31)</f>
        <v>0</v>
      </c>
      <c r="Z39">
        <f t="shared" ref="Z39:Z49" si="19">IF(Y39=0,0,Y39/X39)</f>
        <v>0</v>
      </c>
      <c r="AA39">
        <f>COUNTIF(AA$2:AA$31,12)</f>
        <v>5</v>
      </c>
      <c r="AB39">
        <f>SUMIF(AA$2:AA$31,12,AB$2:AB$31)</f>
        <v>30.945342540740967</v>
      </c>
      <c r="AC39">
        <f t="shared" ref="AC39:AC49" si="20">IF(AB39=0,0,AB39/AA39)</f>
        <v>6.1890685081481935</v>
      </c>
      <c r="AD39">
        <f>COUNTIF(AD$2:AD$31,12)</f>
        <v>6</v>
      </c>
      <c r="AE39">
        <f>SUMIF(AD$2:AD$31,12,AE$2:AE$31)</f>
        <v>36.7991943359375</v>
      </c>
      <c r="AF39">
        <f t="shared" ref="AF39:AF49" si="21">IF(AE39=0,0,AE39/AD39)</f>
        <v>6.133199055989583</v>
      </c>
      <c r="AG39">
        <f t="shared" si="10"/>
        <v>13</v>
      </c>
      <c r="AH39">
        <f t="shared" si="11"/>
        <v>16.268072032928465</v>
      </c>
      <c r="AI39">
        <f t="shared" si="12"/>
        <v>5.0506756528218588</v>
      </c>
      <c r="AJ39">
        <f>RANK(AH39,AH$34:AH50,0)</f>
        <v>11</v>
      </c>
      <c r="AK39">
        <f>RANK(AI39,AI$34:AI50,0)</f>
        <v>11</v>
      </c>
    </row>
    <row r="40" spans="1:37" x14ac:dyDescent="0.15">
      <c r="B40" t="s">
        <v>90</v>
      </c>
      <c r="C40">
        <f>COUNTIF(C$2:C$31,6)</f>
        <v>0</v>
      </c>
      <c r="D40">
        <f>SUMIF(C$2:C$31,6,D$2:D$31)</f>
        <v>0</v>
      </c>
      <c r="E40">
        <f t="shared" si="0"/>
        <v>0</v>
      </c>
      <c r="F40">
        <f>COUNTIF(F$2:F$31,6)</f>
        <v>0</v>
      </c>
      <c r="G40">
        <f>SUMIF(F$2:F$31,6,G$2:G$31)</f>
        <v>0</v>
      </c>
      <c r="H40">
        <f t="shared" si="13"/>
        <v>0</v>
      </c>
      <c r="I40">
        <f>COUNTIF(I$2:I$31,6)</f>
        <v>0</v>
      </c>
      <c r="J40">
        <f>SUMIF(I$2:I$31,6,J$2:J$31)</f>
        <v>0</v>
      </c>
      <c r="K40">
        <f t="shared" si="14"/>
        <v>0</v>
      </c>
      <c r="L40">
        <f>COUNTIF(L$2:L$31,6)</f>
        <v>0</v>
      </c>
      <c r="M40">
        <f>SUMIF(L$2:L$31,6,M$2:M$31)</f>
        <v>0</v>
      </c>
      <c r="N40">
        <f t="shared" si="15"/>
        <v>0</v>
      </c>
      <c r="O40">
        <f>COUNTIF(O$2:O$31,6)</f>
        <v>0</v>
      </c>
      <c r="P40">
        <f>SUMIF(O$2:O$31,6,P$2:P$31)</f>
        <v>0</v>
      </c>
      <c r="Q40">
        <f t="shared" si="16"/>
        <v>0</v>
      </c>
      <c r="R40">
        <f>COUNTIF(R$2:R$31,6)</f>
        <v>0</v>
      </c>
      <c r="S40">
        <f>SUMIF(R$2:R$31,6,S$2:S$31)</f>
        <v>0</v>
      </c>
      <c r="T40">
        <f t="shared" si="17"/>
        <v>0</v>
      </c>
      <c r="U40">
        <f>COUNTIF(U$2:U$31,6)</f>
        <v>0</v>
      </c>
      <c r="V40">
        <f>SUMIF(U$2:U$31,6,V$2:V$31)</f>
        <v>0</v>
      </c>
      <c r="W40">
        <f t="shared" si="18"/>
        <v>0</v>
      </c>
      <c r="X40">
        <f>COUNTIF(X$2:X$31,6)</f>
        <v>0</v>
      </c>
      <c r="Y40">
        <f>SUMIF(X$2:X$31,6,Y$2:Y$31)</f>
        <v>0</v>
      </c>
      <c r="Z40">
        <f t="shared" si="19"/>
        <v>0</v>
      </c>
      <c r="AA40">
        <f>COUNTIF(AA$2:AA$31,6)</f>
        <v>0</v>
      </c>
      <c r="AB40">
        <f>SUMIF(AA$2:AA$31,6,AB$2:AB$31)</f>
        <v>0</v>
      </c>
      <c r="AC40">
        <f t="shared" si="20"/>
        <v>0</v>
      </c>
      <c r="AD40">
        <f>COUNTIF(AD$2:AD$31,6)</f>
        <v>1</v>
      </c>
      <c r="AE40">
        <f>SUMIF(AD$2:AD$31,6,AE$2:AE$31)</f>
        <v>8.7754688262939453</v>
      </c>
      <c r="AF40">
        <f t="shared" si="21"/>
        <v>8.7754688262939453</v>
      </c>
      <c r="AG40">
        <f t="shared" si="10"/>
        <v>1</v>
      </c>
      <c r="AH40">
        <f t="shared" si="11"/>
        <v>0.87754688262939462</v>
      </c>
      <c r="AI40">
        <f t="shared" si="12"/>
        <v>0.87754688262939462</v>
      </c>
      <c r="AJ40">
        <f>RANK(AH40,AH$34:AH50,0)</f>
        <v>14</v>
      </c>
      <c r="AK40">
        <f>RANK(AI40,AI$34:AI50,0)</f>
        <v>14</v>
      </c>
    </row>
    <row r="41" spans="1:37" x14ac:dyDescent="0.15">
      <c r="B41" t="s">
        <v>91</v>
      </c>
      <c r="C41">
        <f>COUNTIF(C$2:C$31,8)</f>
        <v>0</v>
      </c>
      <c r="D41">
        <f>SUMIF(C$2:C$31,8,D$2:D$31)</f>
        <v>0</v>
      </c>
      <c r="E41">
        <f t="shared" si="0"/>
        <v>0</v>
      </c>
      <c r="F41">
        <f>COUNTIF(F$2:F$31,8)</f>
        <v>0</v>
      </c>
      <c r="G41">
        <f>SUMIF(F$2:F$31,8,G$2:G$31)</f>
        <v>0</v>
      </c>
      <c r="H41">
        <f t="shared" si="13"/>
        <v>0</v>
      </c>
      <c r="I41">
        <f>COUNTIF(I$2:I$31,8)</f>
        <v>0</v>
      </c>
      <c r="J41">
        <f>SUMIF(I$2:I$31,8,J$2:J$31)</f>
        <v>0</v>
      </c>
      <c r="K41">
        <f t="shared" si="14"/>
        <v>0</v>
      </c>
      <c r="L41">
        <f>COUNTIF(L$2:L$31,8)</f>
        <v>0</v>
      </c>
      <c r="M41">
        <f>SUMIF(L$2:L$31,8,M$2:M$31)</f>
        <v>0</v>
      </c>
      <c r="N41">
        <f t="shared" si="15"/>
        <v>0</v>
      </c>
      <c r="O41">
        <f>COUNTIF(O$2:O$31,8)</f>
        <v>0</v>
      </c>
      <c r="P41">
        <f>SUMIF(O$2:O$31,8,P$2:P$31)</f>
        <v>0</v>
      </c>
      <c r="Q41">
        <f t="shared" si="16"/>
        <v>0</v>
      </c>
      <c r="R41">
        <f>COUNTIF(R$2:R$31,8)</f>
        <v>0</v>
      </c>
      <c r="S41">
        <f>SUMIF(R$2:R$31,8,S$2:S$31)</f>
        <v>0</v>
      </c>
      <c r="T41">
        <f t="shared" si="17"/>
        <v>0</v>
      </c>
      <c r="U41">
        <f>COUNTIF(U$2:U$31,8)</f>
        <v>0</v>
      </c>
      <c r="V41">
        <f>SUMIF(U$2:U$31,8,V$2:V$31)</f>
        <v>0</v>
      </c>
      <c r="W41">
        <f t="shared" si="18"/>
        <v>0</v>
      </c>
      <c r="X41">
        <f>COUNTIF(X$2:X$31,8)</f>
        <v>1</v>
      </c>
      <c r="Y41">
        <f>SUMIF(X$2:X$31,8,Y$2:Y$31)</f>
        <v>7.1469860076904297</v>
      </c>
      <c r="Z41">
        <f t="shared" si="19"/>
        <v>7.1469860076904297</v>
      </c>
      <c r="AA41">
        <f>COUNTIF(AA$2:AA$31,8)</f>
        <v>1</v>
      </c>
      <c r="AB41">
        <f>SUMIF(AA$2:AA$31,8,AB$2:AB$31)</f>
        <v>8.9102993011474609</v>
      </c>
      <c r="AC41">
        <f t="shared" si="20"/>
        <v>8.9102993011474609</v>
      </c>
      <c r="AD41">
        <f>COUNTIF(AD$2:AD$31,8)</f>
        <v>0</v>
      </c>
      <c r="AE41">
        <f>SUMIF(AD$2:AD$31,8,AE$2:AE$31)</f>
        <v>0</v>
      </c>
      <c r="AF41">
        <f t="shared" si="21"/>
        <v>0</v>
      </c>
      <c r="AG41">
        <f t="shared" si="10"/>
        <v>2</v>
      </c>
      <c r="AH41">
        <f t="shared" si="11"/>
        <v>3.9261556625366212</v>
      </c>
      <c r="AI41">
        <f t="shared" si="12"/>
        <v>3.9261556625366212</v>
      </c>
      <c r="AJ41">
        <f>RANK(AH41,AH$34:AH50,0)</f>
        <v>13</v>
      </c>
      <c r="AK41">
        <f>RANK(AI41,AI$34:AI50,0)</f>
        <v>13</v>
      </c>
    </row>
    <row r="42" spans="1:37" x14ac:dyDescent="0.15">
      <c r="B42" t="s">
        <v>92</v>
      </c>
      <c r="C42">
        <f>COUNTIF(C$2:C$31,9)</f>
        <v>0</v>
      </c>
      <c r="D42">
        <f>SUMIF(C$2:C$31,9,D$2:D$31)</f>
        <v>0</v>
      </c>
      <c r="E42">
        <f t="shared" si="0"/>
        <v>0</v>
      </c>
      <c r="F42">
        <f>COUNTIF(F$2:F$31,9)</f>
        <v>0</v>
      </c>
      <c r="G42">
        <f>SUMIF(F$2:F$31,9,G$2:G$31)</f>
        <v>0</v>
      </c>
      <c r="H42">
        <f t="shared" si="13"/>
        <v>0</v>
      </c>
      <c r="I42">
        <f>COUNTIF(I$2:I$31,9)</f>
        <v>0</v>
      </c>
      <c r="J42">
        <f>SUMIF(I$2:I$31,9,J$2:J$31)</f>
        <v>0</v>
      </c>
      <c r="K42">
        <f t="shared" si="14"/>
        <v>0</v>
      </c>
      <c r="L42">
        <f>COUNTIF(L$2:L$31,9)</f>
        <v>0</v>
      </c>
      <c r="M42">
        <f>SUMIF(L$2:L$31,9,M$2:M$31)</f>
        <v>0</v>
      </c>
      <c r="N42">
        <f t="shared" si="15"/>
        <v>0</v>
      </c>
      <c r="O42">
        <f>COUNTIF(O$2:O$31,9)</f>
        <v>1</v>
      </c>
      <c r="P42">
        <f>SUMIF(O$2:O$31,9,P$2:P$31)</f>
        <v>7.3203291893005371</v>
      </c>
      <c r="Q42">
        <f t="shared" si="16"/>
        <v>7.3203291893005371</v>
      </c>
      <c r="R42">
        <f>COUNTIF(R$2:R$31,9)</f>
        <v>3</v>
      </c>
      <c r="S42">
        <f>SUMIF(R$2:R$31,9,S$2:S$31)</f>
        <v>24.261571884155273</v>
      </c>
      <c r="T42">
        <f t="shared" si="17"/>
        <v>8.0871906280517578</v>
      </c>
      <c r="U42">
        <f>COUNTIF(U$2:U$31,9)</f>
        <v>8</v>
      </c>
      <c r="V42">
        <f>SUMIF(U$2:U$31,9,V$2:V$31)</f>
        <v>55.301553726196289</v>
      </c>
      <c r="W42">
        <f t="shared" si="18"/>
        <v>6.9126942157745361</v>
      </c>
      <c r="X42">
        <f>COUNTIF(X$2:X$31,9)</f>
        <v>12</v>
      </c>
      <c r="Y42">
        <f>SUMIF(X$2:X$31,9,Y$2:Y$31)</f>
        <v>75.034099578857422</v>
      </c>
      <c r="Z42">
        <f t="shared" si="19"/>
        <v>6.2528416315714521</v>
      </c>
      <c r="AA42">
        <f>COUNTIF(AA$2:AA$31,9)</f>
        <v>5</v>
      </c>
      <c r="AB42">
        <f>SUMIF(AA$2:AA$31,9,AB$2:AB$31)</f>
        <v>33.2962646484375</v>
      </c>
      <c r="AC42">
        <f t="shared" si="20"/>
        <v>6.6592529296874998</v>
      </c>
      <c r="AD42">
        <f>COUNTIF(AD$2:AD$31,9)</f>
        <v>1</v>
      </c>
      <c r="AE42">
        <f>SUMIF(AD$2:AD$31,9,AE$2:AE$31)</f>
        <v>6.1175565719604492</v>
      </c>
      <c r="AF42">
        <f t="shared" si="21"/>
        <v>6.1175565719604492</v>
      </c>
      <c r="AG42">
        <f t="shared" si="10"/>
        <v>30</v>
      </c>
      <c r="AH42">
        <f t="shared" si="11"/>
        <v>68.42484340667724</v>
      </c>
      <c r="AI42">
        <f t="shared" si="12"/>
        <v>15.020329246520996</v>
      </c>
      <c r="AJ42">
        <f>RANK(AH42,AH$34:AH50,0)</f>
        <v>8</v>
      </c>
      <c r="AK42">
        <f>RANK(AI42,AI$34:AI50,0)</f>
        <v>8</v>
      </c>
    </row>
    <row r="43" spans="1:37" x14ac:dyDescent="0.15">
      <c r="B43" t="s">
        <v>93</v>
      </c>
      <c r="C43">
        <f>COUNTIF(C$2:C$31,7)</f>
        <v>0</v>
      </c>
      <c r="D43">
        <f>SUMIF(C$2:C$31,7,D$2:D$31)</f>
        <v>0</v>
      </c>
      <c r="E43">
        <f t="shared" si="0"/>
        <v>0</v>
      </c>
      <c r="F43">
        <f>COUNTIF(F$2:F$31,7)</f>
        <v>0</v>
      </c>
      <c r="G43">
        <f>SUMIF(F$2:F$31,7,G$2:G$31)</f>
        <v>0</v>
      </c>
      <c r="H43">
        <f t="shared" si="13"/>
        <v>0</v>
      </c>
      <c r="I43">
        <f>COUNTIF(I$2:I$31,7)</f>
        <v>0</v>
      </c>
      <c r="J43">
        <f>SUMIF(I$2:I$31,7,J$2:J$31)</f>
        <v>0</v>
      </c>
      <c r="K43">
        <f t="shared" si="14"/>
        <v>0</v>
      </c>
      <c r="L43">
        <f>COUNTIF(L$2:L$31,7)</f>
        <v>0</v>
      </c>
      <c r="M43">
        <f>SUMIF(L$2:L$31,7,M$2:M$31)</f>
        <v>0</v>
      </c>
      <c r="N43">
        <f t="shared" si="15"/>
        <v>0</v>
      </c>
      <c r="O43">
        <f>COUNTIF(O$2:O$31,7)</f>
        <v>0</v>
      </c>
      <c r="P43">
        <f>SUMIF(O$2:O$31,7,P$2:P$31)</f>
        <v>0</v>
      </c>
      <c r="Q43">
        <f t="shared" si="16"/>
        <v>0</v>
      </c>
      <c r="R43">
        <f>COUNTIF(R$2:R$31,7)</f>
        <v>0</v>
      </c>
      <c r="S43">
        <f>SUMIF(R$2:R$31,7,S$2:S$31)</f>
        <v>0</v>
      </c>
      <c r="T43">
        <f t="shared" si="17"/>
        <v>0</v>
      </c>
      <c r="U43">
        <f>COUNTIF(U$2:U$31,7)</f>
        <v>5</v>
      </c>
      <c r="V43">
        <f>SUMIF(U$2:U$31,7,V$2:V$31)</f>
        <v>33.139358997344971</v>
      </c>
      <c r="W43">
        <f t="shared" si="18"/>
        <v>6.627871799468994</v>
      </c>
      <c r="X43">
        <f>COUNTIF(X$2:X$31,7)</f>
        <v>7</v>
      </c>
      <c r="Y43">
        <f>SUMIF(X$2:X$31,7,Y$2:Y$31)</f>
        <v>49.119019985198975</v>
      </c>
      <c r="Z43">
        <f t="shared" si="19"/>
        <v>7.0170028550284247</v>
      </c>
      <c r="AA43">
        <f>COUNTIF(AA$2:AA$31,7)</f>
        <v>8</v>
      </c>
      <c r="AB43">
        <f>SUMIF(AA$2:AA$31,7,AB$2:AB$31)</f>
        <v>51.650269985198975</v>
      </c>
      <c r="AC43">
        <f t="shared" si="20"/>
        <v>6.4562837481498718</v>
      </c>
      <c r="AD43">
        <f>COUNTIF(AD$2:AD$31,7)</f>
        <v>8</v>
      </c>
      <c r="AE43">
        <f>SUMIF(AD$2:AD$31,7,AE$2:AE$31)</f>
        <v>51.821454048156738</v>
      </c>
      <c r="AF43">
        <f t="shared" si="21"/>
        <v>6.4776817560195923</v>
      </c>
      <c r="AG43">
        <f t="shared" si="10"/>
        <v>28</v>
      </c>
      <c r="AH43">
        <f t="shared" si="11"/>
        <v>43.503648996353149</v>
      </c>
      <c r="AI43">
        <f t="shared" si="12"/>
        <v>6.6952745015280595</v>
      </c>
      <c r="AJ43">
        <f>RANK(AH43,AH$34:AH50,0)</f>
        <v>9</v>
      </c>
      <c r="AK43">
        <f>RANK(AI43,AI$34:AI50,0)</f>
        <v>10</v>
      </c>
    </row>
    <row r="44" spans="1:37" x14ac:dyDescent="0.15">
      <c r="B44" t="s">
        <v>94</v>
      </c>
      <c r="C44">
        <f>COUNTIF(C$2:C$31,11)</f>
        <v>0</v>
      </c>
      <c r="D44">
        <f>SUMIF(C$2:C$31,11,D$2:D$31)</f>
        <v>0</v>
      </c>
      <c r="E44">
        <f t="shared" si="0"/>
        <v>0</v>
      </c>
      <c r="F44">
        <f>COUNTIF(F$2:F$31,11)</f>
        <v>0</v>
      </c>
      <c r="G44">
        <f>SUMIF(F$2:F$31,11,G$2:G$31)</f>
        <v>0</v>
      </c>
      <c r="H44">
        <f t="shared" si="13"/>
        <v>0</v>
      </c>
      <c r="I44">
        <f>COUNTIF(I$2:I$31,11)</f>
        <v>0</v>
      </c>
      <c r="J44">
        <f>SUMIF(I$2:I$31,11,J$2:J$31)</f>
        <v>0</v>
      </c>
      <c r="K44">
        <f t="shared" si="14"/>
        <v>0</v>
      </c>
      <c r="L44">
        <f>COUNTIF(L$2:L$31,11)</f>
        <v>0</v>
      </c>
      <c r="M44">
        <f>SUMIF(L$2:L$31,11,M$2:M$31)</f>
        <v>0</v>
      </c>
      <c r="N44">
        <f t="shared" si="15"/>
        <v>0</v>
      </c>
      <c r="O44">
        <f>COUNTIF(O$2:O$31,11)</f>
        <v>0</v>
      </c>
      <c r="P44">
        <f>SUMIF(O$2:O$31,11,P$2:P$31)</f>
        <v>0</v>
      </c>
      <c r="Q44">
        <f t="shared" si="16"/>
        <v>0</v>
      </c>
      <c r="R44">
        <f>COUNTIF(R$2:R$31,11)</f>
        <v>1</v>
      </c>
      <c r="S44">
        <f>SUMIF(R$2:R$31,11,S$2:S$31)</f>
        <v>7.1141457557678223</v>
      </c>
      <c r="T44">
        <f t="shared" si="17"/>
        <v>7.1141457557678223</v>
      </c>
      <c r="U44">
        <f>COUNTIF(U$2:U$31,11)</f>
        <v>2</v>
      </c>
      <c r="V44">
        <f>SUMIF(U$2:U$31,11,V$2:V$31)</f>
        <v>16.800952434539795</v>
      </c>
      <c r="W44">
        <f t="shared" si="18"/>
        <v>8.4004762172698975</v>
      </c>
      <c r="X44">
        <f>COUNTIF(X$2:X$31,11)</f>
        <v>5</v>
      </c>
      <c r="Y44">
        <f>SUMIF(X$2:X$31,11,Y$2:Y$31)</f>
        <v>34.873018741607666</v>
      </c>
      <c r="Z44">
        <f t="shared" si="19"/>
        <v>6.9746037483215328</v>
      </c>
      <c r="AA44">
        <f>COUNTIF(AA$2:AA$31,11)</f>
        <v>4</v>
      </c>
      <c r="AB44">
        <f>SUMIF(AA$2:AA$31,11,AB$2:AB$31)</f>
        <v>26.964921474456787</v>
      </c>
      <c r="AC44">
        <f t="shared" si="20"/>
        <v>6.7412303686141968</v>
      </c>
      <c r="AD44">
        <f>COUNTIF(AD$2:AD$31,11)</f>
        <v>7</v>
      </c>
      <c r="AE44">
        <f>SUMIF(AD$2:AD$31,11,AE$2:AE$31)</f>
        <v>44.272838115692139</v>
      </c>
      <c r="AF44">
        <f t="shared" si="21"/>
        <v>6.3246911593845914</v>
      </c>
      <c r="AG44">
        <f t="shared" si="10"/>
        <v>19</v>
      </c>
      <c r="AH44">
        <f t="shared" si="11"/>
        <v>30.559627580642701</v>
      </c>
      <c r="AI44">
        <f t="shared" si="12"/>
        <v>10.990359678949629</v>
      </c>
      <c r="AJ44">
        <f>RANK(AH44,AH$34:AH50,0)</f>
        <v>10</v>
      </c>
      <c r="AK44">
        <f>RANK(AI44,AI$34:AI50,0)</f>
        <v>9</v>
      </c>
    </row>
    <row r="45" spans="1:37" x14ac:dyDescent="0.15">
      <c r="B45" t="s">
        <v>95</v>
      </c>
      <c r="C45">
        <f>COUNTIF(C$2:C$31,10)</f>
        <v>0</v>
      </c>
      <c r="D45">
        <f>SUMIF(C$2:C$31,10,D$2:D$31)</f>
        <v>0</v>
      </c>
      <c r="E45">
        <f t="shared" si="0"/>
        <v>0</v>
      </c>
      <c r="F45">
        <f>COUNTIF(F$2:F$31,10)</f>
        <v>0</v>
      </c>
      <c r="G45">
        <f>SUMIF(F$2:F$31,10,G$2:G$31)</f>
        <v>0</v>
      </c>
      <c r="H45">
        <f t="shared" si="13"/>
        <v>0</v>
      </c>
      <c r="I45">
        <f>COUNTIF(I$2:I$31,10)</f>
        <v>0</v>
      </c>
      <c r="J45">
        <f>SUMIF(I$2:I$31,10,J$2:J$31)</f>
        <v>0</v>
      </c>
      <c r="K45">
        <f t="shared" si="14"/>
        <v>0</v>
      </c>
      <c r="L45">
        <f>COUNTIF(L$2:L$31,10)</f>
        <v>1</v>
      </c>
      <c r="M45">
        <f>SUMIF(L$2:L$31,10,M$2:M$31)</f>
        <v>7.366124153137207</v>
      </c>
      <c r="N45">
        <f t="shared" si="15"/>
        <v>7.366124153137207</v>
      </c>
      <c r="O45">
        <f>COUNTIF(O$2:O$31,10)</f>
        <v>5</v>
      </c>
      <c r="P45">
        <f>SUMIF(O$2:O$31,10,P$2:P$31)</f>
        <v>39.443095207214355</v>
      </c>
      <c r="Q45">
        <f t="shared" si="16"/>
        <v>7.8886190414428707</v>
      </c>
      <c r="R45">
        <f>COUNTIF(R$2:R$31,10)</f>
        <v>14</v>
      </c>
      <c r="S45">
        <f>SUMIF(R$2:R$31,10,S$2:S$31)</f>
        <v>94.033501148223877</v>
      </c>
      <c r="T45">
        <f t="shared" si="17"/>
        <v>6.7166786534445624</v>
      </c>
      <c r="U45">
        <f>COUNTIF(U$2:U$31,10)</f>
        <v>10</v>
      </c>
      <c r="V45">
        <f>SUMIF(U$2:U$31,10,V$2:V$31)</f>
        <v>63.791336536407471</v>
      </c>
      <c r="W45">
        <f t="shared" si="18"/>
        <v>6.3791336536407472</v>
      </c>
      <c r="X45">
        <f>COUNTIF(X$2:X$31,10)</f>
        <v>0</v>
      </c>
      <c r="Y45">
        <f>SUMIF(X$2:X$31,10,Y$2:Y$31)</f>
        <v>0</v>
      </c>
      <c r="Z45">
        <f t="shared" si="19"/>
        <v>0</v>
      </c>
      <c r="AA45">
        <f>COUNTIF(AA$2:AA$31,10)</f>
        <v>0</v>
      </c>
      <c r="AB45">
        <f>SUMIF(AA$2:AA$31,10,AB$2:AB$31)</f>
        <v>0</v>
      </c>
      <c r="AC45">
        <f t="shared" si="20"/>
        <v>0</v>
      </c>
      <c r="AD45">
        <f>COUNTIF(AD$2:AD$31,10)</f>
        <v>0</v>
      </c>
      <c r="AE45">
        <f>SUMIF(AD$2:AD$31,10,AE$2:AE$31)</f>
        <v>0</v>
      </c>
      <c r="AF45">
        <f t="shared" si="21"/>
        <v>0</v>
      </c>
      <c r="AG45">
        <f t="shared" si="10"/>
        <v>30</v>
      </c>
      <c r="AH45">
        <f t="shared" si="11"/>
        <v>101.35542922019958</v>
      </c>
      <c r="AI45">
        <f t="shared" si="12"/>
        <v>15.799451120240347</v>
      </c>
      <c r="AJ45">
        <f>RANK(AH45,AH$34:AH50,0)</f>
        <v>5</v>
      </c>
      <c r="AK45">
        <f>RANK(AI45,AI$34:AI50,0)</f>
        <v>7</v>
      </c>
    </row>
    <row r="46" spans="1:37" x14ac:dyDescent="0.15">
      <c r="B46" t="s">
        <v>96</v>
      </c>
      <c r="C46">
        <f>COUNTIF(C$2:C$31,13)</f>
        <v>0</v>
      </c>
      <c r="D46">
        <f>SUMIF(C$2:C$31,13,D$2:D$31)</f>
        <v>0</v>
      </c>
      <c r="E46">
        <f t="shared" si="0"/>
        <v>0</v>
      </c>
      <c r="F46">
        <f>COUNTIF(F$2:F$31,13)</f>
        <v>0</v>
      </c>
      <c r="G46">
        <f>SUMIF(F$2:F$31,13,G$2:G$31)</f>
        <v>0</v>
      </c>
      <c r="H46">
        <f t="shared" si="13"/>
        <v>0</v>
      </c>
      <c r="I46">
        <f>COUNTIF(I$2:I$31,13)</f>
        <v>0</v>
      </c>
      <c r="J46">
        <f>SUMIF(I$2:I$31,13,J$2:J$31)</f>
        <v>0</v>
      </c>
      <c r="K46">
        <f t="shared" si="14"/>
        <v>0</v>
      </c>
      <c r="L46">
        <f>COUNTIF(L$2:L$31,13)</f>
        <v>1</v>
      </c>
      <c r="M46">
        <f>SUMIF(L$2:L$31,13,M$2:M$31)</f>
        <v>10.115357398986816</v>
      </c>
      <c r="N46">
        <f t="shared" si="15"/>
        <v>10.115357398986816</v>
      </c>
      <c r="O46">
        <f>COUNTIF(O$2:O$31,13)</f>
        <v>6</v>
      </c>
      <c r="P46">
        <f>SUMIF(O$2:O$31,13,P$2:P$31)</f>
        <v>43.952231884002686</v>
      </c>
      <c r="Q46">
        <f t="shared" si="16"/>
        <v>7.3253719806671143</v>
      </c>
      <c r="R46">
        <f>COUNTIF(R$2:R$31,13)</f>
        <v>10</v>
      </c>
      <c r="S46">
        <f>SUMIF(R$2:R$31,13,S$2:S$31)</f>
        <v>66.096141815185547</v>
      </c>
      <c r="T46">
        <f t="shared" si="17"/>
        <v>6.6096141815185545</v>
      </c>
      <c r="U46">
        <f>COUNTIF(U$2:U$31,13)</f>
        <v>5</v>
      </c>
      <c r="V46">
        <f>SUMIF(U$2:U$31,13,V$2:V$31)</f>
        <v>33.205258846282959</v>
      </c>
      <c r="W46">
        <f t="shared" si="18"/>
        <v>6.6410517692565918</v>
      </c>
      <c r="X46">
        <f>COUNTIF(X$2:X$31,13)</f>
        <v>3</v>
      </c>
      <c r="Y46">
        <f>SUMIF(X$2:X$31,13,Y$2:Y$31)</f>
        <v>19.495598793029785</v>
      </c>
      <c r="Z46">
        <f t="shared" si="19"/>
        <v>6.4985329310099287</v>
      </c>
      <c r="AA46">
        <f>COUNTIF(AA$2:AA$31,13)</f>
        <v>4</v>
      </c>
      <c r="AB46">
        <f>SUMIF(AA$2:AA$31,13,AB$2:AB$31)</f>
        <v>24.86293363571167</v>
      </c>
      <c r="AC46">
        <f t="shared" si="20"/>
        <v>6.2157334089279175</v>
      </c>
      <c r="AD46">
        <f>COUNTIF(AD$2:AD$31,13)</f>
        <v>1</v>
      </c>
      <c r="AE46">
        <f>SUMIF(AD$2:AD$31,13,AE$2:AE$31)</f>
        <v>6.0868492126464844</v>
      </c>
      <c r="AF46">
        <f t="shared" si="21"/>
        <v>6.0868492126464844</v>
      </c>
      <c r="AG46">
        <f t="shared" si="10"/>
        <v>30</v>
      </c>
      <c r="AH46">
        <f t="shared" si="11"/>
        <v>91.212215042114252</v>
      </c>
      <c r="AI46">
        <f t="shared" si="12"/>
        <v>21.23859264850616</v>
      </c>
      <c r="AJ46">
        <f>RANK(AH46,AH$34:AH50,0)</f>
        <v>7</v>
      </c>
      <c r="AK46">
        <f>RANK(AI46,AI$34:AI50,0)</f>
        <v>3</v>
      </c>
    </row>
    <row r="47" spans="1:37" x14ac:dyDescent="0.15">
      <c r="B47" t="s">
        <v>97</v>
      </c>
      <c r="C47">
        <f>COUNTIF(C$2:C$31,16)</f>
        <v>0</v>
      </c>
      <c r="D47">
        <f>SUMIF(C$2:C$31,16,D$2:D$31)</f>
        <v>0</v>
      </c>
      <c r="E47">
        <f t="shared" si="0"/>
        <v>0</v>
      </c>
      <c r="F47">
        <f>COUNTIF(F$2:F$31,16)</f>
        <v>0</v>
      </c>
      <c r="G47">
        <f>SUMIF(F$2:F$31,16,G$2:G$31)</f>
        <v>0</v>
      </c>
      <c r="H47">
        <f t="shared" si="13"/>
        <v>0</v>
      </c>
      <c r="I47">
        <f>COUNTIF(I$2:I$31,16)</f>
        <v>0</v>
      </c>
      <c r="J47">
        <f>SUMIF(I$2:I$31,16,J$2:J$31)</f>
        <v>0</v>
      </c>
      <c r="K47">
        <f t="shared" si="14"/>
        <v>0</v>
      </c>
      <c r="L47">
        <f>COUNTIF(L$2:L$31,16)</f>
        <v>0</v>
      </c>
      <c r="M47">
        <f>SUMIF(L$2:L$31,16,M$2:M$31)</f>
        <v>0</v>
      </c>
      <c r="N47">
        <f t="shared" si="15"/>
        <v>0</v>
      </c>
      <c r="O47">
        <f>COUNTIF(O$2:O$31,16)</f>
        <v>0</v>
      </c>
      <c r="P47">
        <f>SUMIF(O$2:O$31,16,P$2:P$31)</f>
        <v>0</v>
      </c>
      <c r="Q47">
        <f t="shared" si="16"/>
        <v>0</v>
      </c>
      <c r="R47">
        <f>COUNTIF(R$2:R$31,16)</f>
        <v>0</v>
      </c>
      <c r="S47">
        <f>SUMIF(R$2:R$31,16,S$2:S$31)</f>
        <v>0</v>
      </c>
      <c r="T47">
        <f t="shared" si="17"/>
        <v>0</v>
      </c>
      <c r="U47">
        <f>COUNTIF(U$2:U$31,16)</f>
        <v>0</v>
      </c>
      <c r="V47">
        <f>SUMIF(U$2:U$31,16,V$2:V$31)</f>
        <v>0</v>
      </c>
      <c r="W47">
        <f t="shared" si="18"/>
        <v>0</v>
      </c>
      <c r="X47">
        <f>COUNTIF(X$2:X$31,16)</f>
        <v>2</v>
      </c>
      <c r="Y47">
        <f>SUMIF(X$2:X$31,16,Y$2:Y$31)</f>
        <v>14.046364307403564</v>
      </c>
      <c r="Z47">
        <f t="shared" si="19"/>
        <v>7.0231821537017822</v>
      </c>
      <c r="AA47">
        <f>COUNTIF(AA$2:AA$31,16)</f>
        <v>3</v>
      </c>
      <c r="AB47">
        <f>SUMIF(AA$2:AA$31,16,AB$2:AB$31)</f>
        <v>20.680305957794189</v>
      </c>
      <c r="AC47">
        <f t="shared" si="20"/>
        <v>6.8934353192647295</v>
      </c>
      <c r="AD47">
        <f>COUNTIF(AD$2:AD$31,16)</f>
        <v>6</v>
      </c>
      <c r="AE47">
        <f>SUMIF(AD$2:AD$31,16,AE$2:AE$31)</f>
        <v>40.711142063140869</v>
      </c>
      <c r="AF47">
        <f t="shared" si="21"/>
        <v>6.7851903438568115</v>
      </c>
      <c r="AG47">
        <f t="shared" si="10"/>
        <v>11</v>
      </c>
      <c r="AH47">
        <f t="shared" si="11"/>
        <v>12.421084690093993</v>
      </c>
      <c r="AI47">
        <f t="shared" si="12"/>
        <v>4.1641607443491617</v>
      </c>
      <c r="AJ47">
        <f>RANK(AH47,AH$34:AH50,0)</f>
        <v>12</v>
      </c>
      <c r="AK47">
        <f>RANK(AI47,AI$34:AI50,0)</f>
        <v>12</v>
      </c>
    </row>
    <row r="48" spans="1:37" x14ac:dyDescent="0.15">
      <c r="B48" t="s">
        <v>98</v>
      </c>
      <c r="C48">
        <f>COUNTIF(C$2:C$31,15)</f>
        <v>0</v>
      </c>
      <c r="D48">
        <f>SUMIF(C$2:C$31,15,D$2:D$31)</f>
        <v>0</v>
      </c>
      <c r="E48">
        <f t="shared" si="0"/>
        <v>0</v>
      </c>
      <c r="F48">
        <f>COUNTIF(F$2:F$31,15)</f>
        <v>0</v>
      </c>
      <c r="G48">
        <f>SUMIF(F$2:F$31,15,G$2:G$31)</f>
        <v>0</v>
      </c>
      <c r="H48">
        <f t="shared" si="13"/>
        <v>0</v>
      </c>
      <c r="I48">
        <f>COUNTIF(I$2:I$31,15)</f>
        <v>0</v>
      </c>
      <c r="J48">
        <f>SUMIF(I$2:I$31,15,J$2:J$31)</f>
        <v>0</v>
      </c>
      <c r="K48">
        <f t="shared" si="14"/>
        <v>0</v>
      </c>
      <c r="L48">
        <f>COUNTIF(L$2:L$31,15)</f>
        <v>0</v>
      </c>
      <c r="M48">
        <f>SUMIF(L$2:L$31,15,M$2:M$31)</f>
        <v>0</v>
      </c>
      <c r="N48">
        <f t="shared" si="15"/>
        <v>0</v>
      </c>
      <c r="O48">
        <f>COUNTIF(O$2:O$31,15)</f>
        <v>0</v>
      </c>
      <c r="P48">
        <f>SUMIF(O$2:O$31,15,P$2:P$31)</f>
        <v>0</v>
      </c>
      <c r="Q48">
        <f t="shared" si="16"/>
        <v>0</v>
      </c>
      <c r="R48">
        <f>COUNTIF(R$2:R$31,15)</f>
        <v>0</v>
      </c>
      <c r="S48">
        <f>SUMIF(R$2:R$31,15,S$2:S$31)</f>
        <v>0</v>
      </c>
      <c r="T48">
        <f t="shared" si="17"/>
        <v>0</v>
      </c>
      <c r="U48">
        <f>COUNTIF(U$2:U$31,15)</f>
        <v>0</v>
      </c>
      <c r="V48">
        <f>SUMIF(U$2:U$31,15,V$2:V$31)</f>
        <v>0</v>
      </c>
      <c r="W48">
        <f t="shared" si="18"/>
        <v>0</v>
      </c>
      <c r="X48">
        <f>COUNTIF(X$2:X$31,15)</f>
        <v>0</v>
      </c>
      <c r="Y48">
        <f>SUMIF(X$2:X$31,15,Y$2:Y$31)</f>
        <v>0</v>
      </c>
      <c r="Z48">
        <f t="shared" si="19"/>
        <v>0</v>
      </c>
      <c r="AA48">
        <f>COUNTIF(AA$2:AA$31,15)</f>
        <v>0</v>
      </c>
      <c r="AB48">
        <f>SUMIF(AA$2:AA$31,15,AB$2:AB$31)</f>
        <v>0</v>
      </c>
      <c r="AC48">
        <f t="shared" si="20"/>
        <v>0</v>
      </c>
      <c r="AD48">
        <f>COUNTIF(AD$2:AD$31,15)</f>
        <v>0</v>
      </c>
      <c r="AE48">
        <f>SUMIF(AD$2:AD$31,15,AE$2:AE$31)</f>
        <v>0</v>
      </c>
      <c r="AF48">
        <f t="shared" si="21"/>
        <v>0</v>
      </c>
      <c r="AG48">
        <f t="shared" si="10"/>
        <v>0</v>
      </c>
      <c r="AH48">
        <f t="shared" si="11"/>
        <v>0</v>
      </c>
      <c r="AI48">
        <f t="shared" si="12"/>
        <v>0</v>
      </c>
      <c r="AJ48">
        <f>RANK(AH48,AH$34:AH50,0)</f>
        <v>15</v>
      </c>
      <c r="AK48">
        <f>RANK(AI48,AI$34:AI50,0)</f>
        <v>15</v>
      </c>
    </row>
    <row r="49" spans="2:37" x14ac:dyDescent="0.15">
      <c r="B49" t="s">
        <v>99</v>
      </c>
      <c r="C49">
        <f>COUNTIF(C$2:C$31,14)</f>
        <v>0</v>
      </c>
      <c r="D49">
        <f>SUMIF(C$2:C$31,14,D$2:D$31)</f>
        <v>0</v>
      </c>
      <c r="E49">
        <f t="shared" si="0"/>
        <v>0</v>
      </c>
      <c r="F49">
        <f>COUNTIF(F$2:F$31,14)</f>
        <v>0</v>
      </c>
      <c r="G49">
        <f>SUMIF(F$2:F$31,14,G$2:G$31)</f>
        <v>0</v>
      </c>
      <c r="H49">
        <f t="shared" si="13"/>
        <v>0</v>
      </c>
      <c r="I49">
        <f>COUNTIF(I$2:I$31,14)</f>
        <v>0</v>
      </c>
      <c r="J49">
        <f>SUMIF(I$2:I$31,14,J$2:J$31)</f>
        <v>0</v>
      </c>
      <c r="K49">
        <f t="shared" si="14"/>
        <v>0</v>
      </c>
      <c r="L49">
        <f>COUNTIF(L$2:L$31,14)</f>
        <v>0</v>
      </c>
      <c r="M49">
        <f>SUMIF(L$2:L$31,14,M$2:M$31)</f>
        <v>0</v>
      </c>
      <c r="N49">
        <f t="shared" si="15"/>
        <v>0</v>
      </c>
      <c r="O49">
        <f>COUNTIF(O$2:O$31,14)</f>
        <v>0</v>
      </c>
      <c r="P49">
        <f>SUMIF(O$2:O$31,14,P$2:P$31)</f>
        <v>0</v>
      </c>
      <c r="Q49">
        <f t="shared" si="16"/>
        <v>0</v>
      </c>
      <c r="R49">
        <f>COUNTIF(R$2:R$31,14)</f>
        <v>0</v>
      </c>
      <c r="S49">
        <f>SUMIF(R$2:R$31,14,S$2:S$31)</f>
        <v>0</v>
      </c>
      <c r="T49">
        <f t="shared" si="17"/>
        <v>0</v>
      </c>
      <c r="U49">
        <f>COUNTIF(U$2:U$31,14)</f>
        <v>0</v>
      </c>
      <c r="V49">
        <f>SUMIF(U$2:U$31,14,V$2:V$31)</f>
        <v>0</v>
      </c>
      <c r="W49">
        <f t="shared" si="18"/>
        <v>0</v>
      </c>
      <c r="X49">
        <f>COUNTIF(X$2:X$31,14)</f>
        <v>0</v>
      </c>
      <c r="Y49">
        <f>SUMIF(X$2:X$31,14,Y$2:Y$31)</f>
        <v>0</v>
      </c>
      <c r="Z49">
        <f t="shared" si="19"/>
        <v>0</v>
      </c>
      <c r="AA49">
        <f>COUNTIF(AA$2:AA$31,14)</f>
        <v>0</v>
      </c>
      <c r="AB49">
        <f>SUMIF(AA$2:AA$31,14,AB$2:AB$31)</f>
        <v>0</v>
      </c>
      <c r="AC49">
        <f t="shared" si="20"/>
        <v>0</v>
      </c>
      <c r="AD49">
        <f>COUNTIF(AD$2:AD$31,14)</f>
        <v>0</v>
      </c>
      <c r="AE49">
        <f>SUMIF(AD$2:AD$31,14,AE$2:AE$31)</f>
        <v>0</v>
      </c>
      <c r="AF49">
        <f t="shared" si="21"/>
        <v>0</v>
      </c>
      <c r="AG49">
        <f t="shared" si="10"/>
        <v>0</v>
      </c>
      <c r="AH49">
        <f t="shared" si="11"/>
        <v>0</v>
      </c>
      <c r="AI49">
        <f t="shared" si="12"/>
        <v>0</v>
      </c>
      <c r="AJ49">
        <f>RANK(AH49,AH$34:AH50,0)</f>
        <v>15</v>
      </c>
      <c r="AK49">
        <f>RANK(AI49,AI$34:AI50,0)</f>
        <v>15</v>
      </c>
    </row>
  </sheetData>
  <phoneticPr fontId="1" type="noConversion"/>
  <pageMargins left="0.7" right="0.7" top="0.75" bottom="0.75" header="0.3" footer="0.3"/>
  <ignoredErrors>
    <ignoredError sqref="A2:A31" numberStoredAsText="1"/>
    <ignoredError sqref="AH34:AH4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7" workbookViewId="0">
      <pane xSplit="2" topLeftCell="Y1" activePane="topRight" state="frozenSplit"/>
      <selection pane="topRight" activeCell="AG32" sqref="AG32"/>
    </sheetView>
  </sheetViews>
  <sheetFormatPr defaultRowHeight="13.5" x14ac:dyDescent="0.15"/>
  <sheetData>
    <row r="1" spans="1:31" x14ac:dyDescent="0.15">
      <c r="A1" t="s">
        <v>22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</row>
    <row r="2" spans="1:31" x14ac:dyDescent="0.15">
      <c r="A2" t="s">
        <v>23</v>
      </c>
      <c r="B2" t="s">
        <v>6</v>
      </c>
      <c r="C2">
        <v>3</v>
      </c>
      <c r="D2">
        <v>11.502516746520996</v>
      </c>
      <c r="E2" t="s">
        <v>8</v>
      </c>
      <c r="F2">
        <v>5</v>
      </c>
      <c r="G2">
        <v>11.261347770690918</v>
      </c>
      <c r="H2" t="s">
        <v>5</v>
      </c>
      <c r="I2">
        <v>2</v>
      </c>
      <c r="J2">
        <v>10.526987075805664</v>
      </c>
      <c r="K2" t="s">
        <v>16</v>
      </c>
      <c r="L2">
        <v>13</v>
      </c>
      <c r="M2">
        <v>10.115357398986816</v>
      </c>
      <c r="N2" t="s">
        <v>13</v>
      </c>
      <c r="O2">
        <v>10</v>
      </c>
      <c r="P2">
        <v>10.103202819824219</v>
      </c>
      <c r="Q2" t="s">
        <v>12</v>
      </c>
      <c r="R2">
        <v>9</v>
      </c>
      <c r="S2">
        <v>9.7335176467895508</v>
      </c>
      <c r="T2" t="s">
        <v>14</v>
      </c>
      <c r="U2">
        <v>11</v>
      </c>
      <c r="V2">
        <v>9.6378421783447266</v>
      </c>
      <c r="W2" t="s">
        <v>10</v>
      </c>
      <c r="X2">
        <v>7</v>
      </c>
      <c r="Y2">
        <v>9.4334592819213867</v>
      </c>
      <c r="Z2" t="s">
        <v>11</v>
      </c>
      <c r="AA2">
        <v>8</v>
      </c>
      <c r="AB2">
        <v>8.9102993011474609</v>
      </c>
      <c r="AC2" t="s">
        <v>9</v>
      </c>
      <c r="AD2">
        <v>6</v>
      </c>
      <c r="AE2">
        <v>8.7754688262939453</v>
      </c>
    </row>
    <row r="3" spans="1:31" x14ac:dyDescent="0.15">
      <c r="A3" t="s">
        <v>24</v>
      </c>
      <c r="B3" t="s">
        <v>7</v>
      </c>
      <c r="C3">
        <v>4</v>
      </c>
      <c r="D3">
        <v>8.4329442977905273</v>
      </c>
      <c r="E3" t="s">
        <v>8</v>
      </c>
      <c r="F3">
        <v>5</v>
      </c>
      <c r="G3">
        <v>8.2240686416625977</v>
      </c>
      <c r="H3" t="s">
        <v>6</v>
      </c>
      <c r="I3">
        <v>3</v>
      </c>
      <c r="J3">
        <v>8.1780786514282227</v>
      </c>
      <c r="K3" t="s">
        <v>5</v>
      </c>
      <c r="L3">
        <v>2</v>
      </c>
      <c r="M3">
        <v>7.4893598556518555</v>
      </c>
      <c r="N3" t="s">
        <v>13</v>
      </c>
      <c r="O3">
        <v>10</v>
      </c>
      <c r="P3">
        <v>7.3061795234680176</v>
      </c>
      <c r="Q3" t="s">
        <v>16</v>
      </c>
      <c r="R3">
        <v>13</v>
      </c>
      <c r="S3">
        <v>7.2150659561157227</v>
      </c>
      <c r="T3" t="s">
        <v>14</v>
      </c>
      <c r="U3">
        <v>11</v>
      </c>
      <c r="V3">
        <v>7.1631102561950684</v>
      </c>
      <c r="W3" t="s">
        <v>19</v>
      </c>
      <c r="X3">
        <v>16</v>
      </c>
      <c r="Y3">
        <v>7.1572790145874023</v>
      </c>
      <c r="Z3" t="s">
        <v>12</v>
      </c>
      <c r="AA3">
        <v>9</v>
      </c>
      <c r="AB3">
        <v>6.9811816215515137</v>
      </c>
      <c r="AC3" t="s">
        <v>10</v>
      </c>
      <c r="AD3">
        <v>7</v>
      </c>
      <c r="AE3">
        <v>6.8553371429443359</v>
      </c>
    </row>
    <row r="4" spans="1:31" x14ac:dyDescent="0.15">
      <c r="A4" t="s">
        <v>25</v>
      </c>
      <c r="B4" t="s">
        <v>6</v>
      </c>
      <c r="C4">
        <v>3</v>
      </c>
      <c r="D4">
        <v>8.3079967498779297</v>
      </c>
      <c r="E4" t="s">
        <v>7</v>
      </c>
      <c r="F4">
        <v>4</v>
      </c>
      <c r="G4">
        <v>8.2274808883666992</v>
      </c>
      <c r="H4" t="s">
        <v>8</v>
      </c>
      <c r="I4">
        <v>5</v>
      </c>
      <c r="J4">
        <v>8.1803836822509766</v>
      </c>
      <c r="K4" t="s">
        <v>5</v>
      </c>
      <c r="L4">
        <v>2</v>
      </c>
      <c r="M4">
        <v>7.4188661575317383</v>
      </c>
      <c r="N4" t="s">
        <v>16</v>
      </c>
      <c r="O4">
        <v>13</v>
      </c>
      <c r="P4">
        <v>7.3359088897705078</v>
      </c>
      <c r="Q4" t="s">
        <v>13</v>
      </c>
      <c r="R4">
        <v>10</v>
      </c>
      <c r="S4">
        <v>7.2143564224243164</v>
      </c>
      <c r="T4" t="s">
        <v>12</v>
      </c>
      <c r="U4">
        <v>9</v>
      </c>
      <c r="V4">
        <v>7.1361384391784668</v>
      </c>
      <c r="W4" t="s">
        <v>14</v>
      </c>
      <c r="X4">
        <v>11</v>
      </c>
      <c r="Y4">
        <v>6.9619078636169434</v>
      </c>
      <c r="Z4" t="s">
        <v>19</v>
      </c>
      <c r="AA4">
        <v>16</v>
      </c>
      <c r="AB4">
        <v>6.9220123291015625</v>
      </c>
      <c r="AC4" t="s">
        <v>10</v>
      </c>
      <c r="AD4">
        <v>7</v>
      </c>
      <c r="AE4">
        <v>6.759467601776123</v>
      </c>
    </row>
    <row r="5" spans="1:31" x14ac:dyDescent="0.15">
      <c r="A5" t="s">
        <v>26</v>
      </c>
      <c r="B5" t="s">
        <v>6</v>
      </c>
      <c r="C5">
        <v>3</v>
      </c>
      <c r="D5">
        <v>8.2996625900268555</v>
      </c>
      <c r="E5" t="s">
        <v>8</v>
      </c>
      <c r="F5">
        <v>5</v>
      </c>
      <c r="G5">
        <v>8.2790565490722656</v>
      </c>
      <c r="H5" t="s">
        <v>7</v>
      </c>
      <c r="I5">
        <v>4</v>
      </c>
      <c r="J5">
        <v>8.2011280059814453</v>
      </c>
      <c r="K5" t="s">
        <v>5</v>
      </c>
      <c r="L5">
        <v>2</v>
      </c>
      <c r="M5">
        <v>7.5507726669311523</v>
      </c>
      <c r="N5" t="s">
        <v>16</v>
      </c>
      <c r="O5">
        <v>13</v>
      </c>
      <c r="P5">
        <v>7.4189977645874023</v>
      </c>
      <c r="Q5" t="s">
        <v>13</v>
      </c>
      <c r="R5">
        <v>10</v>
      </c>
      <c r="S5">
        <v>7.1871757507324219</v>
      </c>
      <c r="T5" t="s">
        <v>12</v>
      </c>
      <c r="U5">
        <v>9</v>
      </c>
      <c r="V5">
        <v>7.0416407585144043</v>
      </c>
      <c r="W5" t="s">
        <v>14</v>
      </c>
      <c r="X5">
        <v>11</v>
      </c>
      <c r="Y5">
        <v>6.9835343360900879</v>
      </c>
      <c r="Z5" t="s">
        <v>19</v>
      </c>
      <c r="AA5">
        <v>16</v>
      </c>
      <c r="AB5">
        <v>6.8069210052490234</v>
      </c>
      <c r="AC5" t="s">
        <v>10</v>
      </c>
      <c r="AD5">
        <v>7</v>
      </c>
      <c r="AE5">
        <v>6.7300033569335938</v>
      </c>
    </row>
    <row r="6" spans="1:31" x14ac:dyDescent="0.15">
      <c r="A6" t="s">
        <v>27</v>
      </c>
      <c r="B6" t="s">
        <v>6</v>
      </c>
      <c r="C6">
        <v>3</v>
      </c>
      <c r="D6">
        <v>8.3055696487426758</v>
      </c>
      <c r="E6" t="s">
        <v>8</v>
      </c>
      <c r="F6">
        <v>5</v>
      </c>
      <c r="G6">
        <v>8.2414464950561523</v>
      </c>
      <c r="H6" t="s">
        <v>7</v>
      </c>
      <c r="I6">
        <v>4</v>
      </c>
      <c r="J6">
        <v>8.1748542785644531</v>
      </c>
      <c r="K6" t="s">
        <v>5</v>
      </c>
      <c r="L6">
        <v>2</v>
      </c>
      <c r="M6">
        <v>7.5198893547058105</v>
      </c>
      <c r="N6" t="s">
        <v>13</v>
      </c>
      <c r="O6">
        <v>10</v>
      </c>
      <c r="P6">
        <v>7.3799786567687988</v>
      </c>
      <c r="Q6" t="s">
        <v>16</v>
      </c>
      <c r="R6">
        <v>13</v>
      </c>
      <c r="S6">
        <v>7.3166570663452148</v>
      </c>
      <c r="T6" t="s">
        <v>12</v>
      </c>
      <c r="U6">
        <v>9</v>
      </c>
      <c r="V6">
        <v>7.1259384155273437</v>
      </c>
      <c r="W6" t="s">
        <v>14</v>
      </c>
      <c r="X6">
        <v>11</v>
      </c>
      <c r="Y6">
        <v>6.9172816276550293</v>
      </c>
      <c r="Z6" t="s">
        <v>10</v>
      </c>
      <c r="AA6">
        <v>7</v>
      </c>
      <c r="AB6">
        <v>6.8250231742858887</v>
      </c>
      <c r="AC6" t="s">
        <v>19</v>
      </c>
      <c r="AD6">
        <v>16</v>
      </c>
      <c r="AE6">
        <v>6.7882595062255859</v>
      </c>
    </row>
    <row r="7" spans="1:31" x14ac:dyDescent="0.15">
      <c r="A7" t="s">
        <v>28</v>
      </c>
      <c r="B7" t="s">
        <v>6</v>
      </c>
      <c r="C7">
        <v>3</v>
      </c>
      <c r="D7">
        <v>8.327519416809082</v>
      </c>
      <c r="E7" t="s">
        <v>8</v>
      </c>
      <c r="F7">
        <v>5</v>
      </c>
      <c r="G7">
        <v>8.2595148086547852</v>
      </c>
      <c r="H7" t="s">
        <v>7</v>
      </c>
      <c r="I7">
        <v>4</v>
      </c>
      <c r="J7">
        <v>8.2278232574462891</v>
      </c>
      <c r="K7" t="s">
        <v>5</v>
      </c>
      <c r="L7">
        <v>2</v>
      </c>
      <c r="M7">
        <v>7.574519157409668</v>
      </c>
      <c r="N7" t="s">
        <v>13</v>
      </c>
      <c r="O7">
        <v>10</v>
      </c>
      <c r="P7">
        <v>7.3188023567199707</v>
      </c>
      <c r="Q7" t="s">
        <v>16</v>
      </c>
      <c r="R7">
        <v>13</v>
      </c>
      <c r="S7">
        <v>7.2963247299194336</v>
      </c>
      <c r="T7" t="s">
        <v>12</v>
      </c>
      <c r="U7">
        <v>9</v>
      </c>
      <c r="V7">
        <v>7.1026248931884766</v>
      </c>
      <c r="W7" t="s">
        <v>14</v>
      </c>
      <c r="X7">
        <v>11</v>
      </c>
      <c r="Y7">
        <v>6.9813337326049805</v>
      </c>
      <c r="Z7" t="s">
        <v>10</v>
      </c>
      <c r="AA7">
        <v>7</v>
      </c>
      <c r="AB7">
        <v>6.8028697967529297</v>
      </c>
      <c r="AC7" t="s">
        <v>19</v>
      </c>
      <c r="AD7">
        <v>16</v>
      </c>
      <c r="AE7">
        <v>6.6936583518981934</v>
      </c>
    </row>
    <row r="8" spans="1:31" x14ac:dyDescent="0.15">
      <c r="A8" t="s">
        <v>29</v>
      </c>
      <c r="B8" t="s">
        <v>6</v>
      </c>
      <c r="C8">
        <v>3</v>
      </c>
      <c r="D8">
        <v>8.4050083160400391</v>
      </c>
      <c r="E8" t="s">
        <v>8</v>
      </c>
      <c r="F8">
        <v>5</v>
      </c>
      <c r="G8">
        <v>8.2756919860839844</v>
      </c>
      <c r="H8" t="s">
        <v>7</v>
      </c>
      <c r="I8">
        <v>4</v>
      </c>
      <c r="J8">
        <v>8.1342611312866211</v>
      </c>
      <c r="K8" t="s">
        <v>5</v>
      </c>
      <c r="L8">
        <v>2</v>
      </c>
      <c r="M8">
        <v>7.4730572700500488</v>
      </c>
      <c r="N8" t="s">
        <v>16</v>
      </c>
      <c r="O8">
        <v>13</v>
      </c>
      <c r="P8">
        <v>7.3289051055908203</v>
      </c>
      <c r="Q8" t="s">
        <v>13</v>
      </c>
      <c r="R8">
        <v>10</v>
      </c>
      <c r="S8">
        <v>7.1290388107299805</v>
      </c>
      <c r="T8" t="s">
        <v>12</v>
      </c>
      <c r="U8">
        <v>9</v>
      </c>
      <c r="V8">
        <v>7.060452938079834</v>
      </c>
      <c r="W8" t="s">
        <v>19</v>
      </c>
      <c r="X8">
        <v>16</v>
      </c>
      <c r="Y8">
        <v>6.8890852928161621</v>
      </c>
      <c r="Z8" t="s">
        <v>14</v>
      </c>
      <c r="AA8">
        <v>11</v>
      </c>
      <c r="AB8">
        <v>6.8572778701782227</v>
      </c>
      <c r="AC8" t="s">
        <v>10</v>
      </c>
      <c r="AD8">
        <v>7</v>
      </c>
      <c r="AE8">
        <v>6.7943353652954102</v>
      </c>
    </row>
    <row r="32" spans="3:33" x14ac:dyDescent="0.15">
      <c r="C32" t="s">
        <v>103</v>
      </c>
      <c r="F32" t="s">
        <v>104</v>
      </c>
      <c r="I32" t="s">
        <v>105</v>
      </c>
      <c r="L32" t="s">
        <v>106</v>
      </c>
      <c r="O32" t="s">
        <v>107</v>
      </c>
      <c r="R32" t="s">
        <v>108</v>
      </c>
      <c r="U32" t="s">
        <v>109</v>
      </c>
      <c r="X32" t="s">
        <v>110</v>
      </c>
      <c r="AA32" t="s">
        <v>111</v>
      </c>
      <c r="AD32" t="s">
        <v>112</v>
      </c>
      <c r="AG32" t="s">
        <v>113</v>
      </c>
    </row>
    <row r="33" spans="1:37" x14ac:dyDescent="0.15">
      <c r="C33" t="s">
        <v>100</v>
      </c>
      <c r="D33" t="s">
        <v>101</v>
      </c>
      <c r="E33" t="s">
        <v>102</v>
      </c>
      <c r="F33" t="s">
        <v>100</v>
      </c>
      <c r="G33" t="s">
        <v>101</v>
      </c>
      <c r="H33" t="s">
        <v>102</v>
      </c>
      <c r="I33" t="s">
        <v>100</v>
      </c>
      <c r="J33" t="s">
        <v>101</v>
      </c>
      <c r="K33" t="s">
        <v>102</v>
      </c>
      <c r="L33" t="s">
        <v>100</v>
      </c>
      <c r="M33" t="s">
        <v>101</v>
      </c>
      <c r="N33" t="s">
        <v>102</v>
      </c>
      <c r="O33" t="s">
        <v>100</v>
      </c>
      <c r="P33" t="s">
        <v>101</v>
      </c>
      <c r="Q33" t="s">
        <v>102</v>
      </c>
      <c r="R33" t="s">
        <v>100</v>
      </c>
      <c r="S33" t="s">
        <v>101</v>
      </c>
      <c r="T33" t="s">
        <v>102</v>
      </c>
      <c r="U33" t="s">
        <v>100</v>
      </c>
      <c r="V33" t="s">
        <v>101</v>
      </c>
      <c r="W33" t="s">
        <v>102</v>
      </c>
      <c r="X33" t="s">
        <v>100</v>
      </c>
      <c r="Y33" t="s">
        <v>101</v>
      </c>
      <c r="Z33" t="s">
        <v>102</v>
      </c>
      <c r="AA33" t="s">
        <v>100</v>
      </c>
      <c r="AB33" t="s">
        <v>101</v>
      </c>
      <c r="AC33" t="s">
        <v>102</v>
      </c>
      <c r="AD33" t="s">
        <v>100</v>
      </c>
      <c r="AE33" t="s">
        <v>101</v>
      </c>
      <c r="AF33" t="s">
        <v>102</v>
      </c>
      <c r="AG33" t="s">
        <v>100</v>
      </c>
      <c r="AH33" t="s">
        <v>101</v>
      </c>
      <c r="AI33" t="s">
        <v>102</v>
      </c>
      <c r="AJ33" t="s">
        <v>114</v>
      </c>
      <c r="AK33" t="s">
        <v>115</v>
      </c>
    </row>
    <row r="34" spans="1:37" x14ac:dyDescent="0.15">
      <c r="A34" s="2" t="s">
        <v>83</v>
      </c>
      <c r="B34" t="s">
        <v>85</v>
      </c>
      <c r="C34">
        <f>COUNTIF(C$2:C$31,3)</f>
        <v>6</v>
      </c>
      <c r="D34">
        <f>SUMIF(C$2:C$31,3,D$2:D$31)</f>
        <v>53.148273468017578</v>
      </c>
      <c r="E34">
        <f t="shared" ref="E34:E49" si="0">IF(D34=0,0,D34/C34)</f>
        <v>8.8580455780029297</v>
      </c>
      <c r="F34">
        <f>COUNTIF(F$2:F$31,3)</f>
        <v>0</v>
      </c>
      <c r="G34">
        <f>SUMIF(F$2:F$31,3,G$2:G$31)</f>
        <v>0</v>
      </c>
      <c r="H34">
        <f t="shared" ref="H34:H37" si="1">IF(G34=0,0,G34/F34)</f>
        <v>0</v>
      </c>
      <c r="I34">
        <f>COUNTIF(I$2:I$31,3)</f>
        <v>1</v>
      </c>
      <c r="J34">
        <f>SUMIF(I$2:I$31,3,J$2:J$31)</f>
        <v>8.1780786514282227</v>
      </c>
      <c r="K34">
        <f t="shared" ref="K34:K37" si="2">IF(J34=0,0,J34/I34)</f>
        <v>8.1780786514282227</v>
      </c>
      <c r="L34">
        <f>COUNTIF(L$2:L$31,3)</f>
        <v>0</v>
      </c>
      <c r="M34">
        <f>SUMIF(L$2:L$31,3,M$2:M$31)</f>
        <v>0</v>
      </c>
      <c r="N34">
        <f t="shared" ref="N34:N37" si="3">IF(M34=0,0,M34/L34)</f>
        <v>0</v>
      </c>
      <c r="O34">
        <f>COUNTIF(O$2:O$31,3)</f>
        <v>0</v>
      </c>
      <c r="P34">
        <f>SUMIF(O$2:O$31,3,P$2:P$31)</f>
        <v>0</v>
      </c>
      <c r="Q34">
        <f t="shared" ref="Q34:Q37" si="4">IF(P34=0,0,P34/O34)</f>
        <v>0</v>
      </c>
      <c r="R34">
        <f>COUNTIF(R$2:R$31,3)</f>
        <v>0</v>
      </c>
      <c r="S34">
        <f>SUMIF(R$2:R$31,3,S$2:S$31)</f>
        <v>0</v>
      </c>
      <c r="T34">
        <f t="shared" ref="T34:T37" si="5">IF(S34=0,0,S34/R34)</f>
        <v>0</v>
      </c>
      <c r="U34">
        <f>COUNTIF(U$2:U$31,3)</f>
        <v>0</v>
      </c>
      <c r="V34">
        <f>SUMIF(U$2:U$31,3,V$2:V$31)</f>
        <v>0</v>
      </c>
      <c r="W34">
        <f t="shared" ref="W34:W37" si="6">IF(V34=0,0,V34/U34)</f>
        <v>0</v>
      </c>
      <c r="X34">
        <f>COUNTIF(X$2:X$31,3)</f>
        <v>0</v>
      </c>
      <c r="Y34">
        <f>SUMIF(X$2:X$31,3,Y$2:Y$31)</f>
        <v>0</v>
      </c>
      <c r="Z34">
        <f t="shared" ref="Z34:Z37" si="7">IF(Y34=0,0,Y34/X34)</f>
        <v>0</v>
      </c>
      <c r="AA34">
        <f>COUNTIF(AA$2:AA$31,3)</f>
        <v>0</v>
      </c>
      <c r="AB34">
        <f>SUMIF(AA$2:AA$31,3,AB$2:AB$31)</f>
        <v>0</v>
      </c>
      <c r="AC34">
        <f t="shared" ref="AC34:AC37" si="8">IF(AB34=0,0,AB34/AA34)</f>
        <v>0</v>
      </c>
      <c r="AD34">
        <f>COUNTIF(AD$2:AD$31,3)</f>
        <v>0</v>
      </c>
      <c r="AE34">
        <f>SUMIF(AD$2:AD$31,3,AE$2:AE$31)</f>
        <v>0</v>
      </c>
      <c r="AF34">
        <f t="shared" ref="AF34:AF37" si="9">IF(AE34=0,0,AE34/AD34)</f>
        <v>0</v>
      </c>
      <c r="AG34">
        <f>SUM(C34+F34+I34+L34+O34+R34+U34+X34+AA34+AD34)</f>
        <v>7</v>
      </c>
      <c r="AH34">
        <f>SUM(D34+0.9*G34+0.8*J34+0.7*M34+0.6*P34+0.5*S34+0.4*V34+0.3*Y34+0.2*AB34+0.1*AE34)</f>
        <v>59.690736389160158</v>
      </c>
      <c r="AI34">
        <f>SUM(E34+0.9*H34+0.8*K34+0.7*N34+0.6*Q34+0.5*T34+0.4*W34+0.3*Z34+0.2*AC34+0.1*AF34)</f>
        <v>15.400508499145509</v>
      </c>
      <c r="AJ34">
        <f>RANK(AH34,AH$34:AH49,0)</f>
        <v>1</v>
      </c>
      <c r="AK34">
        <f>RANK(AI34,AI$34:AI49,0)</f>
        <v>2</v>
      </c>
    </row>
    <row r="35" spans="1:37" x14ac:dyDescent="0.15">
      <c r="B35" t="s">
        <v>84</v>
      </c>
      <c r="C35">
        <f>COUNTIF(C$2:C$31,1)</f>
        <v>0</v>
      </c>
      <c r="D35">
        <f>SUMIF(C$2:C$31,1,D$2:D$31)</f>
        <v>0</v>
      </c>
      <c r="E35">
        <f t="shared" si="0"/>
        <v>0</v>
      </c>
      <c r="F35">
        <f>COUNTIF(F$2:F$31,1)</f>
        <v>0</v>
      </c>
      <c r="G35">
        <f>SUMIF(F$2:F$31,1,G$2:G$31)</f>
        <v>0</v>
      </c>
      <c r="H35">
        <f t="shared" si="1"/>
        <v>0</v>
      </c>
      <c r="I35">
        <f>COUNTIF(I$2:I$31,1)</f>
        <v>0</v>
      </c>
      <c r="J35">
        <f>SUMIF(I$2:I$31,1,J$2:J$31)</f>
        <v>0</v>
      </c>
      <c r="K35">
        <f t="shared" si="2"/>
        <v>0</v>
      </c>
      <c r="L35">
        <f>COUNTIF(L$2:L$31,1)</f>
        <v>0</v>
      </c>
      <c r="M35">
        <f>SUMIF(L$2:L$31,1,M$2:M$31)</f>
        <v>0</v>
      </c>
      <c r="N35">
        <f t="shared" si="3"/>
        <v>0</v>
      </c>
      <c r="O35">
        <f>COUNTIF(O$2:O$31,1)</f>
        <v>0</v>
      </c>
      <c r="P35">
        <f>SUMIF(O$2:O$31,1,P$2:P$31)</f>
        <v>0</v>
      </c>
      <c r="Q35">
        <f t="shared" si="4"/>
        <v>0</v>
      </c>
      <c r="R35">
        <f>COUNTIF(R$2:R$31,1)</f>
        <v>0</v>
      </c>
      <c r="S35">
        <f>SUMIF(R$2:R$31,1,S$2:S$31)</f>
        <v>0</v>
      </c>
      <c r="T35">
        <f t="shared" si="5"/>
        <v>0</v>
      </c>
      <c r="U35">
        <f>COUNTIF(U$2:U$31,1)</f>
        <v>0</v>
      </c>
      <c r="V35">
        <f>SUMIF(U$2:U$31,1,V$2:V$31)</f>
        <v>0</v>
      </c>
      <c r="W35">
        <f t="shared" si="6"/>
        <v>0</v>
      </c>
      <c r="X35">
        <f>COUNTIF(X$2:X$31,1)</f>
        <v>0</v>
      </c>
      <c r="Y35">
        <f>SUMIF(X$2:X$31,1,Y$2:Y$31)</f>
        <v>0</v>
      </c>
      <c r="Z35">
        <f t="shared" si="7"/>
        <v>0</v>
      </c>
      <c r="AA35">
        <f>COUNTIF(AA$2:AA$31,1)</f>
        <v>0</v>
      </c>
      <c r="AB35">
        <f>SUMIF(AA$2:AA$31,1,AB$2:AB$31)</f>
        <v>0</v>
      </c>
      <c r="AC35">
        <f t="shared" si="8"/>
        <v>0</v>
      </c>
      <c r="AD35">
        <f>COUNTIF(AD$2:AD$31,1)</f>
        <v>0</v>
      </c>
      <c r="AE35">
        <f>SUMIF(AD$2:AD$31,1,AE$2:AE$31)</f>
        <v>0</v>
      </c>
      <c r="AF35">
        <f t="shared" si="9"/>
        <v>0</v>
      </c>
      <c r="AG35">
        <f t="shared" ref="AG35:AG49" si="10">SUM(C35+F35+I35+L35+O35+R35+U35+X35+AA35+AD35)</f>
        <v>0</v>
      </c>
      <c r="AH35">
        <f t="shared" ref="AH35:AI49" si="11">SUM(D35+0.9*G35+0.8*J35+0.7*M35+0.6*P35+0.5*S35+0.4*V35+0.3*Y35+0.2*AB35+0.1*AE35)</f>
        <v>0</v>
      </c>
      <c r="AI35">
        <f t="shared" si="11"/>
        <v>0</v>
      </c>
      <c r="AJ35">
        <f>RANK(AH35,AH$34:AH50,0)</f>
        <v>13</v>
      </c>
      <c r="AK35">
        <f>RANK(AI35,AI$34:AI50,0)</f>
        <v>13</v>
      </c>
    </row>
    <row r="36" spans="1:37" x14ac:dyDescent="0.15">
      <c r="B36" t="s">
        <v>86</v>
      </c>
      <c r="C36">
        <f>COUNTIF(C$2:C$31,5)</f>
        <v>0</v>
      </c>
      <c r="D36">
        <f>SUMIF(C$2:C$31,5,D$2:D$31)</f>
        <v>0</v>
      </c>
      <c r="E36">
        <f t="shared" si="0"/>
        <v>0</v>
      </c>
      <c r="F36">
        <f>COUNTIF(F$2:F$31,5)</f>
        <v>6</v>
      </c>
      <c r="G36">
        <f>SUMIF(F$2:F$31,5,G$2:G$31)</f>
        <v>52.541126251220703</v>
      </c>
      <c r="H36">
        <f t="shared" si="1"/>
        <v>8.7568543752034511</v>
      </c>
      <c r="I36">
        <f>COUNTIF(I$2:I$31,5)</f>
        <v>1</v>
      </c>
      <c r="J36">
        <f>SUMIF(I$2:I$31,5,J$2:J$31)</f>
        <v>8.1803836822509766</v>
      </c>
      <c r="K36">
        <f t="shared" si="2"/>
        <v>8.1803836822509766</v>
      </c>
      <c r="L36">
        <f>COUNTIF(L$2:L$31,5)</f>
        <v>0</v>
      </c>
      <c r="M36">
        <f>SUMIF(L$2:L$31,5,M$2:M$31)</f>
        <v>0</v>
      </c>
      <c r="N36">
        <f t="shared" si="3"/>
        <v>0</v>
      </c>
      <c r="O36">
        <f>COUNTIF(O$2:O$31,5)</f>
        <v>0</v>
      </c>
      <c r="P36">
        <f>SUMIF(O$2:O$31,5,P$2:P$31)</f>
        <v>0</v>
      </c>
      <c r="Q36">
        <f t="shared" si="4"/>
        <v>0</v>
      </c>
      <c r="R36">
        <f>COUNTIF(R$2:R$31,5)</f>
        <v>0</v>
      </c>
      <c r="S36">
        <f>SUMIF(R$2:R$31,5,S$2:S$31)</f>
        <v>0</v>
      </c>
      <c r="T36">
        <f t="shared" si="5"/>
        <v>0</v>
      </c>
      <c r="U36">
        <f>COUNTIF(U$2:U$31,5)</f>
        <v>0</v>
      </c>
      <c r="V36">
        <f>SUMIF(U$2:U$31,5,V$2:V$31)</f>
        <v>0</v>
      </c>
      <c r="W36">
        <f t="shared" si="6"/>
        <v>0</v>
      </c>
      <c r="X36">
        <f>COUNTIF(X$2:X$31,5)</f>
        <v>0</v>
      </c>
      <c r="Y36">
        <f>SUMIF(X$2:X$31,5,Y$2:Y$31)</f>
        <v>0</v>
      </c>
      <c r="Z36">
        <f t="shared" si="7"/>
        <v>0</v>
      </c>
      <c r="AA36">
        <f>COUNTIF(AA$2:AA$31,5)</f>
        <v>0</v>
      </c>
      <c r="AB36">
        <f>SUMIF(AA$2:AA$31,5,AB$2:AB$31)</f>
        <v>0</v>
      </c>
      <c r="AC36">
        <f t="shared" si="8"/>
        <v>0</v>
      </c>
      <c r="AD36">
        <f>COUNTIF(AD$2:AD$31,5)</f>
        <v>0</v>
      </c>
      <c r="AE36">
        <f>SUMIF(AD$2:AD$31,5,AE$2:AE$31)</f>
        <v>0</v>
      </c>
      <c r="AF36">
        <f t="shared" si="9"/>
        <v>0</v>
      </c>
      <c r="AG36">
        <f t="shared" si="10"/>
        <v>7</v>
      </c>
      <c r="AH36">
        <f t="shared" si="11"/>
        <v>53.831320571899418</v>
      </c>
      <c r="AI36">
        <f t="shared" si="11"/>
        <v>14.425475883483887</v>
      </c>
      <c r="AJ36">
        <f>RANK(AH36,AH$34:AH51,0)</f>
        <v>2</v>
      </c>
      <c r="AK36">
        <f>RANK(AI36,AI$34:AI51,0)</f>
        <v>4</v>
      </c>
    </row>
    <row r="37" spans="1:37" x14ac:dyDescent="0.15">
      <c r="B37" t="s">
        <v>87</v>
      </c>
      <c r="C37">
        <f>COUNTIF(C$2:C$31,4)</f>
        <v>1</v>
      </c>
      <c r="D37">
        <f>SUMIF(C$2:C$31,4,D$2:D$31)</f>
        <v>8.4329442977905273</v>
      </c>
      <c r="E37">
        <f t="shared" si="0"/>
        <v>8.4329442977905273</v>
      </c>
      <c r="F37">
        <f>COUNTIF(F$2:F$31,4)</f>
        <v>1</v>
      </c>
      <c r="G37">
        <f>SUMIF(F$2:F$31,4,G$2:G$31)</f>
        <v>8.2274808883666992</v>
      </c>
      <c r="H37">
        <f t="shared" si="1"/>
        <v>8.2274808883666992</v>
      </c>
      <c r="I37">
        <f>COUNTIF(I$2:I$31,4)</f>
        <v>4</v>
      </c>
      <c r="J37">
        <f>SUMIF(I$2:I$31,4,J$2:J$31)</f>
        <v>32.738066673278809</v>
      </c>
      <c r="K37">
        <f t="shared" si="2"/>
        <v>8.1845166683197021</v>
      </c>
      <c r="L37">
        <f>COUNTIF(L$2:L$31,4)</f>
        <v>0</v>
      </c>
      <c r="M37">
        <f>SUMIF(L$2:L$31,4,M$2:M$31)</f>
        <v>0</v>
      </c>
      <c r="N37">
        <f t="shared" si="3"/>
        <v>0</v>
      </c>
      <c r="O37">
        <f>COUNTIF(O$2:O$31,4)</f>
        <v>0</v>
      </c>
      <c r="P37">
        <f>SUMIF(O$2:O$31,4,P$2:P$31)</f>
        <v>0</v>
      </c>
      <c r="Q37">
        <f t="shared" si="4"/>
        <v>0</v>
      </c>
      <c r="R37">
        <f>COUNTIF(R$2:R$31,4)</f>
        <v>0</v>
      </c>
      <c r="S37">
        <f>SUMIF(R$2:R$31,4,S$2:S$31)</f>
        <v>0</v>
      </c>
      <c r="T37">
        <f t="shared" si="5"/>
        <v>0</v>
      </c>
      <c r="U37">
        <f>COUNTIF(U$2:U$31,4)</f>
        <v>0</v>
      </c>
      <c r="V37">
        <f>SUMIF(U$2:U$31,4,V$2:V$31)</f>
        <v>0</v>
      </c>
      <c r="W37">
        <f t="shared" si="6"/>
        <v>0</v>
      </c>
      <c r="X37">
        <f>COUNTIF(X$2:X$31,4)</f>
        <v>0</v>
      </c>
      <c r="Y37">
        <f>SUMIF(X$2:X$31,4,Y$2:Y$31)</f>
        <v>0</v>
      </c>
      <c r="Z37">
        <f t="shared" si="7"/>
        <v>0</v>
      </c>
      <c r="AA37">
        <f>COUNTIF(AA$2:AA$31,4)</f>
        <v>0</v>
      </c>
      <c r="AB37">
        <f>SUMIF(AA$2:AA$31,4,AB$2:AB$31)</f>
        <v>0</v>
      </c>
      <c r="AC37">
        <f t="shared" si="8"/>
        <v>0</v>
      </c>
      <c r="AD37">
        <f>COUNTIF(AD$2:AD$31,4)</f>
        <v>0</v>
      </c>
      <c r="AE37">
        <f>SUMIF(AD$2:AD$31,4,AE$2:AE$31)</f>
        <v>0</v>
      </c>
      <c r="AF37">
        <f t="shared" si="9"/>
        <v>0</v>
      </c>
      <c r="AG37">
        <f t="shared" si="10"/>
        <v>6</v>
      </c>
      <c r="AH37">
        <f t="shared" si="11"/>
        <v>42.028130435943609</v>
      </c>
      <c r="AI37">
        <f t="shared" si="11"/>
        <v>22.385290431976319</v>
      </c>
      <c r="AJ37">
        <f>RANK(AH37,AH$34:AH52,0)</f>
        <v>3</v>
      </c>
      <c r="AK37">
        <f>RANK(AI37,AI$34:AI52,0)</f>
        <v>1</v>
      </c>
    </row>
    <row r="38" spans="1:37" x14ac:dyDescent="0.15">
      <c r="B38" t="s">
        <v>88</v>
      </c>
      <c r="C38">
        <f>COUNTIF(C$2:C$31,2)</f>
        <v>0</v>
      </c>
      <c r="D38">
        <f>SUMIF(C$2:C$31,2,D$2:D$31)</f>
        <v>0</v>
      </c>
      <c r="E38">
        <f>IF(D38=0,0,D38/C38)</f>
        <v>0</v>
      </c>
      <c r="F38">
        <f>COUNTIF(F$2:F$31,2)</f>
        <v>0</v>
      </c>
      <c r="G38">
        <f>SUMIF(F$2:F$31,2,G$2:G$31)</f>
        <v>0</v>
      </c>
      <c r="H38">
        <f>IF(G38=0,0,G38/F38)</f>
        <v>0</v>
      </c>
      <c r="I38">
        <f>COUNTIF(I$2:I$31,2)</f>
        <v>1</v>
      </c>
      <c r="J38">
        <f>SUMIF(I$2:I$31,2,J$2:J$31)</f>
        <v>10.526987075805664</v>
      </c>
      <c r="K38">
        <f>IF(J38=0,0,J38/I38)</f>
        <v>10.526987075805664</v>
      </c>
      <c r="L38">
        <f>COUNTIF(L$2:L$31,2)</f>
        <v>6</v>
      </c>
      <c r="M38">
        <f>SUMIF(L$2:L$31,2,M$2:M$31)</f>
        <v>45.026464462280273</v>
      </c>
      <c r="N38">
        <f>IF(M38=0,0,M38/L38)</f>
        <v>7.5044107437133789</v>
      </c>
      <c r="O38">
        <f>COUNTIF(O$2:O$31,2)</f>
        <v>0</v>
      </c>
      <c r="P38">
        <f>SUMIF(O$2:O$31,2,P$2:P$31)</f>
        <v>0</v>
      </c>
      <c r="Q38">
        <f>IF(P38=0,0,P38/O38)</f>
        <v>0</v>
      </c>
      <c r="R38">
        <f>COUNTIF(R$2:R$31,2)</f>
        <v>0</v>
      </c>
      <c r="S38">
        <f>SUMIF(R$2:R$31,2,S$2:S$31)</f>
        <v>0</v>
      </c>
      <c r="T38">
        <f>IF(S38=0,0,S38/R38)</f>
        <v>0</v>
      </c>
      <c r="U38">
        <f>COUNTIF(U$2:U$31,2)</f>
        <v>0</v>
      </c>
      <c r="V38">
        <f>SUMIF(U$2:U$31,2,V$2:V$31)</f>
        <v>0</v>
      </c>
      <c r="W38">
        <f>IF(V38=0,0,V38/U38)</f>
        <v>0</v>
      </c>
      <c r="X38">
        <f>COUNTIF(X$2:X$31,2)</f>
        <v>0</v>
      </c>
      <c r="Y38">
        <f>SUMIF(X$2:X$31,2,Y$2:Y$31)</f>
        <v>0</v>
      </c>
      <c r="Z38">
        <f>IF(Y38=0,0,Y38/X38)</f>
        <v>0</v>
      </c>
      <c r="AA38">
        <f>COUNTIF(AA$2:AA$31,2)</f>
        <v>0</v>
      </c>
      <c r="AB38">
        <f>SUMIF(AA$2:AA$31,2,AB$2:AB$31)</f>
        <v>0</v>
      </c>
      <c r="AC38">
        <f>IF(AB38=0,0,AB38/AA38)</f>
        <v>0</v>
      </c>
      <c r="AD38">
        <f>COUNTIF(AD$2:AD$31,2)</f>
        <v>0</v>
      </c>
      <c r="AE38">
        <f>SUMIF(AD$2:AD$31,2,AE$2:AE$31)</f>
        <v>0</v>
      </c>
      <c r="AF38">
        <f>IF(AE38=0,0,AE38/AD38)</f>
        <v>0</v>
      </c>
      <c r="AG38">
        <f t="shared" si="10"/>
        <v>7</v>
      </c>
      <c r="AH38">
        <f t="shared" si="11"/>
        <v>39.94011478424072</v>
      </c>
      <c r="AI38">
        <f t="shared" si="11"/>
        <v>13.674677181243897</v>
      </c>
      <c r="AJ38">
        <f>RANK(AH38,AH$34:AH53,0)</f>
        <v>4</v>
      </c>
      <c r="AK38">
        <f>RANK(AI38,AI$34:AI53,0)</f>
        <v>5</v>
      </c>
    </row>
    <row r="39" spans="1:37" x14ac:dyDescent="0.15">
      <c r="B39" t="s">
        <v>89</v>
      </c>
      <c r="C39">
        <f>COUNTIF(C$2:C$31,12)</f>
        <v>0</v>
      </c>
      <c r="D39">
        <f>SUMIF(C$2:C$31,12,D$2:D$31)</f>
        <v>0</v>
      </c>
      <c r="E39">
        <f t="shared" si="0"/>
        <v>0</v>
      </c>
      <c r="F39">
        <f>COUNTIF(F$2:F$31,12)</f>
        <v>0</v>
      </c>
      <c r="G39">
        <f>SUMIF(F$2:F$31,12,G$2:G$31)</f>
        <v>0</v>
      </c>
      <c r="H39">
        <f t="shared" ref="H39:H49" si="12">IF(G39=0,0,G39/F39)</f>
        <v>0</v>
      </c>
      <c r="I39">
        <f>COUNTIF(I$2:I$31,12)</f>
        <v>0</v>
      </c>
      <c r="J39">
        <f>SUMIF(I$2:I$31,12,J$2:J$31)</f>
        <v>0</v>
      </c>
      <c r="K39">
        <f t="shared" ref="K39:K49" si="13">IF(J39=0,0,J39/I39)</f>
        <v>0</v>
      </c>
      <c r="L39">
        <f>COUNTIF(L$2:L$31,12)</f>
        <v>0</v>
      </c>
      <c r="M39">
        <f>SUMIF(L$2:L$31,12,M$2:M$31)</f>
        <v>0</v>
      </c>
      <c r="N39">
        <f t="shared" ref="N39:N49" si="14">IF(M39=0,0,M39/L39)</f>
        <v>0</v>
      </c>
      <c r="O39">
        <f>COUNTIF(O$2:O$31,12)</f>
        <v>0</v>
      </c>
      <c r="P39">
        <f>SUMIF(O$2:O$31,12,P$2:P$31)</f>
        <v>0</v>
      </c>
      <c r="Q39">
        <f t="shared" ref="Q39:Q49" si="15">IF(P39=0,0,P39/O39)</f>
        <v>0</v>
      </c>
      <c r="R39">
        <f>COUNTIF(R$2:R$31,12)</f>
        <v>0</v>
      </c>
      <c r="S39">
        <f>SUMIF(R$2:R$31,12,S$2:S$31)</f>
        <v>0</v>
      </c>
      <c r="T39">
        <f t="shared" ref="T39:T49" si="16">IF(S39=0,0,S39/R39)</f>
        <v>0</v>
      </c>
      <c r="U39">
        <f>COUNTIF(U$2:U$31,12)</f>
        <v>0</v>
      </c>
      <c r="V39">
        <f>SUMIF(U$2:U$31,12,V$2:V$31)</f>
        <v>0</v>
      </c>
      <c r="W39">
        <f t="shared" ref="W39:W49" si="17">IF(V39=0,0,V39/U39)</f>
        <v>0</v>
      </c>
      <c r="X39">
        <f>COUNTIF(X$2:X$31,12)</f>
        <v>0</v>
      </c>
      <c r="Y39">
        <f>SUMIF(X$2:X$31,12,Y$2:Y$31)</f>
        <v>0</v>
      </c>
      <c r="Z39">
        <f t="shared" ref="Z39:Z49" si="18">IF(Y39=0,0,Y39/X39)</f>
        <v>0</v>
      </c>
      <c r="AA39">
        <f>COUNTIF(AA$2:AA$31,12)</f>
        <v>0</v>
      </c>
      <c r="AB39">
        <f>SUMIF(AA$2:AA$31,12,AB$2:AB$31)</f>
        <v>0</v>
      </c>
      <c r="AC39">
        <f t="shared" ref="AC39:AC49" si="19">IF(AB39=0,0,AB39/AA39)</f>
        <v>0</v>
      </c>
      <c r="AD39">
        <f>COUNTIF(AD$2:AD$31,12)</f>
        <v>0</v>
      </c>
      <c r="AE39">
        <f>SUMIF(AD$2:AD$31,12,AE$2:AE$31)</f>
        <v>0</v>
      </c>
      <c r="AF39">
        <f t="shared" ref="AF39:AF49" si="20">IF(AE39=0,0,AE39/AD39)</f>
        <v>0</v>
      </c>
      <c r="AG39">
        <f t="shared" si="10"/>
        <v>0</v>
      </c>
      <c r="AH39">
        <f t="shared" si="11"/>
        <v>0</v>
      </c>
      <c r="AI39">
        <f t="shared" si="11"/>
        <v>0</v>
      </c>
      <c r="AJ39">
        <f>RANK(AH39,AH$34:AH54,0)</f>
        <v>13</v>
      </c>
      <c r="AK39">
        <f>RANK(AI39,AI$34:AI54,0)</f>
        <v>13</v>
      </c>
    </row>
    <row r="40" spans="1:37" x14ac:dyDescent="0.15">
      <c r="B40" t="s">
        <v>90</v>
      </c>
      <c r="C40">
        <f>COUNTIF(C$2:C$31,6)</f>
        <v>0</v>
      </c>
      <c r="D40">
        <f>SUMIF(C$2:C$31,6,D$2:D$31)</f>
        <v>0</v>
      </c>
      <c r="E40">
        <f t="shared" si="0"/>
        <v>0</v>
      </c>
      <c r="F40">
        <f>COUNTIF(F$2:F$31,6)</f>
        <v>0</v>
      </c>
      <c r="G40">
        <f>SUMIF(F$2:F$31,6,G$2:G$31)</f>
        <v>0</v>
      </c>
      <c r="H40">
        <f t="shared" si="12"/>
        <v>0</v>
      </c>
      <c r="I40">
        <f>COUNTIF(I$2:I$31,6)</f>
        <v>0</v>
      </c>
      <c r="J40">
        <f>SUMIF(I$2:I$31,6,J$2:J$31)</f>
        <v>0</v>
      </c>
      <c r="K40">
        <f t="shared" si="13"/>
        <v>0</v>
      </c>
      <c r="L40">
        <f>COUNTIF(L$2:L$31,6)</f>
        <v>0</v>
      </c>
      <c r="M40">
        <f>SUMIF(L$2:L$31,6,M$2:M$31)</f>
        <v>0</v>
      </c>
      <c r="N40">
        <f t="shared" si="14"/>
        <v>0</v>
      </c>
      <c r="O40">
        <f>COUNTIF(O$2:O$31,6)</f>
        <v>0</v>
      </c>
      <c r="P40">
        <f>SUMIF(O$2:O$31,6,P$2:P$31)</f>
        <v>0</v>
      </c>
      <c r="Q40">
        <f t="shared" si="15"/>
        <v>0</v>
      </c>
      <c r="R40">
        <f>COUNTIF(R$2:R$31,6)</f>
        <v>0</v>
      </c>
      <c r="S40">
        <f>SUMIF(R$2:R$31,6,S$2:S$31)</f>
        <v>0</v>
      </c>
      <c r="T40">
        <f t="shared" si="16"/>
        <v>0</v>
      </c>
      <c r="U40">
        <f>COUNTIF(U$2:U$31,6)</f>
        <v>0</v>
      </c>
      <c r="V40">
        <f>SUMIF(U$2:U$31,6,V$2:V$31)</f>
        <v>0</v>
      </c>
      <c r="W40">
        <f t="shared" si="17"/>
        <v>0</v>
      </c>
      <c r="X40">
        <f>COUNTIF(X$2:X$31,6)</f>
        <v>0</v>
      </c>
      <c r="Y40">
        <f>SUMIF(X$2:X$31,6,Y$2:Y$31)</f>
        <v>0</v>
      </c>
      <c r="Z40">
        <f t="shared" si="18"/>
        <v>0</v>
      </c>
      <c r="AA40">
        <f>COUNTIF(AA$2:AA$31,6)</f>
        <v>0</v>
      </c>
      <c r="AB40">
        <f>SUMIF(AA$2:AA$31,6,AB$2:AB$31)</f>
        <v>0</v>
      </c>
      <c r="AC40">
        <f t="shared" si="19"/>
        <v>0</v>
      </c>
      <c r="AD40">
        <f>COUNTIF(AD$2:AD$31,6)</f>
        <v>1</v>
      </c>
      <c r="AE40">
        <f>SUMIF(AD$2:AD$31,6,AE$2:AE$31)</f>
        <v>8.7754688262939453</v>
      </c>
      <c r="AF40">
        <f t="shared" si="20"/>
        <v>8.7754688262939453</v>
      </c>
      <c r="AG40">
        <f t="shared" si="10"/>
        <v>1</v>
      </c>
      <c r="AH40">
        <f t="shared" si="11"/>
        <v>0.87754688262939462</v>
      </c>
      <c r="AI40">
        <f t="shared" si="11"/>
        <v>0.87754688262939462</v>
      </c>
      <c r="AJ40">
        <f>RANK(AH40,AH$34:AH55,0)</f>
        <v>12</v>
      </c>
      <c r="AK40">
        <f>RANK(AI40,AI$34:AI55,0)</f>
        <v>12</v>
      </c>
    </row>
    <row r="41" spans="1:37" x14ac:dyDescent="0.15">
      <c r="B41" t="s">
        <v>91</v>
      </c>
      <c r="C41">
        <f>COUNTIF(C$2:C$31,8)</f>
        <v>0</v>
      </c>
      <c r="D41">
        <f>SUMIF(C$2:C$31,8,D$2:D$31)</f>
        <v>0</v>
      </c>
      <c r="E41">
        <f t="shared" si="0"/>
        <v>0</v>
      </c>
      <c r="F41">
        <f>COUNTIF(F$2:F$31,8)</f>
        <v>0</v>
      </c>
      <c r="G41">
        <f>SUMIF(F$2:F$31,8,G$2:G$31)</f>
        <v>0</v>
      </c>
      <c r="H41">
        <f t="shared" si="12"/>
        <v>0</v>
      </c>
      <c r="I41">
        <f>COUNTIF(I$2:I$31,8)</f>
        <v>0</v>
      </c>
      <c r="J41">
        <f>SUMIF(I$2:I$31,8,J$2:J$31)</f>
        <v>0</v>
      </c>
      <c r="K41">
        <f t="shared" si="13"/>
        <v>0</v>
      </c>
      <c r="L41">
        <f>COUNTIF(L$2:L$31,8)</f>
        <v>0</v>
      </c>
      <c r="M41">
        <f>SUMIF(L$2:L$31,8,M$2:M$31)</f>
        <v>0</v>
      </c>
      <c r="N41">
        <f t="shared" si="14"/>
        <v>0</v>
      </c>
      <c r="O41">
        <f>COUNTIF(O$2:O$31,8)</f>
        <v>0</v>
      </c>
      <c r="P41">
        <f>SUMIF(O$2:O$31,8,P$2:P$31)</f>
        <v>0</v>
      </c>
      <c r="Q41">
        <f t="shared" si="15"/>
        <v>0</v>
      </c>
      <c r="R41">
        <f>COUNTIF(R$2:R$31,8)</f>
        <v>0</v>
      </c>
      <c r="S41">
        <f>SUMIF(R$2:R$31,8,S$2:S$31)</f>
        <v>0</v>
      </c>
      <c r="T41">
        <f t="shared" si="16"/>
        <v>0</v>
      </c>
      <c r="U41">
        <f>COUNTIF(U$2:U$31,8)</f>
        <v>0</v>
      </c>
      <c r="V41">
        <f>SUMIF(U$2:U$31,8,V$2:V$31)</f>
        <v>0</v>
      </c>
      <c r="W41">
        <f t="shared" si="17"/>
        <v>0</v>
      </c>
      <c r="X41">
        <f>COUNTIF(X$2:X$31,8)</f>
        <v>0</v>
      </c>
      <c r="Y41">
        <f>SUMIF(X$2:X$31,8,Y$2:Y$31)</f>
        <v>0</v>
      </c>
      <c r="Z41">
        <f t="shared" si="18"/>
        <v>0</v>
      </c>
      <c r="AA41">
        <f>COUNTIF(AA$2:AA$31,8)</f>
        <v>1</v>
      </c>
      <c r="AB41">
        <f>SUMIF(AA$2:AA$31,8,AB$2:AB$31)</f>
        <v>8.9102993011474609</v>
      </c>
      <c r="AC41">
        <f t="shared" si="19"/>
        <v>8.9102993011474609</v>
      </c>
      <c r="AD41">
        <f>COUNTIF(AD$2:AD$31,8)</f>
        <v>0</v>
      </c>
      <c r="AE41">
        <f>SUMIF(AD$2:AD$31,8,AE$2:AE$31)</f>
        <v>0</v>
      </c>
      <c r="AF41">
        <f t="shared" si="20"/>
        <v>0</v>
      </c>
      <c r="AG41">
        <f t="shared" si="10"/>
        <v>1</v>
      </c>
      <c r="AH41">
        <f t="shared" si="11"/>
        <v>1.7820598602294924</v>
      </c>
      <c r="AI41">
        <f t="shared" si="11"/>
        <v>1.7820598602294924</v>
      </c>
      <c r="AJ41">
        <f>RANK(AH41,AH$34:AH56,0)</f>
        <v>11</v>
      </c>
      <c r="AK41">
        <f>RANK(AI41,AI$34:AI56,0)</f>
        <v>11</v>
      </c>
    </row>
    <row r="42" spans="1:37" x14ac:dyDescent="0.15">
      <c r="B42" t="s">
        <v>92</v>
      </c>
      <c r="C42">
        <f>COUNTIF(C$2:C$31,9)</f>
        <v>0</v>
      </c>
      <c r="D42">
        <f>SUMIF(C$2:C$31,9,D$2:D$31)</f>
        <v>0</v>
      </c>
      <c r="E42">
        <f t="shared" si="0"/>
        <v>0</v>
      </c>
      <c r="F42">
        <f>COUNTIF(F$2:F$31,9)</f>
        <v>0</v>
      </c>
      <c r="G42">
        <f>SUMIF(F$2:F$31,9,G$2:G$31)</f>
        <v>0</v>
      </c>
      <c r="H42">
        <f t="shared" si="12"/>
        <v>0</v>
      </c>
      <c r="I42">
        <f>COUNTIF(I$2:I$31,9)</f>
        <v>0</v>
      </c>
      <c r="J42">
        <f>SUMIF(I$2:I$31,9,J$2:J$31)</f>
        <v>0</v>
      </c>
      <c r="K42">
        <f t="shared" si="13"/>
        <v>0</v>
      </c>
      <c r="L42">
        <f>COUNTIF(L$2:L$31,9)</f>
        <v>0</v>
      </c>
      <c r="M42">
        <f>SUMIF(L$2:L$31,9,M$2:M$31)</f>
        <v>0</v>
      </c>
      <c r="N42">
        <f t="shared" si="14"/>
        <v>0</v>
      </c>
      <c r="O42">
        <f>COUNTIF(O$2:O$31,9)</f>
        <v>0</v>
      </c>
      <c r="P42">
        <f>SUMIF(O$2:O$31,9,P$2:P$31)</f>
        <v>0</v>
      </c>
      <c r="Q42">
        <f t="shared" si="15"/>
        <v>0</v>
      </c>
      <c r="R42">
        <f>COUNTIF(R$2:R$31,9)</f>
        <v>1</v>
      </c>
      <c r="S42">
        <f>SUMIF(R$2:R$31,9,S$2:S$31)</f>
        <v>9.7335176467895508</v>
      </c>
      <c r="T42">
        <f t="shared" si="16"/>
        <v>9.7335176467895508</v>
      </c>
      <c r="U42">
        <f>COUNTIF(U$2:U$31,9)</f>
        <v>5</v>
      </c>
      <c r="V42">
        <f>SUMIF(U$2:U$31,9,V$2:V$31)</f>
        <v>35.466795444488525</v>
      </c>
      <c r="W42">
        <f t="shared" si="17"/>
        <v>7.0933590888977047</v>
      </c>
      <c r="X42">
        <f>COUNTIF(X$2:X$31,9)</f>
        <v>0</v>
      </c>
      <c r="Y42">
        <f>SUMIF(X$2:X$31,9,Y$2:Y$31)</f>
        <v>0</v>
      </c>
      <c r="Z42">
        <f t="shared" si="18"/>
        <v>0</v>
      </c>
      <c r="AA42">
        <f>COUNTIF(AA$2:AA$31,9)</f>
        <v>1</v>
      </c>
      <c r="AB42">
        <f>SUMIF(AA$2:AA$31,9,AB$2:AB$31)</f>
        <v>6.9811816215515137</v>
      </c>
      <c r="AC42">
        <f t="shared" si="19"/>
        <v>6.9811816215515137</v>
      </c>
      <c r="AD42">
        <f>COUNTIF(AD$2:AD$31,9)</f>
        <v>0</v>
      </c>
      <c r="AE42">
        <f>SUMIF(AD$2:AD$31,9,AE$2:AE$31)</f>
        <v>0</v>
      </c>
      <c r="AF42">
        <f t="shared" si="20"/>
        <v>0</v>
      </c>
      <c r="AG42">
        <f t="shared" si="10"/>
        <v>7</v>
      </c>
      <c r="AH42">
        <f t="shared" si="11"/>
        <v>20.44971332550049</v>
      </c>
      <c r="AI42">
        <f t="shared" si="11"/>
        <v>9.10033878326416</v>
      </c>
      <c r="AJ42">
        <f>RANK(AH42,AH$34:AH57,0)</f>
        <v>7</v>
      </c>
      <c r="AK42">
        <f>RANK(AI42,AI$34:AI57,0)</f>
        <v>6</v>
      </c>
    </row>
    <row r="43" spans="1:37" x14ac:dyDescent="0.15">
      <c r="B43" t="s">
        <v>93</v>
      </c>
      <c r="C43">
        <f>COUNTIF(C$2:C$31,7)</f>
        <v>0</v>
      </c>
      <c r="D43">
        <f>SUMIF(C$2:C$31,7,D$2:D$31)</f>
        <v>0</v>
      </c>
      <c r="E43">
        <f t="shared" si="0"/>
        <v>0</v>
      </c>
      <c r="F43">
        <f>COUNTIF(F$2:F$31,7)</f>
        <v>0</v>
      </c>
      <c r="G43">
        <f>SUMIF(F$2:F$31,7,G$2:G$31)</f>
        <v>0</v>
      </c>
      <c r="H43">
        <f t="shared" si="12"/>
        <v>0</v>
      </c>
      <c r="I43">
        <f>COUNTIF(I$2:I$31,7)</f>
        <v>0</v>
      </c>
      <c r="J43">
        <f>SUMIF(I$2:I$31,7,J$2:J$31)</f>
        <v>0</v>
      </c>
      <c r="K43">
        <f t="shared" si="13"/>
        <v>0</v>
      </c>
      <c r="L43">
        <f>COUNTIF(L$2:L$31,7)</f>
        <v>0</v>
      </c>
      <c r="M43">
        <f>SUMIF(L$2:L$31,7,M$2:M$31)</f>
        <v>0</v>
      </c>
      <c r="N43">
        <f t="shared" si="14"/>
        <v>0</v>
      </c>
      <c r="O43">
        <f>COUNTIF(O$2:O$31,7)</f>
        <v>0</v>
      </c>
      <c r="P43">
        <f>SUMIF(O$2:O$31,7,P$2:P$31)</f>
        <v>0</v>
      </c>
      <c r="Q43">
        <f t="shared" si="15"/>
        <v>0</v>
      </c>
      <c r="R43">
        <f>COUNTIF(R$2:R$31,7)</f>
        <v>0</v>
      </c>
      <c r="S43">
        <f>SUMIF(R$2:R$31,7,S$2:S$31)</f>
        <v>0</v>
      </c>
      <c r="T43">
        <f t="shared" si="16"/>
        <v>0</v>
      </c>
      <c r="U43">
        <f>COUNTIF(U$2:U$31,7)</f>
        <v>0</v>
      </c>
      <c r="V43">
        <f>SUMIF(U$2:U$31,7,V$2:V$31)</f>
        <v>0</v>
      </c>
      <c r="W43">
        <f t="shared" si="17"/>
        <v>0</v>
      </c>
      <c r="X43">
        <f>COUNTIF(X$2:X$31,7)</f>
        <v>1</v>
      </c>
      <c r="Y43">
        <f>SUMIF(X$2:X$31,7,Y$2:Y$31)</f>
        <v>9.4334592819213867</v>
      </c>
      <c r="Z43">
        <f t="shared" si="18"/>
        <v>9.4334592819213867</v>
      </c>
      <c r="AA43">
        <f>COUNTIF(AA$2:AA$31,7)</f>
        <v>2</v>
      </c>
      <c r="AB43">
        <f>SUMIF(AA$2:AA$31,7,AB$2:AB$31)</f>
        <v>13.627892971038818</v>
      </c>
      <c r="AC43">
        <f t="shared" si="19"/>
        <v>6.8139464855194092</v>
      </c>
      <c r="AD43">
        <f>COUNTIF(AD$2:AD$31,7)</f>
        <v>4</v>
      </c>
      <c r="AE43">
        <f>SUMIF(AD$2:AD$31,7,AE$2:AE$31)</f>
        <v>27.139143466949463</v>
      </c>
      <c r="AF43">
        <f t="shared" si="20"/>
        <v>6.7847858667373657</v>
      </c>
      <c r="AG43">
        <f t="shared" si="10"/>
        <v>7</v>
      </c>
      <c r="AH43">
        <f t="shared" si="11"/>
        <v>8.2695307254791253</v>
      </c>
      <c r="AI43">
        <f t="shared" si="11"/>
        <v>4.8713056683540339</v>
      </c>
      <c r="AJ43">
        <f>RANK(AH43,AH$34:AH58,0)</f>
        <v>10</v>
      </c>
      <c r="AK43">
        <f>RANK(AI43,AI$34:AI58,0)</f>
        <v>9</v>
      </c>
    </row>
    <row r="44" spans="1:37" x14ac:dyDescent="0.15">
      <c r="B44" t="s">
        <v>94</v>
      </c>
      <c r="C44">
        <f>COUNTIF(C$2:C$31,11)</f>
        <v>0</v>
      </c>
      <c r="D44">
        <f>SUMIF(C$2:C$31,11,D$2:D$31)</f>
        <v>0</v>
      </c>
      <c r="E44">
        <f t="shared" si="0"/>
        <v>0</v>
      </c>
      <c r="F44">
        <f>COUNTIF(F$2:F$31,11)</f>
        <v>0</v>
      </c>
      <c r="G44">
        <f>SUMIF(F$2:F$31,11,G$2:G$31)</f>
        <v>0</v>
      </c>
      <c r="H44">
        <f t="shared" si="12"/>
        <v>0</v>
      </c>
      <c r="I44">
        <f>COUNTIF(I$2:I$31,11)</f>
        <v>0</v>
      </c>
      <c r="J44">
        <f>SUMIF(I$2:I$31,11,J$2:J$31)</f>
        <v>0</v>
      </c>
      <c r="K44">
        <f t="shared" si="13"/>
        <v>0</v>
      </c>
      <c r="L44">
        <f>COUNTIF(L$2:L$31,11)</f>
        <v>0</v>
      </c>
      <c r="M44">
        <f>SUMIF(L$2:L$31,11,M$2:M$31)</f>
        <v>0</v>
      </c>
      <c r="N44">
        <f t="shared" si="14"/>
        <v>0</v>
      </c>
      <c r="O44">
        <f>COUNTIF(O$2:O$31,11)</f>
        <v>0</v>
      </c>
      <c r="P44">
        <f>SUMIF(O$2:O$31,11,P$2:P$31)</f>
        <v>0</v>
      </c>
      <c r="Q44">
        <f t="shared" si="15"/>
        <v>0</v>
      </c>
      <c r="R44">
        <f>COUNTIF(R$2:R$31,11)</f>
        <v>0</v>
      </c>
      <c r="S44">
        <f>SUMIF(R$2:R$31,11,S$2:S$31)</f>
        <v>0</v>
      </c>
      <c r="T44">
        <f t="shared" si="16"/>
        <v>0</v>
      </c>
      <c r="U44">
        <f>COUNTIF(U$2:U$31,11)</f>
        <v>2</v>
      </c>
      <c r="V44">
        <f>SUMIF(U$2:U$31,11,V$2:V$31)</f>
        <v>16.800952434539795</v>
      </c>
      <c r="W44">
        <f t="shared" si="17"/>
        <v>8.4004762172698975</v>
      </c>
      <c r="X44">
        <f>COUNTIF(X$2:X$31,11)</f>
        <v>4</v>
      </c>
      <c r="Y44">
        <f>SUMIF(X$2:X$31,11,Y$2:Y$31)</f>
        <v>27.844057559967041</v>
      </c>
      <c r="Z44">
        <f t="shared" si="18"/>
        <v>6.9610143899917603</v>
      </c>
      <c r="AA44">
        <f>COUNTIF(AA$2:AA$31,11)</f>
        <v>1</v>
      </c>
      <c r="AB44">
        <f>SUMIF(AA$2:AA$31,11,AB$2:AB$31)</f>
        <v>6.8572778701782227</v>
      </c>
      <c r="AC44">
        <f t="shared" si="19"/>
        <v>6.8572778701782227</v>
      </c>
      <c r="AD44">
        <f>COUNTIF(AD$2:AD$31,11)</f>
        <v>0</v>
      </c>
      <c r="AE44">
        <f>SUMIF(AD$2:AD$31,11,AE$2:AE$31)</f>
        <v>0</v>
      </c>
      <c r="AF44">
        <f t="shared" si="20"/>
        <v>0</v>
      </c>
      <c r="AG44">
        <f t="shared" si="10"/>
        <v>7</v>
      </c>
      <c r="AH44">
        <f t="shared" si="11"/>
        <v>16.445053815841675</v>
      </c>
      <c r="AI44">
        <f t="shared" si="11"/>
        <v>6.8199503779411321</v>
      </c>
      <c r="AJ44">
        <f>RANK(AH44,AH$34:AH59,0)</f>
        <v>8</v>
      </c>
      <c r="AK44">
        <f>RANK(AI44,AI$34:AI59,0)</f>
        <v>8</v>
      </c>
    </row>
    <row r="45" spans="1:37" x14ac:dyDescent="0.15">
      <c r="B45" t="s">
        <v>95</v>
      </c>
      <c r="C45">
        <f>COUNTIF(C$2:C$31,10)</f>
        <v>0</v>
      </c>
      <c r="D45">
        <f>SUMIF(C$2:C$31,10,D$2:D$31)</f>
        <v>0</v>
      </c>
      <c r="E45">
        <f t="shared" si="0"/>
        <v>0</v>
      </c>
      <c r="F45">
        <f>COUNTIF(F$2:F$31,10)</f>
        <v>0</v>
      </c>
      <c r="G45">
        <f>SUMIF(F$2:F$31,10,G$2:G$31)</f>
        <v>0</v>
      </c>
      <c r="H45">
        <f t="shared" si="12"/>
        <v>0</v>
      </c>
      <c r="I45">
        <f>COUNTIF(I$2:I$31,10)</f>
        <v>0</v>
      </c>
      <c r="J45">
        <f>SUMIF(I$2:I$31,10,J$2:J$31)</f>
        <v>0</v>
      </c>
      <c r="K45">
        <f t="shared" si="13"/>
        <v>0</v>
      </c>
      <c r="L45">
        <f>COUNTIF(L$2:L$31,10)</f>
        <v>0</v>
      </c>
      <c r="M45">
        <f>SUMIF(L$2:L$31,10,M$2:M$31)</f>
        <v>0</v>
      </c>
      <c r="N45">
        <f t="shared" si="14"/>
        <v>0</v>
      </c>
      <c r="O45">
        <f>COUNTIF(O$2:O$31,10)</f>
        <v>4</v>
      </c>
      <c r="P45">
        <f>SUMIF(O$2:O$31,10,P$2:P$31)</f>
        <v>32.108163356781006</v>
      </c>
      <c r="Q45">
        <f t="shared" si="15"/>
        <v>8.0270408391952515</v>
      </c>
      <c r="R45">
        <f>COUNTIF(R$2:R$31,10)</f>
        <v>3</v>
      </c>
      <c r="S45">
        <f>SUMIF(R$2:R$31,10,S$2:S$31)</f>
        <v>21.530570983886719</v>
      </c>
      <c r="T45">
        <f t="shared" si="16"/>
        <v>7.1768569946289063</v>
      </c>
      <c r="U45">
        <f>COUNTIF(U$2:U$31,10)</f>
        <v>0</v>
      </c>
      <c r="V45">
        <f>SUMIF(U$2:U$31,10,V$2:V$31)</f>
        <v>0</v>
      </c>
      <c r="W45">
        <f t="shared" si="17"/>
        <v>0</v>
      </c>
      <c r="X45">
        <f>COUNTIF(X$2:X$31,10)</f>
        <v>0</v>
      </c>
      <c r="Y45">
        <f>SUMIF(X$2:X$31,10,Y$2:Y$31)</f>
        <v>0</v>
      </c>
      <c r="Z45">
        <f t="shared" si="18"/>
        <v>0</v>
      </c>
      <c r="AA45">
        <f>COUNTIF(AA$2:AA$31,10)</f>
        <v>0</v>
      </c>
      <c r="AB45">
        <f>SUMIF(AA$2:AA$31,10,AB$2:AB$31)</f>
        <v>0</v>
      </c>
      <c r="AC45">
        <f t="shared" si="19"/>
        <v>0</v>
      </c>
      <c r="AD45">
        <f>COUNTIF(AD$2:AD$31,10)</f>
        <v>0</v>
      </c>
      <c r="AE45">
        <f>SUMIF(AD$2:AD$31,10,AE$2:AE$31)</f>
        <v>0</v>
      </c>
      <c r="AF45">
        <f t="shared" si="20"/>
        <v>0</v>
      </c>
      <c r="AG45">
        <f t="shared" si="10"/>
        <v>7</v>
      </c>
      <c r="AH45">
        <f t="shared" si="11"/>
        <v>30.030183506011962</v>
      </c>
      <c r="AI45">
        <f t="shared" si="11"/>
        <v>8.4046530008316047</v>
      </c>
      <c r="AJ45">
        <f>RANK(AH45,AH$34:AH60,0)</f>
        <v>6</v>
      </c>
      <c r="AK45">
        <f>RANK(AI45,AI$34:AI60,0)</f>
        <v>7</v>
      </c>
    </row>
    <row r="46" spans="1:37" x14ac:dyDescent="0.15">
      <c r="B46" t="s">
        <v>96</v>
      </c>
      <c r="C46">
        <f>COUNTIF(C$2:C$31,13)</f>
        <v>0</v>
      </c>
      <c r="D46">
        <f>SUMIF(C$2:C$31,13,D$2:D$31)</f>
        <v>0</v>
      </c>
      <c r="E46">
        <f t="shared" si="0"/>
        <v>0</v>
      </c>
      <c r="F46">
        <f>COUNTIF(F$2:F$31,13)</f>
        <v>0</v>
      </c>
      <c r="G46">
        <f>SUMIF(F$2:F$31,13,G$2:G$31)</f>
        <v>0</v>
      </c>
      <c r="H46">
        <f t="shared" si="12"/>
        <v>0</v>
      </c>
      <c r="I46">
        <f>COUNTIF(I$2:I$31,13)</f>
        <v>0</v>
      </c>
      <c r="J46">
        <f>SUMIF(I$2:I$31,13,J$2:J$31)</f>
        <v>0</v>
      </c>
      <c r="K46">
        <f t="shared" si="13"/>
        <v>0</v>
      </c>
      <c r="L46">
        <f>COUNTIF(L$2:L$31,13)</f>
        <v>1</v>
      </c>
      <c r="M46">
        <f>SUMIF(L$2:L$31,13,M$2:M$31)</f>
        <v>10.115357398986816</v>
      </c>
      <c r="N46">
        <f t="shared" si="14"/>
        <v>10.115357398986816</v>
      </c>
      <c r="O46">
        <f>COUNTIF(O$2:O$31,13)</f>
        <v>3</v>
      </c>
      <c r="P46">
        <f>SUMIF(O$2:O$31,13,P$2:P$31)</f>
        <v>22.08381175994873</v>
      </c>
      <c r="Q46">
        <f t="shared" si="15"/>
        <v>7.3612705866495771</v>
      </c>
      <c r="R46">
        <f>COUNTIF(R$2:R$31,13)</f>
        <v>3</v>
      </c>
      <c r="S46">
        <f>SUMIF(R$2:R$31,13,S$2:S$31)</f>
        <v>21.828047752380371</v>
      </c>
      <c r="T46">
        <f t="shared" si="16"/>
        <v>7.276015917460124</v>
      </c>
      <c r="U46">
        <f>COUNTIF(U$2:U$31,13)</f>
        <v>0</v>
      </c>
      <c r="V46">
        <f>SUMIF(U$2:U$31,13,V$2:V$31)</f>
        <v>0</v>
      </c>
      <c r="W46">
        <f t="shared" si="17"/>
        <v>0</v>
      </c>
      <c r="X46">
        <f>COUNTIF(X$2:X$31,13)</f>
        <v>0</v>
      </c>
      <c r="Y46">
        <f>SUMIF(X$2:X$31,13,Y$2:Y$31)</f>
        <v>0</v>
      </c>
      <c r="Z46">
        <f t="shared" si="18"/>
        <v>0</v>
      </c>
      <c r="AA46">
        <f>COUNTIF(AA$2:AA$31,13)</f>
        <v>0</v>
      </c>
      <c r="AB46">
        <f>SUMIF(AA$2:AA$31,13,AB$2:AB$31)</f>
        <v>0</v>
      </c>
      <c r="AC46">
        <f t="shared" si="19"/>
        <v>0</v>
      </c>
      <c r="AD46">
        <f>COUNTIF(AD$2:AD$31,13)</f>
        <v>0</v>
      </c>
      <c r="AE46">
        <f>SUMIF(AD$2:AD$31,13,AE$2:AE$31)</f>
        <v>0</v>
      </c>
      <c r="AF46">
        <f t="shared" si="20"/>
        <v>0</v>
      </c>
      <c r="AG46">
        <f t="shared" si="10"/>
        <v>7</v>
      </c>
      <c r="AH46">
        <f t="shared" si="11"/>
        <v>31.245061111450195</v>
      </c>
      <c r="AI46">
        <f t="shared" si="11"/>
        <v>15.135520490010579</v>
      </c>
      <c r="AJ46">
        <f>RANK(AH46,AH$34:AH61,0)</f>
        <v>5</v>
      </c>
      <c r="AK46">
        <f>RANK(AI46,AI$34:AI61,0)</f>
        <v>3</v>
      </c>
    </row>
    <row r="47" spans="1:37" x14ac:dyDescent="0.15">
      <c r="B47" t="s">
        <v>97</v>
      </c>
      <c r="C47">
        <f>COUNTIF(C$2:C$31,16)</f>
        <v>0</v>
      </c>
      <c r="D47">
        <f>SUMIF(C$2:C$31,16,D$2:D$31)</f>
        <v>0</v>
      </c>
      <c r="E47">
        <f t="shared" si="0"/>
        <v>0</v>
      </c>
      <c r="F47">
        <f>COUNTIF(F$2:F$31,16)</f>
        <v>0</v>
      </c>
      <c r="G47">
        <f>SUMIF(F$2:F$31,16,G$2:G$31)</f>
        <v>0</v>
      </c>
      <c r="H47">
        <f t="shared" si="12"/>
        <v>0</v>
      </c>
      <c r="I47">
        <f>COUNTIF(I$2:I$31,16)</f>
        <v>0</v>
      </c>
      <c r="J47">
        <f>SUMIF(I$2:I$31,16,J$2:J$31)</f>
        <v>0</v>
      </c>
      <c r="K47">
        <f t="shared" si="13"/>
        <v>0</v>
      </c>
      <c r="L47">
        <f>COUNTIF(L$2:L$31,16)</f>
        <v>0</v>
      </c>
      <c r="M47">
        <f>SUMIF(L$2:L$31,16,M$2:M$31)</f>
        <v>0</v>
      </c>
      <c r="N47">
        <f t="shared" si="14"/>
        <v>0</v>
      </c>
      <c r="O47">
        <f>COUNTIF(O$2:O$31,16)</f>
        <v>0</v>
      </c>
      <c r="P47">
        <f>SUMIF(O$2:O$31,16,P$2:P$31)</f>
        <v>0</v>
      </c>
      <c r="Q47">
        <f t="shared" si="15"/>
        <v>0</v>
      </c>
      <c r="R47">
        <f>COUNTIF(R$2:R$31,16)</f>
        <v>0</v>
      </c>
      <c r="S47">
        <f>SUMIF(R$2:R$31,16,S$2:S$31)</f>
        <v>0</v>
      </c>
      <c r="T47">
        <f t="shared" si="16"/>
        <v>0</v>
      </c>
      <c r="U47">
        <f>COUNTIF(U$2:U$31,16)</f>
        <v>0</v>
      </c>
      <c r="V47">
        <f>SUMIF(U$2:U$31,16,V$2:V$31)</f>
        <v>0</v>
      </c>
      <c r="W47">
        <f t="shared" si="17"/>
        <v>0</v>
      </c>
      <c r="X47">
        <f>COUNTIF(X$2:X$31,16)</f>
        <v>2</v>
      </c>
      <c r="Y47">
        <f>SUMIF(X$2:X$31,16,Y$2:Y$31)</f>
        <v>14.046364307403564</v>
      </c>
      <c r="Z47">
        <f t="shared" si="18"/>
        <v>7.0231821537017822</v>
      </c>
      <c r="AA47">
        <f>COUNTIF(AA$2:AA$31,16)</f>
        <v>2</v>
      </c>
      <c r="AB47">
        <f>SUMIF(AA$2:AA$31,16,AB$2:AB$31)</f>
        <v>13.728933334350586</v>
      </c>
      <c r="AC47">
        <f t="shared" si="19"/>
        <v>6.864466667175293</v>
      </c>
      <c r="AD47">
        <f>COUNTIF(AD$2:AD$31,16)</f>
        <v>2</v>
      </c>
      <c r="AE47">
        <f>SUMIF(AD$2:AD$31,16,AE$2:AE$31)</f>
        <v>13.481917858123779</v>
      </c>
      <c r="AF47">
        <f t="shared" si="20"/>
        <v>6.7409589290618896</v>
      </c>
      <c r="AG47">
        <f t="shared" si="10"/>
        <v>6</v>
      </c>
      <c r="AH47">
        <f t="shared" si="11"/>
        <v>8.3078877449035637</v>
      </c>
      <c r="AI47">
        <f t="shared" si="11"/>
        <v>4.1539438724517819</v>
      </c>
      <c r="AJ47">
        <f>RANK(AH47,AH$34:AH62,0)</f>
        <v>9</v>
      </c>
      <c r="AK47">
        <f>RANK(AI47,AI$34:AI62,0)</f>
        <v>10</v>
      </c>
    </row>
    <row r="48" spans="1:37" x14ac:dyDescent="0.15">
      <c r="B48" t="s">
        <v>98</v>
      </c>
      <c r="C48">
        <f>COUNTIF(C$2:C$31,15)</f>
        <v>0</v>
      </c>
      <c r="D48">
        <f>SUMIF(C$2:C$31,15,D$2:D$31)</f>
        <v>0</v>
      </c>
      <c r="E48">
        <f t="shared" si="0"/>
        <v>0</v>
      </c>
      <c r="F48">
        <f>COUNTIF(F$2:F$31,15)</f>
        <v>0</v>
      </c>
      <c r="G48">
        <f>SUMIF(F$2:F$31,15,G$2:G$31)</f>
        <v>0</v>
      </c>
      <c r="H48">
        <f t="shared" si="12"/>
        <v>0</v>
      </c>
      <c r="I48">
        <f>COUNTIF(I$2:I$31,15)</f>
        <v>0</v>
      </c>
      <c r="J48">
        <f>SUMIF(I$2:I$31,15,J$2:J$31)</f>
        <v>0</v>
      </c>
      <c r="K48">
        <f t="shared" si="13"/>
        <v>0</v>
      </c>
      <c r="L48">
        <f>COUNTIF(L$2:L$31,15)</f>
        <v>0</v>
      </c>
      <c r="M48">
        <f>SUMIF(L$2:L$31,15,M$2:M$31)</f>
        <v>0</v>
      </c>
      <c r="N48">
        <f t="shared" si="14"/>
        <v>0</v>
      </c>
      <c r="O48">
        <f>COUNTIF(O$2:O$31,15)</f>
        <v>0</v>
      </c>
      <c r="P48">
        <f>SUMIF(O$2:O$31,15,P$2:P$31)</f>
        <v>0</v>
      </c>
      <c r="Q48">
        <f t="shared" si="15"/>
        <v>0</v>
      </c>
      <c r="R48">
        <f>COUNTIF(R$2:R$31,15)</f>
        <v>0</v>
      </c>
      <c r="S48">
        <f>SUMIF(R$2:R$31,15,S$2:S$31)</f>
        <v>0</v>
      </c>
      <c r="T48">
        <f t="shared" si="16"/>
        <v>0</v>
      </c>
      <c r="U48">
        <f>COUNTIF(U$2:U$31,15)</f>
        <v>0</v>
      </c>
      <c r="V48">
        <f>SUMIF(U$2:U$31,15,V$2:V$31)</f>
        <v>0</v>
      </c>
      <c r="W48">
        <f t="shared" si="17"/>
        <v>0</v>
      </c>
      <c r="X48">
        <f>COUNTIF(X$2:X$31,15)</f>
        <v>0</v>
      </c>
      <c r="Y48">
        <f>SUMIF(X$2:X$31,15,Y$2:Y$31)</f>
        <v>0</v>
      </c>
      <c r="Z48">
        <f t="shared" si="18"/>
        <v>0</v>
      </c>
      <c r="AA48">
        <f>COUNTIF(AA$2:AA$31,15)</f>
        <v>0</v>
      </c>
      <c r="AB48">
        <f>SUMIF(AA$2:AA$31,15,AB$2:AB$31)</f>
        <v>0</v>
      </c>
      <c r="AC48">
        <f t="shared" si="19"/>
        <v>0</v>
      </c>
      <c r="AD48">
        <f>COUNTIF(AD$2:AD$31,15)</f>
        <v>0</v>
      </c>
      <c r="AE48">
        <f>SUMIF(AD$2:AD$31,15,AE$2:AE$31)</f>
        <v>0</v>
      </c>
      <c r="AF48">
        <f t="shared" si="20"/>
        <v>0</v>
      </c>
      <c r="AG48">
        <f t="shared" si="10"/>
        <v>0</v>
      </c>
      <c r="AH48">
        <f t="shared" si="11"/>
        <v>0</v>
      </c>
      <c r="AI48">
        <f t="shared" si="11"/>
        <v>0</v>
      </c>
      <c r="AJ48">
        <f>RANK(AH48,AH$34:AH63,0)</f>
        <v>13</v>
      </c>
      <c r="AK48">
        <f>RANK(AI48,AI$34:AI63,0)</f>
        <v>13</v>
      </c>
    </row>
    <row r="49" spans="2:37" x14ac:dyDescent="0.15">
      <c r="B49" t="s">
        <v>99</v>
      </c>
      <c r="C49">
        <f>COUNTIF(C$2:C$31,14)</f>
        <v>0</v>
      </c>
      <c r="D49">
        <f>SUMIF(C$2:C$31,14,D$2:D$31)</f>
        <v>0</v>
      </c>
      <c r="E49">
        <f t="shared" si="0"/>
        <v>0</v>
      </c>
      <c r="F49">
        <f>COUNTIF(F$2:F$31,14)</f>
        <v>0</v>
      </c>
      <c r="G49">
        <f>SUMIF(F$2:F$31,14,G$2:G$31)</f>
        <v>0</v>
      </c>
      <c r="H49">
        <f t="shared" si="12"/>
        <v>0</v>
      </c>
      <c r="I49">
        <f>COUNTIF(I$2:I$31,14)</f>
        <v>0</v>
      </c>
      <c r="J49">
        <f>SUMIF(I$2:I$31,14,J$2:J$31)</f>
        <v>0</v>
      </c>
      <c r="K49">
        <f t="shared" si="13"/>
        <v>0</v>
      </c>
      <c r="L49">
        <f>COUNTIF(L$2:L$31,14)</f>
        <v>0</v>
      </c>
      <c r="M49">
        <f>SUMIF(L$2:L$31,14,M$2:M$31)</f>
        <v>0</v>
      </c>
      <c r="N49">
        <f t="shared" si="14"/>
        <v>0</v>
      </c>
      <c r="O49">
        <f>COUNTIF(O$2:O$31,14)</f>
        <v>0</v>
      </c>
      <c r="P49">
        <f>SUMIF(O$2:O$31,14,P$2:P$31)</f>
        <v>0</v>
      </c>
      <c r="Q49">
        <f t="shared" si="15"/>
        <v>0</v>
      </c>
      <c r="R49">
        <f>COUNTIF(R$2:R$31,14)</f>
        <v>0</v>
      </c>
      <c r="S49">
        <f>SUMIF(R$2:R$31,14,S$2:S$31)</f>
        <v>0</v>
      </c>
      <c r="T49">
        <f t="shared" si="16"/>
        <v>0</v>
      </c>
      <c r="U49">
        <f>COUNTIF(U$2:U$31,14)</f>
        <v>0</v>
      </c>
      <c r="V49">
        <f>SUMIF(U$2:U$31,14,V$2:V$31)</f>
        <v>0</v>
      </c>
      <c r="W49">
        <f t="shared" si="17"/>
        <v>0</v>
      </c>
      <c r="X49">
        <f>COUNTIF(X$2:X$31,14)</f>
        <v>0</v>
      </c>
      <c r="Y49">
        <f>SUMIF(X$2:X$31,14,Y$2:Y$31)</f>
        <v>0</v>
      </c>
      <c r="Z49">
        <f t="shared" si="18"/>
        <v>0</v>
      </c>
      <c r="AA49">
        <f>COUNTIF(AA$2:AA$31,14)</f>
        <v>0</v>
      </c>
      <c r="AB49">
        <f>SUMIF(AA$2:AA$31,14,AB$2:AB$31)</f>
        <v>0</v>
      </c>
      <c r="AC49">
        <f t="shared" si="19"/>
        <v>0</v>
      </c>
      <c r="AD49">
        <f>COUNTIF(AD$2:AD$31,14)</f>
        <v>0</v>
      </c>
      <c r="AE49">
        <f>SUMIF(AD$2:AD$31,14,AE$2:AE$31)</f>
        <v>0</v>
      </c>
      <c r="AF49">
        <f t="shared" si="20"/>
        <v>0</v>
      </c>
      <c r="AG49">
        <f t="shared" si="10"/>
        <v>0</v>
      </c>
      <c r="AH49">
        <f t="shared" si="11"/>
        <v>0</v>
      </c>
      <c r="AI49">
        <f t="shared" si="11"/>
        <v>0</v>
      </c>
      <c r="AJ49">
        <f>RANK(AH49,AH$34:AH64,0)</f>
        <v>13</v>
      </c>
      <c r="AK49">
        <f>RANK(AI49,AI$34:AI64,0)</f>
        <v>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10" workbookViewId="0">
      <pane xSplit="2" topLeftCell="Z1" activePane="topRight" state="frozenSplit"/>
      <selection pane="topRight" activeCell="AG32" sqref="AG32"/>
    </sheetView>
  </sheetViews>
  <sheetFormatPr defaultRowHeight="13.5" x14ac:dyDescent="0.15"/>
  <sheetData>
    <row r="1" spans="1:31" x14ac:dyDescent="0.15">
      <c r="A1" t="s">
        <v>22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</row>
    <row r="9" spans="1:31" x14ac:dyDescent="0.15">
      <c r="A9" t="s">
        <v>30</v>
      </c>
      <c r="B9" t="s">
        <v>6</v>
      </c>
      <c r="C9">
        <v>3</v>
      </c>
      <c r="D9">
        <v>8.2129697799682617</v>
      </c>
      <c r="E9" t="s">
        <v>7</v>
      </c>
      <c r="F9">
        <v>4</v>
      </c>
      <c r="G9">
        <v>8.0654888153076172</v>
      </c>
      <c r="H9" t="s">
        <v>8</v>
      </c>
      <c r="I9">
        <v>5</v>
      </c>
      <c r="J9">
        <v>8.0345487594604492</v>
      </c>
      <c r="K9" t="s">
        <v>5</v>
      </c>
      <c r="L9">
        <v>2</v>
      </c>
      <c r="M9">
        <v>7.4195399284362793</v>
      </c>
      <c r="N9" t="s">
        <v>16</v>
      </c>
      <c r="O9">
        <v>13</v>
      </c>
      <c r="P9">
        <v>7.2679247856140137</v>
      </c>
      <c r="Q9" t="s">
        <v>13</v>
      </c>
      <c r="R9">
        <v>10</v>
      </c>
      <c r="S9">
        <v>7.1876058578491211</v>
      </c>
      <c r="T9" t="s">
        <v>12</v>
      </c>
      <c r="U9">
        <v>9</v>
      </c>
      <c r="V9">
        <v>7.1377162933349609</v>
      </c>
      <c r="W9" t="s">
        <v>10</v>
      </c>
      <c r="X9">
        <v>7</v>
      </c>
      <c r="Y9">
        <v>6.9708757400512695</v>
      </c>
      <c r="Z9" t="s">
        <v>19</v>
      </c>
      <c r="AA9">
        <v>16</v>
      </c>
      <c r="AB9">
        <v>6.9513726234436035</v>
      </c>
      <c r="AC9" t="s">
        <v>14</v>
      </c>
      <c r="AD9">
        <v>11</v>
      </c>
      <c r="AE9">
        <v>6.9500393867492676</v>
      </c>
    </row>
    <row r="10" spans="1:31" x14ac:dyDescent="0.15">
      <c r="A10" t="s">
        <v>31</v>
      </c>
      <c r="B10" t="s">
        <v>7</v>
      </c>
      <c r="C10">
        <v>4</v>
      </c>
      <c r="D10">
        <v>8.2879409790039062</v>
      </c>
      <c r="E10" t="s">
        <v>6</v>
      </c>
      <c r="F10">
        <v>3</v>
      </c>
      <c r="G10">
        <v>8.2197465896606445</v>
      </c>
      <c r="H10" t="s">
        <v>8</v>
      </c>
      <c r="I10">
        <v>5</v>
      </c>
      <c r="J10">
        <v>8.1040534973144531</v>
      </c>
      <c r="K10" t="s">
        <v>5</v>
      </c>
      <c r="L10">
        <v>2</v>
      </c>
      <c r="M10">
        <v>7.4658136367797852</v>
      </c>
      <c r="N10" t="s">
        <v>16</v>
      </c>
      <c r="O10">
        <v>13</v>
      </c>
      <c r="P10">
        <v>7.3844189643859863</v>
      </c>
      <c r="Q10" t="s">
        <v>14</v>
      </c>
      <c r="R10">
        <v>11</v>
      </c>
      <c r="S10">
        <v>7.1141457557678223</v>
      </c>
      <c r="T10" t="s">
        <v>13</v>
      </c>
      <c r="U10">
        <v>10</v>
      </c>
      <c r="V10">
        <v>7.0972623825073242</v>
      </c>
      <c r="W10" t="s">
        <v>10</v>
      </c>
      <c r="X10">
        <v>7</v>
      </c>
      <c r="Y10">
        <v>6.9843859672546387</v>
      </c>
      <c r="Z10" t="s">
        <v>12</v>
      </c>
      <c r="AA10">
        <v>9</v>
      </c>
      <c r="AB10">
        <v>6.9052624702453613</v>
      </c>
      <c r="AC10" t="s">
        <v>19</v>
      </c>
      <c r="AD10">
        <v>16</v>
      </c>
      <c r="AE10">
        <v>6.8031444549560547</v>
      </c>
    </row>
    <row r="11" spans="1:31" x14ac:dyDescent="0.15">
      <c r="A11" t="s">
        <v>32</v>
      </c>
      <c r="B11" t="s">
        <v>6</v>
      </c>
      <c r="C11">
        <v>3</v>
      </c>
      <c r="D11">
        <v>8.1863307952880859</v>
      </c>
      <c r="E11" t="s">
        <v>7</v>
      </c>
      <c r="F11">
        <v>4</v>
      </c>
      <c r="G11">
        <v>8.126460075378418</v>
      </c>
      <c r="H11" t="s">
        <v>8</v>
      </c>
      <c r="I11">
        <v>5</v>
      </c>
      <c r="J11">
        <v>8.0911388397216797</v>
      </c>
      <c r="K11" t="s">
        <v>5</v>
      </c>
      <c r="L11">
        <v>2</v>
      </c>
      <c r="M11">
        <v>7.4849085807800293</v>
      </c>
      <c r="N11" t="s">
        <v>16</v>
      </c>
      <c r="O11">
        <v>13</v>
      </c>
      <c r="P11">
        <v>7.2160763740539551</v>
      </c>
      <c r="Q11" t="s">
        <v>13</v>
      </c>
      <c r="R11">
        <v>10</v>
      </c>
      <c r="S11">
        <v>7.2038946151733398</v>
      </c>
      <c r="T11" t="s">
        <v>10</v>
      </c>
      <c r="U11">
        <v>7</v>
      </c>
      <c r="V11">
        <v>7.0576386451721191</v>
      </c>
      <c r="W11" t="s">
        <v>14</v>
      </c>
      <c r="X11">
        <v>11</v>
      </c>
      <c r="Y11">
        <v>7.028961181640625</v>
      </c>
      <c r="Z11" t="s">
        <v>12</v>
      </c>
      <c r="AA11">
        <v>9</v>
      </c>
      <c r="AB11">
        <v>7.0098857879638672</v>
      </c>
      <c r="AC11" t="s">
        <v>19</v>
      </c>
      <c r="AD11">
        <v>16</v>
      </c>
      <c r="AE11">
        <v>6.8500351905822754</v>
      </c>
    </row>
    <row r="12" spans="1:31" x14ac:dyDescent="0.15">
      <c r="A12" t="s">
        <v>33</v>
      </c>
      <c r="B12" t="s">
        <v>8</v>
      </c>
      <c r="C12">
        <v>5</v>
      </c>
      <c r="D12">
        <v>8.1315793991088867</v>
      </c>
      <c r="E12" t="s">
        <v>6</v>
      </c>
      <c r="F12">
        <v>3</v>
      </c>
      <c r="G12">
        <v>8.121246337890625</v>
      </c>
      <c r="H12" t="s">
        <v>7</v>
      </c>
      <c r="I12">
        <v>4</v>
      </c>
      <c r="J12">
        <v>8.084376335144043</v>
      </c>
      <c r="K12" t="s">
        <v>5</v>
      </c>
      <c r="L12">
        <v>2</v>
      </c>
      <c r="M12">
        <v>7.3880939483642578</v>
      </c>
      <c r="N12" t="s">
        <v>12</v>
      </c>
      <c r="O12">
        <v>9</v>
      </c>
      <c r="P12">
        <v>7.3203291893005371</v>
      </c>
      <c r="Q12" t="s">
        <v>13</v>
      </c>
      <c r="R12">
        <v>10</v>
      </c>
      <c r="S12">
        <v>7.3141026496887207</v>
      </c>
      <c r="T12" t="s">
        <v>10</v>
      </c>
      <c r="U12">
        <v>7</v>
      </c>
      <c r="V12">
        <v>7.1961889266967773</v>
      </c>
      <c r="W12" t="s">
        <v>16</v>
      </c>
      <c r="X12">
        <v>13</v>
      </c>
      <c r="Y12">
        <v>7.0726814270019531</v>
      </c>
      <c r="Z12" t="s">
        <v>14</v>
      </c>
      <c r="AA12">
        <v>11</v>
      </c>
      <c r="AB12">
        <v>6.9283199310302734</v>
      </c>
      <c r="AC12" t="s">
        <v>19</v>
      </c>
      <c r="AD12">
        <v>16</v>
      </c>
      <c r="AE12">
        <v>6.8078017234802246</v>
      </c>
    </row>
    <row r="13" spans="1:31" x14ac:dyDescent="0.15">
      <c r="A13" t="s">
        <v>34</v>
      </c>
      <c r="B13" t="s">
        <v>8</v>
      </c>
      <c r="C13">
        <v>5</v>
      </c>
      <c r="D13">
        <v>8.2896661758422852</v>
      </c>
      <c r="E13" t="s">
        <v>7</v>
      </c>
      <c r="F13">
        <v>4</v>
      </c>
      <c r="G13">
        <v>8.2322635650634766</v>
      </c>
      <c r="H13" t="s">
        <v>6</v>
      </c>
      <c r="I13">
        <v>3</v>
      </c>
      <c r="J13">
        <v>8.1807565689086914</v>
      </c>
      <c r="K13" t="s">
        <v>13</v>
      </c>
      <c r="L13">
        <v>10</v>
      </c>
      <c r="M13">
        <v>7.366124153137207</v>
      </c>
      <c r="N13" t="s">
        <v>5</v>
      </c>
      <c r="O13">
        <v>2</v>
      </c>
      <c r="P13">
        <v>7.359405517578125</v>
      </c>
      <c r="Q13" t="s">
        <v>12</v>
      </c>
      <c r="R13">
        <v>9</v>
      </c>
      <c r="S13">
        <v>7.317110538482666</v>
      </c>
      <c r="T13" t="s">
        <v>16</v>
      </c>
      <c r="U13">
        <v>13</v>
      </c>
      <c r="V13">
        <v>7.1776542663574219</v>
      </c>
      <c r="W13" t="s">
        <v>11</v>
      </c>
      <c r="X13">
        <v>8</v>
      </c>
      <c r="Y13">
        <v>7.1469860076904297</v>
      </c>
      <c r="Z13" t="s">
        <v>10</v>
      </c>
      <c r="AA13">
        <v>7</v>
      </c>
      <c r="AB13">
        <v>7.1053247451782227</v>
      </c>
      <c r="AC13" t="s">
        <v>14</v>
      </c>
      <c r="AD13">
        <v>11</v>
      </c>
      <c r="AE13">
        <v>6.8529801368713379</v>
      </c>
    </row>
    <row r="14" spans="1:31" x14ac:dyDescent="0.15">
      <c r="A14" t="s">
        <v>35</v>
      </c>
      <c r="B14" t="s">
        <v>6</v>
      </c>
      <c r="C14">
        <v>3</v>
      </c>
      <c r="D14">
        <v>8.2287273406982422</v>
      </c>
      <c r="E14" t="s">
        <v>8</v>
      </c>
      <c r="F14">
        <v>5</v>
      </c>
      <c r="G14">
        <v>8.2136096954345703</v>
      </c>
      <c r="H14" t="s">
        <v>7</v>
      </c>
      <c r="I14">
        <v>4</v>
      </c>
      <c r="J14">
        <v>8.1628704071044922</v>
      </c>
      <c r="K14" t="s">
        <v>5</v>
      </c>
      <c r="L14">
        <v>2</v>
      </c>
      <c r="M14">
        <v>7.4956917762756348</v>
      </c>
      <c r="N14" t="s">
        <v>13</v>
      </c>
      <c r="O14">
        <v>10</v>
      </c>
      <c r="P14">
        <v>7.3349318504333496</v>
      </c>
      <c r="Q14" t="s">
        <v>12</v>
      </c>
      <c r="R14">
        <v>9</v>
      </c>
      <c r="S14">
        <v>7.2109436988830566</v>
      </c>
      <c r="T14" t="s">
        <v>16</v>
      </c>
      <c r="U14">
        <v>13</v>
      </c>
      <c r="V14">
        <v>7.1357598304748535</v>
      </c>
      <c r="W14" t="s">
        <v>10</v>
      </c>
      <c r="X14">
        <v>7</v>
      </c>
      <c r="Y14">
        <v>7.0234112739562988</v>
      </c>
      <c r="Z14" t="s">
        <v>14</v>
      </c>
      <c r="AA14">
        <v>11</v>
      </c>
      <c r="AB14">
        <v>7.0029611587524414</v>
      </c>
      <c r="AC14" t="s">
        <v>19</v>
      </c>
      <c r="AD14">
        <v>16</v>
      </c>
      <c r="AE14">
        <v>6.7682428359985352</v>
      </c>
    </row>
    <row r="15" spans="1:31" x14ac:dyDescent="0.15">
      <c r="A15" t="s">
        <v>36</v>
      </c>
      <c r="B15" t="s">
        <v>7</v>
      </c>
      <c r="C15">
        <v>4</v>
      </c>
      <c r="D15">
        <v>7.329094409942627</v>
      </c>
      <c r="E15" t="s">
        <v>6</v>
      </c>
      <c r="F15">
        <v>3</v>
      </c>
      <c r="G15">
        <v>7.2810912132263184</v>
      </c>
      <c r="H15" t="s">
        <v>4</v>
      </c>
      <c r="I15">
        <v>1</v>
      </c>
      <c r="J15">
        <v>7.1043834686279297</v>
      </c>
      <c r="K15" t="s">
        <v>8</v>
      </c>
      <c r="L15">
        <v>5</v>
      </c>
      <c r="M15">
        <v>6.9998393058776855</v>
      </c>
      <c r="N15" t="s">
        <v>5</v>
      </c>
      <c r="O15">
        <v>2</v>
      </c>
      <c r="P15">
        <v>6.473238468170166</v>
      </c>
      <c r="Q15" t="s">
        <v>13</v>
      </c>
      <c r="R15">
        <v>10</v>
      </c>
      <c r="S15">
        <v>6.3789820671081543</v>
      </c>
      <c r="T15" t="s">
        <v>12</v>
      </c>
      <c r="U15">
        <v>9</v>
      </c>
      <c r="V15">
        <v>6.3218851089477539</v>
      </c>
      <c r="W15" t="s">
        <v>16</v>
      </c>
      <c r="X15">
        <v>13</v>
      </c>
      <c r="Y15">
        <v>6.1837606430053711</v>
      </c>
      <c r="Z15" t="s">
        <v>10</v>
      </c>
      <c r="AA15">
        <v>7</v>
      </c>
      <c r="AB15">
        <v>6.10614013671875</v>
      </c>
      <c r="AC15" t="s">
        <v>14</v>
      </c>
      <c r="AD15">
        <v>11</v>
      </c>
      <c r="AE15">
        <v>6.0297245979309082</v>
      </c>
    </row>
    <row r="16" spans="1:31" x14ac:dyDescent="0.15">
      <c r="A16" t="s">
        <v>37</v>
      </c>
      <c r="B16" t="s">
        <v>7</v>
      </c>
      <c r="C16">
        <v>4</v>
      </c>
      <c r="D16">
        <v>7.2504820823669434</v>
      </c>
      <c r="E16" t="s">
        <v>6</v>
      </c>
      <c r="F16">
        <v>3</v>
      </c>
      <c r="G16">
        <v>7.1559066772460937</v>
      </c>
      <c r="H16" t="s">
        <v>8</v>
      </c>
      <c r="I16">
        <v>5</v>
      </c>
      <c r="J16">
        <v>7.044166088104248</v>
      </c>
      <c r="K16" t="s">
        <v>4</v>
      </c>
      <c r="L16">
        <v>1</v>
      </c>
      <c r="M16">
        <v>6.9827084541320801</v>
      </c>
      <c r="N16" t="s">
        <v>5</v>
      </c>
      <c r="O16">
        <v>2</v>
      </c>
      <c r="P16">
        <v>6.5299625396728516</v>
      </c>
      <c r="Q16" t="s">
        <v>13</v>
      </c>
      <c r="R16">
        <v>10</v>
      </c>
      <c r="S16">
        <v>6.3306131362915039</v>
      </c>
      <c r="T16" t="s">
        <v>16</v>
      </c>
      <c r="U16">
        <v>13</v>
      </c>
      <c r="V16">
        <v>6.2707257270812988</v>
      </c>
      <c r="W16" t="s">
        <v>12</v>
      </c>
      <c r="X16">
        <v>9</v>
      </c>
      <c r="Y16">
        <v>6.2680530548095703</v>
      </c>
      <c r="Z16" t="s">
        <v>10</v>
      </c>
      <c r="AA16">
        <v>7</v>
      </c>
      <c r="AB16">
        <v>6.2137393951416016</v>
      </c>
      <c r="AC16" t="s">
        <v>14</v>
      </c>
      <c r="AD16">
        <v>11</v>
      </c>
      <c r="AE16">
        <v>6.0751419067382813</v>
      </c>
    </row>
    <row r="17" spans="1:33" x14ac:dyDescent="0.15">
      <c r="A17" t="s">
        <v>38</v>
      </c>
      <c r="B17" t="s">
        <v>7</v>
      </c>
      <c r="C17">
        <v>4</v>
      </c>
      <c r="D17">
        <v>7.1280727386474609</v>
      </c>
      <c r="E17" t="s">
        <v>6</v>
      </c>
      <c r="F17">
        <v>3</v>
      </c>
      <c r="G17">
        <v>7.0620236396789551</v>
      </c>
      <c r="H17" t="s">
        <v>8</v>
      </c>
      <c r="I17">
        <v>5</v>
      </c>
      <c r="J17">
        <v>7.0151762962341309</v>
      </c>
      <c r="K17" t="s">
        <v>4</v>
      </c>
      <c r="L17">
        <v>1</v>
      </c>
      <c r="M17">
        <v>6.9217977523803711</v>
      </c>
      <c r="N17" t="s">
        <v>5</v>
      </c>
      <c r="O17">
        <v>2</v>
      </c>
      <c r="P17">
        <v>6.5867729187011719</v>
      </c>
      <c r="Q17" t="s">
        <v>13</v>
      </c>
      <c r="R17">
        <v>10</v>
      </c>
      <c r="S17">
        <v>6.3236880302429199</v>
      </c>
      <c r="T17" t="s">
        <v>16</v>
      </c>
      <c r="U17">
        <v>13</v>
      </c>
      <c r="V17">
        <v>6.3176369667053223</v>
      </c>
      <c r="W17" t="s">
        <v>12</v>
      </c>
      <c r="X17">
        <v>9</v>
      </c>
      <c r="Y17">
        <v>6.2637372016906738</v>
      </c>
      <c r="Z17" t="s">
        <v>10</v>
      </c>
      <c r="AA17">
        <v>7</v>
      </c>
      <c r="AB17">
        <v>6.2626204490661621</v>
      </c>
      <c r="AC17" t="s">
        <v>14</v>
      </c>
      <c r="AD17">
        <v>11</v>
      </c>
      <c r="AE17">
        <v>6.0761966705322266</v>
      </c>
    </row>
    <row r="18" spans="1:33" x14ac:dyDescent="0.15">
      <c r="A18" t="s">
        <v>39</v>
      </c>
      <c r="B18" t="s">
        <v>7</v>
      </c>
      <c r="C18">
        <v>4</v>
      </c>
      <c r="D18">
        <v>7.0899372100830078</v>
      </c>
      <c r="E18" t="s">
        <v>6</v>
      </c>
      <c r="F18">
        <v>3</v>
      </c>
      <c r="G18">
        <v>7.0568757057189941</v>
      </c>
      <c r="H18" t="s">
        <v>8</v>
      </c>
      <c r="I18">
        <v>5</v>
      </c>
      <c r="J18">
        <v>6.9860825538635254</v>
      </c>
      <c r="K18" t="s">
        <v>4</v>
      </c>
      <c r="L18">
        <v>1</v>
      </c>
      <c r="M18">
        <v>6.893822193145752</v>
      </c>
      <c r="N18" t="s">
        <v>5</v>
      </c>
      <c r="O18">
        <v>2</v>
      </c>
      <c r="P18">
        <v>6.5804233551025391</v>
      </c>
      <c r="Q18" t="s">
        <v>16</v>
      </c>
      <c r="R18">
        <v>13</v>
      </c>
      <c r="S18">
        <v>6.310516357421875</v>
      </c>
      <c r="T18" t="s">
        <v>13</v>
      </c>
      <c r="U18">
        <v>10</v>
      </c>
      <c r="V18">
        <v>6.2982807159423828</v>
      </c>
      <c r="W18" t="s">
        <v>10</v>
      </c>
      <c r="X18">
        <v>7</v>
      </c>
      <c r="Y18">
        <v>6.2559704780578613</v>
      </c>
      <c r="Z18" t="s">
        <v>12</v>
      </c>
      <c r="AA18">
        <v>9</v>
      </c>
      <c r="AB18">
        <v>6.1924242973327637</v>
      </c>
      <c r="AC18" t="s">
        <v>14</v>
      </c>
      <c r="AD18">
        <v>11</v>
      </c>
      <c r="AE18">
        <v>6.0782437324523926</v>
      </c>
    </row>
    <row r="19" spans="1:33" x14ac:dyDescent="0.15">
      <c r="A19" t="s">
        <v>40</v>
      </c>
      <c r="B19" t="s">
        <v>7</v>
      </c>
      <c r="C19">
        <v>4</v>
      </c>
      <c r="D19">
        <v>7.0766453742980957</v>
      </c>
      <c r="E19" t="s">
        <v>6</v>
      </c>
      <c r="F19">
        <v>3</v>
      </c>
      <c r="G19">
        <v>7.036534309387207</v>
      </c>
      <c r="H19" t="s">
        <v>8</v>
      </c>
      <c r="I19">
        <v>5</v>
      </c>
      <c r="J19">
        <v>6.9415578842163086</v>
      </c>
      <c r="K19" t="s">
        <v>4</v>
      </c>
      <c r="L19">
        <v>1</v>
      </c>
      <c r="M19">
        <v>6.9113993644714355</v>
      </c>
      <c r="N19" t="s">
        <v>5</v>
      </c>
      <c r="O19">
        <v>2</v>
      </c>
      <c r="P19">
        <v>6.4838709831237793</v>
      </c>
      <c r="Q19" t="s">
        <v>13</v>
      </c>
      <c r="R19">
        <v>10</v>
      </c>
      <c r="S19">
        <v>6.2720975875854492</v>
      </c>
      <c r="T19" t="s">
        <v>10</v>
      </c>
      <c r="U19">
        <v>7</v>
      </c>
      <c r="V19">
        <v>6.2395801544189453</v>
      </c>
      <c r="W19" t="s">
        <v>16</v>
      </c>
      <c r="X19">
        <v>13</v>
      </c>
      <c r="Y19">
        <v>6.2391567230224609</v>
      </c>
      <c r="Z19" t="s">
        <v>12</v>
      </c>
      <c r="AA19">
        <v>9</v>
      </c>
      <c r="AB19">
        <v>6.2075104713439941</v>
      </c>
      <c r="AC19" t="s">
        <v>15</v>
      </c>
      <c r="AD19">
        <v>12</v>
      </c>
      <c r="AE19">
        <v>6.112917423248291</v>
      </c>
    </row>
    <row r="20" spans="1:33" x14ac:dyDescent="0.15">
      <c r="A20" t="s">
        <v>41</v>
      </c>
      <c r="B20" t="s">
        <v>6</v>
      </c>
      <c r="C20">
        <v>3</v>
      </c>
      <c r="D20">
        <v>7.0506191253662109</v>
      </c>
      <c r="E20" t="s">
        <v>7</v>
      </c>
      <c r="F20">
        <v>4</v>
      </c>
      <c r="G20">
        <v>7.034827709197998</v>
      </c>
      <c r="H20" t="s">
        <v>4</v>
      </c>
      <c r="I20">
        <v>1</v>
      </c>
      <c r="J20">
        <v>6.9726481437683105</v>
      </c>
      <c r="K20" t="s">
        <v>8</v>
      </c>
      <c r="L20">
        <v>5</v>
      </c>
      <c r="M20">
        <v>6.9292006492614746</v>
      </c>
      <c r="N20" t="s">
        <v>5</v>
      </c>
      <c r="O20">
        <v>2</v>
      </c>
      <c r="P20">
        <v>6.4380202293395996</v>
      </c>
      <c r="Q20" t="s">
        <v>13</v>
      </c>
      <c r="R20">
        <v>10</v>
      </c>
      <c r="S20">
        <v>6.3138976097106934</v>
      </c>
      <c r="T20" t="s">
        <v>10</v>
      </c>
      <c r="U20">
        <v>7</v>
      </c>
      <c r="V20">
        <v>6.2996988296508789</v>
      </c>
      <c r="W20" t="s">
        <v>12</v>
      </c>
      <c r="X20">
        <v>9</v>
      </c>
      <c r="Y20">
        <v>6.2562804222106934</v>
      </c>
      <c r="Z20" t="s">
        <v>16</v>
      </c>
      <c r="AA20">
        <v>13</v>
      </c>
      <c r="AB20">
        <v>6.1955633163452148</v>
      </c>
      <c r="AC20" t="s">
        <v>15</v>
      </c>
      <c r="AD20">
        <v>12</v>
      </c>
      <c r="AE20">
        <v>6.1226410865783691</v>
      </c>
    </row>
    <row r="21" spans="1:33" x14ac:dyDescent="0.15">
      <c r="A21" t="s">
        <v>42</v>
      </c>
      <c r="B21" t="s">
        <v>6</v>
      </c>
      <c r="C21">
        <v>3</v>
      </c>
      <c r="D21">
        <v>7.0593862533569336</v>
      </c>
      <c r="E21" t="s">
        <v>4</v>
      </c>
      <c r="F21">
        <v>1</v>
      </c>
      <c r="G21">
        <v>7.0063033103942871</v>
      </c>
      <c r="H21" t="s">
        <v>7</v>
      </c>
      <c r="I21">
        <v>4</v>
      </c>
      <c r="J21">
        <v>6.9688262939453125</v>
      </c>
      <c r="K21" t="s">
        <v>8</v>
      </c>
      <c r="L21">
        <v>5</v>
      </c>
      <c r="M21">
        <v>6.9178552627563477</v>
      </c>
      <c r="N21" t="s">
        <v>5</v>
      </c>
      <c r="O21">
        <v>2</v>
      </c>
      <c r="P21">
        <v>6.4287095069885254</v>
      </c>
      <c r="Q21" t="s">
        <v>13</v>
      </c>
      <c r="R21">
        <v>10</v>
      </c>
      <c r="S21">
        <v>6.3811454772949219</v>
      </c>
      <c r="T21" t="s">
        <v>10</v>
      </c>
      <c r="U21">
        <v>7</v>
      </c>
      <c r="V21">
        <v>6.34625244140625</v>
      </c>
      <c r="W21" t="s">
        <v>12</v>
      </c>
      <c r="X21">
        <v>9</v>
      </c>
      <c r="Y21">
        <v>6.2933077812194824</v>
      </c>
      <c r="Z21" t="s">
        <v>16</v>
      </c>
      <c r="AA21">
        <v>13</v>
      </c>
      <c r="AB21">
        <v>6.2182064056396484</v>
      </c>
      <c r="AC21" t="s">
        <v>15</v>
      </c>
      <c r="AD21">
        <v>12</v>
      </c>
      <c r="AE21">
        <v>6.1544361114501953</v>
      </c>
    </row>
    <row r="22" spans="1:33" x14ac:dyDescent="0.15">
      <c r="A22" t="s">
        <v>43</v>
      </c>
      <c r="B22" t="s">
        <v>6</v>
      </c>
      <c r="C22">
        <v>3</v>
      </c>
      <c r="D22">
        <v>7.1013460159301758</v>
      </c>
      <c r="E22" t="s">
        <v>7</v>
      </c>
      <c r="F22">
        <v>4</v>
      </c>
      <c r="G22">
        <v>7.0220885276794434</v>
      </c>
      <c r="H22" t="s">
        <v>8</v>
      </c>
      <c r="I22">
        <v>5</v>
      </c>
      <c r="J22">
        <v>6.9757485389709473</v>
      </c>
      <c r="K22" t="s">
        <v>4</v>
      </c>
      <c r="L22">
        <v>1</v>
      </c>
      <c r="M22">
        <v>6.9343619346618652</v>
      </c>
      <c r="N22" t="s">
        <v>5</v>
      </c>
      <c r="O22">
        <v>2</v>
      </c>
      <c r="P22">
        <v>6.5162086486816406</v>
      </c>
      <c r="Q22" t="s">
        <v>16</v>
      </c>
      <c r="R22">
        <v>13</v>
      </c>
      <c r="S22">
        <v>6.2575416564941406</v>
      </c>
      <c r="T22" t="s">
        <v>13</v>
      </c>
      <c r="U22">
        <v>10</v>
      </c>
      <c r="V22">
        <v>6.2314591407775879</v>
      </c>
      <c r="W22" t="s">
        <v>12</v>
      </c>
      <c r="X22">
        <v>9</v>
      </c>
      <c r="Y22">
        <v>6.2149677276611328</v>
      </c>
      <c r="Z22" t="s">
        <v>15</v>
      </c>
      <c r="AA22">
        <v>12</v>
      </c>
      <c r="AB22">
        <v>6.1637954711914062</v>
      </c>
      <c r="AC22" t="s">
        <v>10</v>
      </c>
      <c r="AD22">
        <v>7</v>
      </c>
      <c r="AE22">
        <v>6.1549224853515625</v>
      </c>
    </row>
    <row r="23" spans="1:33" x14ac:dyDescent="0.15">
      <c r="A23" t="s">
        <v>44</v>
      </c>
      <c r="B23" t="s">
        <v>6</v>
      </c>
      <c r="C23">
        <v>3</v>
      </c>
      <c r="D23">
        <v>7.099031925201416</v>
      </c>
      <c r="E23" t="s">
        <v>7</v>
      </c>
      <c r="F23">
        <v>4</v>
      </c>
      <c r="G23">
        <v>7.0188145637512207</v>
      </c>
      <c r="H23" t="s">
        <v>8</v>
      </c>
      <c r="I23">
        <v>5</v>
      </c>
      <c r="J23">
        <v>6.9827980995178223</v>
      </c>
      <c r="K23" t="s">
        <v>4</v>
      </c>
      <c r="L23">
        <v>1</v>
      </c>
      <c r="M23">
        <v>6.8716850280761719</v>
      </c>
      <c r="N23" t="s">
        <v>5</v>
      </c>
      <c r="O23">
        <v>2</v>
      </c>
      <c r="P23">
        <v>6.5778608322143555</v>
      </c>
      <c r="Q23" t="s">
        <v>16</v>
      </c>
      <c r="R23">
        <v>13</v>
      </c>
      <c r="S23">
        <v>6.282538890838623</v>
      </c>
      <c r="T23" t="s">
        <v>13</v>
      </c>
      <c r="U23">
        <v>10</v>
      </c>
      <c r="V23">
        <v>6.2240266799926758</v>
      </c>
      <c r="W23" t="s">
        <v>12</v>
      </c>
      <c r="X23">
        <v>9</v>
      </c>
      <c r="Y23">
        <v>6.2090744972229004</v>
      </c>
      <c r="Z23" t="s">
        <v>10</v>
      </c>
      <c r="AA23">
        <v>7</v>
      </c>
      <c r="AB23">
        <v>6.1660714149475098</v>
      </c>
      <c r="AC23" t="s">
        <v>15</v>
      </c>
      <c r="AD23">
        <v>12</v>
      </c>
      <c r="AE23">
        <v>6.1159300804138184</v>
      </c>
    </row>
    <row r="24" spans="1:33" x14ac:dyDescent="0.15">
      <c r="A24" t="s">
        <v>45</v>
      </c>
      <c r="B24" t="s">
        <v>6</v>
      </c>
      <c r="C24">
        <v>3</v>
      </c>
      <c r="D24">
        <v>7.1134238243103027</v>
      </c>
      <c r="E24" t="s">
        <v>7</v>
      </c>
      <c r="F24">
        <v>4</v>
      </c>
      <c r="G24">
        <v>7.0049324035644531</v>
      </c>
      <c r="H24" t="s">
        <v>8</v>
      </c>
      <c r="I24">
        <v>5</v>
      </c>
      <c r="J24">
        <v>6.96038818359375</v>
      </c>
      <c r="K24" t="s">
        <v>4</v>
      </c>
      <c r="L24">
        <v>1</v>
      </c>
      <c r="M24">
        <v>6.872713565826416</v>
      </c>
      <c r="N24" t="s">
        <v>5</v>
      </c>
      <c r="O24">
        <v>2</v>
      </c>
      <c r="P24">
        <v>6.5514669418334961</v>
      </c>
      <c r="Q24" t="s">
        <v>16</v>
      </c>
      <c r="R24">
        <v>13</v>
      </c>
      <c r="S24">
        <v>6.2634091377258301</v>
      </c>
      <c r="T24" t="s">
        <v>13</v>
      </c>
      <c r="U24">
        <v>10</v>
      </c>
      <c r="V24">
        <v>6.2175936698913574</v>
      </c>
      <c r="W24" t="s">
        <v>12</v>
      </c>
      <c r="X24">
        <v>9</v>
      </c>
      <c r="Y24">
        <v>6.2067484855651855</v>
      </c>
      <c r="Z24" t="s">
        <v>10</v>
      </c>
      <c r="AA24">
        <v>7</v>
      </c>
      <c r="AB24">
        <v>6.1684808731079102</v>
      </c>
      <c r="AC24" t="s">
        <v>15</v>
      </c>
      <c r="AD24">
        <v>12</v>
      </c>
      <c r="AE24">
        <v>6.0963001251220703</v>
      </c>
    </row>
    <row r="25" spans="1:33" x14ac:dyDescent="0.15">
      <c r="A25" t="s">
        <v>46</v>
      </c>
      <c r="B25" t="s">
        <v>6</v>
      </c>
      <c r="C25">
        <v>3</v>
      </c>
      <c r="D25">
        <v>7.1894617080688477</v>
      </c>
      <c r="E25" t="s">
        <v>7</v>
      </c>
      <c r="F25">
        <v>4</v>
      </c>
      <c r="G25">
        <v>7.1128945350646973</v>
      </c>
      <c r="H25" t="s">
        <v>8</v>
      </c>
      <c r="I25">
        <v>5</v>
      </c>
      <c r="J25">
        <v>7.0597376823425293</v>
      </c>
      <c r="K25" t="s">
        <v>4</v>
      </c>
      <c r="L25">
        <v>1</v>
      </c>
      <c r="M25">
        <v>6.939568042755127</v>
      </c>
      <c r="N25" t="s">
        <v>5</v>
      </c>
      <c r="O25">
        <v>2</v>
      </c>
      <c r="P25">
        <v>6.5732159614562988</v>
      </c>
      <c r="Q25" t="s">
        <v>16</v>
      </c>
      <c r="R25">
        <v>13</v>
      </c>
      <c r="S25">
        <v>6.2764358520507813</v>
      </c>
      <c r="T25" t="s">
        <v>13</v>
      </c>
      <c r="U25">
        <v>10</v>
      </c>
      <c r="V25">
        <v>6.2730436325073242</v>
      </c>
      <c r="W25" t="s">
        <v>10</v>
      </c>
      <c r="X25">
        <v>7</v>
      </c>
      <c r="Y25">
        <v>6.1696920394897461</v>
      </c>
      <c r="Z25" t="s">
        <v>15</v>
      </c>
      <c r="AA25">
        <v>12</v>
      </c>
      <c r="AB25">
        <v>6.1250286102294922</v>
      </c>
      <c r="AC25" t="s">
        <v>12</v>
      </c>
      <c r="AD25">
        <v>9</v>
      </c>
      <c r="AE25">
        <v>6.1175565719604492</v>
      </c>
    </row>
    <row r="26" spans="1:33" x14ac:dyDescent="0.15">
      <c r="A26" t="s">
        <v>47</v>
      </c>
      <c r="B26" t="s">
        <v>6</v>
      </c>
      <c r="C26">
        <v>3</v>
      </c>
      <c r="D26">
        <v>7.074615478515625</v>
      </c>
      <c r="E26" t="s">
        <v>4</v>
      </c>
      <c r="F26">
        <v>1</v>
      </c>
      <c r="G26">
        <v>7.0687885284423828</v>
      </c>
      <c r="H26" t="s">
        <v>7</v>
      </c>
      <c r="I26">
        <v>4</v>
      </c>
      <c r="J26">
        <v>7.0542101860046387</v>
      </c>
      <c r="K26" t="s">
        <v>8</v>
      </c>
      <c r="L26">
        <v>5</v>
      </c>
      <c r="M26">
        <v>6.9607338905334473</v>
      </c>
      <c r="N26" t="s">
        <v>5</v>
      </c>
      <c r="O26">
        <v>2</v>
      </c>
      <c r="P26">
        <v>6.4974894523620605</v>
      </c>
      <c r="Q26" t="s">
        <v>13</v>
      </c>
      <c r="R26">
        <v>10</v>
      </c>
      <c r="S26">
        <v>6.4210333824157715</v>
      </c>
      <c r="T26" t="s">
        <v>12</v>
      </c>
      <c r="U26">
        <v>9</v>
      </c>
      <c r="V26">
        <v>6.3751568794250488</v>
      </c>
      <c r="W26" t="s">
        <v>10</v>
      </c>
      <c r="X26">
        <v>7</v>
      </c>
      <c r="Y26">
        <v>6.2812252044677734</v>
      </c>
      <c r="Z26" t="s">
        <v>16</v>
      </c>
      <c r="AA26">
        <v>13</v>
      </c>
      <c r="AB26">
        <v>6.2344460487365723</v>
      </c>
      <c r="AC26" t="s">
        <v>15</v>
      </c>
      <c r="AD26">
        <v>12</v>
      </c>
      <c r="AE26">
        <v>6.1969695091247559</v>
      </c>
    </row>
    <row r="27" spans="1:33" x14ac:dyDescent="0.15">
      <c r="A27" t="s">
        <v>48</v>
      </c>
      <c r="B27" t="s">
        <v>7</v>
      </c>
      <c r="C27">
        <v>4</v>
      </c>
      <c r="D27">
        <v>6.9561505317687988</v>
      </c>
      <c r="E27" t="s">
        <v>8</v>
      </c>
      <c r="F27">
        <v>5</v>
      </c>
      <c r="G27">
        <v>6.9180994033813477</v>
      </c>
      <c r="H27" t="s">
        <v>6</v>
      </c>
      <c r="I27">
        <v>3</v>
      </c>
      <c r="J27">
        <v>6.9169111251831055</v>
      </c>
      <c r="K27" t="s">
        <v>4</v>
      </c>
      <c r="L27">
        <v>1</v>
      </c>
      <c r="M27">
        <v>6.8178458213806152</v>
      </c>
      <c r="N27" t="s">
        <v>5</v>
      </c>
      <c r="O27">
        <v>2</v>
      </c>
      <c r="P27">
        <v>6.5231208801269531</v>
      </c>
      <c r="Q27" t="s">
        <v>16</v>
      </c>
      <c r="R27">
        <v>13</v>
      </c>
      <c r="S27">
        <v>6.4542140960693359</v>
      </c>
      <c r="T27" t="s">
        <v>13</v>
      </c>
      <c r="U27">
        <v>10</v>
      </c>
      <c r="V27">
        <v>6.3567757606506348</v>
      </c>
      <c r="W27" t="s">
        <v>12</v>
      </c>
      <c r="X27">
        <v>9</v>
      </c>
      <c r="Y27">
        <v>6.337681770324707</v>
      </c>
      <c r="Z27" t="s">
        <v>15</v>
      </c>
      <c r="AA27">
        <v>12</v>
      </c>
      <c r="AB27">
        <v>6.2228212356567383</v>
      </c>
      <c r="AC27" t="s">
        <v>10</v>
      </c>
      <c r="AD27">
        <v>7</v>
      </c>
      <c r="AE27">
        <v>6.1758322715759277</v>
      </c>
    </row>
    <row r="28" spans="1:33" x14ac:dyDescent="0.15">
      <c r="A28" t="s">
        <v>49</v>
      </c>
      <c r="B28" t="s">
        <v>7</v>
      </c>
      <c r="C28">
        <v>4</v>
      </c>
      <c r="D28">
        <v>6.92913818359375</v>
      </c>
      <c r="E28" t="s">
        <v>6</v>
      </c>
      <c r="F28">
        <v>3</v>
      </c>
      <c r="G28">
        <v>6.9250264167785645</v>
      </c>
      <c r="H28" t="s">
        <v>8</v>
      </c>
      <c r="I28">
        <v>5</v>
      </c>
      <c r="J28">
        <v>6.8989391326904297</v>
      </c>
      <c r="K28" t="s">
        <v>4</v>
      </c>
      <c r="L28">
        <v>1</v>
      </c>
      <c r="M28">
        <v>6.810971736907959</v>
      </c>
      <c r="N28" t="s">
        <v>5</v>
      </c>
      <c r="O28">
        <v>2</v>
      </c>
      <c r="P28">
        <v>6.4929628372192383</v>
      </c>
      <c r="Q28" t="s">
        <v>16</v>
      </c>
      <c r="R28">
        <v>13</v>
      </c>
      <c r="S28">
        <v>6.4234380722045898</v>
      </c>
      <c r="T28" t="s">
        <v>13</v>
      </c>
      <c r="U28">
        <v>10</v>
      </c>
      <c r="V28">
        <v>6.3563632965087891</v>
      </c>
      <c r="W28" t="s">
        <v>12</v>
      </c>
      <c r="X28">
        <v>9</v>
      </c>
      <c r="Y28">
        <v>6.314152717590332</v>
      </c>
      <c r="Z28" t="s">
        <v>15</v>
      </c>
      <c r="AA28">
        <v>12</v>
      </c>
      <c r="AB28">
        <v>6.2132272720336914</v>
      </c>
      <c r="AC28" t="s">
        <v>10</v>
      </c>
      <c r="AD28">
        <v>7</v>
      </c>
      <c r="AE28">
        <v>6.1678042411804199</v>
      </c>
    </row>
    <row r="29" spans="1:33" x14ac:dyDescent="0.15">
      <c r="A29" t="s">
        <v>50</v>
      </c>
      <c r="B29" t="s">
        <v>4</v>
      </c>
      <c r="C29">
        <v>1</v>
      </c>
      <c r="D29">
        <v>6.9675931930541992</v>
      </c>
      <c r="E29" t="s">
        <v>6</v>
      </c>
      <c r="F29">
        <v>3</v>
      </c>
      <c r="G29">
        <v>6.9406828880310059</v>
      </c>
      <c r="H29" t="s">
        <v>7</v>
      </c>
      <c r="I29">
        <v>4</v>
      </c>
      <c r="J29">
        <v>6.9170093536376953</v>
      </c>
      <c r="K29" t="s">
        <v>8</v>
      </c>
      <c r="L29">
        <v>5</v>
      </c>
      <c r="M29">
        <v>6.8707895278930664</v>
      </c>
      <c r="N29" t="s">
        <v>5</v>
      </c>
      <c r="O29">
        <v>2</v>
      </c>
      <c r="P29">
        <v>6.5154852867126465</v>
      </c>
      <c r="Q29" t="s">
        <v>13</v>
      </c>
      <c r="R29">
        <v>10</v>
      </c>
      <c r="S29">
        <v>6.3758697509765625</v>
      </c>
      <c r="T29" t="s">
        <v>16</v>
      </c>
      <c r="U29">
        <v>13</v>
      </c>
      <c r="V29">
        <v>6.3034820556640625</v>
      </c>
      <c r="W29" t="s">
        <v>12</v>
      </c>
      <c r="X29">
        <v>9</v>
      </c>
      <c r="Y29">
        <v>6.2277975082397461</v>
      </c>
      <c r="Z29" t="s">
        <v>15</v>
      </c>
      <c r="AA29">
        <v>12</v>
      </c>
      <c r="AB29">
        <v>6.2204699516296387</v>
      </c>
      <c r="AC29" t="s">
        <v>10</v>
      </c>
      <c r="AD29">
        <v>7</v>
      </c>
      <c r="AE29">
        <v>6.1837515830993652</v>
      </c>
    </row>
    <row r="30" spans="1:33" x14ac:dyDescent="0.15">
      <c r="A30" t="s">
        <v>51</v>
      </c>
      <c r="B30" t="s">
        <v>4</v>
      </c>
      <c r="C30">
        <v>1</v>
      </c>
      <c r="D30">
        <v>7.162841796875</v>
      </c>
      <c r="E30" t="s">
        <v>6</v>
      </c>
      <c r="F30">
        <v>3</v>
      </c>
      <c r="G30">
        <v>6.9595999717712402</v>
      </c>
      <c r="H30" t="s">
        <v>7</v>
      </c>
      <c r="I30">
        <v>4</v>
      </c>
      <c r="J30">
        <v>6.9293699264526367</v>
      </c>
      <c r="K30" t="s">
        <v>8</v>
      </c>
      <c r="L30">
        <v>5</v>
      </c>
      <c r="M30">
        <v>6.802910327911377</v>
      </c>
      <c r="N30" t="s">
        <v>5</v>
      </c>
      <c r="O30">
        <v>2</v>
      </c>
      <c r="P30">
        <v>6.5221219062805176</v>
      </c>
      <c r="Q30" t="s">
        <v>15</v>
      </c>
      <c r="R30">
        <v>12</v>
      </c>
      <c r="S30">
        <v>6.4342622756958008</v>
      </c>
      <c r="T30" t="s">
        <v>13</v>
      </c>
      <c r="U30">
        <v>10</v>
      </c>
      <c r="V30">
        <v>6.3757095336914062</v>
      </c>
      <c r="W30" t="s">
        <v>12</v>
      </c>
      <c r="X30">
        <v>9</v>
      </c>
      <c r="Y30">
        <v>6.2083368301391602</v>
      </c>
      <c r="Z30" t="s">
        <v>14</v>
      </c>
      <c r="AA30">
        <v>11</v>
      </c>
      <c r="AB30">
        <v>6.1763625144958496</v>
      </c>
      <c r="AC30" t="s">
        <v>16</v>
      </c>
      <c r="AD30">
        <v>13</v>
      </c>
      <c r="AE30">
        <v>6.0868492126464844</v>
      </c>
    </row>
    <row r="31" spans="1:33" x14ac:dyDescent="0.15">
      <c r="A31" t="s">
        <v>52</v>
      </c>
      <c r="B31" t="s">
        <v>4</v>
      </c>
      <c r="C31">
        <v>1</v>
      </c>
      <c r="D31">
        <v>7.0395455360412598</v>
      </c>
      <c r="E31" t="s">
        <v>6</v>
      </c>
      <c r="F31">
        <v>3</v>
      </c>
      <c r="G31">
        <v>6.9484524726867676</v>
      </c>
      <c r="H31" t="s">
        <v>7</v>
      </c>
      <c r="I31">
        <v>4</v>
      </c>
      <c r="J31">
        <v>6.9193477630615234</v>
      </c>
      <c r="K31" t="s">
        <v>8</v>
      </c>
      <c r="L31">
        <v>5</v>
      </c>
      <c r="M31">
        <v>6.7886438369750977</v>
      </c>
      <c r="N31" t="s">
        <v>5</v>
      </c>
      <c r="O31">
        <v>2</v>
      </c>
      <c r="P31">
        <v>6.4072842597961426</v>
      </c>
      <c r="Q31" t="s">
        <v>15</v>
      </c>
      <c r="R31">
        <v>12</v>
      </c>
      <c r="S31">
        <v>6.3639059066772461</v>
      </c>
      <c r="T31" t="s">
        <v>13</v>
      </c>
      <c r="U31">
        <v>10</v>
      </c>
      <c r="V31">
        <v>6.3608217239379883</v>
      </c>
      <c r="W31" t="s">
        <v>12</v>
      </c>
      <c r="X31">
        <v>9</v>
      </c>
      <c r="Y31">
        <v>6.2339615821838379</v>
      </c>
      <c r="Z31" t="s">
        <v>16</v>
      </c>
      <c r="AA31">
        <v>13</v>
      </c>
      <c r="AB31">
        <v>6.2147178649902344</v>
      </c>
      <c r="AC31" t="s">
        <v>14</v>
      </c>
      <c r="AD31">
        <v>11</v>
      </c>
      <c r="AE31">
        <v>6.2105116844177246</v>
      </c>
    </row>
    <row r="32" spans="1:33" x14ac:dyDescent="0.15">
      <c r="C32" t="s">
        <v>103</v>
      </c>
      <c r="F32" t="s">
        <v>104</v>
      </c>
      <c r="I32" t="s">
        <v>105</v>
      </c>
      <c r="L32" t="s">
        <v>106</v>
      </c>
      <c r="O32" t="s">
        <v>107</v>
      </c>
      <c r="R32" t="s">
        <v>108</v>
      </c>
      <c r="U32" t="s">
        <v>109</v>
      </c>
      <c r="X32" t="s">
        <v>110</v>
      </c>
      <c r="AA32" t="s">
        <v>111</v>
      </c>
      <c r="AD32" t="s">
        <v>112</v>
      </c>
      <c r="AG32" t="s">
        <v>113</v>
      </c>
    </row>
    <row r="33" spans="1:37" x14ac:dyDescent="0.15">
      <c r="C33" t="s">
        <v>100</v>
      </c>
      <c r="D33" t="s">
        <v>101</v>
      </c>
      <c r="E33" t="s">
        <v>102</v>
      </c>
      <c r="F33" t="s">
        <v>100</v>
      </c>
      <c r="G33" t="s">
        <v>101</v>
      </c>
      <c r="H33" t="s">
        <v>102</v>
      </c>
      <c r="I33" t="s">
        <v>100</v>
      </c>
      <c r="J33" t="s">
        <v>101</v>
      </c>
      <c r="K33" t="s">
        <v>102</v>
      </c>
      <c r="L33" t="s">
        <v>100</v>
      </c>
      <c r="M33" t="s">
        <v>101</v>
      </c>
      <c r="N33" t="s">
        <v>102</v>
      </c>
      <c r="O33" t="s">
        <v>100</v>
      </c>
      <c r="P33" t="s">
        <v>101</v>
      </c>
      <c r="Q33" t="s">
        <v>102</v>
      </c>
      <c r="R33" t="s">
        <v>100</v>
      </c>
      <c r="S33" t="s">
        <v>101</v>
      </c>
      <c r="T33" t="s">
        <v>102</v>
      </c>
      <c r="U33" t="s">
        <v>100</v>
      </c>
      <c r="V33" t="s">
        <v>101</v>
      </c>
      <c r="W33" t="s">
        <v>102</v>
      </c>
      <c r="X33" t="s">
        <v>100</v>
      </c>
      <c r="Y33" t="s">
        <v>101</v>
      </c>
      <c r="Z33" t="s">
        <v>102</v>
      </c>
      <c r="AA33" t="s">
        <v>100</v>
      </c>
      <c r="AB33" t="s">
        <v>101</v>
      </c>
      <c r="AC33" t="s">
        <v>102</v>
      </c>
      <c r="AD33" t="s">
        <v>100</v>
      </c>
      <c r="AE33" t="s">
        <v>101</v>
      </c>
      <c r="AF33" t="s">
        <v>102</v>
      </c>
      <c r="AG33" t="s">
        <v>100</v>
      </c>
      <c r="AH33" t="s">
        <v>101</v>
      </c>
      <c r="AI33" t="s">
        <v>102</v>
      </c>
      <c r="AJ33" t="s">
        <v>114</v>
      </c>
      <c r="AK33" t="s">
        <v>115</v>
      </c>
    </row>
    <row r="34" spans="1:37" x14ac:dyDescent="0.15">
      <c r="A34" s="2" t="s">
        <v>83</v>
      </c>
      <c r="B34" t="s">
        <v>85</v>
      </c>
      <c r="C34">
        <f>COUNTIF(C$2:C$31,3)</f>
        <v>10</v>
      </c>
      <c r="D34">
        <f>SUMIF(C$2:C$31,3,D$2:D$31)</f>
        <v>74.315912246704102</v>
      </c>
      <c r="E34">
        <f t="shared" ref="E34:E49" si="0">IF(D34=0,0,D34/C34)</f>
        <v>7.4315912246704103</v>
      </c>
      <c r="F34">
        <f>COUNTIF(F$2:F$31,3)</f>
        <v>11</v>
      </c>
      <c r="G34">
        <f>SUMIF(F$2:F$31,3,G$2:G$31)</f>
        <v>79.707186222076416</v>
      </c>
      <c r="H34">
        <f t="shared" ref="H34:H37" si="1">IF(G34=0,0,G34/F34)</f>
        <v>7.246107838370583</v>
      </c>
      <c r="I34">
        <f>COUNTIF(I$2:I$31,3)</f>
        <v>2</v>
      </c>
      <c r="J34">
        <f>SUMIF(I$2:I$31,3,J$2:J$31)</f>
        <v>15.097667694091797</v>
      </c>
      <c r="K34">
        <f t="shared" ref="K34:K37" si="2">IF(J34=0,0,J34/I34)</f>
        <v>7.5488338470458984</v>
      </c>
      <c r="L34">
        <f>COUNTIF(L$2:L$31,3)</f>
        <v>0</v>
      </c>
      <c r="M34">
        <f>SUMIF(L$2:L$31,3,M$2:M$31)</f>
        <v>0</v>
      </c>
      <c r="N34">
        <f t="shared" ref="N34:N37" si="3">IF(M34=0,0,M34/L34)</f>
        <v>0</v>
      </c>
      <c r="O34">
        <f>COUNTIF(O$2:O$31,3)</f>
        <v>0</v>
      </c>
      <c r="P34">
        <f>SUMIF(O$2:O$31,3,P$2:P$31)</f>
        <v>0</v>
      </c>
      <c r="Q34">
        <f t="shared" ref="Q34:Q37" si="4">IF(P34=0,0,P34/O34)</f>
        <v>0</v>
      </c>
      <c r="R34">
        <f>COUNTIF(R$2:R$31,3)</f>
        <v>0</v>
      </c>
      <c r="S34">
        <f>SUMIF(R$2:R$31,3,S$2:S$31)</f>
        <v>0</v>
      </c>
      <c r="T34">
        <f t="shared" ref="T34:T37" si="5">IF(S34=0,0,S34/R34)</f>
        <v>0</v>
      </c>
      <c r="U34">
        <f>COUNTIF(U$2:U$31,3)</f>
        <v>0</v>
      </c>
      <c r="V34">
        <f>SUMIF(U$2:U$31,3,V$2:V$31)</f>
        <v>0</v>
      </c>
      <c r="W34">
        <f t="shared" ref="W34:W37" si="6">IF(V34=0,0,V34/U34)</f>
        <v>0</v>
      </c>
      <c r="X34">
        <f>COUNTIF(X$2:X$31,3)</f>
        <v>0</v>
      </c>
      <c r="Y34">
        <f>SUMIF(X$2:X$31,3,Y$2:Y$31)</f>
        <v>0</v>
      </c>
      <c r="Z34">
        <f t="shared" ref="Z34:Z37" si="7">IF(Y34=0,0,Y34/X34)</f>
        <v>0</v>
      </c>
      <c r="AA34">
        <f>COUNTIF(AA$2:AA$31,3)</f>
        <v>0</v>
      </c>
      <c r="AB34">
        <f>SUMIF(AA$2:AA$31,3,AB$2:AB$31)</f>
        <v>0</v>
      </c>
      <c r="AC34">
        <f t="shared" ref="AC34:AC37" si="8">IF(AB34=0,0,AB34/AA34)</f>
        <v>0</v>
      </c>
      <c r="AD34">
        <f>COUNTIF(AD$2:AD$31,3)</f>
        <v>0</v>
      </c>
      <c r="AE34">
        <f>SUMIF(AD$2:AD$31,3,AE$2:AE$31)</f>
        <v>0</v>
      </c>
      <c r="AF34">
        <f t="shared" ref="AF34:AF37" si="9">IF(AE34=0,0,AE34/AD34)</f>
        <v>0</v>
      </c>
      <c r="AG34">
        <f>SUM(C34+F34+I34+L34+O34+R34+U34+X34+AA34+AD34)</f>
        <v>23</v>
      </c>
      <c r="AH34">
        <f>SUM(D34+0.9*G34+0.8*J34+0.7*M34+0.6*P34+0.5*S34+0.4*V34+0.3*Y34+0.2*AB34+0.1*AE34)</f>
        <v>158.13051400184631</v>
      </c>
      <c r="AI34">
        <f>SUM(E34+0.9*H34+0.8*K34+0.7*N34+0.6*Q34+0.5*T34+0.4*W34+0.3*Z34+0.2*AC34+0.1*AF34)</f>
        <v>19.992155356840655</v>
      </c>
      <c r="AJ34">
        <f>RANK(AH34,AH$34:AH49,0)</f>
        <v>1</v>
      </c>
      <c r="AK34">
        <f>RANK(AI34,AI$34:AI49,0)</f>
        <v>3</v>
      </c>
    </row>
    <row r="35" spans="1:37" x14ac:dyDescent="0.15">
      <c r="B35" t="s">
        <v>84</v>
      </c>
      <c r="C35">
        <f>COUNTIF(C$2:C$31,1)</f>
        <v>3</v>
      </c>
      <c r="D35">
        <f>SUMIF(C$2:C$31,1,D$2:D$31)</f>
        <v>21.169980525970459</v>
      </c>
      <c r="E35">
        <f t="shared" si="0"/>
        <v>7.0566601753234863</v>
      </c>
      <c r="F35">
        <f>COUNTIF(F$2:F$31,1)</f>
        <v>2</v>
      </c>
      <c r="G35">
        <f>SUMIF(F$2:F$31,1,G$2:G$31)</f>
        <v>14.07509183883667</v>
      </c>
      <c r="H35">
        <f t="shared" si="1"/>
        <v>7.037545919418335</v>
      </c>
      <c r="I35">
        <f>COUNTIF(I$2:I$31,1)</f>
        <v>2</v>
      </c>
      <c r="J35">
        <f>SUMIF(I$2:I$31,1,J$2:J$31)</f>
        <v>14.07703161239624</v>
      </c>
      <c r="K35">
        <f t="shared" si="2"/>
        <v>7.0385158061981201</v>
      </c>
      <c r="L35">
        <f>COUNTIF(L$2:L$31,1)</f>
        <v>10</v>
      </c>
      <c r="M35">
        <f>SUMIF(L$2:L$31,1,M$2:M$31)</f>
        <v>68.956873893737793</v>
      </c>
      <c r="N35">
        <f t="shared" si="3"/>
        <v>6.8956873893737791</v>
      </c>
      <c r="O35">
        <f>COUNTIF(O$2:O$31,1)</f>
        <v>0</v>
      </c>
      <c r="P35">
        <f>SUMIF(O$2:O$31,1,P$2:P$31)</f>
        <v>0</v>
      </c>
      <c r="Q35">
        <f t="shared" si="4"/>
        <v>0</v>
      </c>
      <c r="R35">
        <f>COUNTIF(R$2:R$31,1)</f>
        <v>0</v>
      </c>
      <c r="S35">
        <f>SUMIF(R$2:R$31,1,S$2:S$31)</f>
        <v>0</v>
      </c>
      <c r="T35">
        <f t="shared" si="5"/>
        <v>0</v>
      </c>
      <c r="U35">
        <f>COUNTIF(U$2:U$31,1)</f>
        <v>0</v>
      </c>
      <c r="V35">
        <f>SUMIF(U$2:U$31,1,V$2:V$31)</f>
        <v>0</v>
      </c>
      <c r="W35">
        <f t="shared" si="6"/>
        <v>0</v>
      </c>
      <c r="X35">
        <f>COUNTIF(X$2:X$31,1)</f>
        <v>0</v>
      </c>
      <c r="Y35">
        <f>SUMIF(X$2:X$31,1,Y$2:Y$31)</f>
        <v>0</v>
      </c>
      <c r="Z35">
        <f t="shared" si="7"/>
        <v>0</v>
      </c>
      <c r="AA35">
        <f>COUNTIF(AA$2:AA$31,1)</f>
        <v>0</v>
      </c>
      <c r="AB35">
        <f>SUMIF(AA$2:AA$31,1,AB$2:AB$31)</f>
        <v>0</v>
      </c>
      <c r="AC35">
        <f t="shared" si="8"/>
        <v>0</v>
      </c>
      <c r="AD35">
        <f>COUNTIF(AD$2:AD$31,1)</f>
        <v>0</v>
      </c>
      <c r="AE35">
        <f>SUMIF(AD$2:AD$31,1,AE$2:AE$31)</f>
        <v>0</v>
      </c>
      <c r="AF35">
        <f t="shared" si="9"/>
        <v>0</v>
      </c>
      <c r="AG35">
        <f t="shared" ref="AG35:AG49" si="10">SUM(C35+F35+I35+L35+O35+R35+U35+X35+AA35+AD35)</f>
        <v>17</v>
      </c>
      <c r="AH35">
        <f t="shared" ref="AH35:AI49" si="11">SUM(D35+0.9*G35+0.8*J35+0.7*M35+0.6*P35+0.5*S35+0.4*V35+0.3*Y35+0.2*AB35+0.1*AE35)</f>
        <v>93.369000196456909</v>
      </c>
      <c r="AI35">
        <f t="shared" si="11"/>
        <v>23.848245320320128</v>
      </c>
      <c r="AJ35">
        <f>RANK(AH35,AH$34:AH50,0)</f>
        <v>5</v>
      </c>
      <c r="AK35">
        <f>RANK(AI35,AI$34:AI50,0)</f>
        <v>2</v>
      </c>
    </row>
    <row r="36" spans="1:37" x14ac:dyDescent="0.15">
      <c r="B36" t="s">
        <v>86</v>
      </c>
      <c r="C36">
        <f>COUNTIF(C$2:C$31,5)</f>
        <v>2</v>
      </c>
      <c r="D36">
        <f>SUMIF(C$2:C$31,5,D$2:D$31)</f>
        <v>16.421245574951172</v>
      </c>
      <c r="E36">
        <f t="shared" si="0"/>
        <v>8.2106227874755859</v>
      </c>
      <c r="F36">
        <f>COUNTIF(F$2:F$31,5)</f>
        <v>2</v>
      </c>
      <c r="G36">
        <f>SUMIF(F$2:F$31,5,G$2:G$31)</f>
        <v>15.131709098815918</v>
      </c>
      <c r="H36">
        <f t="shared" si="1"/>
        <v>7.565854549407959</v>
      </c>
      <c r="I36">
        <f>COUNTIF(I$2:I$31,5)</f>
        <v>12</v>
      </c>
      <c r="J36">
        <f>SUMIF(I$2:I$31,5,J$2:J$31)</f>
        <v>87.094335556030273</v>
      </c>
      <c r="K36">
        <f t="shared" si="2"/>
        <v>7.2578612963358564</v>
      </c>
      <c r="L36">
        <f>COUNTIF(L$2:L$31,5)</f>
        <v>7</v>
      </c>
      <c r="M36">
        <f>SUMIF(L$2:L$31,5,M$2:M$31)</f>
        <v>48.269972801208496</v>
      </c>
      <c r="N36">
        <f t="shared" si="3"/>
        <v>6.8957104001726419</v>
      </c>
      <c r="O36">
        <f>COUNTIF(O$2:O$31,5)</f>
        <v>0</v>
      </c>
      <c r="P36">
        <f>SUMIF(O$2:O$31,5,P$2:P$31)</f>
        <v>0</v>
      </c>
      <c r="Q36">
        <f t="shared" si="4"/>
        <v>0</v>
      </c>
      <c r="R36">
        <f>COUNTIF(R$2:R$31,5)</f>
        <v>0</v>
      </c>
      <c r="S36">
        <f>SUMIF(R$2:R$31,5,S$2:S$31)</f>
        <v>0</v>
      </c>
      <c r="T36">
        <f t="shared" si="5"/>
        <v>0</v>
      </c>
      <c r="U36">
        <f>COUNTIF(U$2:U$31,5)</f>
        <v>0</v>
      </c>
      <c r="V36">
        <f>SUMIF(U$2:U$31,5,V$2:V$31)</f>
        <v>0</v>
      </c>
      <c r="W36">
        <f t="shared" si="6"/>
        <v>0</v>
      </c>
      <c r="X36">
        <f>COUNTIF(X$2:X$31,5)</f>
        <v>0</v>
      </c>
      <c r="Y36">
        <f>SUMIF(X$2:X$31,5,Y$2:Y$31)</f>
        <v>0</v>
      </c>
      <c r="Z36">
        <f t="shared" si="7"/>
        <v>0</v>
      </c>
      <c r="AA36">
        <f>COUNTIF(AA$2:AA$31,5)</f>
        <v>0</v>
      </c>
      <c r="AB36">
        <f>SUMIF(AA$2:AA$31,5,AB$2:AB$31)</f>
        <v>0</v>
      </c>
      <c r="AC36">
        <f t="shared" si="8"/>
        <v>0</v>
      </c>
      <c r="AD36">
        <f>COUNTIF(AD$2:AD$31,5)</f>
        <v>0</v>
      </c>
      <c r="AE36">
        <f>SUMIF(AD$2:AD$31,5,AE$2:AE$31)</f>
        <v>0</v>
      </c>
      <c r="AF36">
        <f t="shared" si="9"/>
        <v>0</v>
      </c>
      <c r="AG36">
        <f t="shared" si="10"/>
        <v>23</v>
      </c>
      <c r="AH36">
        <f t="shared" si="11"/>
        <v>133.50423316955568</v>
      </c>
      <c r="AI36">
        <f t="shared" si="11"/>
        <v>25.653178199132284</v>
      </c>
      <c r="AJ36">
        <f>RANK(AH36,AH$34:AH51,0)</f>
        <v>3</v>
      </c>
      <c r="AK36">
        <f>RANK(AI36,AI$34:AI51,0)</f>
        <v>1</v>
      </c>
    </row>
    <row r="37" spans="1:37" x14ac:dyDescent="0.15">
      <c r="B37" t="s">
        <v>87</v>
      </c>
      <c r="C37">
        <f>COUNTIF(C$2:C$31,4)</f>
        <v>8</v>
      </c>
      <c r="D37">
        <f>SUMIF(C$2:C$31,4,D$2:D$31)</f>
        <v>58.04746150970459</v>
      </c>
      <c r="E37">
        <f t="shared" si="0"/>
        <v>7.2559326887130737</v>
      </c>
      <c r="F37">
        <f>COUNTIF(F$2:F$31,4)</f>
        <v>8</v>
      </c>
      <c r="G37">
        <f>SUMIF(F$2:F$31,4,G$2:G$31)</f>
        <v>59.617770195007324</v>
      </c>
      <c r="H37">
        <f t="shared" si="1"/>
        <v>7.4522212743759155</v>
      </c>
      <c r="I37">
        <f>COUNTIF(I$2:I$31,4)</f>
        <v>7</v>
      </c>
      <c r="J37">
        <f>SUMIF(I$2:I$31,4,J$2:J$31)</f>
        <v>51.036010265350342</v>
      </c>
      <c r="K37">
        <f t="shared" si="2"/>
        <v>7.2908586093357632</v>
      </c>
      <c r="L37">
        <f>COUNTIF(L$2:L$31,4)</f>
        <v>0</v>
      </c>
      <c r="M37">
        <f>SUMIF(L$2:L$31,4,M$2:M$31)</f>
        <v>0</v>
      </c>
      <c r="N37">
        <f t="shared" si="3"/>
        <v>0</v>
      </c>
      <c r="O37">
        <f>COUNTIF(O$2:O$31,4)</f>
        <v>0</v>
      </c>
      <c r="P37">
        <f>SUMIF(O$2:O$31,4,P$2:P$31)</f>
        <v>0</v>
      </c>
      <c r="Q37">
        <f t="shared" si="4"/>
        <v>0</v>
      </c>
      <c r="R37">
        <f>COUNTIF(R$2:R$31,4)</f>
        <v>0</v>
      </c>
      <c r="S37">
        <f>SUMIF(R$2:R$31,4,S$2:S$31)</f>
        <v>0</v>
      </c>
      <c r="T37">
        <f t="shared" si="5"/>
        <v>0</v>
      </c>
      <c r="U37">
        <f>COUNTIF(U$2:U$31,4)</f>
        <v>0</v>
      </c>
      <c r="V37">
        <f>SUMIF(U$2:U$31,4,V$2:V$31)</f>
        <v>0</v>
      </c>
      <c r="W37">
        <f t="shared" si="6"/>
        <v>0</v>
      </c>
      <c r="X37">
        <f>COUNTIF(X$2:X$31,4)</f>
        <v>0</v>
      </c>
      <c r="Y37">
        <f>SUMIF(X$2:X$31,4,Y$2:Y$31)</f>
        <v>0</v>
      </c>
      <c r="Z37">
        <f t="shared" si="7"/>
        <v>0</v>
      </c>
      <c r="AA37">
        <f>COUNTIF(AA$2:AA$31,4)</f>
        <v>0</v>
      </c>
      <c r="AB37">
        <f>SUMIF(AA$2:AA$31,4,AB$2:AB$31)</f>
        <v>0</v>
      </c>
      <c r="AC37">
        <f t="shared" si="8"/>
        <v>0</v>
      </c>
      <c r="AD37">
        <f>COUNTIF(AD$2:AD$31,4)</f>
        <v>0</v>
      </c>
      <c r="AE37">
        <f>SUMIF(AD$2:AD$31,4,AE$2:AE$31)</f>
        <v>0</v>
      </c>
      <c r="AF37">
        <f t="shared" si="9"/>
        <v>0</v>
      </c>
      <c r="AG37">
        <f t="shared" si="10"/>
        <v>23</v>
      </c>
      <c r="AH37">
        <f t="shared" si="11"/>
        <v>152.53226289749148</v>
      </c>
      <c r="AI37">
        <f t="shared" si="11"/>
        <v>19.795618723120008</v>
      </c>
      <c r="AJ37">
        <f>RANK(AH37,AH$34:AH52,0)</f>
        <v>2</v>
      </c>
      <c r="AK37">
        <f>RANK(AI37,AI$34:AI52,0)</f>
        <v>4</v>
      </c>
    </row>
    <row r="38" spans="1:37" x14ac:dyDescent="0.15">
      <c r="B38" t="s">
        <v>88</v>
      </c>
      <c r="C38">
        <f>COUNTIF(C$2:C$31,2)</f>
        <v>0</v>
      </c>
      <c r="D38">
        <f>SUMIF(C$2:C$31,2,D$2:D$31)</f>
        <v>0</v>
      </c>
      <c r="E38">
        <f>IF(D38=0,0,D38/C38)</f>
        <v>0</v>
      </c>
      <c r="F38">
        <f>COUNTIF(F$2:F$31,2)</f>
        <v>0</v>
      </c>
      <c r="G38">
        <f>SUMIF(F$2:F$31,2,G$2:G$31)</f>
        <v>0</v>
      </c>
      <c r="H38">
        <f>IF(G38=0,0,G38/F38)</f>
        <v>0</v>
      </c>
      <c r="I38">
        <f>COUNTIF(I$2:I$31,2)</f>
        <v>0</v>
      </c>
      <c r="J38">
        <f>SUMIF(I$2:I$31,2,J$2:J$31)</f>
        <v>0</v>
      </c>
      <c r="K38">
        <f>IF(J38=0,0,J38/I38)</f>
        <v>0</v>
      </c>
      <c r="L38">
        <f>COUNTIF(L$2:L$31,2)</f>
        <v>5</v>
      </c>
      <c r="M38">
        <f>SUMIF(L$2:L$31,2,M$2:M$31)</f>
        <v>37.254047870635986</v>
      </c>
      <c r="N38">
        <f>IF(M38=0,0,M38/L38)</f>
        <v>7.4508095741271969</v>
      </c>
      <c r="O38">
        <f>COUNTIF(O$2:O$31,2)</f>
        <v>18</v>
      </c>
      <c r="P38">
        <f>SUMIF(O$2:O$31,2,P$2:P$31)</f>
        <v>118.05762052536011</v>
      </c>
      <c r="Q38">
        <f>IF(P38=0,0,P38/O38)</f>
        <v>6.5587566958533392</v>
      </c>
      <c r="R38">
        <f>COUNTIF(R$2:R$31,2)</f>
        <v>0</v>
      </c>
      <c r="S38">
        <f>SUMIF(R$2:R$31,2,S$2:S$31)</f>
        <v>0</v>
      </c>
      <c r="T38">
        <f>IF(S38=0,0,S38/R38)</f>
        <v>0</v>
      </c>
      <c r="U38">
        <f>COUNTIF(U$2:U$31,2)</f>
        <v>0</v>
      </c>
      <c r="V38">
        <f>SUMIF(U$2:U$31,2,V$2:V$31)</f>
        <v>0</v>
      </c>
      <c r="W38">
        <f>IF(V38=0,0,V38/U38)</f>
        <v>0</v>
      </c>
      <c r="X38">
        <f>COUNTIF(X$2:X$31,2)</f>
        <v>0</v>
      </c>
      <c r="Y38">
        <f>SUMIF(X$2:X$31,2,Y$2:Y$31)</f>
        <v>0</v>
      </c>
      <c r="Z38">
        <f>IF(Y38=0,0,Y38/X38)</f>
        <v>0</v>
      </c>
      <c r="AA38">
        <f>COUNTIF(AA$2:AA$31,2)</f>
        <v>0</v>
      </c>
      <c r="AB38">
        <f>SUMIF(AA$2:AA$31,2,AB$2:AB$31)</f>
        <v>0</v>
      </c>
      <c r="AC38">
        <f>IF(AB38=0,0,AB38/AA38)</f>
        <v>0</v>
      </c>
      <c r="AD38">
        <f>COUNTIF(AD$2:AD$31,2)</f>
        <v>0</v>
      </c>
      <c r="AE38">
        <f>SUMIF(AD$2:AD$31,2,AE$2:AE$31)</f>
        <v>0</v>
      </c>
      <c r="AF38">
        <f>IF(AE38=0,0,AE38/AD38)</f>
        <v>0</v>
      </c>
      <c r="AG38">
        <f t="shared" si="10"/>
        <v>23</v>
      </c>
      <c r="AH38">
        <f t="shared" si="11"/>
        <v>96.912405824661249</v>
      </c>
      <c r="AI38">
        <f t="shared" si="11"/>
        <v>9.1508207194010414</v>
      </c>
      <c r="AJ38">
        <f>RANK(AH38,AH$34:AH53,0)</f>
        <v>4</v>
      </c>
      <c r="AK38">
        <f>RANK(AI38,AI$34:AI53,0)</f>
        <v>8</v>
      </c>
    </row>
    <row r="39" spans="1:37" x14ac:dyDescent="0.15">
      <c r="B39" t="s">
        <v>89</v>
      </c>
      <c r="C39">
        <f>COUNTIF(C$2:C$31,12)</f>
        <v>0</v>
      </c>
      <c r="D39">
        <f>SUMIF(C$2:C$31,12,D$2:D$31)</f>
        <v>0</v>
      </c>
      <c r="E39">
        <f t="shared" si="0"/>
        <v>0</v>
      </c>
      <c r="F39">
        <f>COUNTIF(F$2:F$31,12)</f>
        <v>0</v>
      </c>
      <c r="G39">
        <f>SUMIF(F$2:F$31,12,G$2:G$31)</f>
        <v>0</v>
      </c>
      <c r="H39">
        <f t="shared" ref="H39:H49" si="12">IF(G39=0,0,G39/F39)</f>
        <v>0</v>
      </c>
      <c r="I39">
        <f>COUNTIF(I$2:I$31,12)</f>
        <v>0</v>
      </c>
      <c r="J39">
        <f>SUMIF(I$2:I$31,12,J$2:J$31)</f>
        <v>0</v>
      </c>
      <c r="K39">
        <f t="shared" ref="K39:K49" si="13">IF(J39=0,0,J39/I39)</f>
        <v>0</v>
      </c>
      <c r="L39">
        <f>COUNTIF(L$2:L$31,12)</f>
        <v>0</v>
      </c>
      <c r="M39">
        <f>SUMIF(L$2:L$31,12,M$2:M$31)</f>
        <v>0</v>
      </c>
      <c r="N39">
        <f t="shared" ref="N39:N49" si="14">IF(M39=0,0,M39/L39)</f>
        <v>0</v>
      </c>
      <c r="O39">
        <f>COUNTIF(O$2:O$31,12)</f>
        <v>0</v>
      </c>
      <c r="P39">
        <f>SUMIF(O$2:O$31,12,P$2:P$31)</f>
        <v>0</v>
      </c>
      <c r="Q39">
        <f t="shared" ref="Q39:Q49" si="15">IF(P39=0,0,P39/O39)</f>
        <v>0</v>
      </c>
      <c r="R39">
        <f>COUNTIF(R$2:R$31,12)</f>
        <v>2</v>
      </c>
      <c r="S39">
        <f>SUMIF(R$2:R$31,12,S$2:S$31)</f>
        <v>12.798168182373047</v>
      </c>
      <c r="T39">
        <f t="shared" ref="T39:T49" si="16">IF(S39=0,0,S39/R39)</f>
        <v>6.3990840911865234</v>
      </c>
      <c r="U39">
        <f>COUNTIF(U$2:U$31,12)</f>
        <v>0</v>
      </c>
      <c r="V39">
        <f>SUMIF(U$2:U$31,12,V$2:V$31)</f>
        <v>0</v>
      </c>
      <c r="W39">
        <f t="shared" ref="W39:W49" si="17">IF(V39=0,0,V39/U39)</f>
        <v>0</v>
      </c>
      <c r="X39">
        <f>COUNTIF(X$2:X$31,12)</f>
        <v>0</v>
      </c>
      <c r="Y39">
        <f>SUMIF(X$2:X$31,12,Y$2:Y$31)</f>
        <v>0</v>
      </c>
      <c r="Z39">
        <f t="shared" ref="Z39:Z49" si="18">IF(Y39=0,0,Y39/X39)</f>
        <v>0</v>
      </c>
      <c r="AA39">
        <f>COUNTIF(AA$2:AA$31,12)</f>
        <v>5</v>
      </c>
      <c r="AB39">
        <f>SUMIF(AA$2:AA$31,12,AB$2:AB$31)</f>
        <v>30.945342540740967</v>
      </c>
      <c r="AC39">
        <f t="shared" ref="AC39:AC49" si="19">IF(AB39=0,0,AB39/AA39)</f>
        <v>6.1890685081481935</v>
      </c>
      <c r="AD39">
        <f>COUNTIF(AD$2:AD$31,12)</f>
        <v>6</v>
      </c>
      <c r="AE39">
        <f>SUMIF(AD$2:AD$31,12,AE$2:AE$31)</f>
        <v>36.7991943359375</v>
      </c>
      <c r="AF39">
        <f t="shared" ref="AF39:AF49" si="20">IF(AE39=0,0,AE39/AD39)</f>
        <v>6.133199055989583</v>
      </c>
      <c r="AG39">
        <f t="shared" si="10"/>
        <v>13</v>
      </c>
      <c r="AH39">
        <f t="shared" si="11"/>
        <v>16.268072032928465</v>
      </c>
      <c r="AI39">
        <f t="shared" si="11"/>
        <v>5.0506756528218588</v>
      </c>
      <c r="AJ39">
        <f>RANK(AH39,AH$34:AH54,0)</f>
        <v>10</v>
      </c>
      <c r="AK39">
        <f>RANK(AI39,AI$34:AI54,0)</f>
        <v>11</v>
      </c>
    </row>
    <row r="40" spans="1:37" x14ac:dyDescent="0.15">
      <c r="B40" t="s">
        <v>90</v>
      </c>
      <c r="C40">
        <f>COUNTIF(C$2:C$31,6)</f>
        <v>0</v>
      </c>
      <c r="D40">
        <f>SUMIF(C$2:C$31,6,D$2:D$31)</f>
        <v>0</v>
      </c>
      <c r="E40">
        <f t="shared" si="0"/>
        <v>0</v>
      </c>
      <c r="F40">
        <f>COUNTIF(F$2:F$31,6)</f>
        <v>0</v>
      </c>
      <c r="G40">
        <f>SUMIF(F$2:F$31,6,G$2:G$31)</f>
        <v>0</v>
      </c>
      <c r="H40">
        <f t="shared" si="12"/>
        <v>0</v>
      </c>
      <c r="I40">
        <f>COUNTIF(I$2:I$31,6)</f>
        <v>0</v>
      </c>
      <c r="J40">
        <f>SUMIF(I$2:I$31,6,J$2:J$31)</f>
        <v>0</v>
      </c>
      <c r="K40">
        <f t="shared" si="13"/>
        <v>0</v>
      </c>
      <c r="L40">
        <f>COUNTIF(L$2:L$31,6)</f>
        <v>0</v>
      </c>
      <c r="M40">
        <f>SUMIF(L$2:L$31,6,M$2:M$31)</f>
        <v>0</v>
      </c>
      <c r="N40">
        <f t="shared" si="14"/>
        <v>0</v>
      </c>
      <c r="O40">
        <f>COUNTIF(O$2:O$31,6)</f>
        <v>0</v>
      </c>
      <c r="P40">
        <f>SUMIF(O$2:O$31,6,P$2:P$31)</f>
        <v>0</v>
      </c>
      <c r="Q40">
        <f t="shared" si="15"/>
        <v>0</v>
      </c>
      <c r="R40">
        <f>COUNTIF(R$2:R$31,6)</f>
        <v>0</v>
      </c>
      <c r="S40">
        <f>SUMIF(R$2:R$31,6,S$2:S$31)</f>
        <v>0</v>
      </c>
      <c r="T40">
        <f t="shared" si="16"/>
        <v>0</v>
      </c>
      <c r="U40">
        <f>COUNTIF(U$2:U$31,6)</f>
        <v>0</v>
      </c>
      <c r="V40">
        <f>SUMIF(U$2:U$31,6,V$2:V$31)</f>
        <v>0</v>
      </c>
      <c r="W40">
        <f t="shared" si="17"/>
        <v>0</v>
      </c>
      <c r="X40">
        <f>COUNTIF(X$2:X$31,6)</f>
        <v>0</v>
      </c>
      <c r="Y40">
        <f>SUMIF(X$2:X$31,6,Y$2:Y$31)</f>
        <v>0</v>
      </c>
      <c r="Z40">
        <f t="shared" si="18"/>
        <v>0</v>
      </c>
      <c r="AA40">
        <f>COUNTIF(AA$2:AA$31,6)</f>
        <v>0</v>
      </c>
      <c r="AB40">
        <f>SUMIF(AA$2:AA$31,6,AB$2:AB$31)</f>
        <v>0</v>
      </c>
      <c r="AC40">
        <f t="shared" si="19"/>
        <v>0</v>
      </c>
      <c r="AD40">
        <f>COUNTIF(AD$2:AD$31,6)</f>
        <v>0</v>
      </c>
      <c r="AE40">
        <f>SUMIF(AD$2:AD$31,6,AE$2:AE$31)</f>
        <v>0</v>
      </c>
      <c r="AF40">
        <f t="shared" si="20"/>
        <v>0</v>
      </c>
      <c r="AG40">
        <f t="shared" si="10"/>
        <v>0</v>
      </c>
      <c r="AH40">
        <f t="shared" si="11"/>
        <v>0</v>
      </c>
      <c r="AI40">
        <f t="shared" si="11"/>
        <v>0</v>
      </c>
      <c r="AJ40">
        <f>RANK(AH40,AH$34:AH55,0)</f>
        <v>14</v>
      </c>
      <c r="AK40">
        <f>RANK(AI40,AI$34:AI55,0)</f>
        <v>14</v>
      </c>
    </row>
    <row r="41" spans="1:37" x14ac:dyDescent="0.15">
      <c r="B41" t="s">
        <v>91</v>
      </c>
      <c r="C41">
        <f>COUNTIF(C$2:C$31,8)</f>
        <v>0</v>
      </c>
      <c r="D41">
        <f>SUMIF(C$2:C$31,8,D$2:D$31)</f>
        <v>0</v>
      </c>
      <c r="E41">
        <f t="shared" si="0"/>
        <v>0</v>
      </c>
      <c r="F41">
        <f>COUNTIF(F$2:F$31,8)</f>
        <v>0</v>
      </c>
      <c r="G41">
        <f>SUMIF(F$2:F$31,8,G$2:G$31)</f>
        <v>0</v>
      </c>
      <c r="H41">
        <f t="shared" si="12"/>
        <v>0</v>
      </c>
      <c r="I41">
        <f>COUNTIF(I$2:I$31,8)</f>
        <v>0</v>
      </c>
      <c r="J41">
        <f>SUMIF(I$2:I$31,8,J$2:J$31)</f>
        <v>0</v>
      </c>
      <c r="K41">
        <f t="shared" si="13"/>
        <v>0</v>
      </c>
      <c r="L41">
        <f>COUNTIF(L$2:L$31,8)</f>
        <v>0</v>
      </c>
      <c r="M41">
        <f>SUMIF(L$2:L$31,8,M$2:M$31)</f>
        <v>0</v>
      </c>
      <c r="N41">
        <f t="shared" si="14"/>
        <v>0</v>
      </c>
      <c r="O41">
        <f>COUNTIF(O$2:O$31,8)</f>
        <v>0</v>
      </c>
      <c r="P41">
        <f>SUMIF(O$2:O$31,8,P$2:P$31)</f>
        <v>0</v>
      </c>
      <c r="Q41">
        <f t="shared" si="15"/>
        <v>0</v>
      </c>
      <c r="R41">
        <f>COUNTIF(R$2:R$31,8)</f>
        <v>0</v>
      </c>
      <c r="S41">
        <f>SUMIF(R$2:R$31,8,S$2:S$31)</f>
        <v>0</v>
      </c>
      <c r="T41">
        <f t="shared" si="16"/>
        <v>0</v>
      </c>
      <c r="U41">
        <f>COUNTIF(U$2:U$31,8)</f>
        <v>0</v>
      </c>
      <c r="V41">
        <f>SUMIF(U$2:U$31,8,V$2:V$31)</f>
        <v>0</v>
      </c>
      <c r="W41">
        <f t="shared" si="17"/>
        <v>0</v>
      </c>
      <c r="X41">
        <f>COUNTIF(X$2:X$31,8)</f>
        <v>1</v>
      </c>
      <c r="Y41">
        <f>SUMIF(X$2:X$31,8,Y$2:Y$31)</f>
        <v>7.1469860076904297</v>
      </c>
      <c r="Z41">
        <f t="shared" si="18"/>
        <v>7.1469860076904297</v>
      </c>
      <c r="AA41">
        <f>COUNTIF(AA$2:AA$31,8)</f>
        <v>0</v>
      </c>
      <c r="AB41">
        <f>SUMIF(AA$2:AA$31,8,AB$2:AB$31)</f>
        <v>0</v>
      </c>
      <c r="AC41">
        <f t="shared" si="19"/>
        <v>0</v>
      </c>
      <c r="AD41">
        <f>COUNTIF(AD$2:AD$31,8)</f>
        <v>0</v>
      </c>
      <c r="AE41">
        <f>SUMIF(AD$2:AD$31,8,AE$2:AE$31)</f>
        <v>0</v>
      </c>
      <c r="AF41">
        <f t="shared" si="20"/>
        <v>0</v>
      </c>
      <c r="AG41">
        <f t="shared" si="10"/>
        <v>1</v>
      </c>
      <c r="AH41">
        <f t="shared" si="11"/>
        <v>2.1440958023071288</v>
      </c>
      <c r="AI41">
        <f t="shared" si="11"/>
        <v>2.1440958023071288</v>
      </c>
      <c r="AJ41">
        <f>RANK(AH41,AH$34:AH56,0)</f>
        <v>13</v>
      </c>
      <c r="AK41">
        <f>RANK(AI41,AI$34:AI56,0)</f>
        <v>12</v>
      </c>
    </row>
    <row r="42" spans="1:37" x14ac:dyDescent="0.15">
      <c r="B42" t="s">
        <v>92</v>
      </c>
      <c r="C42">
        <f>COUNTIF(C$2:C$31,9)</f>
        <v>0</v>
      </c>
      <c r="D42">
        <f>SUMIF(C$2:C$31,9,D$2:D$31)</f>
        <v>0</v>
      </c>
      <c r="E42">
        <f t="shared" si="0"/>
        <v>0</v>
      </c>
      <c r="F42">
        <f>COUNTIF(F$2:F$31,9)</f>
        <v>0</v>
      </c>
      <c r="G42">
        <f>SUMIF(F$2:F$31,9,G$2:G$31)</f>
        <v>0</v>
      </c>
      <c r="H42">
        <f t="shared" si="12"/>
        <v>0</v>
      </c>
      <c r="I42">
        <f>COUNTIF(I$2:I$31,9)</f>
        <v>0</v>
      </c>
      <c r="J42">
        <f>SUMIF(I$2:I$31,9,J$2:J$31)</f>
        <v>0</v>
      </c>
      <c r="K42">
        <f t="shared" si="13"/>
        <v>0</v>
      </c>
      <c r="L42">
        <f>COUNTIF(L$2:L$31,9)</f>
        <v>0</v>
      </c>
      <c r="M42">
        <f>SUMIF(L$2:L$31,9,M$2:M$31)</f>
        <v>0</v>
      </c>
      <c r="N42">
        <f t="shared" si="14"/>
        <v>0</v>
      </c>
      <c r="O42">
        <f>COUNTIF(O$2:O$31,9)</f>
        <v>1</v>
      </c>
      <c r="P42">
        <f>SUMIF(O$2:O$31,9,P$2:P$31)</f>
        <v>7.3203291893005371</v>
      </c>
      <c r="Q42">
        <f t="shared" si="15"/>
        <v>7.3203291893005371</v>
      </c>
      <c r="R42">
        <f>COUNTIF(R$2:R$31,9)</f>
        <v>2</v>
      </c>
      <c r="S42">
        <f>SUMIF(R$2:R$31,9,S$2:S$31)</f>
        <v>14.528054237365723</v>
      </c>
      <c r="T42">
        <f t="shared" si="16"/>
        <v>7.2640271186828613</v>
      </c>
      <c r="U42">
        <f>COUNTIF(U$2:U$31,9)</f>
        <v>3</v>
      </c>
      <c r="V42">
        <f>SUMIF(U$2:U$31,9,V$2:V$31)</f>
        <v>19.834758281707764</v>
      </c>
      <c r="W42">
        <f t="shared" si="17"/>
        <v>6.6115860939025879</v>
      </c>
      <c r="X42">
        <f>COUNTIF(X$2:X$31,9)</f>
        <v>12</v>
      </c>
      <c r="Y42">
        <f>SUMIF(X$2:X$31,9,Y$2:Y$31)</f>
        <v>75.034099578857422</v>
      </c>
      <c r="Z42">
        <f t="shared" si="18"/>
        <v>6.2528416315714521</v>
      </c>
      <c r="AA42">
        <f>COUNTIF(AA$2:AA$31,9)</f>
        <v>4</v>
      </c>
      <c r="AB42">
        <f>SUMIF(AA$2:AA$31,9,AB$2:AB$31)</f>
        <v>26.315083026885986</v>
      </c>
      <c r="AC42">
        <f t="shared" si="19"/>
        <v>6.5787707567214966</v>
      </c>
      <c r="AD42">
        <f>COUNTIF(AD$2:AD$31,9)</f>
        <v>1</v>
      </c>
      <c r="AE42">
        <f>SUMIF(AD$2:AD$31,9,AE$2:AE$31)</f>
        <v>6.1175565719604492</v>
      </c>
      <c r="AF42">
        <f t="shared" si="20"/>
        <v>6.1175565719604492</v>
      </c>
      <c r="AG42">
        <f t="shared" si="10"/>
        <v>23</v>
      </c>
      <c r="AH42">
        <f t="shared" si="11"/>
        <v>47.975130081176751</v>
      </c>
      <c r="AI42">
        <f t="shared" si="11"/>
        <v>14.472207808494566</v>
      </c>
      <c r="AJ42">
        <f>RANK(AH42,AH$34:AH57,0)</f>
        <v>8</v>
      </c>
      <c r="AK42">
        <f>RANK(AI42,AI$34:AI57,0)</f>
        <v>6</v>
      </c>
    </row>
    <row r="43" spans="1:37" x14ac:dyDescent="0.15">
      <c r="B43" t="s">
        <v>93</v>
      </c>
      <c r="C43">
        <f>COUNTIF(C$2:C$31,7)</f>
        <v>0</v>
      </c>
      <c r="D43">
        <f>SUMIF(C$2:C$31,7,D$2:D$31)</f>
        <v>0</v>
      </c>
      <c r="E43">
        <f t="shared" si="0"/>
        <v>0</v>
      </c>
      <c r="F43">
        <f>COUNTIF(F$2:F$31,7)</f>
        <v>0</v>
      </c>
      <c r="G43">
        <f>SUMIF(F$2:F$31,7,G$2:G$31)</f>
        <v>0</v>
      </c>
      <c r="H43">
        <f t="shared" si="12"/>
        <v>0</v>
      </c>
      <c r="I43">
        <f>COUNTIF(I$2:I$31,7)</f>
        <v>0</v>
      </c>
      <c r="J43">
        <f>SUMIF(I$2:I$31,7,J$2:J$31)</f>
        <v>0</v>
      </c>
      <c r="K43">
        <f t="shared" si="13"/>
        <v>0</v>
      </c>
      <c r="L43">
        <f>COUNTIF(L$2:L$31,7)</f>
        <v>0</v>
      </c>
      <c r="M43">
        <f>SUMIF(L$2:L$31,7,M$2:M$31)</f>
        <v>0</v>
      </c>
      <c r="N43">
        <f t="shared" si="14"/>
        <v>0</v>
      </c>
      <c r="O43">
        <f>COUNTIF(O$2:O$31,7)</f>
        <v>0</v>
      </c>
      <c r="P43">
        <f>SUMIF(O$2:O$31,7,P$2:P$31)</f>
        <v>0</v>
      </c>
      <c r="Q43">
        <f t="shared" si="15"/>
        <v>0</v>
      </c>
      <c r="R43">
        <f>COUNTIF(R$2:R$31,7)</f>
        <v>0</v>
      </c>
      <c r="S43">
        <f>SUMIF(R$2:R$31,7,S$2:S$31)</f>
        <v>0</v>
      </c>
      <c r="T43">
        <f t="shared" si="16"/>
        <v>0</v>
      </c>
      <c r="U43">
        <f>COUNTIF(U$2:U$31,7)</f>
        <v>5</v>
      </c>
      <c r="V43">
        <f>SUMIF(U$2:U$31,7,V$2:V$31)</f>
        <v>33.139358997344971</v>
      </c>
      <c r="W43">
        <f t="shared" si="17"/>
        <v>6.627871799468994</v>
      </c>
      <c r="X43">
        <f>COUNTIF(X$2:X$31,7)</f>
        <v>6</v>
      </c>
      <c r="Y43">
        <f>SUMIF(X$2:X$31,7,Y$2:Y$31)</f>
        <v>39.685560703277588</v>
      </c>
      <c r="Z43">
        <f t="shared" si="18"/>
        <v>6.6142601172129316</v>
      </c>
      <c r="AA43">
        <f>COUNTIF(AA$2:AA$31,7)</f>
        <v>6</v>
      </c>
      <c r="AB43">
        <f>SUMIF(AA$2:AA$31,7,AB$2:AB$31)</f>
        <v>38.022377014160156</v>
      </c>
      <c r="AC43">
        <f t="shared" si="19"/>
        <v>6.3370628356933594</v>
      </c>
      <c r="AD43">
        <f>COUNTIF(AD$2:AD$31,7)</f>
        <v>4</v>
      </c>
      <c r="AE43">
        <f>SUMIF(AD$2:AD$31,7,AE$2:AE$31)</f>
        <v>24.682310581207275</v>
      </c>
      <c r="AF43">
        <f t="shared" si="20"/>
        <v>6.1705776453018188</v>
      </c>
      <c r="AG43">
        <f t="shared" si="10"/>
        <v>21</v>
      </c>
      <c r="AH43">
        <f t="shared" si="11"/>
        <v>35.234118270874028</v>
      </c>
      <c r="AI43">
        <f t="shared" si="11"/>
        <v>6.5198970866203316</v>
      </c>
      <c r="AJ43">
        <f>RANK(AH43,AH$34:AH58,0)</f>
        <v>9</v>
      </c>
      <c r="AK43">
        <f>RANK(AI43,AI$34:AI58,0)</f>
        <v>10</v>
      </c>
    </row>
    <row r="44" spans="1:37" x14ac:dyDescent="0.15">
      <c r="B44" t="s">
        <v>94</v>
      </c>
      <c r="C44">
        <f>COUNTIF(C$2:C$31,11)</f>
        <v>0</v>
      </c>
      <c r="D44">
        <f>SUMIF(C$2:C$31,11,D$2:D$31)</f>
        <v>0</v>
      </c>
      <c r="E44">
        <f t="shared" si="0"/>
        <v>0</v>
      </c>
      <c r="F44">
        <f>COUNTIF(F$2:F$31,11)</f>
        <v>0</v>
      </c>
      <c r="G44">
        <f>SUMIF(F$2:F$31,11,G$2:G$31)</f>
        <v>0</v>
      </c>
      <c r="H44">
        <f t="shared" si="12"/>
        <v>0</v>
      </c>
      <c r="I44">
        <f>COUNTIF(I$2:I$31,11)</f>
        <v>0</v>
      </c>
      <c r="J44">
        <f>SUMIF(I$2:I$31,11,J$2:J$31)</f>
        <v>0</v>
      </c>
      <c r="K44">
        <f t="shared" si="13"/>
        <v>0</v>
      </c>
      <c r="L44">
        <f>COUNTIF(L$2:L$31,11)</f>
        <v>0</v>
      </c>
      <c r="M44">
        <f>SUMIF(L$2:L$31,11,M$2:M$31)</f>
        <v>0</v>
      </c>
      <c r="N44">
        <f t="shared" si="14"/>
        <v>0</v>
      </c>
      <c r="O44">
        <f>COUNTIF(O$2:O$31,11)</f>
        <v>0</v>
      </c>
      <c r="P44">
        <f>SUMIF(O$2:O$31,11,P$2:P$31)</f>
        <v>0</v>
      </c>
      <c r="Q44">
        <f t="shared" si="15"/>
        <v>0</v>
      </c>
      <c r="R44">
        <f>COUNTIF(R$2:R$31,11)</f>
        <v>1</v>
      </c>
      <c r="S44">
        <f>SUMIF(R$2:R$31,11,S$2:S$31)</f>
        <v>7.1141457557678223</v>
      </c>
      <c r="T44">
        <f t="shared" si="16"/>
        <v>7.1141457557678223</v>
      </c>
      <c r="U44">
        <f>COUNTIF(U$2:U$31,11)</f>
        <v>0</v>
      </c>
      <c r="V44">
        <f>SUMIF(U$2:U$31,11,V$2:V$31)</f>
        <v>0</v>
      </c>
      <c r="W44">
        <f t="shared" si="17"/>
        <v>0</v>
      </c>
      <c r="X44">
        <f>COUNTIF(X$2:X$31,11)</f>
        <v>1</v>
      </c>
      <c r="Y44">
        <f>SUMIF(X$2:X$31,11,Y$2:Y$31)</f>
        <v>7.028961181640625</v>
      </c>
      <c r="Z44">
        <f t="shared" si="18"/>
        <v>7.028961181640625</v>
      </c>
      <c r="AA44">
        <f>COUNTIF(AA$2:AA$31,11)</f>
        <v>3</v>
      </c>
      <c r="AB44">
        <f>SUMIF(AA$2:AA$31,11,AB$2:AB$31)</f>
        <v>20.107643604278564</v>
      </c>
      <c r="AC44">
        <f t="shared" si="19"/>
        <v>6.7025478680928545</v>
      </c>
      <c r="AD44">
        <f>COUNTIF(AD$2:AD$31,11)</f>
        <v>7</v>
      </c>
      <c r="AE44">
        <f>SUMIF(AD$2:AD$31,11,AE$2:AE$31)</f>
        <v>44.272838115692139</v>
      </c>
      <c r="AF44">
        <f t="shared" si="20"/>
        <v>6.3246911593845914</v>
      </c>
      <c r="AG44">
        <f t="shared" si="10"/>
        <v>12</v>
      </c>
      <c r="AH44">
        <f t="shared" si="11"/>
        <v>14.114573764801026</v>
      </c>
      <c r="AI44">
        <f t="shared" si="11"/>
        <v>7.6387399219331291</v>
      </c>
      <c r="AJ44">
        <f>RANK(AH44,AH$34:AH59,0)</f>
        <v>11</v>
      </c>
      <c r="AK44">
        <f>RANK(AI44,AI$34:AI59,0)</f>
        <v>9</v>
      </c>
    </row>
    <row r="45" spans="1:37" x14ac:dyDescent="0.15">
      <c r="B45" t="s">
        <v>95</v>
      </c>
      <c r="C45">
        <f>COUNTIF(C$2:C$31,10)</f>
        <v>0</v>
      </c>
      <c r="D45">
        <f>SUMIF(C$2:C$31,10,D$2:D$31)</f>
        <v>0</v>
      </c>
      <c r="E45">
        <f t="shared" si="0"/>
        <v>0</v>
      </c>
      <c r="F45">
        <f>COUNTIF(F$2:F$31,10)</f>
        <v>0</v>
      </c>
      <c r="G45">
        <f>SUMIF(F$2:F$31,10,G$2:G$31)</f>
        <v>0</v>
      </c>
      <c r="H45">
        <f t="shared" si="12"/>
        <v>0</v>
      </c>
      <c r="I45">
        <f>COUNTIF(I$2:I$31,10)</f>
        <v>0</v>
      </c>
      <c r="J45">
        <f>SUMIF(I$2:I$31,10,J$2:J$31)</f>
        <v>0</v>
      </c>
      <c r="K45">
        <f t="shared" si="13"/>
        <v>0</v>
      </c>
      <c r="L45">
        <f>COUNTIF(L$2:L$31,10)</f>
        <v>1</v>
      </c>
      <c r="M45">
        <f>SUMIF(L$2:L$31,10,M$2:M$31)</f>
        <v>7.366124153137207</v>
      </c>
      <c r="N45">
        <f t="shared" si="14"/>
        <v>7.366124153137207</v>
      </c>
      <c r="O45">
        <f>COUNTIF(O$2:O$31,10)</f>
        <v>1</v>
      </c>
      <c r="P45">
        <f>SUMIF(O$2:O$31,10,P$2:P$31)</f>
        <v>7.3349318504333496</v>
      </c>
      <c r="Q45">
        <f t="shared" si="15"/>
        <v>7.3349318504333496</v>
      </c>
      <c r="R45">
        <f>COUNTIF(R$2:R$31,10)</f>
        <v>11</v>
      </c>
      <c r="S45">
        <f>SUMIF(R$2:R$31,10,S$2:S$31)</f>
        <v>72.502930164337158</v>
      </c>
      <c r="T45">
        <f t="shared" si="16"/>
        <v>6.5911754694851963</v>
      </c>
      <c r="U45">
        <f>COUNTIF(U$2:U$31,10)</f>
        <v>10</v>
      </c>
      <c r="V45">
        <f>SUMIF(U$2:U$31,10,V$2:V$31)</f>
        <v>63.791336536407471</v>
      </c>
      <c r="W45">
        <f t="shared" si="17"/>
        <v>6.3791336536407472</v>
      </c>
      <c r="X45">
        <f>COUNTIF(X$2:X$31,10)</f>
        <v>0</v>
      </c>
      <c r="Y45">
        <f>SUMIF(X$2:X$31,10,Y$2:Y$31)</f>
        <v>0</v>
      </c>
      <c r="Z45">
        <f t="shared" si="18"/>
        <v>0</v>
      </c>
      <c r="AA45">
        <f>COUNTIF(AA$2:AA$31,10)</f>
        <v>0</v>
      </c>
      <c r="AB45">
        <f>SUMIF(AA$2:AA$31,10,AB$2:AB$31)</f>
        <v>0</v>
      </c>
      <c r="AC45">
        <f t="shared" si="19"/>
        <v>0</v>
      </c>
      <c r="AD45">
        <f>COUNTIF(AD$2:AD$31,10)</f>
        <v>0</v>
      </c>
      <c r="AE45">
        <f>SUMIF(AD$2:AD$31,10,AE$2:AE$31)</f>
        <v>0</v>
      </c>
      <c r="AF45">
        <f t="shared" si="20"/>
        <v>0</v>
      </c>
      <c r="AG45">
        <f t="shared" si="10"/>
        <v>23</v>
      </c>
      <c r="AH45">
        <f t="shared" si="11"/>
        <v>71.325245714187616</v>
      </c>
      <c r="AI45">
        <f t="shared" si="11"/>
        <v>15.404487213654951</v>
      </c>
      <c r="AJ45">
        <f>RANK(AH45,AH$34:AH60,0)</f>
        <v>6</v>
      </c>
      <c r="AK45">
        <f>RANK(AI45,AI$34:AI60,0)</f>
        <v>5</v>
      </c>
    </row>
    <row r="46" spans="1:37" x14ac:dyDescent="0.15">
      <c r="B46" t="s">
        <v>96</v>
      </c>
      <c r="C46">
        <f>COUNTIF(C$2:C$31,13)</f>
        <v>0</v>
      </c>
      <c r="D46">
        <f>SUMIF(C$2:C$31,13,D$2:D$31)</f>
        <v>0</v>
      </c>
      <c r="E46">
        <f t="shared" si="0"/>
        <v>0</v>
      </c>
      <c r="F46">
        <f>COUNTIF(F$2:F$31,13)</f>
        <v>0</v>
      </c>
      <c r="G46">
        <f>SUMIF(F$2:F$31,13,G$2:G$31)</f>
        <v>0</v>
      </c>
      <c r="H46">
        <f t="shared" si="12"/>
        <v>0</v>
      </c>
      <c r="I46">
        <f>COUNTIF(I$2:I$31,13)</f>
        <v>0</v>
      </c>
      <c r="J46">
        <f>SUMIF(I$2:I$31,13,J$2:J$31)</f>
        <v>0</v>
      </c>
      <c r="K46">
        <f t="shared" si="13"/>
        <v>0</v>
      </c>
      <c r="L46">
        <f>COUNTIF(L$2:L$31,13)</f>
        <v>0</v>
      </c>
      <c r="M46">
        <f>SUMIF(L$2:L$31,13,M$2:M$31)</f>
        <v>0</v>
      </c>
      <c r="N46">
        <f t="shared" si="14"/>
        <v>0</v>
      </c>
      <c r="O46">
        <f>COUNTIF(O$2:O$31,13)</f>
        <v>3</v>
      </c>
      <c r="P46">
        <f>SUMIF(O$2:O$31,13,P$2:P$31)</f>
        <v>21.868420124053955</v>
      </c>
      <c r="Q46">
        <f t="shared" si="15"/>
        <v>7.2894733746846514</v>
      </c>
      <c r="R46">
        <f>COUNTIF(R$2:R$31,13)</f>
        <v>7</v>
      </c>
      <c r="S46">
        <f>SUMIF(R$2:R$31,13,S$2:S$31)</f>
        <v>44.268094062805176</v>
      </c>
      <c r="T46">
        <f t="shared" si="16"/>
        <v>6.3240134375435968</v>
      </c>
      <c r="U46">
        <f>COUNTIF(U$2:U$31,13)</f>
        <v>5</v>
      </c>
      <c r="V46">
        <f>SUMIF(U$2:U$31,13,V$2:V$31)</f>
        <v>33.205258846282959</v>
      </c>
      <c r="W46">
        <f t="shared" si="17"/>
        <v>6.6410517692565918</v>
      </c>
      <c r="X46">
        <f>COUNTIF(X$2:X$31,13)</f>
        <v>3</v>
      </c>
      <c r="Y46">
        <f>SUMIF(X$2:X$31,13,Y$2:Y$31)</f>
        <v>19.495598793029785</v>
      </c>
      <c r="Z46">
        <f t="shared" si="18"/>
        <v>6.4985329310099287</v>
      </c>
      <c r="AA46">
        <f>COUNTIF(AA$2:AA$31,13)</f>
        <v>4</v>
      </c>
      <c r="AB46">
        <f>SUMIF(AA$2:AA$31,13,AB$2:AB$31)</f>
        <v>24.86293363571167</v>
      </c>
      <c r="AC46">
        <f t="shared" si="19"/>
        <v>6.2157334089279175</v>
      </c>
      <c r="AD46">
        <f>COUNTIF(AD$2:AD$31,13)</f>
        <v>1</v>
      </c>
      <c r="AE46">
        <f>SUMIF(AD$2:AD$31,13,AE$2:AE$31)</f>
        <v>6.0868492126464844</v>
      </c>
      <c r="AF46">
        <f t="shared" si="20"/>
        <v>6.0868492126464844</v>
      </c>
      <c r="AG46">
        <f t="shared" si="10"/>
        <v>23</v>
      </c>
      <c r="AH46">
        <f t="shared" si="11"/>
        <v>59.967153930664061</v>
      </c>
      <c r="AI46">
        <f t="shared" si="11"/>
        <v>13.993502933638435</v>
      </c>
      <c r="AJ46">
        <f>RANK(AH46,AH$34:AH61,0)</f>
        <v>7</v>
      </c>
      <c r="AK46">
        <f>RANK(AI46,AI$34:AI61,0)</f>
        <v>7</v>
      </c>
    </row>
    <row r="47" spans="1:37" x14ac:dyDescent="0.15">
      <c r="B47" t="s">
        <v>97</v>
      </c>
      <c r="C47">
        <f>COUNTIF(C$2:C$31,16)</f>
        <v>0</v>
      </c>
      <c r="D47">
        <f>SUMIF(C$2:C$31,16,D$2:D$31)</f>
        <v>0</v>
      </c>
      <c r="E47">
        <f t="shared" si="0"/>
        <v>0</v>
      </c>
      <c r="F47">
        <f>COUNTIF(F$2:F$31,16)</f>
        <v>0</v>
      </c>
      <c r="G47">
        <f>SUMIF(F$2:F$31,16,G$2:G$31)</f>
        <v>0</v>
      </c>
      <c r="H47">
        <f t="shared" si="12"/>
        <v>0</v>
      </c>
      <c r="I47">
        <f>COUNTIF(I$2:I$31,16)</f>
        <v>0</v>
      </c>
      <c r="J47">
        <f>SUMIF(I$2:I$31,16,J$2:J$31)</f>
        <v>0</v>
      </c>
      <c r="K47">
        <f t="shared" si="13"/>
        <v>0</v>
      </c>
      <c r="L47">
        <f>COUNTIF(L$2:L$31,16)</f>
        <v>0</v>
      </c>
      <c r="M47">
        <f>SUMIF(L$2:L$31,16,M$2:M$31)</f>
        <v>0</v>
      </c>
      <c r="N47">
        <f t="shared" si="14"/>
        <v>0</v>
      </c>
      <c r="O47">
        <f>COUNTIF(O$2:O$31,16)</f>
        <v>0</v>
      </c>
      <c r="P47">
        <f>SUMIF(O$2:O$31,16,P$2:P$31)</f>
        <v>0</v>
      </c>
      <c r="Q47">
        <f t="shared" si="15"/>
        <v>0</v>
      </c>
      <c r="R47">
        <f>COUNTIF(R$2:R$31,16)</f>
        <v>0</v>
      </c>
      <c r="S47">
        <f>SUMIF(R$2:R$31,16,S$2:S$31)</f>
        <v>0</v>
      </c>
      <c r="T47">
        <f t="shared" si="16"/>
        <v>0</v>
      </c>
      <c r="U47">
        <f>COUNTIF(U$2:U$31,16)</f>
        <v>0</v>
      </c>
      <c r="V47">
        <f>SUMIF(U$2:U$31,16,V$2:V$31)</f>
        <v>0</v>
      </c>
      <c r="W47">
        <f t="shared" si="17"/>
        <v>0</v>
      </c>
      <c r="X47">
        <f>COUNTIF(X$2:X$31,16)</f>
        <v>0</v>
      </c>
      <c r="Y47">
        <f>SUMIF(X$2:X$31,16,Y$2:Y$31)</f>
        <v>0</v>
      </c>
      <c r="Z47">
        <f t="shared" si="18"/>
        <v>0</v>
      </c>
      <c r="AA47">
        <f>COUNTIF(AA$2:AA$31,16)</f>
        <v>1</v>
      </c>
      <c r="AB47">
        <f>SUMIF(AA$2:AA$31,16,AB$2:AB$31)</f>
        <v>6.9513726234436035</v>
      </c>
      <c r="AC47">
        <f t="shared" si="19"/>
        <v>6.9513726234436035</v>
      </c>
      <c r="AD47">
        <f>COUNTIF(AD$2:AD$31,16)</f>
        <v>4</v>
      </c>
      <c r="AE47">
        <f>SUMIF(AD$2:AD$31,16,AE$2:AE$31)</f>
        <v>27.22922420501709</v>
      </c>
      <c r="AF47">
        <f t="shared" si="20"/>
        <v>6.8073060512542725</v>
      </c>
      <c r="AG47">
        <f t="shared" si="10"/>
        <v>5</v>
      </c>
      <c r="AH47">
        <f t="shared" si="11"/>
        <v>4.1131969451904293</v>
      </c>
      <c r="AI47">
        <f t="shared" si="11"/>
        <v>2.0710051298141479</v>
      </c>
      <c r="AJ47">
        <f>RANK(AH47,AH$34:AH62,0)</f>
        <v>12</v>
      </c>
      <c r="AK47">
        <f>RANK(AI47,AI$34:AI62,0)</f>
        <v>13</v>
      </c>
    </row>
    <row r="48" spans="1:37" x14ac:dyDescent="0.15">
      <c r="B48" t="s">
        <v>98</v>
      </c>
      <c r="C48">
        <f>COUNTIF(C$2:C$31,15)</f>
        <v>0</v>
      </c>
      <c r="D48">
        <f>SUMIF(C$2:C$31,15,D$2:D$31)</f>
        <v>0</v>
      </c>
      <c r="E48">
        <f t="shared" si="0"/>
        <v>0</v>
      </c>
      <c r="F48">
        <f>COUNTIF(F$2:F$31,15)</f>
        <v>0</v>
      </c>
      <c r="G48">
        <f>SUMIF(F$2:F$31,15,G$2:G$31)</f>
        <v>0</v>
      </c>
      <c r="H48">
        <f t="shared" si="12"/>
        <v>0</v>
      </c>
      <c r="I48">
        <f>COUNTIF(I$2:I$31,15)</f>
        <v>0</v>
      </c>
      <c r="J48">
        <f>SUMIF(I$2:I$31,15,J$2:J$31)</f>
        <v>0</v>
      </c>
      <c r="K48">
        <f t="shared" si="13"/>
        <v>0</v>
      </c>
      <c r="L48">
        <f>COUNTIF(L$2:L$31,15)</f>
        <v>0</v>
      </c>
      <c r="M48">
        <f>SUMIF(L$2:L$31,15,M$2:M$31)</f>
        <v>0</v>
      </c>
      <c r="N48">
        <f t="shared" si="14"/>
        <v>0</v>
      </c>
      <c r="O48">
        <f>COUNTIF(O$2:O$31,15)</f>
        <v>0</v>
      </c>
      <c r="P48">
        <f>SUMIF(O$2:O$31,15,P$2:P$31)</f>
        <v>0</v>
      </c>
      <c r="Q48">
        <f t="shared" si="15"/>
        <v>0</v>
      </c>
      <c r="R48">
        <f>COUNTIF(R$2:R$31,15)</f>
        <v>0</v>
      </c>
      <c r="S48">
        <f>SUMIF(R$2:R$31,15,S$2:S$31)</f>
        <v>0</v>
      </c>
      <c r="T48">
        <f t="shared" si="16"/>
        <v>0</v>
      </c>
      <c r="U48">
        <f>COUNTIF(U$2:U$31,15)</f>
        <v>0</v>
      </c>
      <c r="V48">
        <f>SUMIF(U$2:U$31,15,V$2:V$31)</f>
        <v>0</v>
      </c>
      <c r="W48">
        <f t="shared" si="17"/>
        <v>0</v>
      </c>
      <c r="X48">
        <f>COUNTIF(X$2:X$31,15)</f>
        <v>0</v>
      </c>
      <c r="Y48">
        <f>SUMIF(X$2:X$31,15,Y$2:Y$31)</f>
        <v>0</v>
      </c>
      <c r="Z48">
        <f t="shared" si="18"/>
        <v>0</v>
      </c>
      <c r="AA48">
        <f>COUNTIF(AA$2:AA$31,15)</f>
        <v>0</v>
      </c>
      <c r="AB48">
        <f>SUMIF(AA$2:AA$31,15,AB$2:AB$31)</f>
        <v>0</v>
      </c>
      <c r="AC48">
        <f t="shared" si="19"/>
        <v>0</v>
      </c>
      <c r="AD48">
        <f>COUNTIF(AD$2:AD$31,15)</f>
        <v>0</v>
      </c>
      <c r="AE48">
        <f>SUMIF(AD$2:AD$31,15,AE$2:AE$31)</f>
        <v>0</v>
      </c>
      <c r="AF48">
        <f t="shared" si="20"/>
        <v>0</v>
      </c>
      <c r="AG48">
        <f t="shared" si="10"/>
        <v>0</v>
      </c>
      <c r="AH48">
        <f t="shared" si="11"/>
        <v>0</v>
      </c>
      <c r="AI48">
        <f t="shared" si="11"/>
        <v>0</v>
      </c>
      <c r="AJ48">
        <f>RANK(AH48,AH$34:AH63,0)</f>
        <v>14</v>
      </c>
      <c r="AK48">
        <f>RANK(AI48,AI$34:AI63,0)</f>
        <v>14</v>
      </c>
    </row>
    <row r="49" spans="2:37" x14ac:dyDescent="0.15">
      <c r="B49" t="s">
        <v>99</v>
      </c>
      <c r="C49">
        <f>COUNTIF(C$2:C$31,14)</f>
        <v>0</v>
      </c>
      <c r="D49">
        <f>SUMIF(C$2:C$31,14,D$2:D$31)</f>
        <v>0</v>
      </c>
      <c r="E49">
        <f t="shared" si="0"/>
        <v>0</v>
      </c>
      <c r="F49">
        <f>COUNTIF(F$2:F$31,14)</f>
        <v>0</v>
      </c>
      <c r="G49">
        <f>SUMIF(F$2:F$31,14,G$2:G$31)</f>
        <v>0</v>
      </c>
      <c r="H49">
        <f t="shared" si="12"/>
        <v>0</v>
      </c>
      <c r="I49">
        <f>COUNTIF(I$2:I$31,14)</f>
        <v>0</v>
      </c>
      <c r="J49">
        <f>SUMIF(I$2:I$31,14,J$2:J$31)</f>
        <v>0</v>
      </c>
      <c r="K49">
        <f t="shared" si="13"/>
        <v>0</v>
      </c>
      <c r="L49">
        <f>COUNTIF(L$2:L$31,14)</f>
        <v>0</v>
      </c>
      <c r="M49">
        <f>SUMIF(L$2:L$31,14,M$2:M$31)</f>
        <v>0</v>
      </c>
      <c r="N49">
        <f t="shared" si="14"/>
        <v>0</v>
      </c>
      <c r="O49">
        <f>COUNTIF(O$2:O$31,14)</f>
        <v>0</v>
      </c>
      <c r="P49">
        <f>SUMIF(O$2:O$31,14,P$2:P$31)</f>
        <v>0</v>
      </c>
      <c r="Q49">
        <f t="shared" si="15"/>
        <v>0</v>
      </c>
      <c r="R49">
        <f>COUNTIF(R$2:R$31,14)</f>
        <v>0</v>
      </c>
      <c r="S49">
        <f>SUMIF(R$2:R$31,14,S$2:S$31)</f>
        <v>0</v>
      </c>
      <c r="T49">
        <f t="shared" si="16"/>
        <v>0</v>
      </c>
      <c r="U49">
        <f>COUNTIF(U$2:U$31,14)</f>
        <v>0</v>
      </c>
      <c r="V49">
        <f>SUMIF(U$2:U$31,14,V$2:V$31)</f>
        <v>0</v>
      </c>
      <c r="W49">
        <f t="shared" si="17"/>
        <v>0</v>
      </c>
      <c r="X49">
        <f>COUNTIF(X$2:X$31,14)</f>
        <v>0</v>
      </c>
      <c r="Y49">
        <f>SUMIF(X$2:X$31,14,Y$2:Y$31)</f>
        <v>0</v>
      </c>
      <c r="Z49">
        <f t="shared" si="18"/>
        <v>0</v>
      </c>
      <c r="AA49">
        <f>COUNTIF(AA$2:AA$31,14)</f>
        <v>0</v>
      </c>
      <c r="AB49">
        <f>SUMIF(AA$2:AA$31,14,AB$2:AB$31)</f>
        <v>0</v>
      </c>
      <c r="AC49">
        <f t="shared" si="19"/>
        <v>0</v>
      </c>
      <c r="AD49">
        <f>COUNTIF(AD$2:AD$31,14)</f>
        <v>0</v>
      </c>
      <c r="AE49">
        <f>SUMIF(AD$2:AD$31,14,AE$2:AE$31)</f>
        <v>0</v>
      </c>
      <c r="AF49">
        <f t="shared" si="20"/>
        <v>0</v>
      </c>
      <c r="AG49">
        <f t="shared" si="10"/>
        <v>0</v>
      </c>
      <c r="AH49">
        <f t="shared" si="11"/>
        <v>0</v>
      </c>
      <c r="AI49">
        <f t="shared" si="11"/>
        <v>0</v>
      </c>
      <c r="AJ49">
        <f>RANK(AH49,AH$34:AH64,0)</f>
        <v>14</v>
      </c>
      <c r="AK49">
        <f>RANK(AI49,AI$34:AI64,0)</f>
        <v>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6"/>
  <sheetViews>
    <sheetView topLeftCell="A85" workbookViewId="0">
      <selection activeCell="I79" sqref="I79"/>
    </sheetView>
  </sheetViews>
  <sheetFormatPr defaultRowHeight="13.5" x14ac:dyDescent="0.15"/>
  <cols>
    <col min="2" max="3" width="9.625" bestFit="1" customWidth="1"/>
  </cols>
  <sheetData>
    <row r="1" spans="1:49" s="12" customFormat="1" x14ac:dyDescent="0.15">
      <c r="A1" s="12" t="s">
        <v>22</v>
      </c>
      <c r="B1" s="12" t="s">
        <v>53</v>
      </c>
      <c r="C1" s="12" t="s">
        <v>55</v>
      </c>
      <c r="D1" s="12" t="s">
        <v>445</v>
      </c>
      <c r="E1" s="12" t="s">
        <v>56</v>
      </c>
      <c r="F1" s="12" t="s">
        <v>58</v>
      </c>
      <c r="G1" s="12" t="s">
        <v>446</v>
      </c>
      <c r="H1" s="12" t="s">
        <v>59</v>
      </c>
      <c r="I1" s="12" t="s">
        <v>61</v>
      </c>
      <c r="J1" s="12" t="s">
        <v>447</v>
      </c>
      <c r="K1" s="12" t="s">
        <v>62</v>
      </c>
      <c r="L1" s="12" t="s">
        <v>64</v>
      </c>
      <c r="M1" s="12" t="s">
        <v>448</v>
      </c>
      <c r="N1" s="12" t="s">
        <v>65</v>
      </c>
      <c r="O1" s="12" t="s">
        <v>67</v>
      </c>
      <c r="P1" s="12" t="s">
        <v>449</v>
      </c>
      <c r="Q1" s="12" t="s">
        <v>68</v>
      </c>
      <c r="R1" s="12" t="s">
        <v>70</v>
      </c>
      <c r="S1" s="12" t="s">
        <v>450</v>
      </c>
      <c r="T1" s="12" t="s">
        <v>71</v>
      </c>
      <c r="U1" s="12" t="s">
        <v>73</v>
      </c>
      <c r="V1" s="12" t="s">
        <v>451</v>
      </c>
      <c r="W1" s="12" t="s">
        <v>74</v>
      </c>
      <c r="X1" s="12" t="s">
        <v>76</v>
      </c>
      <c r="Y1" s="12" t="s">
        <v>452</v>
      </c>
      <c r="Z1" s="12" t="s">
        <v>77</v>
      </c>
      <c r="AA1" s="12" t="s">
        <v>79</v>
      </c>
      <c r="AB1" s="12" t="s">
        <v>453</v>
      </c>
      <c r="AC1" s="12" t="s">
        <v>80</v>
      </c>
      <c r="AD1" s="12" t="s">
        <v>82</v>
      </c>
      <c r="AE1" s="12" t="s">
        <v>454</v>
      </c>
      <c r="AF1" s="12" t="s">
        <v>455</v>
      </c>
      <c r="AG1" s="12" t="s">
        <v>456</v>
      </c>
      <c r="AH1" s="12" t="s">
        <v>457</v>
      </c>
      <c r="AI1" s="12" t="s">
        <v>458</v>
      </c>
      <c r="AJ1" s="12" t="s">
        <v>459</v>
      </c>
      <c r="AK1" s="12" t="s">
        <v>460</v>
      </c>
      <c r="AL1" s="12" t="s">
        <v>461</v>
      </c>
      <c r="AM1" s="12" t="s">
        <v>462</v>
      </c>
      <c r="AN1" s="12" t="s">
        <v>463</v>
      </c>
      <c r="AO1" s="12" t="s">
        <v>464</v>
      </c>
      <c r="AP1" s="12" t="s">
        <v>465</v>
      </c>
      <c r="AQ1" s="12" t="s">
        <v>466</v>
      </c>
      <c r="AR1" s="12" t="s">
        <v>467</v>
      </c>
      <c r="AS1" s="12" t="s">
        <v>468</v>
      </c>
      <c r="AT1" s="12" t="s">
        <v>469</v>
      </c>
      <c r="AU1" s="12" t="s">
        <v>470</v>
      </c>
      <c r="AV1" s="12" t="s">
        <v>471</v>
      </c>
      <c r="AW1" s="12" t="s">
        <v>472</v>
      </c>
    </row>
    <row r="2" spans="1:49" s="12" customFormat="1" x14ac:dyDescent="0.15">
      <c r="A2" s="12" t="s">
        <v>23</v>
      </c>
      <c r="B2" s="12" t="s">
        <v>217</v>
      </c>
      <c r="E2" s="12" t="s">
        <v>5</v>
      </c>
      <c r="F2" s="12">
        <v>10.526987075805664</v>
      </c>
      <c r="G2" s="12">
        <v>3</v>
      </c>
      <c r="H2" s="12" t="s">
        <v>6</v>
      </c>
      <c r="I2" s="12">
        <v>11.502516746520996</v>
      </c>
      <c r="J2" s="12">
        <v>1</v>
      </c>
      <c r="K2" s="12" t="s">
        <v>217</v>
      </c>
      <c r="N2" s="12" t="s">
        <v>8</v>
      </c>
      <c r="O2" s="12">
        <v>11.261347770690918</v>
      </c>
      <c r="P2" s="12">
        <v>2</v>
      </c>
      <c r="Q2" s="12" t="s">
        <v>9</v>
      </c>
      <c r="R2" s="12">
        <v>8.7754688262939453</v>
      </c>
      <c r="S2" s="12">
        <v>10</v>
      </c>
      <c r="T2" s="12" t="s">
        <v>10</v>
      </c>
      <c r="U2" s="12">
        <v>9.4334592819213867</v>
      </c>
      <c r="V2" s="12">
        <v>8</v>
      </c>
      <c r="W2" s="12" t="s">
        <v>11</v>
      </c>
      <c r="X2" s="12">
        <v>8.9102993011474609</v>
      </c>
      <c r="Y2" s="12">
        <v>9</v>
      </c>
      <c r="Z2" s="12" t="s">
        <v>12</v>
      </c>
      <c r="AA2" s="12">
        <v>9.7335176467895508</v>
      </c>
      <c r="AB2" s="12">
        <v>6</v>
      </c>
      <c r="AC2" s="12" t="s">
        <v>13</v>
      </c>
      <c r="AD2" s="12">
        <v>10.103202819824219</v>
      </c>
      <c r="AE2" s="12">
        <v>5</v>
      </c>
      <c r="AF2" s="12" t="s">
        <v>14</v>
      </c>
      <c r="AG2" s="12">
        <v>9.6378421783447266</v>
      </c>
      <c r="AH2" s="12">
        <v>7</v>
      </c>
      <c r="AI2" s="12" t="s">
        <v>217</v>
      </c>
      <c r="AL2" s="12" t="s">
        <v>16</v>
      </c>
      <c r="AM2" s="12">
        <v>10.115357398986816</v>
      </c>
      <c r="AN2" s="12">
        <v>4</v>
      </c>
      <c r="AO2" s="12" t="s">
        <v>217</v>
      </c>
      <c r="AR2" s="12" t="s">
        <v>217</v>
      </c>
      <c r="AU2" s="12" t="s">
        <v>217</v>
      </c>
    </row>
    <row r="3" spans="1:49" s="12" customFormat="1" x14ac:dyDescent="0.15">
      <c r="A3" s="12" t="s">
        <v>24</v>
      </c>
      <c r="B3" s="12" t="s">
        <v>217</v>
      </c>
      <c r="E3" s="12" t="s">
        <v>5</v>
      </c>
      <c r="F3" s="12">
        <v>7.4893598556518555</v>
      </c>
      <c r="G3" s="12">
        <v>4</v>
      </c>
      <c r="H3" s="12" t="s">
        <v>6</v>
      </c>
      <c r="I3" s="12">
        <v>8.1780786514282227</v>
      </c>
      <c r="J3" s="12">
        <v>3</v>
      </c>
      <c r="K3" s="12" t="s">
        <v>7</v>
      </c>
      <c r="L3" s="12">
        <v>8.4329442977905273</v>
      </c>
      <c r="M3" s="12">
        <v>1</v>
      </c>
      <c r="N3" s="12" t="s">
        <v>8</v>
      </c>
      <c r="O3" s="12">
        <v>8.2240686416625977</v>
      </c>
      <c r="P3" s="12">
        <v>2</v>
      </c>
      <c r="Q3" s="12" t="s">
        <v>9</v>
      </c>
      <c r="R3" s="12">
        <v>6.1895017623901367</v>
      </c>
      <c r="S3" s="12">
        <v>13</v>
      </c>
      <c r="T3" s="12" t="s">
        <v>10</v>
      </c>
      <c r="U3" s="12">
        <v>6.8553371429443359</v>
      </c>
      <c r="V3" s="12">
        <v>10</v>
      </c>
      <c r="W3" s="12" t="s">
        <v>11</v>
      </c>
      <c r="X3" s="12">
        <v>6.2815933227539062</v>
      </c>
      <c r="Y3" s="12">
        <v>12</v>
      </c>
      <c r="Z3" s="12" t="s">
        <v>12</v>
      </c>
      <c r="AA3" s="12">
        <v>6.9811816215515137</v>
      </c>
      <c r="AB3" s="12">
        <v>9</v>
      </c>
      <c r="AC3" s="12" t="s">
        <v>13</v>
      </c>
      <c r="AD3" s="12">
        <v>7.3061795234680176</v>
      </c>
      <c r="AE3" s="12">
        <v>5</v>
      </c>
      <c r="AF3" s="12" t="s">
        <v>14</v>
      </c>
      <c r="AG3" s="12">
        <v>7.1631102561950684</v>
      </c>
      <c r="AH3" s="12">
        <v>7</v>
      </c>
      <c r="AI3" s="12" t="s">
        <v>217</v>
      </c>
      <c r="AL3" s="12" t="s">
        <v>16</v>
      </c>
      <c r="AM3" s="12">
        <v>7.2150659561157227</v>
      </c>
      <c r="AN3" s="12">
        <v>6</v>
      </c>
      <c r="AO3" s="12" t="s">
        <v>17</v>
      </c>
      <c r="AP3" s="12">
        <v>6.1532211303710938</v>
      </c>
      <c r="AQ3" s="12">
        <v>14</v>
      </c>
      <c r="AR3" s="12" t="s">
        <v>18</v>
      </c>
      <c r="AS3" s="12">
        <v>6.3730802536010742</v>
      </c>
      <c r="AT3" s="12">
        <v>11</v>
      </c>
      <c r="AU3" s="12" t="s">
        <v>19</v>
      </c>
      <c r="AV3" s="12">
        <v>7.1572790145874023</v>
      </c>
      <c r="AW3" s="12">
        <v>8</v>
      </c>
    </row>
    <row r="4" spans="1:49" s="12" customFormat="1" x14ac:dyDescent="0.15">
      <c r="A4" s="12" t="s">
        <v>25</v>
      </c>
      <c r="B4" s="12" t="s">
        <v>217</v>
      </c>
      <c r="E4" s="12" t="s">
        <v>5</v>
      </c>
      <c r="F4" s="12">
        <v>7.4188661575317383</v>
      </c>
      <c r="G4" s="12">
        <v>4</v>
      </c>
      <c r="H4" s="12" t="s">
        <v>6</v>
      </c>
      <c r="I4" s="12">
        <v>8.3079967498779297</v>
      </c>
      <c r="J4" s="12">
        <v>1</v>
      </c>
      <c r="K4" s="12" t="s">
        <v>7</v>
      </c>
      <c r="L4" s="12">
        <v>8.2274808883666992</v>
      </c>
      <c r="M4" s="12">
        <v>2</v>
      </c>
      <c r="N4" s="12" t="s">
        <v>8</v>
      </c>
      <c r="O4" s="12">
        <v>8.1803836822509766</v>
      </c>
      <c r="P4" s="12">
        <v>3</v>
      </c>
      <c r="Q4" s="12" t="s">
        <v>9</v>
      </c>
      <c r="R4" s="12">
        <v>6.3961567878723145</v>
      </c>
      <c r="S4" s="12">
        <v>13</v>
      </c>
      <c r="T4" s="12" t="s">
        <v>10</v>
      </c>
      <c r="U4" s="12">
        <v>6.759467601776123</v>
      </c>
      <c r="V4" s="12">
        <v>10</v>
      </c>
      <c r="W4" s="12" t="s">
        <v>11</v>
      </c>
      <c r="X4" s="12">
        <v>6.5145745277404785</v>
      </c>
      <c r="Y4" s="12">
        <v>11</v>
      </c>
      <c r="Z4" s="12" t="s">
        <v>12</v>
      </c>
      <c r="AA4" s="12">
        <v>7.1361384391784668</v>
      </c>
      <c r="AB4" s="12">
        <v>7</v>
      </c>
      <c r="AC4" s="12" t="s">
        <v>13</v>
      </c>
      <c r="AD4" s="12">
        <v>7.2143564224243164</v>
      </c>
      <c r="AE4" s="12">
        <v>6</v>
      </c>
      <c r="AF4" s="12" t="s">
        <v>14</v>
      </c>
      <c r="AG4" s="12">
        <v>6.9619078636169434</v>
      </c>
      <c r="AH4" s="12">
        <v>8</v>
      </c>
      <c r="AI4" s="12" t="s">
        <v>217</v>
      </c>
      <c r="AL4" s="12" t="s">
        <v>16</v>
      </c>
      <c r="AM4" s="12">
        <v>7.3359088897705078</v>
      </c>
      <c r="AN4" s="12">
        <v>5</v>
      </c>
      <c r="AO4" s="12" t="s">
        <v>17</v>
      </c>
      <c r="AP4" s="12">
        <v>6.1672320365905762</v>
      </c>
      <c r="AQ4" s="12">
        <v>14</v>
      </c>
      <c r="AR4" s="12" t="s">
        <v>18</v>
      </c>
      <c r="AS4" s="12">
        <v>6.4575209617614746</v>
      </c>
      <c r="AT4" s="12">
        <v>12</v>
      </c>
      <c r="AU4" s="12" t="s">
        <v>19</v>
      </c>
      <c r="AV4" s="12">
        <v>6.9220123291015625</v>
      </c>
      <c r="AW4" s="12">
        <v>9</v>
      </c>
    </row>
    <row r="5" spans="1:49" s="12" customFormat="1" x14ac:dyDescent="0.15">
      <c r="A5" s="12" t="s">
        <v>26</v>
      </c>
      <c r="B5" s="12" t="s">
        <v>217</v>
      </c>
      <c r="E5" s="12" t="s">
        <v>5</v>
      </c>
      <c r="F5" s="12">
        <v>7.5507726669311523</v>
      </c>
      <c r="G5" s="12">
        <v>4</v>
      </c>
      <c r="H5" s="12" t="s">
        <v>6</v>
      </c>
      <c r="I5" s="12">
        <v>8.2996625900268555</v>
      </c>
      <c r="J5" s="12">
        <v>1</v>
      </c>
      <c r="K5" s="12" t="s">
        <v>7</v>
      </c>
      <c r="L5" s="12">
        <v>8.2011280059814453</v>
      </c>
      <c r="M5" s="12">
        <v>3</v>
      </c>
      <c r="N5" s="12" t="s">
        <v>8</v>
      </c>
      <c r="O5" s="12">
        <v>8.2790565490722656</v>
      </c>
      <c r="P5" s="12">
        <v>2</v>
      </c>
      <c r="Q5" s="12" t="s">
        <v>9</v>
      </c>
      <c r="R5" s="12">
        <v>6.360044002532959</v>
      </c>
      <c r="S5" s="12">
        <v>13</v>
      </c>
      <c r="T5" s="12" t="s">
        <v>10</v>
      </c>
      <c r="U5" s="12">
        <v>6.7300033569335938</v>
      </c>
      <c r="V5" s="12">
        <v>10</v>
      </c>
      <c r="W5" s="12" t="s">
        <v>11</v>
      </c>
      <c r="X5" s="12">
        <v>6.4275355339050293</v>
      </c>
      <c r="Y5" s="12">
        <v>12</v>
      </c>
      <c r="Z5" s="12" t="s">
        <v>12</v>
      </c>
      <c r="AA5" s="12">
        <v>7.0416407585144043</v>
      </c>
      <c r="AB5" s="12">
        <v>7</v>
      </c>
      <c r="AC5" s="12" t="s">
        <v>13</v>
      </c>
      <c r="AD5" s="12">
        <v>7.1871757507324219</v>
      </c>
      <c r="AE5" s="12">
        <v>6</v>
      </c>
      <c r="AF5" s="12" t="s">
        <v>14</v>
      </c>
      <c r="AG5" s="12">
        <v>6.9835343360900879</v>
      </c>
      <c r="AH5" s="12">
        <v>8</v>
      </c>
      <c r="AI5" s="12" t="s">
        <v>217</v>
      </c>
      <c r="AL5" s="12" t="s">
        <v>16</v>
      </c>
      <c r="AM5" s="12">
        <v>7.4189977645874023</v>
      </c>
      <c r="AN5" s="12">
        <v>5</v>
      </c>
      <c r="AO5" s="12" t="s">
        <v>17</v>
      </c>
      <c r="AP5" s="12">
        <v>6.2823944091796875</v>
      </c>
      <c r="AQ5" s="12">
        <v>14</v>
      </c>
      <c r="AR5" s="12" t="s">
        <v>18</v>
      </c>
      <c r="AS5" s="12">
        <v>6.431128978729248</v>
      </c>
      <c r="AT5" s="12">
        <v>11</v>
      </c>
      <c r="AU5" s="12" t="s">
        <v>19</v>
      </c>
      <c r="AV5" s="12">
        <v>6.8069210052490234</v>
      </c>
      <c r="AW5" s="12">
        <v>9</v>
      </c>
    </row>
    <row r="6" spans="1:49" s="12" customFormat="1" x14ac:dyDescent="0.15">
      <c r="A6" s="12" t="s">
        <v>27</v>
      </c>
      <c r="B6" s="12" t="s">
        <v>217</v>
      </c>
      <c r="E6" s="12" t="s">
        <v>5</v>
      </c>
      <c r="F6" s="12">
        <v>7.5198893547058105</v>
      </c>
      <c r="G6" s="12">
        <v>4</v>
      </c>
      <c r="H6" s="12" t="s">
        <v>6</v>
      </c>
      <c r="I6" s="12">
        <v>8.3055696487426758</v>
      </c>
      <c r="J6" s="12">
        <v>1</v>
      </c>
      <c r="K6" s="12" t="s">
        <v>7</v>
      </c>
      <c r="L6" s="12">
        <v>8.1748542785644531</v>
      </c>
      <c r="M6" s="12">
        <v>3</v>
      </c>
      <c r="N6" s="12" t="s">
        <v>8</v>
      </c>
      <c r="O6" s="12">
        <v>8.2414464950561523</v>
      </c>
      <c r="P6" s="12">
        <v>2</v>
      </c>
      <c r="Q6" s="12" t="s">
        <v>9</v>
      </c>
      <c r="R6" s="12">
        <v>6.4524664878845215</v>
      </c>
      <c r="S6" s="12">
        <v>11</v>
      </c>
      <c r="T6" s="12" t="s">
        <v>10</v>
      </c>
      <c r="U6" s="12">
        <v>6.8250231742858887</v>
      </c>
      <c r="V6" s="12">
        <v>9</v>
      </c>
      <c r="W6" s="12" t="s">
        <v>11</v>
      </c>
      <c r="X6" s="12">
        <v>6.3417081832885742</v>
      </c>
      <c r="Y6" s="12">
        <v>13</v>
      </c>
      <c r="Z6" s="12" t="s">
        <v>12</v>
      </c>
      <c r="AA6" s="12">
        <v>7.1259384155273437</v>
      </c>
      <c r="AB6" s="12">
        <v>7</v>
      </c>
      <c r="AC6" s="12" t="s">
        <v>13</v>
      </c>
      <c r="AD6" s="12">
        <v>7.3799786567687988</v>
      </c>
      <c r="AE6" s="12">
        <v>5</v>
      </c>
      <c r="AF6" s="12" t="s">
        <v>14</v>
      </c>
      <c r="AG6" s="12">
        <v>6.9172816276550293</v>
      </c>
      <c r="AH6" s="12">
        <v>8</v>
      </c>
      <c r="AI6" s="12" t="s">
        <v>217</v>
      </c>
      <c r="AL6" s="12" t="s">
        <v>16</v>
      </c>
      <c r="AM6" s="12">
        <v>7.3166570663452148</v>
      </c>
      <c r="AN6" s="12">
        <v>6</v>
      </c>
      <c r="AO6" s="12" t="s">
        <v>17</v>
      </c>
      <c r="AP6" s="12">
        <v>6.2249712944030762</v>
      </c>
      <c r="AQ6" s="12">
        <v>14</v>
      </c>
      <c r="AR6" s="12" t="s">
        <v>18</v>
      </c>
      <c r="AS6" s="12">
        <v>6.385955810546875</v>
      </c>
      <c r="AT6" s="12">
        <v>12</v>
      </c>
      <c r="AU6" s="12" t="s">
        <v>19</v>
      </c>
      <c r="AV6" s="12">
        <v>6.7882595062255859</v>
      </c>
      <c r="AW6" s="12">
        <v>10</v>
      </c>
    </row>
    <row r="7" spans="1:49" s="12" customFormat="1" x14ac:dyDescent="0.15">
      <c r="A7" s="12" t="s">
        <v>28</v>
      </c>
      <c r="B7" s="12" t="s">
        <v>217</v>
      </c>
      <c r="E7" s="12" t="s">
        <v>5</v>
      </c>
      <c r="F7" s="12">
        <v>7.574519157409668</v>
      </c>
      <c r="G7" s="12">
        <v>4</v>
      </c>
      <c r="H7" s="12" t="s">
        <v>6</v>
      </c>
      <c r="I7" s="12">
        <v>8.327519416809082</v>
      </c>
      <c r="J7" s="12">
        <v>1</v>
      </c>
      <c r="K7" s="12" t="s">
        <v>7</v>
      </c>
      <c r="L7" s="12">
        <v>8.2278232574462891</v>
      </c>
      <c r="M7" s="12">
        <v>3</v>
      </c>
      <c r="N7" s="12" t="s">
        <v>8</v>
      </c>
      <c r="O7" s="12">
        <v>8.2595148086547852</v>
      </c>
      <c r="P7" s="12">
        <v>2</v>
      </c>
      <c r="Q7" s="12" t="s">
        <v>9</v>
      </c>
      <c r="R7" s="12">
        <v>6.546351432800293</v>
      </c>
      <c r="S7" s="12">
        <v>11</v>
      </c>
      <c r="T7" s="12" t="s">
        <v>10</v>
      </c>
      <c r="U7" s="12">
        <v>6.8028697967529297</v>
      </c>
      <c r="V7" s="12">
        <v>9</v>
      </c>
      <c r="W7" s="12" t="s">
        <v>11</v>
      </c>
      <c r="X7" s="12">
        <v>6.3268585205078125</v>
      </c>
      <c r="Y7" s="12">
        <v>13</v>
      </c>
      <c r="Z7" s="12" t="s">
        <v>12</v>
      </c>
      <c r="AA7" s="12">
        <v>7.1026248931884766</v>
      </c>
      <c r="AB7" s="12">
        <v>7</v>
      </c>
      <c r="AC7" s="12" t="s">
        <v>13</v>
      </c>
      <c r="AD7" s="12">
        <v>7.3188023567199707</v>
      </c>
      <c r="AE7" s="12">
        <v>5</v>
      </c>
      <c r="AF7" s="12" t="s">
        <v>14</v>
      </c>
      <c r="AG7" s="12">
        <v>6.9813337326049805</v>
      </c>
      <c r="AH7" s="12">
        <v>8</v>
      </c>
      <c r="AI7" s="12" t="s">
        <v>217</v>
      </c>
      <c r="AL7" s="12" t="s">
        <v>16</v>
      </c>
      <c r="AM7" s="12">
        <v>7.2963247299194336</v>
      </c>
      <c r="AN7" s="12">
        <v>6</v>
      </c>
      <c r="AO7" s="12" t="s">
        <v>17</v>
      </c>
      <c r="AP7" s="12">
        <v>6.1798243522644043</v>
      </c>
      <c r="AQ7" s="12">
        <v>14</v>
      </c>
      <c r="AR7" s="12" t="s">
        <v>18</v>
      </c>
      <c r="AS7" s="12">
        <v>6.3619709014892578</v>
      </c>
      <c r="AT7" s="12">
        <v>12</v>
      </c>
      <c r="AU7" s="12" t="s">
        <v>19</v>
      </c>
      <c r="AV7" s="12">
        <v>6.6936583518981934</v>
      </c>
      <c r="AW7" s="12">
        <v>10</v>
      </c>
    </row>
    <row r="8" spans="1:49" s="12" customFormat="1" x14ac:dyDescent="0.15">
      <c r="A8" s="12" t="s">
        <v>29</v>
      </c>
      <c r="B8" s="12" t="s">
        <v>217</v>
      </c>
      <c r="E8" s="12" t="s">
        <v>5</v>
      </c>
      <c r="F8" s="12">
        <v>7.4730572700500488</v>
      </c>
      <c r="G8" s="12">
        <v>4</v>
      </c>
      <c r="H8" s="12" t="s">
        <v>6</v>
      </c>
      <c r="I8" s="12">
        <v>8.4050083160400391</v>
      </c>
      <c r="J8" s="12">
        <v>1</v>
      </c>
      <c r="K8" s="12" t="s">
        <v>7</v>
      </c>
      <c r="L8" s="12">
        <v>8.1342611312866211</v>
      </c>
      <c r="M8" s="12">
        <v>3</v>
      </c>
      <c r="N8" s="12" t="s">
        <v>8</v>
      </c>
      <c r="O8" s="12">
        <v>8.2756919860839844</v>
      </c>
      <c r="P8" s="12">
        <v>2</v>
      </c>
      <c r="Q8" s="12" t="s">
        <v>9</v>
      </c>
      <c r="R8" s="12">
        <v>6.4569950103759766</v>
      </c>
      <c r="S8" s="12">
        <v>12</v>
      </c>
      <c r="T8" s="12" t="s">
        <v>10</v>
      </c>
      <c r="U8" s="12">
        <v>6.7943353652954102</v>
      </c>
      <c r="V8" s="12">
        <v>10</v>
      </c>
      <c r="W8" s="12" t="s">
        <v>11</v>
      </c>
      <c r="X8" s="12">
        <v>6.6662263870239258</v>
      </c>
      <c r="Y8" s="12">
        <v>11</v>
      </c>
      <c r="Z8" s="12" t="s">
        <v>12</v>
      </c>
      <c r="AA8" s="12">
        <v>7.060452938079834</v>
      </c>
      <c r="AB8" s="12">
        <v>7</v>
      </c>
      <c r="AC8" s="12" t="s">
        <v>13</v>
      </c>
      <c r="AD8" s="12">
        <v>7.1290388107299805</v>
      </c>
      <c r="AE8" s="12">
        <v>6</v>
      </c>
      <c r="AF8" s="12" t="s">
        <v>14</v>
      </c>
      <c r="AG8" s="12">
        <v>6.8572778701782227</v>
      </c>
      <c r="AH8" s="12">
        <v>9</v>
      </c>
      <c r="AI8" s="12" t="s">
        <v>217</v>
      </c>
      <c r="AL8" s="12" t="s">
        <v>16</v>
      </c>
      <c r="AM8" s="12">
        <v>7.3289051055908203</v>
      </c>
      <c r="AN8" s="12">
        <v>5</v>
      </c>
      <c r="AO8" s="12" t="s">
        <v>17</v>
      </c>
      <c r="AP8" s="12">
        <v>6.1990690231323242</v>
      </c>
      <c r="AQ8" s="12">
        <v>14</v>
      </c>
      <c r="AR8" s="12" t="s">
        <v>18</v>
      </c>
      <c r="AS8" s="12">
        <v>6.330596923828125</v>
      </c>
      <c r="AT8" s="12">
        <v>13</v>
      </c>
      <c r="AU8" s="12" t="s">
        <v>19</v>
      </c>
      <c r="AV8" s="12">
        <v>6.8890852928161621</v>
      </c>
      <c r="AW8" s="12">
        <v>8</v>
      </c>
    </row>
    <row r="9" spans="1:49" s="12" customFormat="1" x14ac:dyDescent="0.15">
      <c r="A9" s="12" t="s">
        <v>30</v>
      </c>
      <c r="B9" s="12" t="s">
        <v>217</v>
      </c>
      <c r="E9" s="12" t="s">
        <v>5</v>
      </c>
      <c r="F9" s="12">
        <v>7.4195399284362793</v>
      </c>
      <c r="G9" s="12">
        <v>4</v>
      </c>
      <c r="H9" s="12" t="s">
        <v>6</v>
      </c>
      <c r="I9" s="12">
        <v>8.2129697799682617</v>
      </c>
      <c r="J9" s="12">
        <v>1</v>
      </c>
      <c r="K9" s="12" t="s">
        <v>7</v>
      </c>
      <c r="L9" s="12">
        <v>8.0654888153076172</v>
      </c>
      <c r="M9" s="12">
        <v>2</v>
      </c>
      <c r="N9" s="12" t="s">
        <v>8</v>
      </c>
      <c r="O9" s="12">
        <v>8.0345487594604492</v>
      </c>
      <c r="P9" s="12">
        <v>3</v>
      </c>
      <c r="Q9" s="12" t="s">
        <v>9</v>
      </c>
      <c r="R9" s="12">
        <v>6.6551194190979004</v>
      </c>
      <c r="S9" s="12">
        <v>12</v>
      </c>
      <c r="T9" s="12" t="s">
        <v>10</v>
      </c>
      <c r="U9" s="12">
        <v>6.9708757400512695</v>
      </c>
      <c r="V9" s="12">
        <v>8</v>
      </c>
      <c r="W9" s="12" t="s">
        <v>11</v>
      </c>
      <c r="X9" s="12">
        <v>6.6718096733093262</v>
      </c>
      <c r="Y9" s="12">
        <v>11</v>
      </c>
      <c r="Z9" s="12" t="s">
        <v>12</v>
      </c>
      <c r="AA9" s="12">
        <v>7.1377162933349609</v>
      </c>
      <c r="AB9" s="12">
        <v>7</v>
      </c>
      <c r="AC9" s="12" t="s">
        <v>13</v>
      </c>
      <c r="AD9" s="12">
        <v>7.1876058578491211</v>
      </c>
      <c r="AE9" s="12">
        <v>6</v>
      </c>
      <c r="AF9" s="12" t="s">
        <v>14</v>
      </c>
      <c r="AG9" s="12">
        <v>6.9500393867492676</v>
      </c>
      <c r="AH9" s="12">
        <v>10</v>
      </c>
      <c r="AI9" s="12" t="s">
        <v>217</v>
      </c>
      <c r="AL9" s="12" t="s">
        <v>16</v>
      </c>
      <c r="AM9" s="12">
        <v>7.2679247856140137</v>
      </c>
      <c r="AN9" s="12">
        <v>5</v>
      </c>
      <c r="AO9" s="12" t="s">
        <v>17</v>
      </c>
      <c r="AP9" s="12">
        <v>6.1152877807617187</v>
      </c>
      <c r="AQ9" s="12">
        <v>14</v>
      </c>
      <c r="AR9" s="12" t="s">
        <v>18</v>
      </c>
      <c r="AS9" s="12">
        <v>6.3596978187561035</v>
      </c>
      <c r="AT9" s="12">
        <v>13</v>
      </c>
      <c r="AU9" s="12" t="s">
        <v>19</v>
      </c>
      <c r="AV9" s="12">
        <v>6.9513726234436035</v>
      </c>
      <c r="AW9" s="12">
        <v>9</v>
      </c>
    </row>
    <row r="10" spans="1:49" s="12" customFormat="1" x14ac:dyDescent="0.15">
      <c r="A10" s="12" t="s">
        <v>31</v>
      </c>
      <c r="B10" s="12" t="s">
        <v>217</v>
      </c>
      <c r="E10" s="12" t="s">
        <v>5</v>
      </c>
      <c r="F10" s="12">
        <v>7.4658136367797852</v>
      </c>
      <c r="G10" s="12">
        <v>4</v>
      </c>
      <c r="H10" s="12" t="s">
        <v>6</v>
      </c>
      <c r="I10" s="12">
        <v>8.2197465896606445</v>
      </c>
      <c r="J10" s="12">
        <v>2</v>
      </c>
      <c r="K10" s="12" t="s">
        <v>7</v>
      </c>
      <c r="L10" s="12">
        <v>8.2879409790039062</v>
      </c>
      <c r="M10" s="12">
        <v>1</v>
      </c>
      <c r="N10" s="12" t="s">
        <v>8</v>
      </c>
      <c r="O10" s="12">
        <v>8.1040534973144531</v>
      </c>
      <c r="P10" s="12">
        <v>3</v>
      </c>
      <c r="Q10" s="12" t="s">
        <v>9</v>
      </c>
      <c r="R10" s="12">
        <v>6.4997282028198242</v>
      </c>
      <c r="S10" s="12">
        <v>12</v>
      </c>
      <c r="T10" s="12" t="s">
        <v>10</v>
      </c>
      <c r="U10" s="12">
        <v>6.9843859672546387</v>
      </c>
      <c r="V10" s="12">
        <v>8</v>
      </c>
      <c r="W10" s="12" t="s">
        <v>11</v>
      </c>
      <c r="X10" s="12">
        <v>6.5600719451904297</v>
      </c>
      <c r="Y10" s="12">
        <v>11</v>
      </c>
      <c r="Z10" s="12" t="s">
        <v>12</v>
      </c>
      <c r="AA10" s="12">
        <v>6.9052624702453613</v>
      </c>
      <c r="AB10" s="12">
        <v>9</v>
      </c>
      <c r="AC10" s="12" t="s">
        <v>13</v>
      </c>
      <c r="AD10" s="12">
        <v>7.0972623825073242</v>
      </c>
      <c r="AE10" s="12">
        <v>7</v>
      </c>
      <c r="AF10" s="12" t="s">
        <v>14</v>
      </c>
      <c r="AG10" s="12">
        <v>7.1141457557678223</v>
      </c>
      <c r="AH10" s="12">
        <v>6</v>
      </c>
      <c r="AI10" s="12" t="s">
        <v>217</v>
      </c>
      <c r="AL10" s="12" t="s">
        <v>16</v>
      </c>
      <c r="AM10" s="12">
        <v>7.3844189643859863</v>
      </c>
      <c r="AN10" s="12">
        <v>5</v>
      </c>
      <c r="AO10" s="12" t="s">
        <v>17</v>
      </c>
      <c r="AP10" s="12">
        <v>6.3060803413391113</v>
      </c>
      <c r="AQ10" s="12">
        <v>13</v>
      </c>
      <c r="AR10" s="12" t="s">
        <v>18</v>
      </c>
      <c r="AS10" s="12">
        <v>6.267946720123291</v>
      </c>
      <c r="AT10" s="12">
        <v>14</v>
      </c>
      <c r="AU10" s="12" t="s">
        <v>19</v>
      </c>
      <c r="AV10" s="12">
        <v>6.8031444549560547</v>
      </c>
      <c r="AW10" s="12">
        <v>10</v>
      </c>
    </row>
    <row r="11" spans="1:49" s="12" customFormat="1" x14ac:dyDescent="0.15">
      <c r="A11" s="12" t="s">
        <v>32</v>
      </c>
      <c r="B11" s="12" t="s">
        <v>217</v>
      </c>
      <c r="E11" s="12" t="s">
        <v>5</v>
      </c>
      <c r="F11" s="12">
        <v>7.4849085807800293</v>
      </c>
      <c r="G11" s="12">
        <v>4</v>
      </c>
      <c r="H11" s="12" t="s">
        <v>6</v>
      </c>
      <c r="I11" s="12">
        <v>8.1863307952880859</v>
      </c>
      <c r="J11" s="12">
        <v>1</v>
      </c>
      <c r="K11" s="12" t="s">
        <v>7</v>
      </c>
      <c r="L11" s="12">
        <v>8.126460075378418</v>
      </c>
      <c r="M11" s="12">
        <v>2</v>
      </c>
      <c r="N11" s="12" t="s">
        <v>8</v>
      </c>
      <c r="O11" s="12">
        <v>8.0911388397216797</v>
      </c>
      <c r="P11" s="12">
        <v>3</v>
      </c>
      <c r="Q11" s="12" t="s">
        <v>9</v>
      </c>
      <c r="R11" s="12">
        <v>6.5064177513122559</v>
      </c>
      <c r="S11" s="12">
        <v>12</v>
      </c>
      <c r="T11" s="12" t="s">
        <v>10</v>
      </c>
      <c r="U11" s="12">
        <v>7.0576386451721191</v>
      </c>
      <c r="V11" s="12">
        <v>7</v>
      </c>
      <c r="W11" s="12" t="s">
        <v>11</v>
      </c>
      <c r="X11" s="12">
        <v>6.6873331069946289</v>
      </c>
      <c r="Y11" s="12">
        <v>11</v>
      </c>
      <c r="Z11" s="12" t="s">
        <v>12</v>
      </c>
      <c r="AA11" s="12">
        <v>7.0098857879638672</v>
      </c>
      <c r="AB11" s="12">
        <v>9</v>
      </c>
      <c r="AC11" s="12" t="s">
        <v>13</v>
      </c>
      <c r="AD11" s="12">
        <v>7.2038946151733398</v>
      </c>
      <c r="AE11" s="12">
        <v>6</v>
      </c>
      <c r="AF11" s="12" t="s">
        <v>14</v>
      </c>
      <c r="AG11" s="12">
        <v>7.028961181640625</v>
      </c>
      <c r="AH11" s="12">
        <v>8</v>
      </c>
      <c r="AI11" s="12" t="s">
        <v>217</v>
      </c>
      <c r="AL11" s="12" t="s">
        <v>16</v>
      </c>
      <c r="AM11" s="12">
        <v>7.2160763740539551</v>
      </c>
      <c r="AN11" s="12">
        <v>5</v>
      </c>
      <c r="AO11" s="12" t="s">
        <v>17</v>
      </c>
      <c r="AP11" s="12">
        <v>6.2613935470581055</v>
      </c>
      <c r="AQ11" s="12">
        <v>14</v>
      </c>
      <c r="AR11" s="12" t="s">
        <v>18</v>
      </c>
      <c r="AS11" s="12">
        <v>6.2895283699035645</v>
      </c>
      <c r="AT11" s="12">
        <v>13</v>
      </c>
      <c r="AU11" s="12" t="s">
        <v>19</v>
      </c>
      <c r="AV11" s="12">
        <v>6.8500351905822754</v>
      </c>
      <c r="AW11" s="12">
        <v>10</v>
      </c>
    </row>
    <row r="12" spans="1:49" s="12" customFormat="1" x14ac:dyDescent="0.15">
      <c r="A12" s="12" t="s">
        <v>33</v>
      </c>
      <c r="B12" s="12" t="s">
        <v>217</v>
      </c>
      <c r="E12" s="12" t="s">
        <v>5</v>
      </c>
      <c r="F12" s="12">
        <v>7.3880939483642578</v>
      </c>
      <c r="G12" s="12">
        <v>4</v>
      </c>
      <c r="H12" s="12" t="s">
        <v>6</v>
      </c>
      <c r="I12" s="12">
        <v>8.121246337890625</v>
      </c>
      <c r="J12" s="12">
        <v>2</v>
      </c>
      <c r="K12" s="12" t="s">
        <v>7</v>
      </c>
      <c r="L12" s="12">
        <v>8.084376335144043</v>
      </c>
      <c r="M12" s="12">
        <v>3</v>
      </c>
      <c r="N12" s="12" t="s">
        <v>8</v>
      </c>
      <c r="O12" s="12">
        <v>8.1315793991088867</v>
      </c>
      <c r="P12" s="12">
        <v>1</v>
      </c>
      <c r="Q12" s="12" t="s">
        <v>9</v>
      </c>
      <c r="R12" s="12">
        <v>6.6387372016906738</v>
      </c>
      <c r="S12" s="12">
        <v>12</v>
      </c>
      <c r="T12" s="12" t="s">
        <v>10</v>
      </c>
      <c r="U12" s="12">
        <v>7.1961889266967773</v>
      </c>
      <c r="V12" s="12">
        <v>7</v>
      </c>
      <c r="W12" s="12" t="s">
        <v>11</v>
      </c>
      <c r="X12" s="12">
        <v>6.6904115676879883</v>
      </c>
      <c r="Y12" s="12">
        <v>11</v>
      </c>
      <c r="Z12" s="12" t="s">
        <v>12</v>
      </c>
      <c r="AA12" s="12">
        <v>7.3203291893005371</v>
      </c>
      <c r="AB12" s="12">
        <v>5</v>
      </c>
      <c r="AC12" s="12" t="s">
        <v>13</v>
      </c>
      <c r="AD12" s="12">
        <v>7.3141026496887207</v>
      </c>
      <c r="AE12" s="12">
        <v>6</v>
      </c>
      <c r="AF12" s="12" t="s">
        <v>14</v>
      </c>
      <c r="AG12" s="12">
        <v>6.9283199310302734</v>
      </c>
      <c r="AH12" s="12">
        <v>9</v>
      </c>
      <c r="AI12" s="12" t="s">
        <v>217</v>
      </c>
      <c r="AL12" s="12" t="s">
        <v>16</v>
      </c>
      <c r="AM12" s="12">
        <v>7.0726814270019531</v>
      </c>
      <c r="AN12" s="12">
        <v>8</v>
      </c>
      <c r="AO12" s="12" t="s">
        <v>17</v>
      </c>
      <c r="AP12" s="12">
        <v>6.0879335403442383</v>
      </c>
      <c r="AQ12" s="12">
        <v>14</v>
      </c>
      <c r="AR12" s="12" t="s">
        <v>18</v>
      </c>
      <c r="AS12" s="12">
        <v>6.2182016372680664</v>
      </c>
      <c r="AT12" s="12">
        <v>13</v>
      </c>
      <c r="AU12" s="12" t="s">
        <v>19</v>
      </c>
      <c r="AV12" s="12">
        <v>6.8078017234802246</v>
      </c>
      <c r="AW12" s="12">
        <v>10</v>
      </c>
    </row>
    <row r="13" spans="1:49" s="12" customFormat="1" x14ac:dyDescent="0.15">
      <c r="A13" s="12" t="s">
        <v>34</v>
      </c>
      <c r="B13" s="12" t="s">
        <v>217</v>
      </c>
      <c r="E13" s="12" t="s">
        <v>5</v>
      </c>
      <c r="F13" s="12">
        <v>7.359405517578125</v>
      </c>
      <c r="G13" s="12">
        <v>5</v>
      </c>
      <c r="H13" s="12" t="s">
        <v>6</v>
      </c>
      <c r="I13" s="12">
        <v>8.1807565689086914</v>
      </c>
      <c r="J13" s="12">
        <v>3</v>
      </c>
      <c r="K13" s="12" t="s">
        <v>7</v>
      </c>
      <c r="L13" s="12">
        <v>8.2322635650634766</v>
      </c>
      <c r="M13" s="12">
        <v>2</v>
      </c>
      <c r="N13" s="12" t="s">
        <v>8</v>
      </c>
      <c r="O13" s="12">
        <v>8.2896661758422852</v>
      </c>
      <c r="P13" s="12">
        <v>1</v>
      </c>
      <c r="Q13" s="12" t="s">
        <v>9</v>
      </c>
      <c r="R13" s="12">
        <v>6.3745079040527344</v>
      </c>
      <c r="S13" s="12">
        <v>12</v>
      </c>
      <c r="T13" s="12" t="s">
        <v>10</v>
      </c>
      <c r="U13" s="12">
        <v>7.1053247451782227</v>
      </c>
      <c r="V13" s="12">
        <v>9</v>
      </c>
      <c r="W13" s="12" t="s">
        <v>11</v>
      </c>
      <c r="X13" s="12">
        <v>7.1469860076904297</v>
      </c>
      <c r="Y13" s="12">
        <v>8</v>
      </c>
      <c r="Z13" s="12" t="s">
        <v>12</v>
      </c>
      <c r="AA13" s="12">
        <v>7.317110538482666</v>
      </c>
      <c r="AB13" s="12">
        <v>6</v>
      </c>
      <c r="AC13" s="12" t="s">
        <v>13</v>
      </c>
      <c r="AD13" s="12">
        <v>7.366124153137207</v>
      </c>
      <c r="AE13" s="12">
        <v>4</v>
      </c>
      <c r="AF13" s="12" t="s">
        <v>14</v>
      </c>
      <c r="AG13" s="12">
        <v>6.8529801368713379</v>
      </c>
      <c r="AH13" s="12">
        <v>10</v>
      </c>
      <c r="AI13" s="12" t="s">
        <v>217</v>
      </c>
      <c r="AL13" s="12" t="s">
        <v>16</v>
      </c>
      <c r="AM13" s="12">
        <v>7.1776542663574219</v>
      </c>
      <c r="AN13" s="12">
        <v>7</v>
      </c>
      <c r="AO13" s="12" t="s">
        <v>17</v>
      </c>
      <c r="AP13" s="12">
        <v>5.8577709197998047</v>
      </c>
      <c r="AQ13" s="12">
        <v>14</v>
      </c>
      <c r="AR13" s="12" t="s">
        <v>18</v>
      </c>
      <c r="AS13" s="12">
        <v>6.0948710441589355</v>
      </c>
      <c r="AT13" s="12">
        <v>13</v>
      </c>
      <c r="AU13" s="12" t="s">
        <v>19</v>
      </c>
      <c r="AV13" s="12">
        <v>6.6445755958557129</v>
      </c>
      <c r="AW13" s="12">
        <v>11</v>
      </c>
    </row>
    <row r="14" spans="1:49" s="12" customFormat="1" x14ac:dyDescent="0.15">
      <c r="A14" s="12" t="s">
        <v>35</v>
      </c>
      <c r="B14" s="12" t="s">
        <v>217</v>
      </c>
      <c r="E14" s="12" t="s">
        <v>5</v>
      </c>
      <c r="F14" s="12">
        <v>7.4956917762756348</v>
      </c>
      <c r="G14" s="12">
        <v>4</v>
      </c>
      <c r="H14" s="12" t="s">
        <v>6</v>
      </c>
      <c r="I14" s="12">
        <v>8.2287273406982422</v>
      </c>
      <c r="J14" s="12">
        <v>1</v>
      </c>
      <c r="K14" s="12" t="s">
        <v>7</v>
      </c>
      <c r="L14" s="12">
        <v>8.1628704071044922</v>
      </c>
      <c r="M14" s="12">
        <v>3</v>
      </c>
      <c r="N14" s="12" t="s">
        <v>8</v>
      </c>
      <c r="O14" s="12">
        <v>8.2136096954345703</v>
      </c>
      <c r="P14" s="12">
        <v>2</v>
      </c>
      <c r="Q14" s="12" t="s">
        <v>9</v>
      </c>
      <c r="R14" s="12">
        <v>6.5275301933288574</v>
      </c>
      <c r="S14" s="12">
        <v>12</v>
      </c>
      <c r="T14" s="12" t="s">
        <v>10</v>
      </c>
      <c r="U14" s="12">
        <v>7.0234112739562988</v>
      </c>
      <c r="V14" s="12">
        <v>8</v>
      </c>
      <c r="W14" s="12" t="s">
        <v>11</v>
      </c>
      <c r="X14" s="12">
        <v>6.7098407745361328</v>
      </c>
      <c r="Y14" s="12">
        <v>11</v>
      </c>
      <c r="Z14" s="12" t="s">
        <v>12</v>
      </c>
      <c r="AA14" s="12">
        <v>7.2109436988830566</v>
      </c>
      <c r="AB14" s="12">
        <v>6</v>
      </c>
      <c r="AC14" s="12" t="s">
        <v>13</v>
      </c>
      <c r="AD14" s="12">
        <v>7.3349318504333496</v>
      </c>
      <c r="AE14" s="12">
        <v>5</v>
      </c>
      <c r="AF14" s="12" t="s">
        <v>14</v>
      </c>
      <c r="AG14" s="12">
        <v>7.0029611587524414</v>
      </c>
      <c r="AH14" s="12">
        <v>9</v>
      </c>
      <c r="AI14" s="12" t="s">
        <v>217</v>
      </c>
      <c r="AL14" s="12" t="s">
        <v>16</v>
      </c>
      <c r="AM14" s="12">
        <v>7.1357598304748535</v>
      </c>
      <c r="AN14" s="12">
        <v>7</v>
      </c>
      <c r="AO14" s="12" t="s">
        <v>17</v>
      </c>
      <c r="AP14" s="12">
        <v>5.9843287467956543</v>
      </c>
      <c r="AQ14" s="12">
        <v>14</v>
      </c>
      <c r="AR14" s="12" t="s">
        <v>18</v>
      </c>
      <c r="AS14" s="12">
        <v>6.2011513710021973</v>
      </c>
      <c r="AT14" s="12">
        <v>13</v>
      </c>
      <c r="AU14" s="12" t="s">
        <v>19</v>
      </c>
      <c r="AV14" s="12">
        <v>6.7682428359985352</v>
      </c>
      <c r="AW14" s="12">
        <v>10</v>
      </c>
    </row>
    <row r="15" spans="1:49" s="12" customFormat="1" x14ac:dyDescent="0.15">
      <c r="A15" s="12" t="s">
        <v>36</v>
      </c>
      <c r="B15" s="12" t="s">
        <v>4</v>
      </c>
      <c r="C15" s="12">
        <v>7.1043834686279297</v>
      </c>
      <c r="D15" s="12">
        <v>3</v>
      </c>
      <c r="E15" s="12" t="s">
        <v>5</v>
      </c>
      <c r="F15" s="12">
        <v>6.473238468170166</v>
      </c>
      <c r="G15" s="12">
        <v>5</v>
      </c>
      <c r="H15" s="12" t="s">
        <v>6</v>
      </c>
      <c r="I15" s="12">
        <v>7.2810912132263184</v>
      </c>
      <c r="J15" s="12">
        <v>2</v>
      </c>
      <c r="K15" s="12" t="s">
        <v>7</v>
      </c>
      <c r="L15" s="12">
        <v>7.329094409942627</v>
      </c>
      <c r="M15" s="12">
        <v>1</v>
      </c>
      <c r="N15" s="12" t="s">
        <v>8</v>
      </c>
      <c r="O15" s="12">
        <v>6.9998393058776855</v>
      </c>
      <c r="P15" s="12">
        <v>4</v>
      </c>
      <c r="Q15" s="12" t="s">
        <v>9</v>
      </c>
      <c r="R15" s="12">
        <v>5.8555598258972168</v>
      </c>
      <c r="S15" s="12">
        <v>12</v>
      </c>
      <c r="T15" s="12" t="s">
        <v>10</v>
      </c>
      <c r="U15" s="12">
        <v>6.10614013671875</v>
      </c>
      <c r="V15" s="12">
        <v>9</v>
      </c>
      <c r="W15" s="12" t="s">
        <v>11</v>
      </c>
      <c r="X15" s="12">
        <v>5.730140209197998</v>
      </c>
      <c r="Y15" s="12">
        <v>14</v>
      </c>
      <c r="Z15" s="12" t="s">
        <v>12</v>
      </c>
      <c r="AA15" s="12">
        <v>6.3218851089477539</v>
      </c>
      <c r="AB15" s="12">
        <v>7</v>
      </c>
      <c r="AC15" s="12" t="s">
        <v>13</v>
      </c>
      <c r="AD15" s="12">
        <v>6.3789820671081543</v>
      </c>
      <c r="AE15" s="12">
        <v>6</v>
      </c>
      <c r="AF15" s="12" t="s">
        <v>14</v>
      </c>
      <c r="AG15" s="12">
        <v>6.0297245979309082</v>
      </c>
      <c r="AH15" s="12">
        <v>10</v>
      </c>
      <c r="AI15" s="12" t="s">
        <v>15</v>
      </c>
      <c r="AJ15" s="12">
        <v>5.9731082916259766</v>
      </c>
      <c r="AK15" s="12">
        <v>11</v>
      </c>
      <c r="AL15" s="12" t="s">
        <v>16</v>
      </c>
      <c r="AM15" s="12">
        <v>6.1837606430053711</v>
      </c>
      <c r="AN15" s="12">
        <v>8</v>
      </c>
      <c r="AO15" s="12" t="s">
        <v>17</v>
      </c>
      <c r="AP15" s="12">
        <v>5.1489391326904297</v>
      </c>
      <c r="AQ15" s="12">
        <v>16</v>
      </c>
      <c r="AR15" s="12" t="s">
        <v>18</v>
      </c>
      <c r="AS15" s="12">
        <v>5.2627902030944824</v>
      </c>
      <c r="AT15" s="12">
        <v>15</v>
      </c>
      <c r="AU15" s="12" t="s">
        <v>19</v>
      </c>
      <c r="AV15" s="12">
        <v>5.8213248252868652</v>
      </c>
      <c r="AW15" s="12">
        <v>13</v>
      </c>
    </row>
    <row r="16" spans="1:49" s="12" customFormat="1" x14ac:dyDescent="0.15">
      <c r="A16" s="12" t="s">
        <v>37</v>
      </c>
      <c r="B16" s="12" t="s">
        <v>4</v>
      </c>
      <c r="C16" s="12">
        <v>6.9827084541320801</v>
      </c>
      <c r="D16" s="12">
        <v>4</v>
      </c>
      <c r="E16" s="12" t="s">
        <v>5</v>
      </c>
      <c r="F16" s="12">
        <v>6.5299625396728516</v>
      </c>
      <c r="G16" s="12">
        <v>5</v>
      </c>
      <c r="H16" s="12" t="s">
        <v>6</v>
      </c>
      <c r="I16" s="12">
        <v>7.1559066772460937</v>
      </c>
      <c r="J16" s="12">
        <v>2</v>
      </c>
      <c r="K16" s="12" t="s">
        <v>7</v>
      </c>
      <c r="L16" s="12">
        <v>7.2504820823669434</v>
      </c>
      <c r="M16" s="12">
        <v>1</v>
      </c>
      <c r="N16" s="12" t="s">
        <v>8</v>
      </c>
      <c r="O16" s="12">
        <v>7.044166088104248</v>
      </c>
      <c r="P16" s="12">
        <v>3</v>
      </c>
      <c r="Q16" s="12" t="s">
        <v>9</v>
      </c>
      <c r="R16" s="12">
        <v>5.6927914619445801</v>
      </c>
      <c r="S16" s="12">
        <v>14</v>
      </c>
      <c r="T16" s="12" t="s">
        <v>10</v>
      </c>
      <c r="U16" s="12">
        <v>6.2137393951416016</v>
      </c>
      <c r="V16" s="12">
        <v>9</v>
      </c>
      <c r="W16" s="12" t="s">
        <v>11</v>
      </c>
      <c r="X16" s="12">
        <v>5.7045178413391113</v>
      </c>
      <c r="Y16" s="12">
        <v>13</v>
      </c>
      <c r="Z16" s="12" t="s">
        <v>12</v>
      </c>
      <c r="AA16" s="12">
        <v>6.2680530548095703</v>
      </c>
      <c r="AB16" s="12">
        <v>8</v>
      </c>
      <c r="AC16" s="12" t="s">
        <v>13</v>
      </c>
      <c r="AD16" s="12">
        <v>6.3306131362915039</v>
      </c>
      <c r="AE16" s="12">
        <v>6</v>
      </c>
      <c r="AF16" s="12" t="s">
        <v>14</v>
      </c>
      <c r="AG16" s="12">
        <v>6.0751419067382813</v>
      </c>
      <c r="AH16" s="12">
        <v>10</v>
      </c>
      <c r="AI16" s="12" t="s">
        <v>15</v>
      </c>
      <c r="AJ16" s="12">
        <v>5.9337992668151855</v>
      </c>
      <c r="AK16" s="12">
        <v>11</v>
      </c>
      <c r="AL16" s="12" t="s">
        <v>16</v>
      </c>
      <c r="AM16" s="12">
        <v>6.2707257270812988</v>
      </c>
      <c r="AN16" s="12">
        <v>7</v>
      </c>
      <c r="AO16" s="12" t="s">
        <v>17</v>
      </c>
      <c r="AP16" s="12">
        <v>5.3443441390991211</v>
      </c>
      <c r="AQ16" s="12">
        <v>16</v>
      </c>
      <c r="AR16" s="12" t="s">
        <v>18</v>
      </c>
      <c r="AS16" s="12">
        <v>5.4130516052246094</v>
      </c>
      <c r="AT16" s="12">
        <v>15</v>
      </c>
      <c r="AU16" s="12" t="s">
        <v>19</v>
      </c>
      <c r="AV16" s="12">
        <v>5.7899961471557617</v>
      </c>
      <c r="AW16" s="12">
        <v>12</v>
      </c>
    </row>
    <row r="17" spans="1:49" s="12" customFormat="1" x14ac:dyDescent="0.15">
      <c r="A17" s="12" t="s">
        <v>38</v>
      </c>
      <c r="B17" s="12" t="s">
        <v>4</v>
      </c>
      <c r="C17" s="12">
        <v>6.9217977523803711</v>
      </c>
      <c r="D17" s="12">
        <v>4</v>
      </c>
      <c r="E17" s="12" t="s">
        <v>5</v>
      </c>
      <c r="F17" s="12">
        <v>6.5867729187011719</v>
      </c>
      <c r="G17" s="12">
        <v>5</v>
      </c>
      <c r="H17" s="12" t="s">
        <v>6</v>
      </c>
      <c r="I17" s="12">
        <v>7.0620236396789551</v>
      </c>
      <c r="J17" s="12">
        <v>2</v>
      </c>
      <c r="K17" s="12" t="s">
        <v>7</v>
      </c>
      <c r="L17" s="12">
        <v>7.1280727386474609</v>
      </c>
      <c r="M17" s="12">
        <v>1</v>
      </c>
      <c r="N17" s="12" t="s">
        <v>8</v>
      </c>
      <c r="O17" s="12">
        <v>7.0151762962341309</v>
      </c>
      <c r="P17" s="12">
        <v>3</v>
      </c>
      <c r="Q17" s="12" t="s">
        <v>9</v>
      </c>
      <c r="R17" s="12">
        <v>5.7780489921569824</v>
      </c>
      <c r="S17" s="12">
        <v>12</v>
      </c>
      <c r="T17" s="12" t="s">
        <v>10</v>
      </c>
      <c r="U17" s="12">
        <v>6.2626204490661621</v>
      </c>
      <c r="V17" s="12">
        <v>9</v>
      </c>
      <c r="W17" s="12" t="s">
        <v>11</v>
      </c>
      <c r="X17" s="12">
        <v>5.717219352722168</v>
      </c>
      <c r="Y17" s="12">
        <v>14</v>
      </c>
      <c r="Z17" s="12" t="s">
        <v>12</v>
      </c>
      <c r="AA17" s="12">
        <v>6.2637372016906738</v>
      </c>
      <c r="AB17" s="12">
        <v>8</v>
      </c>
      <c r="AC17" s="12" t="s">
        <v>13</v>
      </c>
      <c r="AD17" s="12">
        <v>6.3236880302429199</v>
      </c>
      <c r="AE17" s="12">
        <v>6</v>
      </c>
      <c r="AF17" s="12" t="s">
        <v>14</v>
      </c>
      <c r="AG17" s="12">
        <v>6.0761966705322266</v>
      </c>
      <c r="AH17" s="12">
        <v>10</v>
      </c>
      <c r="AI17" s="12" t="s">
        <v>15</v>
      </c>
      <c r="AJ17" s="12">
        <v>6.0245704650878906</v>
      </c>
      <c r="AK17" s="12">
        <v>11</v>
      </c>
      <c r="AL17" s="12" t="s">
        <v>16</v>
      </c>
      <c r="AM17" s="12">
        <v>6.3176369667053223</v>
      </c>
      <c r="AN17" s="12">
        <v>7</v>
      </c>
      <c r="AO17" s="12" t="s">
        <v>17</v>
      </c>
      <c r="AP17" s="12">
        <v>5.3455486297607422</v>
      </c>
      <c r="AQ17" s="12">
        <v>16</v>
      </c>
      <c r="AR17" s="12" t="s">
        <v>18</v>
      </c>
      <c r="AS17" s="12">
        <v>5.404202938079834</v>
      </c>
      <c r="AT17" s="12">
        <v>15</v>
      </c>
      <c r="AU17" s="12" t="s">
        <v>19</v>
      </c>
      <c r="AV17" s="12">
        <v>5.7726855278015137</v>
      </c>
      <c r="AW17" s="12">
        <v>13</v>
      </c>
    </row>
    <row r="18" spans="1:49" s="12" customFormat="1" x14ac:dyDescent="0.15">
      <c r="A18" s="12" t="s">
        <v>39</v>
      </c>
      <c r="B18" s="12" t="s">
        <v>4</v>
      </c>
      <c r="C18" s="12">
        <v>6.893822193145752</v>
      </c>
      <c r="D18" s="12">
        <v>4</v>
      </c>
      <c r="E18" s="12" t="s">
        <v>5</v>
      </c>
      <c r="F18" s="12">
        <v>6.5804233551025391</v>
      </c>
      <c r="G18" s="12">
        <v>5</v>
      </c>
      <c r="H18" s="12" t="s">
        <v>6</v>
      </c>
      <c r="I18" s="12">
        <v>7.0568757057189941</v>
      </c>
      <c r="J18" s="12">
        <v>2</v>
      </c>
      <c r="K18" s="12" t="s">
        <v>7</v>
      </c>
      <c r="L18" s="12">
        <v>7.0899372100830078</v>
      </c>
      <c r="M18" s="12">
        <v>1</v>
      </c>
      <c r="N18" s="12" t="s">
        <v>8</v>
      </c>
      <c r="O18" s="12">
        <v>6.9860825538635254</v>
      </c>
      <c r="P18" s="12">
        <v>3</v>
      </c>
      <c r="Q18" s="12" t="s">
        <v>9</v>
      </c>
      <c r="R18" s="12">
        <v>5.7993721961975098</v>
      </c>
      <c r="S18" s="12">
        <v>13</v>
      </c>
      <c r="T18" s="12" t="s">
        <v>10</v>
      </c>
      <c r="U18" s="12">
        <v>6.2559704780578613</v>
      </c>
      <c r="V18" s="12">
        <v>8</v>
      </c>
      <c r="W18" s="12" t="s">
        <v>11</v>
      </c>
      <c r="X18" s="12">
        <v>5.8581357002258301</v>
      </c>
      <c r="Y18" s="12">
        <v>12</v>
      </c>
      <c r="Z18" s="12" t="s">
        <v>12</v>
      </c>
      <c r="AA18" s="12">
        <v>6.1924242973327637</v>
      </c>
      <c r="AB18" s="12">
        <v>9</v>
      </c>
      <c r="AC18" s="12" t="s">
        <v>13</v>
      </c>
      <c r="AD18" s="12">
        <v>6.2982807159423828</v>
      </c>
      <c r="AE18" s="12">
        <v>7</v>
      </c>
      <c r="AF18" s="12" t="s">
        <v>14</v>
      </c>
      <c r="AG18" s="12">
        <v>6.0782437324523926</v>
      </c>
      <c r="AH18" s="12">
        <v>10</v>
      </c>
      <c r="AI18" s="12" t="s">
        <v>15</v>
      </c>
      <c r="AJ18" s="12">
        <v>6.0689792633056641</v>
      </c>
      <c r="AK18" s="12">
        <v>11</v>
      </c>
      <c r="AL18" s="12" t="s">
        <v>16</v>
      </c>
      <c r="AM18" s="12">
        <v>6.310516357421875</v>
      </c>
      <c r="AN18" s="12">
        <v>6</v>
      </c>
      <c r="AO18" s="12" t="s">
        <v>17</v>
      </c>
      <c r="AP18" s="12">
        <v>5.3584756851196289</v>
      </c>
      <c r="AQ18" s="12">
        <v>16</v>
      </c>
      <c r="AR18" s="12" t="s">
        <v>18</v>
      </c>
      <c r="AS18" s="12">
        <v>5.3989138603210449</v>
      </c>
      <c r="AT18" s="12">
        <v>15</v>
      </c>
      <c r="AU18" s="12" t="s">
        <v>19</v>
      </c>
      <c r="AV18" s="12">
        <v>5.7735438346862793</v>
      </c>
      <c r="AW18" s="12">
        <v>14</v>
      </c>
    </row>
    <row r="19" spans="1:49" s="12" customFormat="1" x14ac:dyDescent="0.15">
      <c r="A19" s="12" t="s">
        <v>40</v>
      </c>
      <c r="B19" s="12" t="s">
        <v>4</v>
      </c>
      <c r="C19" s="12">
        <v>6.9113993644714355</v>
      </c>
      <c r="D19" s="12">
        <v>4</v>
      </c>
      <c r="E19" s="12" t="s">
        <v>5</v>
      </c>
      <c r="F19" s="12">
        <v>6.4838709831237793</v>
      </c>
      <c r="G19" s="12">
        <v>5</v>
      </c>
      <c r="H19" s="12" t="s">
        <v>6</v>
      </c>
      <c r="I19" s="12">
        <v>7.036534309387207</v>
      </c>
      <c r="J19" s="12">
        <v>2</v>
      </c>
      <c r="K19" s="12" t="s">
        <v>7</v>
      </c>
      <c r="L19" s="12">
        <v>7.0766453742980957</v>
      </c>
      <c r="M19" s="12">
        <v>1</v>
      </c>
      <c r="N19" s="12" t="s">
        <v>8</v>
      </c>
      <c r="O19" s="12">
        <v>6.9415578842163086</v>
      </c>
      <c r="P19" s="12">
        <v>3</v>
      </c>
      <c r="Q19" s="12" t="s">
        <v>9</v>
      </c>
      <c r="R19" s="12">
        <v>6.0026345252990723</v>
      </c>
      <c r="S19" s="12">
        <v>11</v>
      </c>
      <c r="T19" s="12" t="s">
        <v>10</v>
      </c>
      <c r="U19" s="12">
        <v>6.2395801544189453</v>
      </c>
      <c r="V19" s="12">
        <v>7</v>
      </c>
      <c r="W19" s="12" t="s">
        <v>11</v>
      </c>
      <c r="X19" s="12">
        <v>5.8916769027709961</v>
      </c>
      <c r="Y19" s="12">
        <v>13</v>
      </c>
      <c r="Z19" s="12" t="s">
        <v>12</v>
      </c>
      <c r="AA19" s="12">
        <v>6.2075104713439941</v>
      </c>
      <c r="AB19" s="12">
        <v>9</v>
      </c>
      <c r="AC19" s="12" t="s">
        <v>13</v>
      </c>
      <c r="AD19" s="12">
        <v>6.2720975875854492</v>
      </c>
      <c r="AE19" s="12">
        <v>6</v>
      </c>
      <c r="AF19" s="12" t="s">
        <v>14</v>
      </c>
      <c r="AG19" s="12">
        <v>5.9363946914672852</v>
      </c>
      <c r="AH19" s="12">
        <v>12</v>
      </c>
      <c r="AI19" s="12" t="s">
        <v>15</v>
      </c>
      <c r="AJ19" s="12">
        <v>6.112917423248291</v>
      </c>
      <c r="AK19" s="12">
        <v>10</v>
      </c>
      <c r="AL19" s="12" t="s">
        <v>16</v>
      </c>
      <c r="AM19" s="12">
        <v>6.2391567230224609</v>
      </c>
      <c r="AN19" s="12">
        <v>8</v>
      </c>
      <c r="AO19" s="12" t="s">
        <v>17</v>
      </c>
      <c r="AP19" s="12">
        <v>5.3681278228759766</v>
      </c>
      <c r="AQ19" s="12">
        <v>16</v>
      </c>
      <c r="AR19" s="12" t="s">
        <v>18</v>
      </c>
      <c r="AS19" s="12">
        <v>5.4601707458496094</v>
      </c>
      <c r="AT19" s="12">
        <v>15</v>
      </c>
      <c r="AU19" s="12" t="s">
        <v>19</v>
      </c>
      <c r="AV19" s="12">
        <v>5.8197236061096191</v>
      </c>
      <c r="AW19" s="12">
        <v>14</v>
      </c>
    </row>
    <row r="20" spans="1:49" s="12" customFormat="1" x14ac:dyDescent="0.15">
      <c r="A20" s="12" t="s">
        <v>41</v>
      </c>
      <c r="B20" s="12" t="s">
        <v>4</v>
      </c>
      <c r="C20" s="12">
        <v>6.9726481437683105</v>
      </c>
      <c r="D20" s="12">
        <v>3</v>
      </c>
      <c r="E20" s="12" t="s">
        <v>5</v>
      </c>
      <c r="F20" s="12">
        <v>6.4380202293395996</v>
      </c>
      <c r="G20" s="12">
        <v>5</v>
      </c>
      <c r="H20" s="12" t="s">
        <v>6</v>
      </c>
      <c r="I20" s="12">
        <v>7.0506191253662109</v>
      </c>
      <c r="J20" s="12">
        <v>1</v>
      </c>
      <c r="K20" s="12" t="s">
        <v>7</v>
      </c>
      <c r="L20" s="12">
        <v>7.034827709197998</v>
      </c>
      <c r="M20" s="12">
        <v>2</v>
      </c>
      <c r="N20" s="12" t="s">
        <v>8</v>
      </c>
      <c r="O20" s="12">
        <v>6.9292006492614746</v>
      </c>
      <c r="P20" s="12">
        <v>4</v>
      </c>
      <c r="Q20" s="12" t="s">
        <v>9</v>
      </c>
      <c r="R20" s="12">
        <v>5.9983696937561035</v>
      </c>
      <c r="S20" s="12">
        <v>11</v>
      </c>
      <c r="T20" s="12" t="s">
        <v>10</v>
      </c>
      <c r="U20" s="12">
        <v>6.2996988296508789</v>
      </c>
      <c r="V20" s="12">
        <v>7</v>
      </c>
      <c r="W20" s="12" t="s">
        <v>11</v>
      </c>
      <c r="X20" s="12">
        <v>5.8702611923217773</v>
      </c>
      <c r="Y20" s="12">
        <v>13</v>
      </c>
      <c r="Z20" s="12" t="s">
        <v>12</v>
      </c>
      <c r="AA20" s="12">
        <v>6.2562804222106934</v>
      </c>
      <c r="AB20" s="12">
        <v>8</v>
      </c>
      <c r="AC20" s="12" t="s">
        <v>13</v>
      </c>
      <c r="AD20" s="12">
        <v>6.3138976097106934</v>
      </c>
      <c r="AE20" s="12">
        <v>6</v>
      </c>
      <c r="AF20" s="12" t="s">
        <v>14</v>
      </c>
      <c r="AG20" s="12">
        <v>5.8882966041564941</v>
      </c>
      <c r="AH20" s="12">
        <v>12</v>
      </c>
      <c r="AI20" s="12" t="s">
        <v>15</v>
      </c>
      <c r="AJ20" s="12">
        <v>6.1226410865783691</v>
      </c>
      <c r="AK20" s="12">
        <v>10</v>
      </c>
      <c r="AL20" s="12" t="s">
        <v>16</v>
      </c>
      <c r="AM20" s="12">
        <v>6.1955633163452148</v>
      </c>
      <c r="AN20" s="12">
        <v>9</v>
      </c>
      <c r="AO20" s="12" t="s">
        <v>17</v>
      </c>
      <c r="AP20" s="12">
        <v>5.3774847984313965</v>
      </c>
      <c r="AQ20" s="12">
        <v>16</v>
      </c>
      <c r="AR20" s="12" t="s">
        <v>18</v>
      </c>
      <c r="AS20" s="12">
        <v>5.4568719863891602</v>
      </c>
      <c r="AT20" s="12">
        <v>15</v>
      </c>
      <c r="AU20" s="12" t="s">
        <v>19</v>
      </c>
      <c r="AV20" s="12">
        <v>5.7953195571899414</v>
      </c>
      <c r="AW20" s="12">
        <v>14</v>
      </c>
    </row>
    <row r="21" spans="1:49" s="12" customFormat="1" x14ac:dyDescent="0.15">
      <c r="A21" s="12" t="s">
        <v>42</v>
      </c>
      <c r="B21" s="12" t="s">
        <v>4</v>
      </c>
      <c r="C21" s="12">
        <v>7.0063033103942871</v>
      </c>
      <c r="D21" s="12">
        <v>2</v>
      </c>
      <c r="E21" s="12" t="s">
        <v>5</v>
      </c>
      <c r="F21" s="12">
        <v>6.4287095069885254</v>
      </c>
      <c r="G21" s="12">
        <v>5</v>
      </c>
      <c r="H21" s="12" t="s">
        <v>6</v>
      </c>
      <c r="I21" s="12">
        <v>7.0593862533569336</v>
      </c>
      <c r="J21" s="12">
        <v>1</v>
      </c>
      <c r="K21" s="12" t="s">
        <v>7</v>
      </c>
      <c r="L21" s="12">
        <v>6.9688262939453125</v>
      </c>
      <c r="M21" s="12">
        <v>3</v>
      </c>
      <c r="N21" s="12" t="s">
        <v>8</v>
      </c>
      <c r="O21" s="12">
        <v>6.9178552627563477</v>
      </c>
      <c r="P21" s="12">
        <v>4</v>
      </c>
      <c r="Q21" s="12" t="s">
        <v>9</v>
      </c>
      <c r="R21" s="12">
        <v>6.018242359161377</v>
      </c>
      <c r="S21" s="12">
        <v>11</v>
      </c>
      <c r="T21" s="12" t="s">
        <v>10</v>
      </c>
      <c r="U21" s="12">
        <v>6.34625244140625</v>
      </c>
      <c r="V21" s="12">
        <v>7</v>
      </c>
      <c r="W21" s="12" t="s">
        <v>11</v>
      </c>
      <c r="X21" s="12">
        <v>5.7594904899597168</v>
      </c>
      <c r="Y21" s="12">
        <v>14</v>
      </c>
      <c r="Z21" s="12" t="s">
        <v>12</v>
      </c>
      <c r="AA21" s="12">
        <v>6.2933077812194824</v>
      </c>
      <c r="AB21" s="12">
        <v>8</v>
      </c>
      <c r="AC21" s="12" t="s">
        <v>13</v>
      </c>
      <c r="AD21" s="12">
        <v>6.3811454772949219</v>
      </c>
      <c r="AE21" s="12">
        <v>6</v>
      </c>
      <c r="AF21" s="12" t="s">
        <v>14</v>
      </c>
      <c r="AG21" s="12">
        <v>5.9264411926269531</v>
      </c>
      <c r="AH21" s="12">
        <v>12</v>
      </c>
      <c r="AI21" s="12" t="s">
        <v>15</v>
      </c>
      <c r="AJ21" s="12">
        <v>6.1544361114501953</v>
      </c>
      <c r="AK21" s="12">
        <v>10</v>
      </c>
      <c r="AL21" s="12" t="s">
        <v>16</v>
      </c>
      <c r="AM21" s="12">
        <v>6.2182064056396484</v>
      </c>
      <c r="AN21" s="12">
        <v>9</v>
      </c>
      <c r="AO21" s="12" t="s">
        <v>17</v>
      </c>
      <c r="AP21" s="12">
        <v>5.3586249351501465</v>
      </c>
      <c r="AQ21" s="12">
        <v>16</v>
      </c>
      <c r="AR21" s="12" t="s">
        <v>18</v>
      </c>
      <c r="AS21" s="12">
        <v>5.3760404586791992</v>
      </c>
      <c r="AT21" s="12">
        <v>15</v>
      </c>
      <c r="AU21" s="12" t="s">
        <v>19</v>
      </c>
      <c r="AV21" s="12">
        <v>5.7867302894592285</v>
      </c>
      <c r="AW21" s="12">
        <v>13</v>
      </c>
    </row>
    <row r="22" spans="1:49" s="12" customFormat="1" x14ac:dyDescent="0.15">
      <c r="A22" s="12" t="s">
        <v>43</v>
      </c>
      <c r="B22" s="12" t="s">
        <v>4</v>
      </c>
      <c r="C22" s="12">
        <v>6.9343619346618652</v>
      </c>
      <c r="D22" s="12">
        <v>4</v>
      </c>
      <c r="E22" s="12" t="s">
        <v>5</v>
      </c>
      <c r="F22" s="12">
        <v>6.5162086486816406</v>
      </c>
      <c r="G22" s="12">
        <v>5</v>
      </c>
      <c r="H22" s="12" t="s">
        <v>6</v>
      </c>
      <c r="I22" s="12">
        <v>7.1013460159301758</v>
      </c>
      <c r="J22" s="12">
        <v>1</v>
      </c>
      <c r="K22" s="12" t="s">
        <v>7</v>
      </c>
      <c r="L22" s="12">
        <v>7.0220885276794434</v>
      </c>
      <c r="M22" s="12">
        <v>2</v>
      </c>
      <c r="N22" s="12" t="s">
        <v>8</v>
      </c>
      <c r="O22" s="12">
        <v>6.9757485389709473</v>
      </c>
      <c r="P22" s="12">
        <v>3</v>
      </c>
      <c r="Q22" s="12" t="s">
        <v>9</v>
      </c>
      <c r="R22" s="12">
        <v>5.9628396034240723</v>
      </c>
      <c r="S22" s="12">
        <v>12</v>
      </c>
      <c r="T22" s="12" t="s">
        <v>10</v>
      </c>
      <c r="U22" s="12">
        <v>6.1549224853515625</v>
      </c>
      <c r="V22" s="12">
        <v>10</v>
      </c>
      <c r="W22" s="12" t="s">
        <v>11</v>
      </c>
      <c r="X22" s="12">
        <v>5.8397121429443359</v>
      </c>
      <c r="Y22" s="12">
        <v>14</v>
      </c>
      <c r="Z22" s="12" t="s">
        <v>12</v>
      </c>
      <c r="AA22" s="12">
        <v>6.2149677276611328</v>
      </c>
      <c r="AB22" s="12">
        <v>8</v>
      </c>
      <c r="AC22" s="12" t="s">
        <v>13</v>
      </c>
      <c r="AD22" s="12">
        <v>6.2314591407775879</v>
      </c>
      <c r="AE22" s="12">
        <v>7</v>
      </c>
      <c r="AF22" s="12" t="s">
        <v>14</v>
      </c>
      <c r="AG22" s="12">
        <v>5.9860825538635254</v>
      </c>
      <c r="AH22" s="12">
        <v>11</v>
      </c>
      <c r="AI22" s="12" t="s">
        <v>15</v>
      </c>
      <c r="AJ22" s="12">
        <v>6.1637954711914062</v>
      </c>
      <c r="AK22" s="12">
        <v>9</v>
      </c>
      <c r="AL22" s="12" t="s">
        <v>16</v>
      </c>
      <c r="AM22" s="12">
        <v>6.2575416564941406</v>
      </c>
      <c r="AN22" s="12">
        <v>6</v>
      </c>
      <c r="AO22" s="12" t="s">
        <v>17</v>
      </c>
      <c r="AP22" s="12">
        <v>5.3583078384399414</v>
      </c>
      <c r="AQ22" s="12">
        <v>16</v>
      </c>
      <c r="AR22" s="12" t="s">
        <v>18</v>
      </c>
      <c r="AS22" s="12">
        <v>5.4393763542175293</v>
      </c>
      <c r="AT22" s="12">
        <v>15</v>
      </c>
      <c r="AU22" s="12" t="s">
        <v>19</v>
      </c>
      <c r="AV22" s="12">
        <v>5.8412389755249023</v>
      </c>
      <c r="AW22" s="12">
        <v>13</v>
      </c>
    </row>
    <row r="23" spans="1:49" s="12" customFormat="1" x14ac:dyDescent="0.15">
      <c r="A23" s="12" t="s">
        <v>44</v>
      </c>
      <c r="B23" s="12" t="s">
        <v>4</v>
      </c>
      <c r="C23" s="12">
        <v>6.8716850280761719</v>
      </c>
      <c r="D23" s="12">
        <v>4</v>
      </c>
      <c r="E23" s="12" t="s">
        <v>5</v>
      </c>
      <c r="F23" s="12">
        <v>6.5778608322143555</v>
      </c>
      <c r="G23" s="12">
        <v>5</v>
      </c>
      <c r="H23" s="12" t="s">
        <v>6</v>
      </c>
      <c r="I23" s="12">
        <v>7.099031925201416</v>
      </c>
      <c r="J23" s="12">
        <v>1</v>
      </c>
      <c r="K23" s="12" t="s">
        <v>7</v>
      </c>
      <c r="L23" s="12">
        <v>7.0188145637512207</v>
      </c>
      <c r="M23" s="12">
        <v>2</v>
      </c>
      <c r="N23" s="12" t="s">
        <v>8</v>
      </c>
      <c r="O23" s="12">
        <v>6.9827980995178223</v>
      </c>
      <c r="P23" s="12">
        <v>3</v>
      </c>
      <c r="Q23" s="12" t="s">
        <v>9</v>
      </c>
      <c r="R23" s="12">
        <v>5.9625887870788574</v>
      </c>
      <c r="S23" s="12">
        <v>12</v>
      </c>
      <c r="T23" s="12" t="s">
        <v>10</v>
      </c>
      <c r="U23" s="12">
        <v>6.1660714149475098</v>
      </c>
      <c r="V23" s="12">
        <v>9</v>
      </c>
      <c r="W23" s="12" t="s">
        <v>11</v>
      </c>
      <c r="X23" s="12">
        <v>5.8283796310424805</v>
      </c>
      <c r="Y23" s="12">
        <v>14</v>
      </c>
      <c r="Z23" s="12" t="s">
        <v>12</v>
      </c>
      <c r="AA23" s="12">
        <v>6.2090744972229004</v>
      </c>
      <c r="AB23" s="12">
        <v>8</v>
      </c>
      <c r="AC23" s="12" t="s">
        <v>13</v>
      </c>
      <c r="AD23" s="12">
        <v>6.2240266799926758</v>
      </c>
      <c r="AE23" s="12">
        <v>7</v>
      </c>
      <c r="AF23" s="12" t="s">
        <v>14</v>
      </c>
      <c r="AG23" s="12">
        <v>5.9948291778564453</v>
      </c>
      <c r="AH23" s="12">
        <v>11</v>
      </c>
      <c r="AI23" s="12" t="s">
        <v>15</v>
      </c>
      <c r="AJ23" s="12">
        <v>6.1159300804138184</v>
      </c>
      <c r="AK23" s="12">
        <v>10</v>
      </c>
      <c r="AL23" s="12" t="s">
        <v>16</v>
      </c>
      <c r="AM23" s="12">
        <v>6.282538890838623</v>
      </c>
      <c r="AN23" s="12">
        <v>6</v>
      </c>
      <c r="AO23" s="12" t="s">
        <v>17</v>
      </c>
      <c r="AP23" s="12">
        <v>5.3551197052001953</v>
      </c>
      <c r="AQ23" s="12">
        <v>16</v>
      </c>
      <c r="AR23" s="12" t="s">
        <v>18</v>
      </c>
      <c r="AS23" s="12">
        <v>5.4467024803161621</v>
      </c>
      <c r="AT23" s="12">
        <v>15</v>
      </c>
      <c r="AU23" s="12" t="s">
        <v>19</v>
      </c>
      <c r="AV23" s="12">
        <v>5.8645510673522949</v>
      </c>
      <c r="AW23" s="12">
        <v>13</v>
      </c>
    </row>
    <row r="24" spans="1:49" s="12" customFormat="1" x14ac:dyDescent="0.15">
      <c r="A24" s="12" t="s">
        <v>45</v>
      </c>
      <c r="B24" s="12" t="s">
        <v>4</v>
      </c>
      <c r="C24" s="12">
        <v>6.872713565826416</v>
      </c>
      <c r="D24" s="12">
        <v>4</v>
      </c>
      <c r="E24" s="12" t="s">
        <v>5</v>
      </c>
      <c r="F24" s="12">
        <v>6.5514669418334961</v>
      </c>
      <c r="G24" s="12">
        <v>5</v>
      </c>
      <c r="H24" s="12" t="s">
        <v>6</v>
      </c>
      <c r="I24" s="12">
        <v>7.1134238243103027</v>
      </c>
      <c r="J24" s="12">
        <v>1</v>
      </c>
      <c r="K24" s="12" t="s">
        <v>7</v>
      </c>
      <c r="L24" s="12">
        <v>7.0049324035644531</v>
      </c>
      <c r="M24" s="12">
        <v>2</v>
      </c>
      <c r="N24" s="12" t="s">
        <v>8</v>
      </c>
      <c r="O24" s="12">
        <v>6.96038818359375</v>
      </c>
      <c r="P24" s="12">
        <v>3</v>
      </c>
      <c r="Q24" s="12" t="s">
        <v>9</v>
      </c>
      <c r="R24" s="12">
        <v>5.960209846496582</v>
      </c>
      <c r="S24" s="12">
        <v>12</v>
      </c>
      <c r="T24" s="12" t="s">
        <v>10</v>
      </c>
      <c r="U24" s="12">
        <v>6.1684808731079102</v>
      </c>
      <c r="V24" s="12">
        <v>9</v>
      </c>
      <c r="W24" s="12" t="s">
        <v>11</v>
      </c>
      <c r="X24" s="12">
        <v>5.8299751281738281</v>
      </c>
      <c r="Y24" s="12">
        <v>14</v>
      </c>
      <c r="Z24" s="12" t="s">
        <v>12</v>
      </c>
      <c r="AA24" s="12">
        <v>6.2067484855651855</v>
      </c>
      <c r="AB24" s="12">
        <v>8</v>
      </c>
      <c r="AC24" s="12" t="s">
        <v>13</v>
      </c>
      <c r="AD24" s="12">
        <v>6.2175936698913574</v>
      </c>
      <c r="AE24" s="12">
        <v>7</v>
      </c>
      <c r="AF24" s="12" t="s">
        <v>14</v>
      </c>
      <c r="AG24" s="12">
        <v>6.0585589408874512</v>
      </c>
      <c r="AH24" s="12">
        <v>11</v>
      </c>
      <c r="AI24" s="12" t="s">
        <v>15</v>
      </c>
      <c r="AJ24" s="12">
        <v>6.0963001251220703</v>
      </c>
      <c r="AK24" s="12">
        <v>10</v>
      </c>
      <c r="AL24" s="12" t="s">
        <v>16</v>
      </c>
      <c r="AM24" s="12">
        <v>6.2634091377258301</v>
      </c>
      <c r="AN24" s="12">
        <v>6</v>
      </c>
      <c r="AO24" s="12" t="s">
        <v>17</v>
      </c>
      <c r="AP24" s="12">
        <v>5.3903112411499023</v>
      </c>
      <c r="AQ24" s="12">
        <v>16</v>
      </c>
      <c r="AR24" s="12" t="s">
        <v>18</v>
      </c>
      <c r="AS24" s="12">
        <v>5.4579205513000488</v>
      </c>
      <c r="AT24" s="12">
        <v>15</v>
      </c>
      <c r="AU24" s="12" t="s">
        <v>19</v>
      </c>
      <c r="AV24" s="12">
        <v>5.8475637435913086</v>
      </c>
      <c r="AW24" s="12">
        <v>13</v>
      </c>
    </row>
    <row r="25" spans="1:49" s="12" customFormat="1" x14ac:dyDescent="0.15">
      <c r="A25" s="12" t="s">
        <v>46</v>
      </c>
      <c r="B25" s="12" t="s">
        <v>4</v>
      </c>
      <c r="C25" s="12">
        <v>6.939568042755127</v>
      </c>
      <c r="D25" s="12">
        <v>4</v>
      </c>
      <c r="E25" s="12" t="s">
        <v>5</v>
      </c>
      <c r="F25" s="12">
        <v>6.5732159614562988</v>
      </c>
      <c r="G25" s="12">
        <v>5</v>
      </c>
      <c r="H25" s="12" t="s">
        <v>6</v>
      </c>
      <c r="I25" s="12">
        <v>7.1894617080688477</v>
      </c>
      <c r="J25" s="12">
        <v>1</v>
      </c>
      <c r="K25" s="12" t="s">
        <v>7</v>
      </c>
      <c r="L25" s="12">
        <v>7.1128945350646973</v>
      </c>
      <c r="M25" s="12">
        <v>2</v>
      </c>
      <c r="N25" s="12" t="s">
        <v>8</v>
      </c>
      <c r="O25" s="12">
        <v>7.0597376823425293</v>
      </c>
      <c r="P25" s="12">
        <v>3</v>
      </c>
      <c r="Q25" s="12" t="s">
        <v>9</v>
      </c>
      <c r="R25" s="12">
        <v>5.8720316886901855</v>
      </c>
      <c r="S25" s="12">
        <v>12</v>
      </c>
      <c r="T25" s="12" t="s">
        <v>10</v>
      </c>
      <c r="U25" s="12">
        <v>6.1696920394897461</v>
      </c>
      <c r="V25" s="12">
        <v>8</v>
      </c>
      <c r="W25" s="12" t="s">
        <v>11</v>
      </c>
      <c r="X25" s="12">
        <v>5.8669452667236328</v>
      </c>
      <c r="Y25" s="12">
        <v>13</v>
      </c>
      <c r="Z25" s="12" t="s">
        <v>12</v>
      </c>
      <c r="AA25" s="12">
        <v>6.1175565719604492</v>
      </c>
      <c r="AB25" s="12">
        <v>10</v>
      </c>
      <c r="AC25" s="12" t="s">
        <v>13</v>
      </c>
      <c r="AD25" s="12">
        <v>6.2730436325073242</v>
      </c>
      <c r="AE25" s="12">
        <v>7</v>
      </c>
      <c r="AF25" s="12" t="s">
        <v>14</v>
      </c>
      <c r="AG25" s="12">
        <v>5.8962211608886719</v>
      </c>
      <c r="AH25" s="12">
        <v>11</v>
      </c>
      <c r="AI25" s="12" t="s">
        <v>15</v>
      </c>
      <c r="AJ25" s="12">
        <v>6.1250286102294922</v>
      </c>
      <c r="AK25" s="12">
        <v>9</v>
      </c>
      <c r="AL25" s="12" t="s">
        <v>16</v>
      </c>
      <c r="AM25" s="12">
        <v>6.2764358520507813</v>
      </c>
      <c r="AN25" s="12">
        <v>6</v>
      </c>
      <c r="AO25" s="12" t="s">
        <v>17</v>
      </c>
      <c r="AP25" s="12">
        <v>5.3009161949157715</v>
      </c>
      <c r="AQ25" s="12">
        <v>16</v>
      </c>
      <c r="AR25" s="12" t="s">
        <v>18</v>
      </c>
      <c r="AS25" s="12">
        <v>5.4578971862792969</v>
      </c>
      <c r="AT25" s="12">
        <v>15</v>
      </c>
      <c r="AU25" s="12" t="s">
        <v>19</v>
      </c>
      <c r="AV25" s="12">
        <v>5.7693576812744141</v>
      </c>
      <c r="AW25" s="12">
        <v>14</v>
      </c>
    </row>
    <row r="26" spans="1:49" s="12" customFormat="1" x14ac:dyDescent="0.15">
      <c r="A26" s="12" t="s">
        <v>47</v>
      </c>
      <c r="B26" s="12" t="s">
        <v>4</v>
      </c>
      <c r="C26" s="12">
        <v>7.0687885284423828</v>
      </c>
      <c r="D26" s="12">
        <v>2</v>
      </c>
      <c r="E26" s="12" t="s">
        <v>5</v>
      </c>
      <c r="F26" s="12">
        <v>6.4974894523620605</v>
      </c>
      <c r="G26" s="12">
        <v>5</v>
      </c>
      <c r="H26" s="12" t="s">
        <v>6</v>
      </c>
      <c r="I26" s="12">
        <v>7.074615478515625</v>
      </c>
      <c r="J26" s="12">
        <v>1</v>
      </c>
      <c r="K26" s="12" t="s">
        <v>7</v>
      </c>
      <c r="L26" s="12">
        <v>7.0542101860046387</v>
      </c>
      <c r="M26" s="12">
        <v>3</v>
      </c>
      <c r="N26" s="12" t="s">
        <v>8</v>
      </c>
      <c r="O26" s="12">
        <v>6.9607338905334473</v>
      </c>
      <c r="P26" s="12">
        <v>4</v>
      </c>
      <c r="Q26" s="12" t="s">
        <v>9</v>
      </c>
      <c r="R26" s="12">
        <v>5.939305305480957</v>
      </c>
      <c r="S26" s="12">
        <v>12</v>
      </c>
      <c r="T26" s="12" t="s">
        <v>10</v>
      </c>
      <c r="U26" s="12">
        <v>6.2812252044677734</v>
      </c>
      <c r="V26" s="12">
        <v>8</v>
      </c>
      <c r="W26" s="12" t="s">
        <v>11</v>
      </c>
      <c r="X26" s="12">
        <v>6.0211386680603027</v>
      </c>
      <c r="Y26" s="12">
        <v>11</v>
      </c>
      <c r="Z26" s="12" t="s">
        <v>12</v>
      </c>
      <c r="AA26" s="12">
        <v>6.3751568794250488</v>
      </c>
      <c r="AB26" s="12">
        <v>7</v>
      </c>
      <c r="AC26" s="12" t="s">
        <v>13</v>
      </c>
      <c r="AD26" s="12">
        <v>6.4210333824157715</v>
      </c>
      <c r="AE26" s="12">
        <v>6</v>
      </c>
      <c r="AF26" s="12" t="s">
        <v>14</v>
      </c>
      <c r="AG26" s="12">
        <v>5.7519187927246094</v>
      </c>
      <c r="AH26" s="12">
        <v>13</v>
      </c>
      <c r="AI26" s="12" t="s">
        <v>15</v>
      </c>
      <c r="AJ26" s="12">
        <v>6.1969695091247559</v>
      </c>
      <c r="AK26" s="12">
        <v>10</v>
      </c>
      <c r="AL26" s="12" t="s">
        <v>16</v>
      </c>
      <c r="AM26" s="12">
        <v>6.2344460487365723</v>
      </c>
      <c r="AN26" s="12">
        <v>9</v>
      </c>
      <c r="AO26" s="12" t="s">
        <v>17</v>
      </c>
      <c r="AP26" s="12">
        <v>5.1104812622070313</v>
      </c>
      <c r="AQ26" s="12">
        <v>16</v>
      </c>
      <c r="AR26" s="12" t="s">
        <v>18</v>
      </c>
      <c r="AS26" s="12">
        <v>5.389216423034668</v>
      </c>
      <c r="AT26" s="12">
        <v>15</v>
      </c>
      <c r="AU26" s="12" t="s">
        <v>19</v>
      </c>
      <c r="AV26" s="12">
        <v>5.6232705116271973</v>
      </c>
      <c r="AW26" s="12">
        <v>14</v>
      </c>
    </row>
    <row r="27" spans="1:49" s="12" customFormat="1" x14ac:dyDescent="0.15">
      <c r="A27" s="12" t="s">
        <v>48</v>
      </c>
      <c r="B27" s="12" t="s">
        <v>4</v>
      </c>
      <c r="C27" s="12">
        <v>6.8178458213806152</v>
      </c>
      <c r="D27" s="12">
        <v>4</v>
      </c>
      <c r="E27" s="12" t="s">
        <v>5</v>
      </c>
      <c r="F27" s="12">
        <v>6.5231208801269531</v>
      </c>
      <c r="G27" s="12">
        <v>5</v>
      </c>
      <c r="H27" s="12" t="s">
        <v>6</v>
      </c>
      <c r="I27" s="12">
        <v>6.9169111251831055</v>
      </c>
      <c r="J27" s="12">
        <v>3</v>
      </c>
      <c r="K27" s="12" t="s">
        <v>7</v>
      </c>
      <c r="L27" s="12">
        <v>6.9561505317687988</v>
      </c>
      <c r="M27" s="12">
        <v>1</v>
      </c>
      <c r="N27" s="12" t="s">
        <v>8</v>
      </c>
      <c r="O27" s="12">
        <v>6.9180994033813477</v>
      </c>
      <c r="P27" s="12">
        <v>2</v>
      </c>
      <c r="Q27" s="12" t="s">
        <v>9</v>
      </c>
      <c r="R27" s="12">
        <v>6.0244021415710449</v>
      </c>
      <c r="S27" s="12">
        <v>11</v>
      </c>
      <c r="T27" s="12" t="s">
        <v>10</v>
      </c>
      <c r="U27" s="12">
        <v>6.1758322715759277</v>
      </c>
      <c r="V27" s="12">
        <v>10</v>
      </c>
      <c r="W27" s="12" t="s">
        <v>11</v>
      </c>
      <c r="X27" s="12">
        <v>5.8886241912841797</v>
      </c>
      <c r="Y27" s="12">
        <v>13</v>
      </c>
      <c r="Z27" s="12" t="s">
        <v>12</v>
      </c>
      <c r="AA27" s="12">
        <v>6.337681770324707</v>
      </c>
      <c r="AB27" s="12">
        <v>8</v>
      </c>
      <c r="AC27" s="12" t="s">
        <v>13</v>
      </c>
      <c r="AD27" s="12">
        <v>6.3567757606506348</v>
      </c>
      <c r="AE27" s="12">
        <v>7</v>
      </c>
      <c r="AF27" s="12" t="s">
        <v>14</v>
      </c>
      <c r="AG27" s="12">
        <v>5.9800491333007812</v>
      </c>
      <c r="AH27" s="12">
        <v>12</v>
      </c>
      <c r="AI27" s="12" t="s">
        <v>15</v>
      </c>
      <c r="AJ27" s="12">
        <v>6.2228212356567383</v>
      </c>
      <c r="AK27" s="12">
        <v>9</v>
      </c>
      <c r="AL27" s="12" t="s">
        <v>16</v>
      </c>
      <c r="AM27" s="12">
        <v>6.4542140960693359</v>
      </c>
      <c r="AN27" s="12">
        <v>6</v>
      </c>
      <c r="AO27" s="12" t="s">
        <v>17</v>
      </c>
      <c r="AP27" s="12">
        <v>5.4266901016235352</v>
      </c>
      <c r="AQ27" s="12">
        <v>15</v>
      </c>
      <c r="AR27" s="12" t="s">
        <v>18</v>
      </c>
      <c r="AS27" s="12">
        <v>5.1782221794128418</v>
      </c>
      <c r="AT27" s="12">
        <v>16</v>
      </c>
      <c r="AU27" s="12" t="s">
        <v>19</v>
      </c>
      <c r="AV27" s="12">
        <v>5.8225612640380859</v>
      </c>
      <c r="AW27" s="12">
        <v>14</v>
      </c>
    </row>
    <row r="28" spans="1:49" s="12" customFormat="1" x14ac:dyDescent="0.15">
      <c r="A28" s="12" t="s">
        <v>49</v>
      </c>
      <c r="B28" s="12" t="s">
        <v>4</v>
      </c>
      <c r="C28" s="12">
        <v>6.810971736907959</v>
      </c>
      <c r="D28" s="12">
        <v>4</v>
      </c>
      <c r="E28" s="12" t="s">
        <v>5</v>
      </c>
      <c r="F28" s="12">
        <v>6.4929628372192383</v>
      </c>
      <c r="G28" s="12">
        <v>5</v>
      </c>
      <c r="H28" s="12" t="s">
        <v>6</v>
      </c>
      <c r="I28" s="12">
        <v>6.9250264167785645</v>
      </c>
      <c r="J28" s="12">
        <v>2</v>
      </c>
      <c r="K28" s="12" t="s">
        <v>7</v>
      </c>
      <c r="L28" s="12">
        <v>6.92913818359375</v>
      </c>
      <c r="M28" s="12">
        <v>1</v>
      </c>
      <c r="N28" s="12" t="s">
        <v>8</v>
      </c>
      <c r="O28" s="12">
        <v>6.8989391326904297</v>
      </c>
      <c r="P28" s="12">
        <v>3</v>
      </c>
      <c r="Q28" s="12" t="s">
        <v>9</v>
      </c>
      <c r="R28" s="12">
        <v>6.0713152885437012</v>
      </c>
      <c r="S28" s="12">
        <v>11</v>
      </c>
      <c r="T28" s="12" t="s">
        <v>10</v>
      </c>
      <c r="U28" s="12">
        <v>6.1678042411804199</v>
      </c>
      <c r="V28" s="12">
        <v>10</v>
      </c>
      <c r="W28" s="12" t="s">
        <v>11</v>
      </c>
      <c r="X28" s="12">
        <v>5.9067878723144531</v>
      </c>
      <c r="Y28" s="12">
        <v>13</v>
      </c>
      <c r="Z28" s="12" t="s">
        <v>12</v>
      </c>
      <c r="AA28" s="12">
        <v>6.314152717590332</v>
      </c>
      <c r="AB28" s="12">
        <v>8</v>
      </c>
      <c r="AC28" s="12" t="s">
        <v>13</v>
      </c>
      <c r="AD28" s="12">
        <v>6.3563632965087891</v>
      </c>
      <c r="AE28" s="12">
        <v>7</v>
      </c>
      <c r="AF28" s="12" t="s">
        <v>14</v>
      </c>
      <c r="AG28" s="12">
        <v>6.0118474960327148</v>
      </c>
      <c r="AH28" s="12">
        <v>12</v>
      </c>
      <c r="AI28" s="12" t="s">
        <v>15</v>
      </c>
      <c r="AJ28" s="12">
        <v>6.2132272720336914</v>
      </c>
      <c r="AK28" s="12">
        <v>9</v>
      </c>
      <c r="AL28" s="12" t="s">
        <v>16</v>
      </c>
      <c r="AM28" s="12">
        <v>6.4234380722045898</v>
      </c>
      <c r="AN28" s="12">
        <v>6</v>
      </c>
      <c r="AO28" s="12" t="s">
        <v>17</v>
      </c>
      <c r="AP28" s="12">
        <v>5.419501781463623</v>
      </c>
      <c r="AQ28" s="12">
        <v>15</v>
      </c>
      <c r="AR28" s="12" t="s">
        <v>18</v>
      </c>
      <c r="AS28" s="12">
        <v>5.2372379302978516</v>
      </c>
      <c r="AT28" s="12">
        <v>16</v>
      </c>
      <c r="AU28" s="12" t="s">
        <v>19</v>
      </c>
      <c r="AV28" s="12">
        <v>5.8212895393371582</v>
      </c>
      <c r="AW28" s="12">
        <v>14</v>
      </c>
    </row>
    <row r="29" spans="1:49" s="12" customFormat="1" x14ac:dyDescent="0.15">
      <c r="A29" s="12" t="s">
        <v>50</v>
      </c>
      <c r="B29" s="12" t="s">
        <v>4</v>
      </c>
      <c r="C29" s="12">
        <v>6.9675931930541992</v>
      </c>
      <c r="D29" s="12">
        <v>1</v>
      </c>
      <c r="E29" s="12" t="s">
        <v>5</v>
      </c>
      <c r="F29" s="12">
        <v>6.5154852867126465</v>
      </c>
      <c r="G29" s="12">
        <v>5</v>
      </c>
      <c r="H29" s="12" t="s">
        <v>6</v>
      </c>
      <c r="I29" s="12">
        <v>6.9406828880310059</v>
      </c>
      <c r="J29" s="12">
        <v>2</v>
      </c>
      <c r="K29" s="12" t="s">
        <v>7</v>
      </c>
      <c r="L29" s="12">
        <v>6.9170093536376953</v>
      </c>
      <c r="M29" s="12">
        <v>3</v>
      </c>
      <c r="N29" s="12" t="s">
        <v>8</v>
      </c>
      <c r="O29" s="12">
        <v>6.8707895278930664</v>
      </c>
      <c r="P29" s="12">
        <v>4</v>
      </c>
      <c r="Q29" s="12" t="s">
        <v>9</v>
      </c>
      <c r="R29" s="12">
        <v>5.9569344520568848</v>
      </c>
      <c r="S29" s="12">
        <v>12</v>
      </c>
      <c r="T29" s="12" t="s">
        <v>10</v>
      </c>
      <c r="U29" s="12">
        <v>6.1837515830993652</v>
      </c>
      <c r="V29" s="12">
        <v>10</v>
      </c>
      <c r="W29" s="12" t="s">
        <v>11</v>
      </c>
      <c r="X29" s="12">
        <v>5.8777322769165039</v>
      </c>
      <c r="Y29" s="12">
        <v>13</v>
      </c>
      <c r="Z29" s="12" t="s">
        <v>12</v>
      </c>
      <c r="AA29" s="12">
        <v>6.2277975082397461</v>
      </c>
      <c r="AB29" s="12">
        <v>8</v>
      </c>
      <c r="AC29" s="12" t="s">
        <v>13</v>
      </c>
      <c r="AD29" s="12">
        <v>6.3758697509765625</v>
      </c>
      <c r="AE29" s="12">
        <v>6</v>
      </c>
      <c r="AF29" s="12" t="s">
        <v>14</v>
      </c>
      <c r="AG29" s="12">
        <v>6.1022391319274902</v>
      </c>
      <c r="AH29" s="12">
        <v>11</v>
      </c>
      <c r="AI29" s="12" t="s">
        <v>15</v>
      </c>
      <c r="AJ29" s="12">
        <v>6.2204699516296387</v>
      </c>
      <c r="AK29" s="12">
        <v>9</v>
      </c>
      <c r="AL29" s="12" t="s">
        <v>16</v>
      </c>
      <c r="AM29" s="12">
        <v>6.3034820556640625</v>
      </c>
      <c r="AN29" s="12">
        <v>7</v>
      </c>
      <c r="AO29" s="12" t="s">
        <v>17</v>
      </c>
      <c r="AP29" s="12">
        <v>5.4156103134155273</v>
      </c>
      <c r="AQ29" s="12">
        <v>15</v>
      </c>
      <c r="AR29" s="12" t="s">
        <v>18</v>
      </c>
      <c r="AS29" s="12">
        <v>5.3244795799255371</v>
      </c>
      <c r="AT29" s="12">
        <v>16</v>
      </c>
      <c r="AU29" s="12" t="s">
        <v>19</v>
      </c>
      <c r="AV29" s="12">
        <v>5.8000702857971191</v>
      </c>
      <c r="AW29" s="12">
        <v>14</v>
      </c>
    </row>
    <row r="30" spans="1:49" s="12" customFormat="1" x14ac:dyDescent="0.15">
      <c r="A30" s="12" t="s">
        <v>51</v>
      </c>
      <c r="B30" s="12" t="s">
        <v>4</v>
      </c>
      <c r="C30" s="12">
        <v>7.162841796875</v>
      </c>
      <c r="D30" s="12">
        <v>1</v>
      </c>
      <c r="E30" s="12" t="s">
        <v>5</v>
      </c>
      <c r="F30" s="12">
        <v>6.5221219062805176</v>
      </c>
      <c r="G30" s="12">
        <v>5</v>
      </c>
      <c r="H30" s="12" t="s">
        <v>6</v>
      </c>
      <c r="I30" s="12">
        <v>6.9595999717712402</v>
      </c>
      <c r="J30" s="12">
        <v>2</v>
      </c>
      <c r="K30" s="12" t="s">
        <v>7</v>
      </c>
      <c r="L30" s="12">
        <v>6.9293699264526367</v>
      </c>
      <c r="M30" s="12">
        <v>3</v>
      </c>
      <c r="N30" s="12" t="s">
        <v>8</v>
      </c>
      <c r="O30" s="12">
        <v>6.802910327911377</v>
      </c>
      <c r="P30" s="12">
        <v>4</v>
      </c>
      <c r="Q30" s="12" t="s">
        <v>9</v>
      </c>
      <c r="R30" s="12">
        <v>5.8272390365600586</v>
      </c>
      <c r="S30" s="12">
        <v>12</v>
      </c>
      <c r="T30" s="12" t="s">
        <v>10</v>
      </c>
      <c r="U30" s="12">
        <v>6.0403170585632324</v>
      </c>
      <c r="V30" s="12">
        <v>11</v>
      </c>
      <c r="W30" s="12" t="s">
        <v>11</v>
      </c>
      <c r="X30" s="12">
        <v>5.7818021774291992</v>
      </c>
      <c r="Y30" s="12">
        <v>13</v>
      </c>
      <c r="Z30" s="12" t="s">
        <v>12</v>
      </c>
      <c r="AA30" s="12">
        <v>6.2083368301391602</v>
      </c>
      <c r="AB30" s="12">
        <v>8</v>
      </c>
      <c r="AC30" s="12" t="s">
        <v>13</v>
      </c>
      <c r="AD30" s="12">
        <v>6.3757095336914062</v>
      </c>
      <c r="AE30" s="12">
        <v>7</v>
      </c>
      <c r="AF30" s="12" t="s">
        <v>14</v>
      </c>
      <c r="AG30" s="12">
        <v>6.1763625144958496</v>
      </c>
      <c r="AH30" s="12">
        <v>9</v>
      </c>
      <c r="AI30" s="12" t="s">
        <v>15</v>
      </c>
      <c r="AJ30" s="12">
        <v>6.4342622756958008</v>
      </c>
      <c r="AK30" s="12">
        <v>6</v>
      </c>
      <c r="AL30" s="12" t="s">
        <v>16</v>
      </c>
      <c r="AM30" s="12">
        <v>6.0868492126464844</v>
      </c>
      <c r="AN30" s="12">
        <v>10</v>
      </c>
      <c r="AO30" s="12" t="s">
        <v>17</v>
      </c>
      <c r="AP30" s="12">
        <v>5.3977432250976562</v>
      </c>
      <c r="AQ30" s="12">
        <v>16</v>
      </c>
      <c r="AR30" s="12" t="s">
        <v>18</v>
      </c>
      <c r="AS30" s="12">
        <v>5.5184402465820312</v>
      </c>
      <c r="AT30" s="12">
        <v>15</v>
      </c>
      <c r="AU30" s="12" t="s">
        <v>19</v>
      </c>
      <c r="AV30" s="12">
        <v>5.7760906219482422</v>
      </c>
      <c r="AW30" s="12">
        <v>14</v>
      </c>
    </row>
    <row r="31" spans="1:49" s="12" customFormat="1" x14ac:dyDescent="0.15">
      <c r="A31" s="12" t="s">
        <v>52</v>
      </c>
      <c r="B31" s="12" t="s">
        <v>4</v>
      </c>
      <c r="C31" s="12">
        <v>7.0395455360412598</v>
      </c>
      <c r="D31" s="12">
        <v>1</v>
      </c>
      <c r="E31" s="12" t="s">
        <v>5</v>
      </c>
      <c r="F31" s="12">
        <v>6.4072842597961426</v>
      </c>
      <c r="G31" s="12">
        <v>5</v>
      </c>
      <c r="H31" s="12" t="s">
        <v>6</v>
      </c>
      <c r="I31" s="12">
        <v>6.9484524726867676</v>
      </c>
      <c r="J31" s="12">
        <v>2</v>
      </c>
      <c r="K31" s="12" t="s">
        <v>7</v>
      </c>
      <c r="L31" s="12">
        <v>6.9193477630615234</v>
      </c>
      <c r="M31" s="12">
        <v>3</v>
      </c>
      <c r="N31" s="12" t="s">
        <v>8</v>
      </c>
      <c r="O31" s="12">
        <v>6.7886438369750977</v>
      </c>
      <c r="P31" s="12">
        <v>4</v>
      </c>
      <c r="Q31" s="12" t="s">
        <v>9</v>
      </c>
      <c r="R31" s="12">
        <v>5.8586544990539551</v>
      </c>
      <c r="S31" s="12">
        <v>12</v>
      </c>
      <c r="T31" s="12" t="s">
        <v>10</v>
      </c>
      <c r="U31" s="12">
        <v>6.1226062774658203</v>
      </c>
      <c r="V31" s="12">
        <v>11</v>
      </c>
      <c r="W31" s="12" t="s">
        <v>11</v>
      </c>
      <c r="X31" s="12">
        <v>5.8093595504760742</v>
      </c>
      <c r="Y31" s="12">
        <v>13</v>
      </c>
      <c r="Z31" s="12" t="s">
        <v>12</v>
      </c>
      <c r="AA31" s="12">
        <v>6.2339615821838379</v>
      </c>
      <c r="AB31" s="12">
        <v>8</v>
      </c>
      <c r="AC31" s="12" t="s">
        <v>13</v>
      </c>
      <c r="AD31" s="12">
        <v>6.3608217239379883</v>
      </c>
      <c r="AE31" s="12">
        <v>7</v>
      </c>
      <c r="AF31" s="12" t="s">
        <v>14</v>
      </c>
      <c r="AG31" s="12">
        <v>6.2105116844177246</v>
      </c>
      <c r="AH31" s="12">
        <v>10</v>
      </c>
      <c r="AI31" s="12" t="s">
        <v>15</v>
      </c>
      <c r="AJ31" s="12">
        <v>6.3639059066772461</v>
      </c>
      <c r="AK31" s="12">
        <v>6</v>
      </c>
      <c r="AL31" s="12" t="s">
        <v>16</v>
      </c>
      <c r="AM31" s="12">
        <v>6.2147178649902344</v>
      </c>
      <c r="AN31" s="12">
        <v>9</v>
      </c>
      <c r="AO31" s="12" t="s">
        <v>17</v>
      </c>
      <c r="AP31" s="12">
        <v>5.4134907722473145</v>
      </c>
      <c r="AQ31" s="12">
        <v>16</v>
      </c>
      <c r="AR31" s="12" t="s">
        <v>18</v>
      </c>
      <c r="AS31" s="12">
        <v>5.5128426551818848</v>
      </c>
      <c r="AT31" s="12">
        <v>15</v>
      </c>
      <c r="AU31" s="12" t="s">
        <v>19</v>
      </c>
      <c r="AV31" s="12">
        <v>5.7958540916442871</v>
      </c>
      <c r="AW31" s="12">
        <v>14</v>
      </c>
    </row>
    <row r="36" spans="1:17" x14ac:dyDescent="0.15">
      <c r="A36" s="12" t="s">
        <v>489</v>
      </c>
      <c r="B36" t="s">
        <v>473</v>
      </c>
      <c r="C36" t="s">
        <v>481</v>
      </c>
      <c r="D36" t="s">
        <v>474</v>
      </c>
      <c r="E36" t="s">
        <v>475</v>
      </c>
      <c r="F36" t="s">
        <v>476</v>
      </c>
      <c r="G36" t="s">
        <v>477</v>
      </c>
      <c r="H36" t="s">
        <v>478</v>
      </c>
      <c r="I36" t="s">
        <v>479</v>
      </c>
      <c r="J36" t="s">
        <v>482</v>
      </c>
      <c r="K36" t="s">
        <v>483</v>
      </c>
      <c r="L36" t="s">
        <v>484</v>
      </c>
      <c r="M36" t="s">
        <v>485</v>
      </c>
      <c r="N36" t="s">
        <v>486</v>
      </c>
      <c r="O36" t="s">
        <v>487</v>
      </c>
      <c r="P36" t="s">
        <v>488</v>
      </c>
      <c r="Q36" t="s">
        <v>480</v>
      </c>
    </row>
    <row r="37" spans="1:17" x14ac:dyDescent="0.15">
      <c r="A37" t="s">
        <v>490</v>
      </c>
      <c r="B37" t="str">
        <f>CHAR(CODE(B$36)+1)</f>
        <v>D</v>
      </c>
      <c r="C37" t="str">
        <f t="shared" ref="C37:I37" si="0">CHAR(CODE(C$36)+1)</f>
        <v>G</v>
      </c>
      <c r="D37" t="str">
        <f t="shared" si="0"/>
        <v>J</v>
      </c>
      <c r="E37" t="str">
        <f t="shared" si="0"/>
        <v>M</v>
      </c>
      <c r="F37" t="str">
        <f t="shared" si="0"/>
        <v>P</v>
      </c>
      <c r="G37" t="str">
        <f t="shared" si="0"/>
        <v>S</v>
      </c>
      <c r="H37" t="str">
        <f t="shared" si="0"/>
        <v>V</v>
      </c>
      <c r="I37" t="str">
        <f t="shared" si="0"/>
        <v>Y</v>
      </c>
      <c r="J37" t="s">
        <v>491</v>
      </c>
      <c r="K37" t="s">
        <v>492</v>
      </c>
      <c r="L37" t="s">
        <v>493</v>
      </c>
      <c r="M37" t="s">
        <v>494</v>
      </c>
      <c r="N37" t="s">
        <v>495</v>
      </c>
      <c r="O37" t="s">
        <v>496</v>
      </c>
      <c r="P37" t="s">
        <v>497</v>
      </c>
      <c r="Q37" t="s">
        <v>498</v>
      </c>
    </row>
    <row r="38" spans="1:17" x14ac:dyDescent="0.15">
      <c r="A38" t="s">
        <v>22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19</v>
      </c>
    </row>
    <row r="39" spans="1:17" x14ac:dyDescent="0.15">
      <c r="A39" t="s">
        <v>23</v>
      </c>
      <c r="B39" s="13"/>
      <c r="C39" s="13">
        <f t="shared" ref="C39:D68" ca="1" si="1">INDIRECT(C$36&amp;(MATCH($A39,$A:$A,0)))/100</f>
        <v>0.10526987075805665</v>
      </c>
      <c r="D39" s="13">
        <f t="shared" ca="1" si="1"/>
        <v>0.11502516746520997</v>
      </c>
      <c r="E39" s="13"/>
      <c r="F39" s="13">
        <f t="shared" ref="F39:L48" ca="1" si="2">INDIRECT(F$36&amp;(MATCH($A39,$A:$A,0)))/100</f>
        <v>0.11261347770690917</v>
      </c>
      <c r="G39" s="13">
        <f t="shared" ca="1" si="2"/>
        <v>8.7754688262939459E-2</v>
      </c>
      <c r="H39" s="13">
        <f t="shared" ca="1" si="2"/>
        <v>9.4334592819213872E-2</v>
      </c>
      <c r="I39" s="13">
        <f t="shared" ca="1" si="2"/>
        <v>8.9102993011474604E-2</v>
      </c>
      <c r="J39" s="13">
        <f t="shared" ca="1" si="2"/>
        <v>9.7335176467895509E-2</v>
      </c>
      <c r="K39" s="13">
        <f t="shared" ca="1" si="2"/>
        <v>0.10103202819824218</v>
      </c>
      <c r="L39" s="13">
        <f t="shared" ca="1" si="2"/>
        <v>9.6378421783447271E-2</v>
      </c>
      <c r="M39" s="13"/>
      <c r="N39" s="13">
        <f t="shared" ref="N39:N68" ca="1" si="3">INDIRECT(N$36&amp;(MATCH($A39,$A:$A,0)))/100</f>
        <v>0.10115357398986817</v>
      </c>
      <c r="O39" s="13"/>
      <c r="P39" s="13"/>
      <c r="Q39" s="13"/>
    </row>
    <row r="40" spans="1:17" x14ac:dyDescent="0.15">
      <c r="A40" t="s">
        <v>24</v>
      </c>
      <c r="B40" s="13"/>
      <c r="C40" s="13">
        <f t="shared" ca="1" si="1"/>
        <v>7.4893598556518559E-2</v>
      </c>
      <c r="D40" s="13">
        <f t="shared" ca="1" si="1"/>
        <v>8.1780786514282222E-2</v>
      </c>
      <c r="E40" s="13">
        <f t="shared" ref="E40:E68" ca="1" si="4">INDIRECT(E$36&amp;(MATCH($A40,$A:$A,0)))/100</f>
        <v>8.4329442977905275E-2</v>
      </c>
      <c r="F40" s="13">
        <f t="shared" ca="1" si="2"/>
        <v>8.2240686416625977E-2</v>
      </c>
      <c r="G40" s="13">
        <f t="shared" ca="1" si="2"/>
        <v>6.1895017623901365E-2</v>
      </c>
      <c r="H40" s="13">
        <f t="shared" ca="1" si="2"/>
        <v>6.8553371429443358E-2</v>
      </c>
      <c r="I40" s="13">
        <f t="shared" ca="1" si="2"/>
        <v>6.2815933227539061E-2</v>
      </c>
      <c r="J40" s="13">
        <f t="shared" ca="1" si="2"/>
        <v>6.9811816215515132E-2</v>
      </c>
      <c r="K40" s="13">
        <f t="shared" ca="1" si="2"/>
        <v>7.3061795234680177E-2</v>
      </c>
      <c r="L40" s="13">
        <f t="shared" ca="1" si="2"/>
        <v>7.1631102561950682E-2</v>
      </c>
      <c r="M40" s="13"/>
      <c r="N40" s="13">
        <f t="shared" ca="1" si="3"/>
        <v>7.2150659561157224E-2</v>
      </c>
      <c r="O40" s="13">
        <f t="shared" ref="O40:Q68" ca="1" si="5">INDIRECT(O$36&amp;(MATCH($A40,$A:$A,0)))/100</f>
        <v>6.1532211303710935E-2</v>
      </c>
      <c r="P40" s="13">
        <f t="shared" ca="1" si="5"/>
        <v>6.3730802536010739E-2</v>
      </c>
      <c r="Q40" s="13">
        <f t="shared" ca="1" si="5"/>
        <v>7.1572790145874018E-2</v>
      </c>
    </row>
    <row r="41" spans="1:17" x14ac:dyDescent="0.15">
      <c r="A41" t="s">
        <v>25</v>
      </c>
      <c r="B41" s="13"/>
      <c r="C41" s="13">
        <f t="shared" ca="1" si="1"/>
        <v>7.418866157531738E-2</v>
      </c>
      <c r="D41" s="13">
        <f t="shared" ca="1" si="1"/>
        <v>8.30799674987793E-2</v>
      </c>
      <c r="E41" s="13">
        <f t="shared" ca="1" si="4"/>
        <v>8.2274808883666992E-2</v>
      </c>
      <c r="F41" s="13">
        <f t="shared" ca="1" si="2"/>
        <v>8.180383682250976E-2</v>
      </c>
      <c r="G41" s="13">
        <f t="shared" ca="1" si="2"/>
        <v>6.3961567878723147E-2</v>
      </c>
      <c r="H41" s="13">
        <f t="shared" ca="1" si="2"/>
        <v>6.7594676017761229E-2</v>
      </c>
      <c r="I41" s="13">
        <f t="shared" ca="1" si="2"/>
        <v>6.5145745277404785E-2</v>
      </c>
      <c r="J41" s="13">
        <f t="shared" ca="1" si="2"/>
        <v>7.1361384391784674E-2</v>
      </c>
      <c r="K41" s="13">
        <f t="shared" ca="1" si="2"/>
        <v>7.2143564224243159E-2</v>
      </c>
      <c r="L41" s="13">
        <f t="shared" ca="1" si="2"/>
        <v>6.9619078636169437E-2</v>
      </c>
      <c r="M41" s="13"/>
      <c r="N41" s="13">
        <f t="shared" ca="1" si="3"/>
        <v>7.335908889770508E-2</v>
      </c>
      <c r="O41" s="13">
        <f t="shared" ca="1" si="5"/>
        <v>6.167232036590576E-2</v>
      </c>
      <c r="P41" s="13">
        <f t="shared" ca="1" si="5"/>
        <v>6.4575209617614746E-2</v>
      </c>
      <c r="Q41" s="13">
        <f t="shared" ca="1" si="5"/>
        <v>6.9220123291015623E-2</v>
      </c>
    </row>
    <row r="42" spans="1:17" x14ac:dyDescent="0.15">
      <c r="A42" t="s">
        <v>26</v>
      </c>
      <c r="B42" s="13"/>
      <c r="C42" s="13">
        <f t="shared" ca="1" si="1"/>
        <v>7.550772666931152E-2</v>
      </c>
      <c r="D42" s="13">
        <f t="shared" ca="1" si="1"/>
        <v>8.2996625900268559E-2</v>
      </c>
      <c r="E42" s="13">
        <f t="shared" ca="1" si="4"/>
        <v>8.2011280059814451E-2</v>
      </c>
      <c r="F42" s="13">
        <f t="shared" ca="1" si="2"/>
        <v>8.2790565490722653E-2</v>
      </c>
      <c r="G42" s="13">
        <f t="shared" ca="1" si="2"/>
        <v>6.3600440025329594E-2</v>
      </c>
      <c r="H42" s="13">
        <f t="shared" ca="1" si="2"/>
        <v>6.7300033569335935E-2</v>
      </c>
      <c r="I42" s="13">
        <f t="shared" ca="1" si="2"/>
        <v>6.4275355339050294E-2</v>
      </c>
      <c r="J42" s="13">
        <f t="shared" ca="1" si="2"/>
        <v>7.0416407585144045E-2</v>
      </c>
      <c r="K42" s="13">
        <f t="shared" ca="1" si="2"/>
        <v>7.1871757507324219E-2</v>
      </c>
      <c r="L42" s="13">
        <f t="shared" ca="1" si="2"/>
        <v>6.9835343360900873E-2</v>
      </c>
      <c r="M42" s="13"/>
      <c r="N42" s="13">
        <f t="shared" ca="1" si="3"/>
        <v>7.4189977645874025E-2</v>
      </c>
      <c r="O42" s="13">
        <f t="shared" ca="1" si="5"/>
        <v>6.2823944091796868E-2</v>
      </c>
      <c r="P42" s="13">
        <f t="shared" ca="1" si="5"/>
        <v>6.4311289787292475E-2</v>
      </c>
      <c r="Q42" s="13">
        <f t="shared" ca="1" si="5"/>
        <v>6.8069210052490239E-2</v>
      </c>
    </row>
    <row r="43" spans="1:17" x14ac:dyDescent="0.15">
      <c r="A43" t="s">
        <v>27</v>
      </c>
      <c r="B43" s="13"/>
      <c r="C43" s="13">
        <f t="shared" ca="1" si="1"/>
        <v>7.519889354705811E-2</v>
      </c>
      <c r="D43" s="13">
        <f t="shared" ca="1" si="1"/>
        <v>8.3055696487426764E-2</v>
      </c>
      <c r="E43" s="13">
        <f t="shared" ca="1" si="4"/>
        <v>8.1748542785644529E-2</v>
      </c>
      <c r="F43" s="13">
        <f t="shared" ca="1" si="2"/>
        <v>8.2414464950561525E-2</v>
      </c>
      <c r="G43" s="13">
        <f t="shared" ca="1" si="2"/>
        <v>6.4524664878845214E-2</v>
      </c>
      <c r="H43" s="13">
        <f t="shared" ca="1" si="2"/>
        <v>6.825023174285888E-2</v>
      </c>
      <c r="I43" s="13">
        <f t="shared" ca="1" si="2"/>
        <v>6.3417081832885747E-2</v>
      </c>
      <c r="J43" s="13">
        <f t="shared" ca="1" si="2"/>
        <v>7.1259384155273442E-2</v>
      </c>
      <c r="K43" s="13">
        <f t="shared" ca="1" si="2"/>
        <v>7.3799786567687986E-2</v>
      </c>
      <c r="L43" s="13">
        <f t="shared" ca="1" si="2"/>
        <v>6.9172816276550295E-2</v>
      </c>
      <c r="M43" s="13"/>
      <c r="N43" s="13">
        <f t="shared" ca="1" si="3"/>
        <v>7.3166570663452155E-2</v>
      </c>
      <c r="O43" s="13">
        <f t="shared" ca="1" si="5"/>
        <v>6.2249712944030762E-2</v>
      </c>
      <c r="P43" s="13">
        <f t="shared" ca="1" si="5"/>
        <v>6.3859558105468756E-2</v>
      </c>
      <c r="Q43" s="13">
        <f t="shared" ca="1" si="5"/>
        <v>6.7882595062255857E-2</v>
      </c>
    </row>
    <row r="44" spans="1:17" x14ac:dyDescent="0.15">
      <c r="A44" t="s">
        <v>28</v>
      </c>
      <c r="B44" s="13"/>
      <c r="C44" s="13">
        <f t="shared" ca="1" si="1"/>
        <v>7.5745191574096676E-2</v>
      </c>
      <c r="D44" s="13">
        <f t="shared" ca="1" si="1"/>
        <v>8.3275194168090816E-2</v>
      </c>
      <c r="E44" s="13">
        <f t="shared" ca="1" si="4"/>
        <v>8.2278232574462887E-2</v>
      </c>
      <c r="F44" s="13">
        <f t="shared" ca="1" si="2"/>
        <v>8.2595148086547845E-2</v>
      </c>
      <c r="G44" s="13">
        <f t="shared" ca="1" si="2"/>
        <v>6.5463514328002931E-2</v>
      </c>
      <c r="H44" s="13">
        <f t="shared" ca="1" si="2"/>
        <v>6.8028697967529292E-2</v>
      </c>
      <c r="I44" s="13">
        <f t="shared" ca="1" si="2"/>
        <v>6.3268585205078123E-2</v>
      </c>
      <c r="J44" s="13">
        <f t="shared" ca="1" si="2"/>
        <v>7.1026248931884764E-2</v>
      </c>
      <c r="K44" s="13">
        <f t="shared" ca="1" si="2"/>
        <v>7.3188023567199709E-2</v>
      </c>
      <c r="L44" s="13">
        <f t="shared" ca="1" si="2"/>
        <v>6.9813337326049801E-2</v>
      </c>
      <c r="M44" s="13"/>
      <c r="N44" s="13">
        <f t="shared" ca="1" si="3"/>
        <v>7.2963247299194331E-2</v>
      </c>
      <c r="O44" s="13">
        <f t="shared" ca="1" si="5"/>
        <v>6.1798243522644042E-2</v>
      </c>
      <c r="P44" s="13">
        <f t="shared" ca="1" si="5"/>
        <v>6.3619709014892584E-2</v>
      </c>
      <c r="Q44" s="13">
        <f t="shared" ca="1" si="5"/>
        <v>6.6936583518981935E-2</v>
      </c>
    </row>
    <row r="45" spans="1:17" x14ac:dyDescent="0.15">
      <c r="A45" t="s">
        <v>29</v>
      </c>
      <c r="B45" s="13"/>
      <c r="C45" s="13">
        <f t="shared" ca="1" si="1"/>
        <v>7.4730572700500486E-2</v>
      </c>
      <c r="D45" s="13">
        <f t="shared" ca="1" si="1"/>
        <v>8.4050083160400385E-2</v>
      </c>
      <c r="E45" s="13">
        <f t="shared" ca="1" si="4"/>
        <v>8.1342611312866214E-2</v>
      </c>
      <c r="F45" s="13">
        <f t="shared" ca="1" si="2"/>
        <v>8.2756919860839842E-2</v>
      </c>
      <c r="G45" s="13">
        <f t="shared" ca="1" si="2"/>
        <v>6.4569950103759766E-2</v>
      </c>
      <c r="H45" s="13">
        <f t="shared" ca="1" si="2"/>
        <v>6.7943353652954105E-2</v>
      </c>
      <c r="I45" s="13">
        <f t="shared" ca="1" si="2"/>
        <v>6.6662263870239255E-2</v>
      </c>
      <c r="J45" s="13">
        <f t="shared" ca="1" si="2"/>
        <v>7.0604529380798337E-2</v>
      </c>
      <c r="K45" s="13">
        <f t="shared" ca="1" si="2"/>
        <v>7.1290388107299804E-2</v>
      </c>
      <c r="L45" s="13">
        <f t="shared" ca="1" si="2"/>
        <v>6.857277870178223E-2</v>
      </c>
      <c r="M45" s="13"/>
      <c r="N45" s="13">
        <f t="shared" ca="1" si="3"/>
        <v>7.3289051055908203E-2</v>
      </c>
      <c r="O45" s="13">
        <f t="shared" ca="1" si="5"/>
        <v>6.1990690231323239E-2</v>
      </c>
      <c r="P45" s="13">
        <f t="shared" ca="1" si="5"/>
        <v>6.3305969238281246E-2</v>
      </c>
      <c r="Q45" s="13">
        <f t="shared" ca="1" si="5"/>
        <v>6.8890852928161619E-2</v>
      </c>
    </row>
    <row r="46" spans="1:17" x14ac:dyDescent="0.15">
      <c r="A46" t="s">
        <v>30</v>
      </c>
      <c r="B46" s="13"/>
      <c r="C46" s="13">
        <f t="shared" ca="1" si="1"/>
        <v>7.4195399284362792E-2</v>
      </c>
      <c r="D46" s="13">
        <f t="shared" ca="1" si="1"/>
        <v>8.2129697799682613E-2</v>
      </c>
      <c r="E46" s="13">
        <f t="shared" ca="1" si="4"/>
        <v>8.0654888153076171E-2</v>
      </c>
      <c r="F46" s="13">
        <f t="shared" ca="1" si="2"/>
        <v>8.0345487594604498E-2</v>
      </c>
      <c r="G46" s="13">
        <f t="shared" ca="1" si="2"/>
        <v>6.6551194190979004E-2</v>
      </c>
      <c r="H46" s="13">
        <f t="shared" ca="1" si="2"/>
        <v>6.9708757400512689E-2</v>
      </c>
      <c r="I46" s="13">
        <f t="shared" ca="1" si="2"/>
        <v>6.6718096733093257E-2</v>
      </c>
      <c r="J46" s="13">
        <f t="shared" ca="1" si="2"/>
        <v>7.1377162933349614E-2</v>
      </c>
      <c r="K46" s="13">
        <f t="shared" ca="1" si="2"/>
        <v>7.1876058578491206E-2</v>
      </c>
      <c r="L46" s="13">
        <f t="shared" ca="1" si="2"/>
        <v>6.9500393867492682E-2</v>
      </c>
      <c r="M46" s="13"/>
      <c r="N46" s="13">
        <f t="shared" ca="1" si="3"/>
        <v>7.2679247856140133E-2</v>
      </c>
      <c r="O46" s="13">
        <f t="shared" ca="1" si="5"/>
        <v>6.115287780761719E-2</v>
      </c>
      <c r="P46" s="13">
        <f t="shared" ca="1" si="5"/>
        <v>6.3596978187561035E-2</v>
      </c>
      <c r="Q46" s="13">
        <f t="shared" ca="1" si="5"/>
        <v>6.9513726234436038E-2</v>
      </c>
    </row>
    <row r="47" spans="1:17" x14ac:dyDescent="0.15">
      <c r="A47" t="s">
        <v>31</v>
      </c>
      <c r="B47" s="13"/>
      <c r="C47" s="13">
        <f t="shared" ca="1" si="1"/>
        <v>7.4658136367797848E-2</v>
      </c>
      <c r="D47" s="13">
        <f t="shared" ca="1" si="1"/>
        <v>8.2197465896606439E-2</v>
      </c>
      <c r="E47" s="13">
        <f t="shared" ca="1" si="4"/>
        <v>8.2879409790039063E-2</v>
      </c>
      <c r="F47" s="13">
        <f t="shared" ca="1" si="2"/>
        <v>8.1040534973144535E-2</v>
      </c>
      <c r="G47" s="13">
        <f t="shared" ca="1" si="2"/>
        <v>6.4997282028198239E-2</v>
      </c>
      <c r="H47" s="13">
        <f t="shared" ca="1" si="2"/>
        <v>6.9843859672546388E-2</v>
      </c>
      <c r="I47" s="13">
        <f t="shared" ca="1" si="2"/>
        <v>6.5600719451904294E-2</v>
      </c>
      <c r="J47" s="13">
        <f t="shared" ca="1" si="2"/>
        <v>6.9052624702453616E-2</v>
      </c>
      <c r="K47" s="13">
        <f t="shared" ca="1" si="2"/>
        <v>7.0972623825073244E-2</v>
      </c>
      <c r="L47" s="13">
        <f t="shared" ca="1" si="2"/>
        <v>7.1141457557678228E-2</v>
      </c>
      <c r="M47" s="13"/>
      <c r="N47" s="13">
        <f t="shared" ca="1" si="3"/>
        <v>7.3844189643859859E-2</v>
      </c>
      <c r="O47" s="13">
        <f t="shared" ca="1" si="5"/>
        <v>6.3060803413391112E-2</v>
      </c>
      <c r="P47" s="13">
        <f t="shared" ca="1" si="5"/>
        <v>6.2679467201232908E-2</v>
      </c>
      <c r="Q47" s="13">
        <f t="shared" ca="1" si="5"/>
        <v>6.8031444549560546E-2</v>
      </c>
    </row>
    <row r="48" spans="1:17" x14ac:dyDescent="0.15">
      <c r="A48" t="s">
        <v>32</v>
      </c>
      <c r="B48" s="13"/>
      <c r="C48" s="13">
        <f t="shared" ca="1" si="1"/>
        <v>7.4849085807800295E-2</v>
      </c>
      <c r="D48" s="13">
        <f t="shared" ca="1" si="1"/>
        <v>8.1863307952880854E-2</v>
      </c>
      <c r="E48" s="13">
        <f t="shared" ca="1" si="4"/>
        <v>8.126460075378418E-2</v>
      </c>
      <c r="F48" s="13">
        <f t="shared" ca="1" si="2"/>
        <v>8.0911388397216802E-2</v>
      </c>
      <c r="G48" s="13">
        <f t="shared" ca="1" si="2"/>
        <v>6.5064177513122559E-2</v>
      </c>
      <c r="H48" s="13">
        <f t="shared" ca="1" si="2"/>
        <v>7.0576386451721193E-2</v>
      </c>
      <c r="I48" s="13">
        <f t="shared" ca="1" si="2"/>
        <v>6.6873331069946293E-2</v>
      </c>
      <c r="J48" s="13">
        <f t="shared" ca="1" si="2"/>
        <v>7.0098857879638668E-2</v>
      </c>
      <c r="K48" s="13">
        <f t="shared" ca="1" si="2"/>
        <v>7.2038946151733396E-2</v>
      </c>
      <c r="L48" s="13">
        <f t="shared" ca="1" si="2"/>
        <v>7.028961181640625E-2</v>
      </c>
      <c r="M48" s="13"/>
      <c r="N48" s="13">
        <f t="shared" ca="1" si="3"/>
        <v>7.2160763740539549E-2</v>
      </c>
      <c r="O48" s="13">
        <f t="shared" ca="1" si="5"/>
        <v>6.2613935470581056E-2</v>
      </c>
      <c r="P48" s="13">
        <f t="shared" ca="1" si="5"/>
        <v>6.2895283699035645E-2</v>
      </c>
      <c r="Q48" s="13">
        <f t="shared" ca="1" si="5"/>
        <v>6.8500351905822751E-2</v>
      </c>
    </row>
    <row r="49" spans="1:17" x14ac:dyDescent="0.15">
      <c r="A49" t="s">
        <v>33</v>
      </c>
      <c r="B49" s="13"/>
      <c r="C49" s="13">
        <f t="shared" ca="1" si="1"/>
        <v>7.3880939483642577E-2</v>
      </c>
      <c r="D49" s="13">
        <f t="shared" ca="1" si="1"/>
        <v>8.1212463378906252E-2</v>
      </c>
      <c r="E49" s="13">
        <f t="shared" ca="1" si="4"/>
        <v>8.0843763351440431E-2</v>
      </c>
      <c r="F49" s="13">
        <f t="shared" ref="F49:L58" ca="1" si="6">INDIRECT(F$36&amp;(MATCH($A49,$A:$A,0)))/100</f>
        <v>8.1315793991088861E-2</v>
      </c>
      <c r="G49" s="13">
        <f t="shared" ca="1" si="6"/>
        <v>6.638737201690674E-2</v>
      </c>
      <c r="H49" s="13">
        <f t="shared" ca="1" si="6"/>
        <v>7.1961889266967768E-2</v>
      </c>
      <c r="I49" s="13">
        <f t="shared" ca="1" si="6"/>
        <v>6.6904115676879886E-2</v>
      </c>
      <c r="J49" s="13">
        <f t="shared" ca="1" si="6"/>
        <v>7.3203291893005368E-2</v>
      </c>
      <c r="K49" s="13">
        <f t="shared" ca="1" si="6"/>
        <v>7.314102649688721E-2</v>
      </c>
      <c r="L49" s="13">
        <f t="shared" ca="1" si="6"/>
        <v>6.9283199310302732E-2</v>
      </c>
      <c r="M49" s="13"/>
      <c r="N49" s="13">
        <f t="shared" ca="1" si="3"/>
        <v>7.0726814270019533E-2</v>
      </c>
      <c r="O49" s="13">
        <f t="shared" ca="1" si="5"/>
        <v>6.0879335403442383E-2</v>
      </c>
      <c r="P49" s="13">
        <f t="shared" ca="1" si="5"/>
        <v>6.2182016372680664E-2</v>
      </c>
      <c r="Q49" s="13">
        <f t="shared" ca="1" si="5"/>
        <v>6.8078017234802252E-2</v>
      </c>
    </row>
    <row r="50" spans="1:17" x14ac:dyDescent="0.15">
      <c r="A50" t="s">
        <v>34</v>
      </c>
      <c r="B50" s="13"/>
      <c r="C50" s="13">
        <f t="shared" ca="1" si="1"/>
        <v>7.3594055175781256E-2</v>
      </c>
      <c r="D50" s="13">
        <f t="shared" ca="1" si="1"/>
        <v>8.1807565689086911E-2</v>
      </c>
      <c r="E50" s="13">
        <f t="shared" ca="1" si="4"/>
        <v>8.232263565063476E-2</v>
      </c>
      <c r="F50" s="13">
        <f t="shared" ca="1" si="6"/>
        <v>8.2896661758422849E-2</v>
      </c>
      <c r="G50" s="13">
        <f t="shared" ca="1" si="6"/>
        <v>6.3745079040527342E-2</v>
      </c>
      <c r="H50" s="13">
        <f t="shared" ca="1" si="6"/>
        <v>7.1053247451782223E-2</v>
      </c>
      <c r="I50" s="13">
        <f t="shared" ca="1" si="6"/>
        <v>7.1469860076904299E-2</v>
      </c>
      <c r="J50" s="13">
        <f t="shared" ca="1" si="6"/>
        <v>7.3171105384826657E-2</v>
      </c>
      <c r="K50" s="13">
        <f t="shared" ca="1" si="6"/>
        <v>7.3661241531372074E-2</v>
      </c>
      <c r="L50" s="13">
        <f t="shared" ca="1" si="6"/>
        <v>6.8529801368713381E-2</v>
      </c>
      <c r="M50" s="13"/>
      <c r="N50" s="13">
        <f t="shared" ca="1" si="3"/>
        <v>7.1776542663574222E-2</v>
      </c>
      <c r="O50" s="13">
        <f t="shared" ca="1" si="5"/>
        <v>5.8577709197998047E-2</v>
      </c>
      <c r="P50" s="13">
        <f t="shared" ca="1" si="5"/>
        <v>6.0948710441589359E-2</v>
      </c>
      <c r="Q50" s="13">
        <f t="shared" ca="1" si="5"/>
        <v>6.6445755958557132E-2</v>
      </c>
    </row>
    <row r="51" spans="1:17" x14ac:dyDescent="0.15">
      <c r="A51" t="s">
        <v>35</v>
      </c>
      <c r="B51" s="13"/>
      <c r="C51" s="13">
        <f t="shared" ca="1" si="1"/>
        <v>7.4956917762756342E-2</v>
      </c>
      <c r="D51" s="13">
        <f t="shared" ca="1" si="1"/>
        <v>8.2287273406982428E-2</v>
      </c>
      <c r="E51" s="13">
        <f t="shared" ca="1" si="4"/>
        <v>8.1628704071044916E-2</v>
      </c>
      <c r="F51" s="13">
        <f t="shared" ca="1" si="6"/>
        <v>8.2136096954345705E-2</v>
      </c>
      <c r="G51" s="13">
        <f t="shared" ca="1" si="6"/>
        <v>6.5275301933288579E-2</v>
      </c>
      <c r="H51" s="13">
        <f t="shared" ca="1" si="6"/>
        <v>7.0234112739562982E-2</v>
      </c>
      <c r="I51" s="13">
        <f t="shared" ca="1" si="6"/>
        <v>6.7098407745361327E-2</v>
      </c>
      <c r="J51" s="13">
        <f t="shared" ca="1" si="6"/>
        <v>7.2109436988830572E-2</v>
      </c>
      <c r="K51" s="13">
        <f t="shared" ca="1" si="6"/>
        <v>7.3349318504333502E-2</v>
      </c>
      <c r="L51" s="13">
        <f t="shared" ca="1" si="6"/>
        <v>7.002961158752441E-2</v>
      </c>
      <c r="M51" s="13"/>
      <c r="N51" s="13">
        <f t="shared" ca="1" si="3"/>
        <v>7.135759830474854E-2</v>
      </c>
      <c r="O51" s="13">
        <f t="shared" ca="1" si="5"/>
        <v>5.9843287467956544E-2</v>
      </c>
      <c r="P51" s="13">
        <f t="shared" ca="1" si="5"/>
        <v>6.2011513710021976E-2</v>
      </c>
      <c r="Q51" s="13">
        <f t="shared" ca="1" si="5"/>
        <v>6.768242835998535E-2</v>
      </c>
    </row>
    <row r="52" spans="1:17" x14ac:dyDescent="0.15">
      <c r="A52" t="s">
        <v>36</v>
      </c>
      <c r="B52" s="13">
        <f t="shared" ref="B52:B68" ca="1" si="7">INDIRECT(B$36&amp;(MATCH($A52,$A:$A,0)))/100</f>
        <v>7.1043834686279297E-2</v>
      </c>
      <c r="C52" s="13">
        <f t="shared" ca="1" si="1"/>
        <v>6.4732384681701657E-2</v>
      </c>
      <c r="D52" s="13">
        <f t="shared" ca="1" si="1"/>
        <v>7.2810912132263178E-2</v>
      </c>
      <c r="E52" s="13">
        <f t="shared" ca="1" si="4"/>
        <v>7.329094409942627E-2</v>
      </c>
      <c r="F52" s="13">
        <f t="shared" ca="1" si="6"/>
        <v>6.999839305877685E-2</v>
      </c>
      <c r="G52" s="13">
        <f t="shared" ca="1" si="6"/>
        <v>5.855559825897217E-2</v>
      </c>
      <c r="H52" s="13">
        <f t="shared" ca="1" si="6"/>
        <v>6.1061401367187497E-2</v>
      </c>
      <c r="I52" s="13">
        <f t="shared" ca="1" si="6"/>
        <v>5.730140209197998E-2</v>
      </c>
      <c r="J52" s="13">
        <f t="shared" ca="1" si="6"/>
        <v>6.3218851089477543E-2</v>
      </c>
      <c r="K52" s="13">
        <f t="shared" ca="1" si="6"/>
        <v>6.3789820671081549E-2</v>
      </c>
      <c r="L52" s="13">
        <f t="shared" ca="1" si="6"/>
        <v>6.0297245979309085E-2</v>
      </c>
      <c r="M52" s="13">
        <f t="shared" ref="M52:M68" ca="1" si="8">INDIRECT(M$36&amp;(MATCH($A52,$A:$A,0)))/100</f>
        <v>5.9731082916259767E-2</v>
      </c>
      <c r="N52" s="13">
        <f t="shared" ca="1" si="3"/>
        <v>6.1837606430053711E-2</v>
      </c>
      <c r="O52" s="13">
        <f t="shared" ca="1" si="5"/>
        <v>5.1489391326904298E-2</v>
      </c>
      <c r="P52" s="13">
        <f t="shared" ca="1" si="5"/>
        <v>5.2627902030944827E-2</v>
      </c>
      <c r="Q52" s="13">
        <f t="shared" ca="1" si="5"/>
        <v>5.8213248252868652E-2</v>
      </c>
    </row>
    <row r="53" spans="1:17" x14ac:dyDescent="0.15">
      <c r="A53" t="s">
        <v>37</v>
      </c>
      <c r="B53" s="13">
        <f t="shared" ca="1" si="7"/>
        <v>6.9827084541320805E-2</v>
      </c>
      <c r="C53" s="13">
        <f t="shared" ca="1" si="1"/>
        <v>6.5299625396728511E-2</v>
      </c>
      <c r="D53" s="13">
        <f t="shared" ca="1" si="1"/>
        <v>7.1559066772460933E-2</v>
      </c>
      <c r="E53" s="13">
        <f t="shared" ca="1" si="4"/>
        <v>7.2504820823669436E-2</v>
      </c>
      <c r="F53" s="13">
        <f t="shared" ca="1" si="6"/>
        <v>7.0441660881042478E-2</v>
      </c>
      <c r="G53" s="13">
        <f t="shared" ca="1" si="6"/>
        <v>5.6927914619445803E-2</v>
      </c>
      <c r="H53" s="13">
        <f t="shared" ca="1" si="6"/>
        <v>6.2137393951416015E-2</v>
      </c>
      <c r="I53" s="13">
        <f t="shared" ca="1" si="6"/>
        <v>5.7045178413391115E-2</v>
      </c>
      <c r="J53" s="13">
        <f t="shared" ca="1" si="6"/>
        <v>6.2680530548095706E-2</v>
      </c>
      <c r="K53" s="13">
        <f t="shared" ca="1" si="6"/>
        <v>6.3306131362915033E-2</v>
      </c>
      <c r="L53" s="13">
        <f t="shared" ca="1" si="6"/>
        <v>6.0751419067382816E-2</v>
      </c>
      <c r="M53" s="13">
        <f t="shared" ca="1" si="8"/>
        <v>5.9337992668151852E-2</v>
      </c>
      <c r="N53" s="13">
        <f t="shared" ca="1" si="3"/>
        <v>6.2707257270812986E-2</v>
      </c>
      <c r="O53" s="13">
        <f t="shared" ca="1" si="5"/>
        <v>5.3443441390991213E-2</v>
      </c>
      <c r="P53" s="13">
        <f t="shared" ca="1" si="5"/>
        <v>5.4130516052246093E-2</v>
      </c>
      <c r="Q53" s="13">
        <f t="shared" ca="1" si="5"/>
        <v>5.7899961471557619E-2</v>
      </c>
    </row>
    <row r="54" spans="1:17" x14ac:dyDescent="0.15">
      <c r="A54" t="s">
        <v>38</v>
      </c>
      <c r="B54" s="13">
        <f t="shared" ca="1" si="7"/>
        <v>6.9217977523803709E-2</v>
      </c>
      <c r="C54" s="13">
        <f t="shared" ca="1" si="1"/>
        <v>6.5867729187011725E-2</v>
      </c>
      <c r="D54" s="13">
        <f t="shared" ca="1" si="1"/>
        <v>7.0620236396789549E-2</v>
      </c>
      <c r="E54" s="13">
        <f t="shared" ca="1" si="4"/>
        <v>7.1280727386474604E-2</v>
      </c>
      <c r="F54" s="13">
        <f t="shared" ca="1" si="6"/>
        <v>7.015176296234131E-2</v>
      </c>
      <c r="G54" s="13">
        <f t="shared" ca="1" si="6"/>
        <v>5.7780489921569825E-2</v>
      </c>
      <c r="H54" s="13">
        <f t="shared" ca="1" si="6"/>
        <v>6.2626204490661627E-2</v>
      </c>
      <c r="I54" s="13">
        <f t="shared" ca="1" si="6"/>
        <v>5.7172193527221679E-2</v>
      </c>
      <c r="J54" s="13">
        <f t="shared" ca="1" si="6"/>
        <v>6.2637372016906737E-2</v>
      </c>
      <c r="K54" s="13">
        <f t="shared" ca="1" si="6"/>
        <v>6.3236880302429202E-2</v>
      </c>
      <c r="L54" s="13">
        <f t="shared" ca="1" si="6"/>
        <v>6.0761966705322266E-2</v>
      </c>
      <c r="M54" s="13">
        <f t="shared" ca="1" si="8"/>
        <v>6.0245704650878903E-2</v>
      </c>
      <c r="N54" s="13">
        <f t="shared" ca="1" si="3"/>
        <v>6.3176369667053228E-2</v>
      </c>
      <c r="O54" s="13">
        <f t="shared" ca="1" si="5"/>
        <v>5.3455486297607421E-2</v>
      </c>
      <c r="P54" s="13">
        <f t="shared" ca="1" si="5"/>
        <v>5.4042029380798343E-2</v>
      </c>
      <c r="Q54" s="13">
        <f t="shared" ca="1" si="5"/>
        <v>5.7726855278015139E-2</v>
      </c>
    </row>
    <row r="55" spans="1:17" x14ac:dyDescent="0.15">
      <c r="A55" t="s">
        <v>39</v>
      </c>
      <c r="B55" s="13">
        <f t="shared" ca="1" si="7"/>
        <v>6.8938221931457516E-2</v>
      </c>
      <c r="C55" s="13">
        <f t="shared" ca="1" si="1"/>
        <v>6.5804233551025396E-2</v>
      </c>
      <c r="D55" s="13">
        <f t="shared" ca="1" si="1"/>
        <v>7.0568757057189943E-2</v>
      </c>
      <c r="E55" s="13">
        <f t="shared" ca="1" si="4"/>
        <v>7.0899372100830083E-2</v>
      </c>
      <c r="F55" s="13">
        <f t="shared" ca="1" si="6"/>
        <v>6.9860825538635249E-2</v>
      </c>
      <c r="G55" s="13">
        <f t="shared" ca="1" si="6"/>
        <v>5.7993721961975095E-2</v>
      </c>
      <c r="H55" s="13">
        <f t="shared" ca="1" si="6"/>
        <v>6.2559704780578609E-2</v>
      </c>
      <c r="I55" s="13">
        <f t="shared" ca="1" si="6"/>
        <v>5.8581357002258298E-2</v>
      </c>
      <c r="J55" s="13">
        <f t="shared" ca="1" si="6"/>
        <v>6.1924242973327638E-2</v>
      </c>
      <c r="K55" s="13">
        <f t="shared" ca="1" si="6"/>
        <v>6.2982807159423823E-2</v>
      </c>
      <c r="L55" s="13">
        <f t="shared" ca="1" si="6"/>
        <v>6.0782437324523923E-2</v>
      </c>
      <c r="M55" s="13">
        <f t="shared" ca="1" si="8"/>
        <v>6.0689792633056641E-2</v>
      </c>
      <c r="N55" s="13">
        <f t="shared" ca="1" si="3"/>
        <v>6.3105163574218748E-2</v>
      </c>
      <c r="O55" s="13">
        <f t="shared" ca="1" si="5"/>
        <v>5.3584756851196291E-2</v>
      </c>
      <c r="P55" s="13">
        <f t="shared" ca="1" si="5"/>
        <v>5.3989138603210446E-2</v>
      </c>
      <c r="Q55" s="13">
        <f t="shared" ca="1" si="5"/>
        <v>5.7735438346862795E-2</v>
      </c>
    </row>
    <row r="56" spans="1:17" x14ac:dyDescent="0.15">
      <c r="A56" t="s">
        <v>40</v>
      </c>
      <c r="B56" s="13">
        <f t="shared" ca="1" si="7"/>
        <v>6.911399364471435E-2</v>
      </c>
      <c r="C56" s="13">
        <f t="shared" ca="1" si="1"/>
        <v>6.4838709831237795E-2</v>
      </c>
      <c r="D56" s="13">
        <f t="shared" ca="1" si="1"/>
        <v>7.0365343093872074E-2</v>
      </c>
      <c r="E56" s="13">
        <f t="shared" ca="1" si="4"/>
        <v>7.0766453742980961E-2</v>
      </c>
      <c r="F56" s="13">
        <f t="shared" ca="1" si="6"/>
        <v>6.9415578842163081E-2</v>
      </c>
      <c r="G56" s="13">
        <f t="shared" ca="1" si="6"/>
        <v>6.002634525299072E-2</v>
      </c>
      <c r="H56" s="13">
        <f t="shared" ca="1" si="6"/>
        <v>6.2395801544189451E-2</v>
      </c>
      <c r="I56" s="13">
        <f t="shared" ca="1" si="6"/>
        <v>5.891676902770996E-2</v>
      </c>
      <c r="J56" s="13">
        <f t="shared" ca="1" si="6"/>
        <v>6.2075104713439938E-2</v>
      </c>
      <c r="K56" s="13">
        <f t="shared" ca="1" si="6"/>
        <v>6.2720975875854498E-2</v>
      </c>
      <c r="L56" s="13">
        <f t="shared" ca="1" si="6"/>
        <v>5.9363946914672852E-2</v>
      </c>
      <c r="M56" s="13">
        <f t="shared" ca="1" si="8"/>
        <v>6.1129174232482909E-2</v>
      </c>
      <c r="N56" s="13">
        <f t="shared" ca="1" si="3"/>
        <v>6.2391567230224612E-2</v>
      </c>
      <c r="O56" s="13">
        <f t="shared" ca="1" si="5"/>
        <v>5.3681278228759767E-2</v>
      </c>
      <c r="P56" s="13">
        <f t="shared" ca="1" si="5"/>
        <v>5.4601707458496095E-2</v>
      </c>
      <c r="Q56" s="13">
        <f t="shared" ca="1" si="5"/>
        <v>5.819723606109619E-2</v>
      </c>
    </row>
    <row r="57" spans="1:17" x14ac:dyDescent="0.15">
      <c r="A57" t="s">
        <v>41</v>
      </c>
      <c r="B57" s="13">
        <f t="shared" ca="1" si="7"/>
        <v>6.9726481437683105E-2</v>
      </c>
      <c r="C57" s="13">
        <f t="shared" ca="1" si="1"/>
        <v>6.4380202293395999E-2</v>
      </c>
      <c r="D57" s="13">
        <f t="shared" ca="1" si="1"/>
        <v>7.0506191253662115E-2</v>
      </c>
      <c r="E57" s="13">
        <f t="shared" ca="1" si="4"/>
        <v>7.034827709197998E-2</v>
      </c>
      <c r="F57" s="13">
        <f t="shared" ca="1" si="6"/>
        <v>6.9292006492614744E-2</v>
      </c>
      <c r="G57" s="13">
        <f t="shared" ca="1" si="6"/>
        <v>5.9983696937561032E-2</v>
      </c>
      <c r="H57" s="13">
        <f t="shared" ca="1" si="6"/>
        <v>6.2996988296508794E-2</v>
      </c>
      <c r="I57" s="13">
        <f t="shared" ca="1" si="6"/>
        <v>5.8702611923217775E-2</v>
      </c>
      <c r="J57" s="13">
        <f t="shared" ca="1" si="6"/>
        <v>6.256280422210693E-2</v>
      </c>
      <c r="K57" s="13">
        <f t="shared" ca="1" si="6"/>
        <v>6.3138976097106933E-2</v>
      </c>
      <c r="L57" s="13">
        <f t="shared" ca="1" si="6"/>
        <v>5.8882966041564941E-2</v>
      </c>
      <c r="M57" s="13">
        <f t="shared" ca="1" si="8"/>
        <v>6.122641086578369E-2</v>
      </c>
      <c r="N57" s="13">
        <f t="shared" ca="1" si="3"/>
        <v>6.1955633163452151E-2</v>
      </c>
      <c r="O57" s="13">
        <f t="shared" ca="1" si="5"/>
        <v>5.3774847984313964E-2</v>
      </c>
      <c r="P57" s="13">
        <f t="shared" ca="1" si="5"/>
        <v>5.4568719863891599E-2</v>
      </c>
      <c r="Q57" s="13">
        <f t="shared" ca="1" si="5"/>
        <v>5.7953195571899416E-2</v>
      </c>
    </row>
    <row r="58" spans="1:17" x14ac:dyDescent="0.15">
      <c r="A58" t="s">
        <v>42</v>
      </c>
      <c r="B58" s="13">
        <f t="shared" ca="1" si="7"/>
        <v>7.0063033103942865E-2</v>
      </c>
      <c r="C58" s="13">
        <f t="shared" ca="1" si="1"/>
        <v>6.4287095069885253E-2</v>
      </c>
      <c r="D58" s="13">
        <f t="shared" ca="1" si="1"/>
        <v>7.0593862533569335E-2</v>
      </c>
      <c r="E58" s="13">
        <f t="shared" ca="1" si="4"/>
        <v>6.9688262939453127E-2</v>
      </c>
      <c r="F58" s="13">
        <f t="shared" ca="1" si="6"/>
        <v>6.9178552627563478E-2</v>
      </c>
      <c r="G58" s="13">
        <f t="shared" ca="1" si="6"/>
        <v>6.0182423591613771E-2</v>
      </c>
      <c r="H58" s="13">
        <f t="shared" ca="1" si="6"/>
        <v>6.3462524414062499E-2</v>
      </c>
      <c r="I58" s="13">
        <f t="shared" ca="1" si="6"/>
        <v>5.759490489959717E-2</v>
      </c>
      <c r="J58" s="13">
        <f t="shared" ca="1" si="6"/>
        <v>6.2933077812194829E-2</v>
      </c>
      <c r="K58" s="13">
        <f t="shared" ca="1" si="6"/>
        <v>6.3811454772949222E-2</v>
      </c>
      <c r="L58" s="13">
        <f t="shared" ca="1" si="6"/>
        <v>5.9264411926269529E-2</v>
      </c>
      <c r="M58" s="13">
        <f t="shared" ca="1" si="8"/>
        <v>6.1544361114501955E-2</v>
      </c>
      <c r="N58" s="13">
        <f t="shared" ca="1" si="3"/>
        <v>6.2182064056396487E-2</v>
      </c>
      <c r="O58" s="13">
        <f t="shared" ca="1" si="5"/>
        <v>5.3586249351501462E-2</v>
      </c>
      <c r="P58" s="13">
        <f t="shared" ca="1" si="5"/>
        <v>5.3760404586791995E-2</v>
      </c>
      <c r="Q58" s="13">
        <f t="shared" ca="1" si="5"/>
        <v>5.7867302894592285E-2</v>
      </c>
    </row>
    <row r="59" spans="1:17" x14ac:dyDescent="0.15">
      <c r="A59" t="s">
        <v>43</v>
      </c>
      <c r="B59" s="13">
        <f t="shared" ca="1" si="7"/>
        <v>6.9343619346618646E-2</v>
      </c>
      <c r="C59" s="13">
        <f t="shared" ca="1" si="1"/>
        <v>6.5162086486816401E-2</v>
      </c>
      <c r="D59" s="13">
        <f t="shared" ca="1" si="1"/>
        <v>7.1013460159301753E-2</v>
      </c>
      <c r="E59" s="13">
        <f t="shared" ca="1" si="4"/>
        <v>7.0220885276794431E-2</v>
      </c>
      <c r="F59" s="13">
        <f t="shared" ref="F59:L68" ca="1" si="9">INDIRECT(F$36&amp;(MATCH($A59,$A:$A,0)))/100</f>
        <v>6.9757485389709467E-2</v>
      </c>
      <c r="G59" s="13">
        <f t="shared" ca="1" si="9"/>
        <v>5.9628396034240722E-2</v>
      </c>
      <c r="H59" s="13">
        <f t="shared" ca="1" si="9"/>
        <v>6.1549224853515626E-2</v>
      </c>
      <c r="I59" s="13">
        <f t="shared" ca="1" si="9"/>
        <v>5.8397121429443359E-2</v>
      </c>
      <c r="J59" s="13">
        <f t="shared" ca="1" si="9"/>
        <v>6.2149677276611331E-2</v>
      </c>
      <c r="K59" s="13">
        <f t="shared" ca="1" si="9"/>
        <v>6.2314591407775878E-2</v>
      </c>
      <c r="L59" s="13">
        <f t="shared" ca="1" si="9"/>
        <v>5.9860825538635254E-2</v>
      </c>
      <c r="M59" s="13">
        <f t="shared" ca="1" si="8"/>
        <v>6.1637954711914064E-2</v>
      </c>
      <c r="N59" s="13">
        <f t="shared" ca="1" si="3"/>
        <v>6.2575416564941408E-2</v>
      </c>
      <c r="O59" s="13">
        <f t="shared" ca="1" si="5"/>
        <v>5.3583078384399414E-2</v>
      </c>
      <c r="P59" s="13">
        <f t="shared" ca="1" si="5"/>
        <v>5.4393763542175295E-2</v>
      </c>
      <c r="Q59" s="13">
        <f t="shared" ca="1" si="5"/>
        <v>5.8412389755249025E-2</v>
      </c>
    </row>
    <row r="60" spans="1:17" x14ac:dyDescent="0.15">
      <c r="A60" t="s">
        <v>44</v>
      </c>
      <c r="B60" s="13">
        <f t="shared" ca="1" si="7"/>
        <v>6.8716850280761715E-2</v>
      </c>
      <c r="C60" s="13">
        <f t="shared" ca="1" si="1"/>
        <v>6.577860832214355E-2</v>
      </c>
      <c r="D60" s="13">
        <f t="shared" ca="1" si="1"/>
        <v>7.0990319252014156E-2</v>
      </c>
      <c r="E60" s="13">
        <f t="shared" ca="1" si="4"/>
        <v>7.0188145637512203E-2</v>
      </c>
      <c r="F60" s="13">
        <f t="shared" ca="1" si="9"/>
        <v>6.9827980995178229E-2</v>
      </c>
      <c r="G60" s="13">
        <f t="shared" ca="1" si="9"/>
        <v>5.9625887870788576E-2</v>
      </c>
      <c r="H60" s="13">
        <f t="shared" ca="1" si="9"/>
        <v>6.1660714149475097E-2</v>
      </c>
      <c r="I60" s="13">
        <f t="shared" ca="1" si="9"/>
        <v>5.8283796310424803E-2</v>
      </c>
      <c r="J60" s="13">
        <f t="shared" ca="1" si="9"/>
        <v>6.2090744972229002E-2</v>
      </c>
      <c r="K60" s="13">
        <f t="shared" ca="1" si="9"/>
        <v>6.2240266799926759E-2</v>
      </c>
      <c r="L60" s="13">
        <f t="shared" ca="1" si="9"/>
        <v>5.994829177856445E-2</v>
      </c>
      <c r="M60" s="13">
        <f t="shared" ca="1" si="8"/>
        <v>6.1159300804138186E-2</v>
      </c>
      <c r="N60" s="13">
        <f t="shared" ca="1" si="3"/>
        <v>6.2825388908386237E-2</v>
      </c>
      <c r="O60" s="13">
        <f t="shared" ca="1" si="5"/>
        <v>5.3551197052001953E-2</v>
      </c>
      <c r="P60" s="13">
        <f t="shared" ca="1" si="5"/>
        <v>5.4467024803161623E-2</v>
      </c>
      <c r="Q60" s="13">
        <f t="shared" ca="1" si="5"/>
        <v>5.8645510673522951E-2</v>
      </c>
    </row>
    <row r="61" spans="1:17" x14ac:dyDescent="0.15">
      <c r="A61" t="s">
        <v>45</v>
      </c>
      <c r="B61" s="13">
        <f t="shared" ca="1" si="7"/>
        <v>6.872713565826416E-2</v>
      </c>
      <c r="C61" s="13">
        <f t="shared" ca="1" si="1"/>
        <v>6.5514669418334961E-2</v>
      </c>
      <c r="D61" s="13">
        <f t="shared" ca="1" si="1"/>
        <v>7.1134238243103026E-2</v>
      </c>
      <c r="E61" s="13">
        <f t="shared" ca="1" si="4"/>
        <v>7.0049324035644525E-2</v>
      </c>
      <c r="F61" s="13">
        <f t="shared" ca="1" si="9"/>
        <v>6.9603881835937506E-2</v>
      </c>
      <c r="G61" s="13">
        <f t="shared" ca="1" si="9"/>
        <v>5.9602098464965822E-2</v>
      </c>
      <c r="H61" s="13">
        <f t="shared" ca="1" si="9"/>
        <v>6.1684808731079101E-2</v>
      </c>
      <c r="I61" s="13">
        <f t="shared" ca="1" si="9"/>
        <v>5.8299751281738282E-2</v>
      </c>
      <c r="J61" s="13">
        <f t="shared" ca="1" si="9"/>
        <v>6.2067484855651854E-2</v>
      </c>
      <c r="K61" s="13">
        <f t="shared" ca="1" si="9"/>
        <v>6.2175936698913574E-2</v>
      </c>
      <c r="L61" s="13">
        <f t="shared" ca="1" si="9"/>
        <v>6.0585589408874513E-2</v>
      </c>
      <c r="M61" s="13">
        <f t="shared" ca="1" si="8"/>
        <v>6.09630012512207E-2</v>
      </c>
      <c r="N61" s="13">
        <f t="shared" ca="1" si="3"/>
        <v>6.2634091377258297E-2</v>
      </c>
      <c r="O61" s="13">
        <f t="shared" ca="1" si="5"/>
        <v>5.3903112411499025E-2</v>
      </c>
      <c r="P61" s="13">
        <f t="shared" ca="1" si="5"/>
        <v>5.4579205513000488E-2</v>
      </c>
      <c r="Q61" s="13">
        <f t="shared" ca="1" si="5"/>
        <v>5.8475637435913087E-2</v>
      </c>
    </row>
    <row r="62" spans="1:17" x14ac:dyDescent="0.15">
      <c r="A62" t="s">
        <v>46</v>
      </c>
      <c r="B62" s="13">
        <f t="shared" ca="1" si="7"/>
        <v>6.9395680427551273E-2</v>
      </c>
      <c r="C62" s="13">
        <f t="shared" ca="1" si="1"/>
        <v>6.5732159614562982E-2</v>
      </c>
      <c r="D62" s="13">
        <f t="shared" ca="1" si="1"/>
        <v>7.1894617080688478E-2</v>
      </c>
      <c r="E62" s="13">
        <f t="shared" ca="1" si="4"/>
        <v>7.1128945350646969E-2</v>
      </c>
      <c r="F62" s="13">
        <f t="shared" ca="1" si="9"/>
        <v>7.059737682342529E-2</v>
      </c>
      <c r="G62" s="13">
        <f t="shared" ca="1" si="9"/>
        <v>5.8720316886901852E-2</v>
      </c>
      <c r="H62" s="13">
        <f t="shared" ca="1" si="9"/>
        <v>6.1696920394897464E-2</v>
      </c>
      <c r="I62" s="13">
        <f t="shared" ca="1" si="9"/>
        <v>5.8669452667236326E-2</v>
      </c>
      <c r="J62" s="13">
        <f t="shared" ca="1" si="9"/>
        <v>6.1175565719604495E-2</v>
      </c>
      <c r="K62" s="13">
        <f t="shared" ca="1" si="9"/>
        <v>6.2730436325073247E-2</v>
      </c>
      <c r="L62" s="13">
        <f t="shared" ca="1" si="9"/>
        <v>5.8962211608886719E-2</v>
      </c>
      <c r="M62" s="13">
        <f t="shared" ca="1" si="8"/>
        <v>6.1250286102294924E-2</v>
      </c>
      <c r="N62" s="13">
        <f t="shared" ca="1" si="3"/>
        <v>6.276435852050781E-2</v>
      </c>
      <c r="O62" s="13">
        <f t="shared" ca="1" si="5"/>
        <v>5.3009161949157717E-2</v>
      </c>
      <c r="P62" s="13">
        <f t="shared" ca="1" si="5"/>
        <v>5.4578971862792966E-2</v>
      </c>
      <c r="Q62" s="13">
        <f t="shared" ca="1" si="5"/>
        <v>5.7693576812744139E-2</v>
      </c>
    </row>
    <row r="63" spans="1:17" x14ac:dyDescent="0.15">
      <c r="A63" t="s">
        <v>47</v>
      </c>
      <c r="B63" s="13">
        <f t="shared" ca="1" si="7"/>
        <v>7.0687885284423824E-2</v>
      </c>
      <c r="C63" s="13">
        <f t="shared" ca="1" si="1"/>
        <v>6.497489452362061E-2</v>
      </c>
      <c r="D63" s="13">
        <f t="shared" ca="1" si="1"/>
        <v>7.0746154785156251E-2</v>
      </c>
      <c r="E63" s="13">
        <f t="shared" ca="1" si="4"/>
        <v>7.0542101860046391E-2</v>
      </c>
      <c r="F63" s="13">
        <f t="shared" ca="1" si="9"/>
        <v>6.9607338905334479E-2</v>
      </c>
      <c r="G63" s="13">
        <f t="shared" ca="1" si="9"/>
        <v>5.9393053054809568E-2</v>
      </c>
      <c r="H63" s="13">
        <f t="shared" ca="1" si="9"/>
        <v>6.2812252044677733E-2</v>
      </c>
      <c r="I63" s="13">
        <f t="shared" ca="1" si="9"/>
        <v>6.0211386680603024E-2</v>
      </c>
      <c r="J63" s="13">
        <f t="shared" ca="1" si="9"/>
        <v>6.3751568794250493E-2</v>
      </c>
      <c r="K63" s="13">
        <f t="shared" ca="1" si="9"/>
        <v>6.4210333824157709E-2</v>
      </c>
      <c r="L63" s="13">
        <f t="shared" ca="1" si="9"/>
        <v>5.7519187927246092E-2</v>
      </c>
      <c r="M63" s="13">
        <f t="shared" ca="1" si="8"/>
        <v>6.1969695091247556E-2</v>
      </c>
      <c r="N63" s="13">
        <f t="shared" ca="1" si="3"/>
        <v>6.2344460487365722E-2</v>
      </c>
      <c r="O63" s="13">
        <f t="shared" ca="1" si="5"/>
        <v>5.1104812622070311E-2</v>
      </c>
      <c r="P63" s="13">
        <f t="shared" ca="1" si="5"/>
        <v>5.3892164230346679E-2</v>
      </c>
      <c r="Q63" s="13">
        <f t="shared" ca="1" si="5"/>
        <v>5.6232705116271972E-2</v>
      </c>
    </row>
    <row r="64" spans="1:17" x14ac:dyDescent="0.15">
      <c r="A64" t="s">
        <v>48</v>
      </c>
      <c r="B64" s="13">
        <f t="shared" ca="1" si="7"/>
        <v>6.8178458213806151E-2</v>
      </c>
      <c r="C64" s="13">
        <f t="shared" ca="1" si="1"/>
        <v>6.5231208801269536E-2</v>
      </c>
      <c r="D64" s="13">
        <f t="shared" ca="1" si="1"/>
        <v>6.9169111251831061E-2</v>
      </c>
      <c r="E64" s="13">
        <f t="shared" ca="1" si="4"/>
        <v>6.9561505317687983E-2</v>
      </c>
      <c r="F64" s="13">
        <f t="shared" ca="1" si="9"/>
        <v>6.9180994033813475E-2</v>
      </c>
      <c r="G64" s="13">
        <f t="shared" ca="1" si="9"/>
        <v>6.0244021415710447E-2</v>
      </c>
      <c r="H64" s="13">
        <f t="shared" ca="1" si="9"/>
        <v>6.1758322715759276E-2</v>
      </c>
      <c r="I64" s="13">
        <f t="shared" ca="1" si="9"/>
        <v>5.8886241912841794E-2</v>
      </c>
      <c r="J64" s="13">
        <f t="shared" ca="1" si="9"/>
        <v>6.3376817703247074E-2</v>
      </c>
      <c r="K64" s="13">
        <f t="shared" ca="1" si="9"/>
        <v>6.3567757606506348E-2</v>
      </c>
      <c r="L64" s="13">
        <f t="shared" ca="1" si="9"/>
        <v>5.9800491333007813E-2</v>
      </c>
      <c r="M64" s="13">
        <f t="shared" ca="1" si="8"/>
        <v>6.2228212356567385E-2</v>
      </c>
      <c r="N64" s="13">
        <f t="shared" ca="1" si="3"/>
        <v>6.4542140960693356E-2</v>
      </c>
      <c r="O64" s="13">
        <f t="shared" ca="1" si="5"/>
        <v>5.4266901016235353E-2</v>
      </c>
      <c r="P64" s="13">
        <f t="shared" ca="1" si="5"/>
        <v>5.1782221794128419E-2</v>
      </c>
      <c r="Q64" s="13">
        <f t="shared" ca="1" si="5"/>
        <v>5.8225612640380862E-2</v>
      </c>
    </row>
    <row r="65" spans="1:17" x14ac:dyDescent="0.15">
      <c r="A65" t="s">
        <v>49</v>
      </c>
      <c r="B65" s="13">
        <f t="shared" ca="1" si="7"/>
        <v>6.8109717369079587E-2</v>
      </c>
      <c r="C65" s="13">
        <f t="shared" ca="1" si="1"/>
        <v>6.4929628372192377E-2</v>
      </c>
      <c r="D65" s="13">
        <f t="shared" ca="1" si="1"/>
        <v>6.9250264167785638E-2</v>
      </c>
      <c r="E65" s="13">
        <f t="shared" ca="1" si="4"/>
        <v>6.9291381835937499E-2</v>
      </c>
      <c r="F65" s="13">
        <f t="shared" ca="1" si="9"/>
        <v>6.8989391326904292E-2</v>
      </c>
      <c r="G65" s="13">
        <f t="shared" ca="1" si="9"/>
        <v>6.0713152885437015E-2</v>
      </c>
      <c r="H65" s="13">
        <f t="shared" ca="1" si="9"/>
        <v>6.1678042411804197E-2</v>
      </c>
      <c r="I65" s="13">
        <f t="shared" ca="1" si="9"/>
        <v>5.9067878723144535E-2</v>
      </c>
      <c r="J65" s="13">
        <f t="shared" ca="1" si="9"/>
        <v>6.3141527175903323E-2</v>
      </c>
      <c r="K65" s="13">
        <f t="shared" ca="1" si="9"/>
        <v>6.3563632965087893E-2</v>
      </c>
      <c r="L65" s="13">
        <f t="shared" ca="1" si="9"/>
        <v>6.0118474960327149E-2</v>
      </c>
      <c r="M65" s="13">
        <f t="shared" ca="1" si="8"/>
        <v>6.2132272720336917E-2</v>
      </c>
      <c r="N65" s="13">
        <f t="shared" ca="1" si="3"/>
        <v>6.4234380722045903E-2</v>
      </c>
      <c r="O65" s="13">
        <f t="shared" ca="1" si="5"/>
        <v>5.4195017814636232E-2</v>
      </c>
      <c r="P65" s="13">
        <f t="shared" ca="1" si="5"/>
        <v>5.2372379302978514E-2</v>
      </c>
      <c r="Q65" s="13">
        <f t="shared" ca="1" si="5"/>
        <v>5.8212895393371579E-2</v>
      </c>
    </row>
    <row r="66" spans="1:17" x14ac:dyDescent="0.15">
      <c r="A66" t="s">
        <v>50</v>
      </c>
      <c r="B66" s="13">
        <f t="shared" ca="1" si="7"/>
        <v>6.9675931930541987E-2</v>
      </c>
      <c r="C66" s="13">
        <f t="shared" ca="1" si="1"/>
        <v>6.5154852867126467E-2</v>
      </c>
      <c r="D66" s="13">
        <f t="shared" ca="1" si="1"/>
        <v>6.9406828880310065E-2</v>
      </c>
      <c r="E66" s="13">
        <f t="shared" ca="1" si="4"/>
        <v>6.9170093536376959E-2</v>
      </c>
      <c r="F66" s="13">
        <f t="shared" ca="1" si="9"/>
        <v>6.8707895278930661E-2</v>
      </c>
      <c r="G66" s="13">
        <f t="shared" ca="1" si="9"/>
        <v>5.9569344520568848E-2</v>
      </c>
      <c r="H66" s="13">
        <f t="shared" ca="1" si="9"/>
        <v>6.1837515830993652E-2</v>
      </c>
      <c r="I66" s="13">
        <f t="shared" ca="1" si="9"/>
        <v>5.8777322769165037E-2</v>
      </c>
      <c r="J66" s="13">
        <f t="shared" ca="1" si="9"/>
        <v>6.2277975082397463E-2</v>
      </c>
      <c r="K66" s="13">
        <f t="shared" ca="1" si="9"/>
        <v>6.3758697509765622E-2</v>
      </c>
      <c r="L66" s="13">
        <f t="shared" ca="1" si="9"/>
        <v>6.10223913192749E-2</v>
      </c>
      <c r="M66" s="13">
        <f t="shared" ca="1" si="8"/>
        <v>6.220469951629639E-2</v>
      </c>
      <c r="N66" s="13">
        <f t="shared" ca="1" si="3"/>
        <v>6.3034820556640628E-2</v>
      </c>
      <c r="O66" s="13">
        <f t="shared" ca="1" si="5"/>
        <v>5.4156103134155274E-2</v>
      </c>
      <c r="P66" s="13">
        <f t="shared" ca="1" si="5"/>
        <v>5.3244795799255368E-2</v>
      </c>
      <c r="Q66" s="13">
        <f t="shared" ca="1" si="5"/>
        <v>5.8000702857971188E-2</v>
      </c>
    </row>
    <row r="67" spans="1:17" x14ac:dyDescent="0.15">
      <c r="A67" t="s">
        <v>51</v>
      </c>
      <c r="B67" s="13">
        <f t="shared" ca="1" si="7"/>
        <v>7.1628417968749997E-2</v>
      </c>
      <c r="C67" s="13">
        <f t="shared" ca="1" si="1"/>
        <v>6.5221219062805175E-2</v>
      </c>
      <c r="D67" s="13">
        <f t="shared" ca="1" si="1"/>
        <v>6.9595999717712409E-2</v>
      </c>
      <c r="E67" s="13">
        <f t="shared" ca="1" si="4"/>
        <v>6.9293699264526373E-2</v>
      </c>
      <c r="F67" s="13">
        <f t="shared" ca="1" si="9"/>
        <v>6.8029103279113767E-2</v>
      </c>
      <c r="G67" s="13">
        <f t="shared" ca="1" si="9"/>
        <v>5.8272390365600585E-2</v>
      </c>
      <c r="H67" s="13">
        <f t="shared" ca="1" si="9"/>
        <v>6.0403170585632326E-2</v>
      </c>
      <c r="I67" s="13">
        <f t="shared" ca="1" si="9"/>
        <v>5.7818021774291989E-2</v>
      </c>
      <c r="J67" s="13">
        <f t="shared" ca="1" si="9"/>
        <v>6.2083368301391599E-2</v>
      </c>
      <c r="K67" s="13">
        <f t="shared" ca="1" si="9"/>
        <v>6.3757095336914066E-2</v>
      </c>
      <c r="L67" s="13">
        <f t="shared" ca="1" si="9"/>
        <v>6.1763625144958499E-2</v>
      </c>
      <c r="M67" s="13">
        <f t="shared" ca="1" si="8"/>
        <v>6.4342622756958012E-2</v>
      </c>
      <c r="N67" s="13">
        <f t="shared" ca="1" si="3"/>
        <v>6.0868492126464842E-2</v>
      </c>
      <c r="O67" s="13">
        <f t="shared" ca="1" si="5"/>
        <v>5.3977432250976565E-2</v>
      </c>
      <c r="P67" s="13">
        <f t="shared" ca="1" si="5"/>
        <v>5.5184402465820313E-2</v>
      </c>
      <c r="Q67" s="13">
        <f t="shared" ca="1" si="5"/>
        <v>5.7760906219482419E-2</v>
      </c>
    </row>
    <row r="68" spans="1:17" x14ac:dyDescent="0.15">
      <c r="A68" t="s">
        <v>52</v>
      </c>
      <c r="B68" s="13">
        <f t="shared" ca="1" si="7"/>
        <v>7.0395455360412598E-2</v>
      </c>
      <c r="C68" s="13">
        <f t="shared" ca="1" si="1"/>
        <v>6.4072842597961421E-2</v>
      </c>
      <c r="D68" s="13">
        <f t="shared" ca="1" si="1"/>
        <v>6.9484524726867669E-2</v>
      </c>
      <c r="E68" s="13">
        <f t="shared" ca="1" si="4"/>
        <v>6.919347763061523E-2</v>
      </c>
      <c r="F68" s="13">
        <f t="shared" ca="1" si="9"/>
        <v>6.7886438369750973E-2</v>
      </c>
      <c r="G68" s="13">
        <f t="shared" ca="1" si="9"/>
        <v>5.8586544990539551E-2</v>
      </c>
      <c r="H68" s="13">
        <f t="shared" ca="1" si="9"/>
        <v>6.1226062774658203E-2</v>
      </c>
      <c r="I68" s="13">
        <f t="shared" ca="1" si="9"/>
        <v>5.8093595504760745E-2</v>
      </c>
      <c r="J68" s="13">
        <f t="shared" ca="1" si="9"/>
        <v>6.2339615821838376E-2</v>
      </c>
      <c r="K68" s="13">
        <f t="shared" ca="1" si="9"/>
        <v>6.3608217239379886E-2</v>
      </c>
      <c r="L68" s="13">
        <f t="shared" ca="1" si="9"/>
        <v>6.2105116844177244E-2</v>
      </c>
      <c r="M68" s="13">
        <f t="shared" ca="1" si="8"/>
        <v>6.363905906677246E-2</v>
      </c>
      <c r="N68" s="13">
        <f t="shared" ca="1" si="3"/>
        <v>6.2147178649902345E-2</v>
      </c>
      <c r="O68" s="13">
        <f t="shared" ca="1" si="5"/>
        <v>5.4134907722473147E-2</v>
      </c>
      <c r="P68" s="13">
        <f t="shared" ca="1" si="5"/>
        <v>5.5128426551818849E-2</v>
      </c>
      <c r="Q68" s="13">
        <f t="shared" ca="1" si="5"/>
        <v>5.7958540916442869E-2</v>
      </c>
    </row>
    <row r="69" spans="1:17" x14ac:dyDescent="0.15">
      <c r="A69" s="6" t="s">
        <v>500</v>
      </c>
      <c r="B69" s="14">
        <f ca="1">AVERAGE(B39:B68)</f>
        <v>6.9575869335847751E-2</v>
      </c>
      <c r="C69" s="14">
        <f t="shared" ref="C69:Q69" ca="1" si="10">AVERAGE(C39:C68)</f>
        <v>7.0288373311360661E-2</v>
      </c>
      <c r="D69" s="14">
        <f t="shared" ca="1" si="10"/>
        <v>7.6815706094106026E-2</v>
      </c>
      <c r="E69" s="14">
        <f t="shared" ca="1" si="10"/>
        <v>7.5206804768792504E-2</v>
      </c>
      <c r="F69" s="14">
        <f t="shared" ca="1" si="10"/>
        <v>7.587959098815919E-2</v>
      </c>
      <c r="G69" s="14">
        <f t="shared" ca="1" si="10"/>
        <v>6.2319854895273849E-2</v>
      </c>
      <c r="H69" s="14">
        <f t="shared" ca="1" si="10"/>
        <v>6.596434211730956E-2</v>
      </c>
      <c r="I69" s="14">
        <f t="shared" ca="1" si="10"/>
        <v>6.2372382481892898E-2</v>
      </c>
      <c r="J69" s="14">
        <f t="shared" ca="1" si="10"/>
        <v>6.7110458532969139E-2</v>
      </c>
      <c r="K69" s="14">
        <f t="shared" ca="1" si="10"/>
        <v>6.8211352348327633E-2</v>
      </c>
      <c r="L69" s="14">
        <f t="shared" ca="1" si="10"/>
        <v>6.5186251799265543E-2</v>
      </c>
      <c r="M69" s="14">
        <f t="shared" ca="1" si="10"/>
        <v>6.14959778505213E-2</v>
      </c>
      <c r="N69" s="14">
        <f t="shared" ca="1" si="10"/>
        <v>6.7938123861948668E-2</v>
      </c>
      <c r="O69" s="14">
        <f t="shared" ca="1" si="10"/>
        <v>5.6796284379630239E-2</v>
      </c>
      <c r="P69" s="14">
        <f t="shared" ca="1" si="10"/>
        <v>5.7760699370811727E-2</v>
      </c>
      <c r="Q69" s="14">
        <f t="shared" ca="1" si="10"/>
        <v>6.2277089480696053E-2</v>
      </c>
    </row>
    <row r="70" spans="1:17" x14ac:dyDescent="0.15">
      <c r="A70" s="6" t="s">
        <v>506</v>
      </c>
      <c r="B70" s="14"/>
      <c r="C70" s="14">
        <f ca="1">AVERAGE(C39:C45)</f>
        <v>7.936207362583704E-2</v>
      </c>
      <c r="D70" s="14">
        <f t="shared" ref="D70:Q70" ca="1" si="11">AVERAGE(D39:D45)</f>
        <v>8.7609074456351146E-2</v>
      </c>
      <c r="E70" s="14">
        <f t="shared" ca="1" si="11"/>
        <v>8.2330819765726718E-2</v>
      </c>
      <c r="F70" s="14">
        <f t="shared" ca="1" si="11"/>
        <v>8.6745014190673833E-2</v>
      </c>
      <c r="G70" s="14">
        <f t="shared" ca="1" si="11"/>
        <v>6.7395691871643071E-2</v>
      </c>
      <c r="H70" s="14">
        <f t="shared" ca="1" si="11"/>
        <v>7.1714993885585235E-2</v>
      </c>
      <c r="I70" s="14">
        <f t="shared" ca="1" si="11"/>
        <v>6.7812565394810273E-2</v>
      </c>
      <c r="J70" s="14">
        <f t="shared" ca="1" si="11"/>
        <v>7.4544992446899411E-2</v>
      </c>
      <c r="K70" s="14">
        <f t="shared" ca="1" si="11"/>
        <v>7.6626763343811036E-2</v>
      </c>
      <c r="L70" s="14">
        <f t="shared" ca="1" si="11"/>
        <v>7.3574696949550086E-2</v>
      </c>
      <c r="M70" s="14"/>
      <c r="N70" s="14">
        <f t="shared" ca="1" si="11"/>
        <v>7.7181738444737039E-2</v>
      </c>
      <c r="O70" s="14">
        <f t="shared" ca="1" si="11"/>
        <v>6.2011187076568601E-2</v>
      </c>
      <c r="P70" s="14">
        <f t="shared" ca="1" si="11"/>
        <v>6.3900423049926755E-2</v>
      </c>
      <c r="Q70" s="14">
        <f t="shared" ca="1" si="11"/>
        <v>6.8762025833129875E-2</v>
      </c>
    </row>
    <row r="71" spans="1:17" x14ac:dyDescent="0.15">
      <c r="A71" s="6" t="s">
        <v>504</v>
      </c>
      <c r="B71" s="14">
        <f ca="1">AVERAGE(B46:B68)</f>
        <v>6.9575869335847751E-2</v>
      </c>
      <c r="C71" s="14">
        <f t="shared" ref="C71:Q71" ca="1" si="12">AVERAGE(C46:C68)</f>
        <v>6.7526812346085249E-2</v>
      </c>
      <c r="D71" s="14">
        <f t="shared" ca="1" si="12"/>
        <v>7.3530767896901009E-2</v>
      </c>
      <c r="E71" s="14">
        <f t="shared" ca="1" si="12"/>
        <v>7.3348366073940102E-2</v>
      </c>
      <c r="F71" s="14">
        <f t="shared" ca="1" si="12"/>
        <v>7.2572723056959068E-2</v>
      </c>
      <c r="G71" s="14">
        <f t="shared" ca="1" si="12"/>
        <v>6.0775034945944086E-2</v>
      </c>
      <c r="H71" s="14">
        <f t="shared" ca="1" si="12"/>
        <v>6.4214143753051733E-2</v>
      </c>
      <c r="I71" s="14">
        <f t="shared" ca="1" si="12"/>
        <v>6.071667463883109E-2</v>
      </c>
      <c r="J71" s="14">
        <f t="shared" ca="1" si="12"/>
        <v>6.4847774298294719E-2</v>
      </c>
      <c r="K71" s="14">
        <f t="shared" ca="1" si="12"/>
        <v>6.5650140306224E-2</v>
      </c>
      <c r="L71" s="14">
        <f t="shared" ca="1" si="12"/>
        <v>6.2633246753526786E-2</v>
      </c>
      <c r="M71" s="14">
        <f t="shared" ca="1" si="12"/>
        <v>6.14959778505213E-2</v>
      </c>
      <c r="N71" s="14">
        <f t="shared" ca="1" si="12"/>
        <v>6.5124849858491332E-2</v>
      </c>
      <c r="O71" s="14">
        <f t="shared" ca="1" si="12"/>
        <v>5.5435874980428942E-2</v>
      </c>
      <c r="P71" s="14">
        <f t="shared" ca="1" si="12"/>
        <v>5.6159032324086054E-2</v>
      </c>
      <c r="Q71" s="14">
        <f t="shared" ca="1" si="12"/>
        <v>6.0585366953974179E-2</v>
      </c>
    </row>
    <row r="73" spans="1:17" x14ac:dyDescent="0.15">
      <c r="A73" t="s">
        <v>22</v>
      </c>
      <c r="B73" t="s">
        <v>4</v>
      </c>
      <c r="C73" t="s">
        <v>5</v>
      </c>
      <c r="D73" t="s">
        <v>6</v>
      </c>
      <c r="E73" t="s">
        <v>7</v>
      </c>
      <c r="F73" t="s">
        <v>8</v>
      </c>
      <c r="G73" t="s">
        <v>9</v>
      </c>
      <c r="H73" t="s">
        <v>10</v>
      </c>
      <c r="I73" t="s">
        <v>11</v>
      </c>
      <c r="J73" t="s">
        <v>12</v>
      </c>
      <c r="K73" t="s">
        <v>13</v>
      </c>
      <c r="L73" t="s">
        <v>14</v>
      </c>
      <c r="M73" t="s">
        <v>15</v>
      </c>
      <c r="N73" t="s">
        <v>16</v>
      </c>
      <c r="O73" t="s">
        <v>17</v>
      </c>
      <c r="P73" t="s">
        <v>18</v>
      </c>
      <c r="Q73" t="s">
        <v>19</v>
      </c>
    </row>
    <row r="74" spans="1:17" x14ac:dyDescent="0.15">
      <c r="A74" t="s">
        <v>23</v>
      </c>
      <c r="C74">
        <f t="shared" ref="C74:D103" ca="1" si="13">INDIRECT(C$37&amp;(MATCH($A74,$A:$A,0)))</f>
        <v>3</v>
      </c>
      <c r="D74">
        <f t="shared" ca="1" si="13"/>
        <v>1</v>
      </c>
      <c r="F74">
        <f t="shared" ref="F74:L83" ca="1" si="14">INDIRECT(F$37&amp;(MATCH($A74,$A:$A,0)))</f>
        <v>2</v>
      </c>
      <c r="G74">
        <f t="shared" ca="1" si="14"/>
        <v>10</v>
      </c>
      <c r="H74">
        <f t="shared" ca="1" si="14"/>
        <v>8</v>
      </c>
      <c r="I74">
        <f t="shared" ca="1" si="14"/>
        <v>9</v>
      </c>
      <c r="J74">
        <f t="shared" ca="1" si="14"/>
        <v>6</v>
      </c>
      <c r="K74">
        <f t="shared" ca="1" si="14"/>
        <v>5</v>
      </c>
      <c r="L74">
        <f t="shared" ca="1" si="14"/>
        <v>7</v>
      </c>
      <c r="N74">
        <f t="shared" ref="N74:N103" ca="1" si="15">INDIRECT(N$37&amp;(MATCH($A74,$A:$A,0)))</f>
        <v>4</v>
      </c>
    </row>
    <row r="75" spans="1:17" x14ac:dyDescent="0.15">
      <c r="A75" t="s">
        <v>24</v>
      </c>
      <c r="C75">
        <f t="shared" ca="1" si="13"/>
        <v>4</v>
      </c>
      <c r="D75">
        <f t="shared" ca="1" si="13"/>
        <v>3</v>
      </c>
      <c r="E75">
        <f t="shared" ref="E75:E103" ca="1" si="16">INDIRECT(E$37&amp;(MATCH($A75,$A:$A,0)))</f>
        <v>1</v>
      </c>
      <c r="F75">
        <f t="shared" ca="1" si="14"/>
        <v>2</v>
      </c>
      <c r="G75">
        <f t="shared" ca="1" si="14"/>
        <v>13</v>
      </c>
      <c r="H75">
        <f t="shared" ca="1" si="14"/>
        <v>10</v>
      </c>
      <c r="I75">
        <f t="shared" ca="1" si="14"/>
        <v>12</v>
      </c>
      <c r="J75">
        <f t="shared" ca="1" si="14"/>
        <v>9</v>
      </c>
      <c r="K75">
        <f t="shared" ca="1" si="14"/>
        <v>5</v>
      </c>
      <c r="L75">
        <f t="shared" ca="1" si="14"/>
        <v>7</v>
      </c>
      <c r="N75">
        <f t="shared" ca="1" si="15"/>
        <v>6</v>
      </c>
      <c r="O75">
        <f t="shared" ref="O75:Q103" ca="1" si="17">INDIRECT(O$37&amp;(MATCH($A75,$A:$A,0)))</f>
        <v>14</v>
      </c>
      <c r="P75">
        <f t="shared" ca="1" si="17"/>
        <v>11</v>
      </c>
      <c r="Q75">
        <f t="shared" ca="1" si="17"/>
        <v>8</v>
      </c>
    </row>
    <row r="76" spans="1:17" x14ac:dyDescent="0.15">
      <c r="A76" t="s">
        <v>25</v>
      </c>
      <c r="C76">
        <f t="shared" ca="1" si="13"/>
        <v>4</v>
      </c>
      <c r="D76">
        <f t="shared" ca="1" si="13"/>
        <v>1</v>
      </c>
      <c r="E76">
        <f t="shared" ca="1" si="16"/>
        <v>2</v>
      </c>
      <c r="F76">
        <f t="shared" ca="1" si="14"/>
        <v>3</v>
      </c>
      <c r="G76">
        <f t="shared" ca="1" si="14"/>
        <v>13</v>
      </c>
      <c r="H76">
        <f t="shared" ca="1" si="14"/>
        <v>10</v>
      </c>
      <c r="I76">
        <f t="shared" ca="1" si="14"/>
        <v>11</v>
      </c>
      <c r="J76">
        <f t="shared" ca="1" si="14"/>
        <v>7</v>
      </c>
      <c r="K76">
        <f t="shared" ca="1" si="14"/>
        <v>6</v>
      </c>
      <c r="L76">
        <f t="shared" ca="1" si="14"/>
        <v>8</v>
      </c>
      <c r="N76">
        <f t="shared" ca="1" si="15"/>
        <v>5</v>
      </c>
      <c r="O76">
        <f t="shared" ca="1" si="17"/>
        <v>14</v>
      </c>
      <c r="P76">
        <f t="shared" ca="1" si="17"/>
        <v>12</v>
      </c>
      <c r="Q76">
        <f t="shared" ca="1" si="17"/>
        <v>9</v>
      </c>
    </row>
    <row r="77" spans="1:17" x14ac:dyDescent="0.15">
      <c r="A77" t="s">
        <v>26</v>
      </c>
      <c r="C77">
        <f t="shared" ca="1" si="13"/>
        <v>4</v>
      </c>
      <c r="D77">
        <f t="shared" ca="1" si="13"/>
        <v>1</v>
      </c>
      <c r="E77">
        <f t="shared" ca="1" si="16"/>
        <v>3</v>
      </c>
      <c r="F77">
        <f t="shared" ca="1" si="14"/>
        <v>2</v>
      </c>
      <c r="G77">
        <f t="shared" ca="1" si="14"/>
        <v>13</v>
      </c>
      <c r="H77">
        <f t="shared" ca="1" si="14"/>
        <v>10</v>
      </c>
      <c r="I77">
        <f t="shared" ca="1" si="14"/>
        <v>12</v>
      </c>
      <c r="J77">
        <f t="shared" ca="1" si="14"/>
        <v>7</v>
      </c>
      <c r="K77">
        <f t="shared" ca="1" si="14"/>
        <v>6</v>
      </c>
      <c r="L77">
        <f t="shared" ca="1" si="14"/>
        <v>8</v>
      </c>
      <c r="N77">
        <f t="shared" ca="1" si="15"/>
        <v>5</v>
      </c>
      <c r="O77">
        <f t="shared" ca="1" si="17"/>
        <v>14</v>
      </c>
      <c r="P77">
        <f t="shared" ca="1" si="17"/>
        <v>11</v>
      </c>
      <c r="Q77">
        <f t="shared" ca="1" si="17"/>
        <v>9</v>
      </c>
    </row>
    <row r="78" spans="1:17" x14ac:dyDescent="0.15">
      <c r="A78" t="s">
        <v>27</v>
      </c>
      <c r="C78">
        <f t="shared" ca="1" si="13"/>
        <v>4</v>
      </c>
      <c r="D78">
        <f t="shared" ca="1" si="13"/>
        <v>1</v>
      </c>
      <c r="E78">
        <f t="shared" ca="1" si="16"/>
        <v>3</v>
      </c>
      <c r="F78">
        <f t="shared" ca="1" si="14"/>
        <v>2</v>
      </c>
      <c r="G78">
        <f t="shared" ca="1" si="14"/>
        <v>11</v>
      </c>
      <c r="H78">
        <f t="shared" ca="1" si="14"/>
        <v>9</v>
      </c>
      <c r="I78">
        <f t="shared" ca="1" si="14"/>
        <v>13</v>
      </c>
      <c r="J78">
        <f t="shared" ca="1" si="14"/>
        <v>7</v>
      </c>
      <c r="K78">
        <f t="shared" ca="1" si="14"/>
        <v>5</v>
      </c>
      <c r="L78">
        <f t="shared" ca="1" si="14"/>
        <v>8</v>
      </c>
      <c r="N78">
        <f t="shared" ca="1" si="15"/>
        <v>6</v>
      </c>
      <c r="O78">
        <f t="shared" ca="1" si="17"/>
        <v>14</v>
      </c>
      <c r="P78">
        <f t="shared" ca="1" si="17"/>
        <v>12</v>
      </c>
      <c r="Q78">
        <f t="shared" ca="1" si="17"/>
        <v>10</v>
      </c>
    </row>
    <row r="79" spans="1:17" x14ac:dyDescent="0.15">
      <c r="A79" t="s">
        <v>28</v>
      </c>
      <c r="C79">
        <f t="shared" ca="1" si="13"/>
        <v>4</v>
      </c>
      <c r="D79">
        <f t="shared" ca="1" si="13"/>
        <v>1</v>
      </c>
      <c r="E79">
        <f t="shared" ca="1" si="16"/>
        <v>3</v>
      </c>
      <c r="F79">
        <f t="shared" ca="1" si="14"/>
        <v>2</v>
      </c>
      <c r="G79">
        <f t="shared" ca="1" si="14"/>
        <v>11</v>
      </c>
      <c r="H79">
        <f t="shared" ca="1" si="14"/>
        <v>9</v>
      </c>
      <c r="I79">
        <f t="shared" ca="1" si="14"/>
        <v>13</v>
      </c>
      <c r="J79">
        <f t="shared" ca="1" si="14"/>
        <v>7</v>
      </c>
      <c r="K79">
        <f t="shared" ca="1" si="14"/>
        <v>5</v>
      </c>
      <c r="L79">
        <f t="shared" ca="1" si="14"/>
        <v>8</v>
      </c>
      <c r="N79">
        <f t="shared" ca="1" si="15"/>
        <v>6</v>
      </c>
      <c r="O79">
        <f t="shared" ca="1" si="17"/>
        <v>14</v>
      </c>
      <c r="P79">
        <f t="shared" ca="1" si="17"/>
        <v>12</v>
      </c>
      <c r="Q79">
        <f t="shared" ca="1" si="17"/>
        <v>10</v>
      </c>
    </row>
    <row r="80" spans="1:17" x14ac:dyDescent="0.15">
      <c r="A80" t="s">
        <v>29</v>
      </c>
      <c r="C80">
        <f t="shared" ca="1" si="13"/>
        <v>4</v>
      </c>
      <c r="D80">
        <f t="shared" ca="1" si="13"/>
        <v>1</v>
      </c>
      <c r="E80">
        <f t="shared" ca="1" si="16"/>
        <v>3</v>
      </c>
      <c r="F80">
        <f t="shared" ca="1" si="14"/>
        <v>2</v>
      </c>
      <c r="G80">
        <f t="shared" ca="1" si="14"/>
        <v>12</v>
      </c>
      <c r="H80">
        <f t="shared" ca="1" si="14"/>
        <v>10</v>
      </c>
      <c r="I80">
        <f t="shared" ca="1" si="14"/>
        <v>11</v>
      </c>
      <c r="J80">
        <f t="shared" ca="1" si="14"/>
        <v>7</v>
      </c>
      <c r="K80">
        <f t="shared" ca="1" si="14"/>
        <v>6</v>
      </c>
      <c r="L80">
        <f t="shared" ca="1" si="14"/>
        <v>9</v>
      </c>
      <c r="N80">
        <f t="shared" ca="1" si="15"/>
        <v>5</v>
      </c>
      <c r="O80">
        <f t="shared" ca="1" si="17"/>
        <v>14</v>
      </c>
      <c r="P80">
        <f t="shared" ca="1" si="17"/>
        <v>13</v>
      </c>
      <c r="Q80">
        <f t="shared" ca="1" si="17"/>
        <v>8</v>
      </c>
    </row>
    <row r="81" spans="1:17" x14ac:dyDescent="0.15">
      <c r="A81" t="s">
        <v>30</v>
      </c>
      <c r="C81">
        <f t="shared" ca="1" si="13"/>
        <v>4</v>
      </c>
      <c r="D81">
        <f t="shared" ca="1" si="13"/>
        <v>1</v>
      </c>
      <c r="E81">
        <f t="shared" ca="1" si="16"/>
        <v>2</v>
      </c>
      <c r="F81">
        <f t="shared" ca="1" si="14"/>
        <v>3</v>
      </c>
      <c r="G81">
        <f t="shared" ca="1" si="14"/>
        <v>12</v>
      </c>
      <c r="H81">
        <f t="shared" ca="1" si="14"/>
        <v>8</v>
      </c>
      <c r="I81">
        <f t="shared" ca="1" si="14"/>
        <v>11</v>
      </c>
      <c r="J81">
        <f t="shared" ca="1" si="14"/>
        <v>7</v>
      </c>
      <c r="K81">
        <f t="shared" ca="1" si="14"/>
        <v>6</v>
      </c>
      <c r="L81">
        <f t="shared" ca="1" si="14"/>
        <v>10</v>
      </c>
      <c r="N81">
        <f t="shared" ca="1" si="15"/>
        <v>5</v>
      </c>
      <c r="O81">
        <f t="shared" ca="1" si="17"/>
        <v>14</v>
      </c>
      <c r="P81">
        <f t="shared" ca="1" si="17"/>
        <v>13</v>
      </c>
      <c r="Q81">
        <f t="shared" ca="1" si="17"/>
        <v>9</v>
      </c>
    </row>
    <row r="82" spans="1:17" x14ac:dyDescent="0.15">
      <c r="A82" t="s">
        <v>31</v>
      </c>
      <c r="C82">
        <f t="shared" ca="1" si="13"/>
        <v>4</v>
      </c>
      <c r="D82">
        <f t="shared" ca="1" si="13"/>
        <v>2</v>
      </c>
      <c r="E82">
        <f t="shared" ca="1" si="16"/>
        <v>1</v>
      </c>
      <c r="F82">
        <f t="shared" ca="1" si="14"/>
        <v>3</v>
      </c>
      <c r="G82">
        <f t="shared" ca="1" si="14"/>
        <v>12</v>
      </c>
      <c r="H82">
        <f t="shared" ca="1" si="14"/>
        <v>8</v>
      </c>
      <c r="I82">
        <f t="shared" ca="1" si="14"/>
        <v>11</v>
      </c>
      <c r="J82">
        <f t="shared" ca="1" si="14"/>
        <v>9</v>
      </c>
      <c r="K82">
        <f t="shared" ca="1" si="14"/>
        <v>7</v>
      </c>
      <c r="L82">
        <f t="shared" ca="1" si="14"/>
        <v>6</v>
      </c>
      <c r="N82">
        <f t="shared" ca="1" si="15"/>
        <v>5</v>
      </c>
      <c r="O82">
        <f t="shared" ca="1" si="17"/>
        <v>13</v>
      </c>
      <c r="P82">
        <f t="shared" ca="1" si="17"/>
        <v>14</v>
      </c>
      <c r="Q82">
        <f t="shared" ca="1" si="17"/>
        <v>10</v>
      </c>
    </row>
    <row r="83" spans="1:17" x14ac:dyDescent="0.15">
      <c r="A83" t="s">
        <v>32</v>
      </c>
      <c r="C83">
        <f t="shared" ca="1" si="13"/>
        <v>4</v>
      </c>
      <c r="D83">
        <f t="shared" ca="1" si="13"/>
        <v>1</v>
      </c>
      <c r="E83">
        <f t="shared" ca="1" si="16"/>
        <v>2</v>
      </c>
      <c r="F83">
        <f t="shared" ca="1" si="14"/>
        <v>3</v>
      </c>
      <c r="G83">
        <f t="shared" ca="1" si="14"/>
        <v>12</v>
      </c>
      <c r="H83">
        <f t="shared" ca="1" si="14"/>
        <v>7</v>
      </c>
      <c r="I83">
        <f t="shared" ca="1" si="14"/>
        <v>11</v>
      </c>
      <c r="J83">
        <f t="shared" ca="1" si="14"/>
        <v>9</v>
      </c>
      <c r="K83">
        <f t="shared" ca="1" si="14"/>
        <v>6</v>
      </c>
      <c r="L83">
        <f t="shared" ca="1" si="14"/>
        <v>8</v>
      </c>
      <c r="N83">
        <f t="shared" ca="1" si="15"/>
        <v>5</v>
      </c>
      <c r="O83">
        <f t="shared" ca="1" si="17"/>
        <v>14</v>
      </c>
      <c r="P83">
        <f t="shared" ca="1" si="17"/>
        <v>13</v>
      </c>
      <c r="Q83">
        <f t="shared" ca="1" si="17"/>
        <v>10</v>
      </c>
    </row>
    <row r="84" spans="1:17" x14ac:dyDescent="0.15">
      <c r="A84" t="s">
        <v>33</v>
      </c>
      <c r="C84">
        <f t="shared" ca="1" si="13"/>
        <v>4</v>
      </c>
      <c r="D84">
        <f t="shared" ca="1" si="13"/>
        <v>2</v>
      </c>
      <c r="E84">
        <f t="shared" ca="1" si="16"/>
        <v>3</v>
      </c>
      <c r="F84">
        <f t="shared" ref="F84:L93" ca="1" si="18">INDIRECT(F$37&amp;(MATCH($A84,$A:$A,0)))</f>
        <v>1</v>
      </c>
      <c r="G84">
        <f t="shared" ca="1" si="18"/>
        <v>12</v>
      </c>
      <c r="H84">
        <f t="shared" ca="1" si="18"/>
        <v>7</v>
      </c>
      <c r="I84">
        <f t="shared" ca="1" si="18"/>
        <v>11</v>
      </c>
      <c r="J84">
        <f t="shared" ca="1" si="18"/>
        <v>5</v>
      </c>
      <c r="K84">
        <f t="shared" ca="1" si="18"/>
        <v>6</v>
      </c>
      <c r="L84">
        <f t="shared" ca="1" si="18"/>
        <v>9</v>
      </c>
      <c r="N84">
        <f t="shared" ca="1" si="15"/>
        <v>8</v>
      </c>
      <c r="O84">
        <f t="shared" ca="1" si="17"/>
        <v>14</v>
      </c>
      <c r="P84">
        <f t="shared" ca="1" si="17"/>
        <v>13</v>
      </c>
      <c r="Q84">
        <f t="shared" ca="1" si="17"/>
        <v>10</v>
      </c>
    </row>
    <row r="85" spans="1:17" x14ac:dyDescent="0.15">
      <c r="A85" t="s">
        <v>34</v>
      </c>
      <c r="C85">
        <f t="shared" ca="1" si="13"/>
        <v>5</v>
      </c>
      <c r="D85">
        <f t="shared" ca="1" si="13"/>
        <v>3</v>
      </c>
      <c r="E85">
        <f t="shared" ca="1" si="16"/>
        <v>2</v>
      </c>
      <c r="F85">
        <f t="shared" ca="1" si="18"/>
        <v>1</v>
      </c>
      <c r="G85">
        <f t="shared" ca="1" si="18"/>
        <v>12</v>
      </c>
      <c r="H85">
        <f t="shared" ca="1" si="18"/>
        <v>9</v>
      </c>
      <c r="I85">
        <f t="shared" ca="1" si="18"/>
        <v>8</v>
      </c>
      <c r="J85">
        <f t="shared" ca="1" si="18"/>
        <v>6</v>
      </c>
      <c r="K85">
        <f t="shared" ca="1" si="18"/>
        <v>4</v>
      </c>
      <c r="L85">
        <f t="shared" ca="1" si="18"/>
        <v>10</v>
      </c>
      <c r="N85">
        <f t="shared" ca="1" si="15"/>
        <v>7</v>
      </c>
      <c r="O85">
        <f t="shared" ca="1" si="17"/>
        <v>14</v>
      </c>
      <c r="P85">
        <f t="shared" ca="1" si="17"/>
        <v>13</v>
      </c>
      <c r="Q85">
        <f t="shared" ca="1" si="17"/>
        <v>11</v>
      </c>
    </row>
    <row r="86" spans="1:17" x14ac:dyDescent="0.15">
      <c r="A86" t="s">
        <v>35</v>
      </c>
      <c r="C86">
        <f t="shared" ca="1" si="13"/>
        <v>4</v>
      </c>
      <c r="D86">
        <f t="shared" ca="1" si="13"/>
        <v>1</v>
      </c>
      <c r="E86">
        <f t="shared" ca="1" si="16"/>
        <v>3</v>
      </c>
      <c r="F86">
        <f t="shared" ca="1" si="18"/>
        <v>2</v>
      </c>
      <c r="G86">
        <f t="shared" ca="1" si="18"/>
        <v>12</v>
      </c>
      <c r="H86">
        <f t="shared" ca="1" si="18"/>
        <v>8</v>
      </c>
      <c r="I86">
        <f t="shared" ca="1" si="18"/>
        <v>11</v>
      </c>
      <c r="J86">
        <f t="shared" ca="1" si="18"/>
        <v>6</v>
      </c>
      <c r="K86">
        <f t="shared" ca="1" si="18"/>
        <v>5</v>
      </c>
      <c r="L86">
        <f t="shared" ca="1" si="18"/>
        <v>9</v>
      </c>
      <c r="N86">
        <f t="shared" ca="1" si="15"/>
        <v>7</v>
      </c>
      <c r="O86">
        <f t="shared" ca="1" si="17"/>
        <v>14</v>
      </c>
      <c r="P86">
        <f t="shared" ca="1" si="17"/>
        <v>13</v>
      </c>
      <c r="Q86">
        <f t="shared" ca="1" si="17"/>
        <v>10</v>
      </c>
    </row>
    <row r="87" spans="1:17" x14ac:dyDescent="0.15">
      <c r="A87" t="s">
        <v>36</v>
      </c>
      <c r="B87">
        <f t="shared" ref="B87:B103" ca="1" si="19">INDIRECT(B$37&amp;(MATCH($A87,$A:$A,0)))</f>
        <v>3</v>
      </c>
      <c r="C87">
        <f t="shared" ca="1" si="13"/>
        <v>5</v>
      </c>
      <c r="D87">
        <f t="shared" ca="1" si="13"/>
        <v>2</v>
      </c>
      <c r="E87">
        <f t="shared" ca="1" si="16"/>
        <v>1</v>
      </c>
      <c r="F87">
        <f t="shared" ca="1" si="18"/>
        <v>4</v>
      </c>
      <c r="G87">
        <f t="shared" ca="1" si="18"/>
        <v>12</v>
      </c>
      <c r="H87">
        <f t="shared" ca="1" si="18"/>
        <v>9</v>
      </c>
      <c r="I87">
        <f t="shared" ca="1" si="18"/>
        <v>14</v>
      </c>
      <c r="J87">
        <f t="shared" ca="1" si="18"/>
        <v>7</v>
      </c>
      <c r="K87">
        <f t="shared" ca="1" si="18"/>
        <v>6</v>
      </c>
      <c r="L87">
        <f t="shared" ca="1" si="18"/>
        <v>10</v>
      </c>
      <c r="M87">
        <f t="shared" ref="M87:M103" ca="1" si="20">INDIRECT(M$37&amp;(MATCH($A87,$A:$A,0)))</f>
        <v>11</v>
      </c>
      <c r="N87">
        <f t="shared" ca="1" si="15"/>
        <v>8</v>
      </c>
      <c r="O87">
        <f t="shared" ca="1" si="17"/>
        <v>16</v>
      </c>
      <c r="P87">
        <f t="shared" ca="1" si="17"/>
        <v>15</v>
      </c>
      <c r="Q87">
        <f t="shared" ca="1" si="17"/>
        <v>13</v>
      </c>
    </row>
    <row r="88" spans="1:17" x14ac:dyDescent="0.15">
      <c r="A88" t="s">
        <v>37</v>
      </c>
      <c r="B88">
        <f t="shared" ca="1" si="19"/>
        <v>4</v>
      </c>
      <c r="C88">
        <f t="shared" ca="1" si="13"/>
        <v>5</v>
      </c>
      <c r="D88">
        <f t="shared" ca="1" si="13"/>
        <v>2</v>
      </c>
      <c r="E88">
        <f t="shared" ca="1" si="16"/>
        <v>1</v>
      </c>
      <c r="F88">
        <f t="shared" ca="1" si="18"/>
        <v>3</v>
      </c>
      <c r="G88">
        <f t="shared" ca="1" si="18"/>
        <v>14</v>
      </c>
      <c r="H88">
        <f t="shared" ca="1" si="18"/>
        <v>9</v>
      </c>
      <c r="I88">
        <f t="shared" ca="1" si="18"/>
        <v>13</v>
      </c>
      <c r="J88">
        <f t="shared" ca="1" si="18"/>
        <v>8</v>
      </c>
      <c r="K88">
        <f t="shared" ca="1" si="18"/>
        <v>6</v>
      </c>
      <c r="L88">
        <f t="shared" ca="1" si="18"/>
        <v>10</v>
      </c>
      <c r="M88">
        <f t="shared" ca="1" si="20"/>
        <v>11</v>
      </c>
      <c r="N88">
        <f t="shared" ca="1" si="15"/>
        <v>7</v>
      </c>
      <c r="O88">
        <f t="shared" ca="1" si="17"/>
        <v>16</v>
      </c>
      <c r="P88">
        <f t="shared" ca="1" si="17"/>
        <v>15</v>
      </c>
      <c r="Q88">
        <f t="shared" ca="1" si="17"/>
        <v>12</v>
      </c>
    </row>
    <row r="89" spans="1:17" x14ac:dyDescent="0.15">
      <c r="A89" t="s">
        <v>38</v>
      </c>
      <c r="B89">
        <f t="shared" ca="1" si="19"/>
        <v>4</v>
      </c>
      <c r="C89">
        <f t="shared" ca="1" si="13"/>
        <v>5</v>
      </c>
      <c r="D89">
        <f t="shared" ca="1" si="13"/>
        <v>2</v>
      </c>
      <c r="E89">
        <f t="shared" ca="1" si="16"/>
        <v>1</v>
      </c>
      <c r="F89">
        <f t="shared" ca="1" si="18"/>
        <v>3</v>
      </c>
      <c r="G89">
        <f t="shared" ca="1" si="18"/>
        <v>12</v>
      </c>
      <c r="H89">
        <f t="shared" ca="1" si="18"/>
        <v>9</v>
      </c>
      <c r="I89">
        <f t="shared" ca="1" si="18"/>
        <v>14</v>
      </c>
      <c r="J89">
        <f t="shared" ca="1" si="18"/>
        <v>8</v>
      </c>
      <c r="K89">
        <f t="shared" ca="1" si="18"/>
        <v>6</v>
      </c>
      <c r="L89">
        <f t="shared" ca="1" si="18"/>
        <v>10</v>
      </c>
      <c r="M89">
        <f t="shared" ca="1" si="20"/>
        <v>11</v>
      </c>
      <c r="N89">
        <f t="shared" ca="1" si="15"/>
        <v>7</v>
      </c>
      <c r="O89">
        <f t="shared" ca="1" si="17"/>
        <v>16</v>
      </c>
      <c r="P89">
        <f t="shared" ca="1" si="17"/>
        <v>15</v>
      </c>
      <c r="Q89">
        <f t="shared" ca="1" si="17"/>
        <v>13</v>
      </c>
    </row>
    <row r="90" spans="1:17" x14ac:dyDescent="0.15">
      <c r="A90" t="s">
        <v>39</v>
      </c>
      <c r="B90">
        <f t="shared" ca="1" si="19"/>
        <v>4</v>
      </c>
      <c r="C90">
        <f t="shared" ca="1" si="13"/>
        <v>5</v>
      </c>
      <c r="D90">
        <f t="shared" ca="1" si="13"/>
        <v>2</v>
      </c>
      <c r="E90">
        <f t="shared" ca="1" si="16"/>
        <v>1</v>
      </c>
      <c r="F90">
        <f t="shared" ca="1" si="18"/>
        <v>3</v>
      </c>
      <c r="G90">
        <f t="shared" ca="1" si="18"/>
        <v>13</v>
      </c>
      <c r="H90">
        <f t="shared" ca="1" si="18"/>
        <v>8</v>
      </c>
      <c r="I90">
        <f t="shared" ca="1" si="18"/>
        <v>12</v>
      </c>
      <c r="J90">
        <f t="shared" ca="1" si="18"/>
        <v>9</v>
      </c>
      <c r="K90">
        <f t="shared" ca="1" si="18"/>
        <v>7</v>
      </c>
      <c r="L90">
        <f t="shared" ca="1" si="18"/>
        <v>10</v>
      </c>
      <c r="M90">
        <f t="shared" ca="1" si="20"/>
        <v>11</v>
      </c>
      <c r="N90">
        <f t="shared" ca="1" si="15"/>
        <v>6</v>
      </c>
      <c r="O90">
        <f t="shared" ca="1" si="17"/>
        <v>16</v>
      </c>
      <c r="P90">
        <f t="shared" ca="1" si="17"/>
        <v>15</v>
      </c>
      <c r="Q90">
        <f t="shared" ca="1" si="17"/>
        <v>14</v>
      </c>
    </row>
    <row r="91" spans="1:17" x14ac:dyDescent="0.15">
      <c r="A91" t="s">
        <v>40</v>
      </c>
      <c r="B91">
        <f t="shared" ca="1" si="19"/>
        <v>4</v>
      </c>
      <c r="C91">
        <f t="shared" ca="1" si="13"/>
        <v>5</v>
      </c>
      <c r="D91">
        <f t="shared" ca="1" si="13"/>
        <v>2</v>
      </c>
      <c r="E91">
        <f t="shared" ca="1" si="16"/>
        <v>1</v>
      </c>
      <c r="F91">
        <f t="shared" ca="1" si="18"/>
        <v>3</v>
      </c>
      <c r="G91">
        <f t="shared" ca="1" si="18"/>
        <v>11</v>
      </c>
      <c r="H91">
        <f t="shared" ca="1" si="18"/>
        <v>7</v>
      </c>
      <c r="I91">
        <f t="shared" ca="1" si="18"/>
        <v>13</v>
      </c>
      <c r="J91">
        <f t="shared" ca="1" si="18"/>
        <v>9</v>
      </c>
      <c r="K91">
        <f t="shared" ca="1" si="18"/>
        <v>6</v>
      </c>
      <c r="L91">
        <f t="shared" ca="1" si="18"/>
        <v>12</v>
      </c>
      <c r="M91">
        <f t="shared" ca="1" si="20"/>
        <v>10</v>
      </c>
      <c r="N91">
        <f t="shared" ca="1" si="15"/>
        <v>8</v>
      </c>
      <c r="O91">
        <f t="shared" ca="1" si="17"/>
        <v>16</v>
      </c>
      <c r="P91">
        <f t="shared" ca="1" si="17"/>
        <v>15</v>
      </c>
      <c r="Q91">
        <f t="shared" ca="1" si="17"/>
        <v>14</v>
      </c>
    </row>
    <row r="92" spans="1:17" x14ac:dyDescent="0.15">
      <c r="A92" t="s">
        <v>41</v>
      </c>
      <c r="B92">
        <f t="shared" ca="1" si="19"/>
        <v>3</v>
      </c>
      <c r="C92">
        <f t="shared" ca="1" si="13"/>
        <v>5</v>
      </c>
      <c r="D92">
        <f t="shared" ca="1" si="13"/>
        <v>1</v>
      </c>
      <c r="E92">
        <f t="shared" ca="1" si="16"/>
        <v>2</v>
      </c>
      <c r="F92">
        <f t="shared" ca="1" si="18"/>
        <v>4</v>
      </c>
      <c r="G92">
        <f t="shared" ca="1" si="18"/>
        <v>11</v>
      </c>
      <c r="H92">
        <f t="shared" ca="1" si="18"/>
        <v>7</v>
      </c>
      <c r="I92">
        <f t="shared" ca="1" si="18"/>
        <v>13</v>
      </c>
      <c r="J92">
        <f t="shared" ca="1" si="18"/>
        <v>8</v>
      </c>
      <c r="K92">
        <f t="shared" ca="1" si="18"/>
        <v>6</v>
      </c>
      <c r="L92">
        <f t="shared" ca="1" si="18"/>
        <v>12</v>
      </c>
      <c r="M92">
        <f t="shared" ca="1" si="20"/>
        <v>10</v>
      </c>
      <c r="N92">
        <f t="shared" ca="1" si="15"/>
        <v>9</v>
      </c>
      <c r="O92">
        <f t="shared" ca="1" si="17"/>
        <v>16</v>
      </c>
      <c r="P92">
        <f t="shared" ca="1" si="17"/>
        <v>15</v>
      </c>
      <c r="Q92">
        <f t="shared" ca="1" si="17"/>
        <v>14</v>
      </c>
    </row>
    <row r="93" spans="1:17" x14ac:dyDescent="0.15">
      <c r="A93" t="s">
        <v>42</v>
      </c>
      <c r="B93">
        <f t="shared" ca="1" si="19"/>
        <v>2</v>
      </c>
      <c r="C93">
        <f t="shared" ca="1" si="13"/>
        <v>5</v>
      </c>
      <c r="D93">
        <f t="shared" ca="1" si="13"/>
        <v>1</v>
      </c>
      <c r="E93">
        <f t="shared" ca="1" si="16"/>
        <v>3</v>
      </c>
      <c r="F93">
        <f t="shared" ca="1" si="18"/>
        <v>4</v>
      </c>
      <c r="G93">
        <f t="shared" ca="1" si="18"/>
        <v>11</v>
      </c>
      <c r="H93">
        <f t="shared" ca="1" si="18"/>
        <v>7</v>
      </c>
      <c r="I93">
        <f t="shared" ca="1" si="18"/>
        <v>14</v>
      </c>
      <c r="J93">
        <f t="shared" ca="1" si="18"/>
        <v>8</v>
      </c>
      <c r="K93">
        <f t="shared" ca="1" si="18"/>
        <v>6</v>
      </c>
      <c r="L93">
        <f t="shared" ca="1" si="18"/>
        <v>12</v>
      </c>
      <c r="M93">
        <f t="shared" ca="1" si="20"/>
        <v>10</v>
      </c>
      <c r="N93">
        <f t="shared" ca="1" si="15"/>
        <v>9</v>
      </c>
      <c r="O93">
        <f t="shared" ca="1" si="17"/>
        <v>16</v>
      </c>
      <c r="P93">
        <f t="shared" ca="1" si="17"/>
        <v>15</v>
      </c>
      <c r="Q93">
        <f t="shared" ca="1" si="17"/>
        <v>13</v>
      </c>
    </row>
    <row r="94" spans="1:17" x14ac:dyDescent="0.15">
      <c r="A94" t="s">
        <v>43</v>
      </c>
      <c r="B94">
        <f t="shared" ca="1" si="19"/>
        <v>4</v>
      </c>
      <c r="C94">
        <f t="shared" ca="1" si="13"/>
        <v>5</v>
      </c>
      <c r="D94">
        <f t="shared" ca="1" si="13"/>
        <v>1</v>
      </c>
      <c r="E94">
        <f t="shared" ca="1" si="16"/>
        <v>2</v>
      </c>
      <c r="F94">
        <f t="shared" ref="F94:L103" ca="1" si="21">INDIRECT(F$37&amp;(MATCH($A94,$A:$A,0)))</f>
        <v>3</v>
      </c>
      <c r="G94">
        <f t="shared" ca="1" si="21"/>
        <v>12</v>
      </c>
      <c r="H94">
        <f t="shared" ca="1" si="21"/>
        <v>10</v>
      </c>
      <c r="I94">
        <f t="shared" ca="1" si="21"/>
        <v>14</v>
      </c>
      <c r="J94">
        <f t="shared" ca="1" si="21"/>
        <v>8</v>
      </c>
      <c r="K94">
        <f t="shared" ca="1" si="21"/>
        <v>7</v>
      </c>
      <c r="L94">
        <f t="shared" ca="1" si="21"/>
        <v>11</v>
      </c>
      <c r="M94">
        <f t="shared" ca="1" si="20"/>
        <v>9</v>
      </c>
      <c r="N94">
        <f t="shared" ca="1" si="15"/>
        <v>6</v>
      </c>
      <c r="O94">
        <f t="shared" ca="1" si="17"/>
        <v>16</v>
      </c>
      <c r="P94">
        <f t="shared" ca="1" si="17"/>
        <v>15</v>
      </c>
      <c r="Q94">
        <f t="shared" ca="1" si="17"/>
        <v>13</v>
      </c>
    </row>
    <row r="95" spans="1:17" x14ac:dyDescent="0.15">
      <c r="A95" t="s">
        <v>44</v>
      </c>
      <c r="B95">
        <f t="shared" ca="1" si="19"/>
        <v>4</v>
      </c>
      <c r="C95">
        <f t="shared" ca="1" si="13"/>
        <v>5</v>
      </c>
      <c r="D95">
        <f t="shared" ca="1" si="13"/>
        <v>1</v>
      </c>
      <c r="E95">
        <f t="shared" ca="1" si="16"/>
        <v>2</v>
      </c>
      <c r="F95">
        <f t="shared" ca="1" si="21"/>
        <v>3</v>
      </c>
      <c r="G95">
        <f t="shared" ca="1" si="21"/>
        <v>12</v>
      </c>
      <c r="H95">
        <f t="shared" ca="1" si="21"/>
        <v>9</v>
      </c>
      <c r="I95">
        <f t="shared" ca="1" si="21"/>
        <v>14</v>
      </c>
      <c r="J95">
        <f t="shared" ca="1" si="21"/>
        <v>8</v>
      </c>
      <c r="K95">
        <f t="shared" ca="1" si="21"/>
        <v>7</v>
      </c>
      <c r="L95">
        <f t="shared" ca="1" si="21"/>
        <v>11</v>
      </c>
      <c r="M95">
        <f t="shared" ca="1" si="20"/>
        <v>10</v>
      </c>
      <c r="N95">
        <f t="shared" ca="1" si="15"/>
        <v>6</v>
      </c>
      <c r="O95">
        <f t="shared" ca="1" si="17"/>
        <v>16</v>
      </c>
      <c r="P95">
        <f t="shared" ca="1" si="17"/>
        <v>15</v>
      </c>
      <c r="Q95">
        <f t="shared" ca="1" si="17"/>
        <v>13</v>
      </c>
    </row>
    <row r="96" spans="1:17" x14ac:dyDescent="0.15">
      <c r="A96" t="s">
        <v>45</v>
      </c>
      <c r="B96">
        <f t="shared" ca="1" si="19"/>
        <v>4</v>
      </c>
      <c r="C96">
        <f t="shared" ca="1" si="13"/>
        <v>5</v>
      </c>
      <c r="D96">
        <f t="shared" ca="1" si="13"/>
        <v>1</v>
      </c>
      <c r="E96">
        <f t="shared" ca="1" si="16"/>
        <v>2</v>
      </c>
      <c r="F96">
        <f t="shared" ca="1" si="21"/>
        <v>3</v>
      </c>
      <c r="G96">
        <f t="shared" ca="1" si="21"/>
        <v>12</v>
      </c>
      <c r="H96">
        <f t="shared" ca="1" si="21"/>
        <v>9</v>
      </c>
      <c r="I96">
        <f t="shared" ca="1" si="21"/>
        <v>14</v>
      </c>
      <c r="J96">
        <f t="shared" ca="1" si="21"/>
        <v>8</v>
      </c>
      <c r="K96">
        <f t="shared" ca="1" si="21"/>
        <v>7</v>
      </c>
      <c r="L96">
        <f t="shared" ca="1" si="21"/>
        <v>11</v>
      </c>
      <c r="M96">
        <f t="shared" ca="1" si="20"/>
        <v>10</v>
      </c>
      <c r="N96">
        <f t="shared" ca="1" si="15"/>
        <v>6</v>
      </c>
      <c r="O96">
        <f t="shared" ca="1" si="17"/>
        <v>16</v>
      </c>
      <c r="P96">
        <f t="shared" ca="1" si="17"/>
        <v>15</v>
      </c>
      <c r="Q96">
        <f t="shared" ca="1" si="17"/>
        <v>13</v>
      </c>
    </row>
    <row r="97" spans="1:17" x14ac:dyDescent="0.15">
      <c r="A97" t="s">
        <v>46</v>
      </c>
      <c r="B97">
        <f t="shared" ca="1" si="19"/>
        <v>4</v>
      </c>
      <c r="C97">
        <f t="shared" ca="1" si="13"/>
        <v>5</v>
      </c>
      <c r="D97">
        <f t="shared" ca="1" si="13"/>
        <v>1</v>
      </c>
      <c r="E97">
        <f t="shared" ca="1" si="16"/>
        <v>2</v>
      </c>
      <c r="F97">
        <f t="shared" ca="1" si="21"/>
        <v>3</v>
      </c>
      <c r="G97">
        <f t="shared" ca="1" si="21"/>
        <v>12</v>
      </c>
      <c r="H97">
        <f t="shared" ca="1" si="21"/>
        <v>8</v>
      </c>
      <c r="I97">
        <f t="shared" ca="1" si="21"/>
        <v>13</v>
      </c>
      <c r="J97">
        <f t="shared" ca="1" si="21"/>
        <v>10</v>
      </c>
      <c r="K97">
        <f t="shared" ca="1" si="21"/>
        <v>7</v>
      </c>
      <c r="L97">
        <f t="shared" ca="1" si="21"/>
        <v>11</v>
      </c>
      <c r="M97">
        <f t="shared" ca="1" si="20"/>
        <v>9</v>
      </c>
      <c r="N97">
        <f t="shared" ca="1" si="15"/>
        <v>6</v>
      </c>
      <c r="O97">
        <f t="shared" ca="1" si="17"/>
        <v>16</v>
      </c>
      <c r="P97">
        <f t="shared" ca="1" si="17"/>
        <v>15</v>
      </c>
      <c r="Q97">
        <f t="shared" ca="1" si="17"/>
        <v>14</v>
      </c>
    </row>
    <row r="98" spans="1:17" x14ac:dyDescent="0.15">
      <c r="A98" t="s">
        <v>47</v>
      </c>
      <c r="B98">
        <f t="shared" ca="1" si="19"/>
        <v>2</v>
      </c>
      <c r="C98">
        <f t="shared" ca="1" si="13"/>
        <v>5</v>
      </c>
      <c r="D98">
        <f t="shared" ca="1" si="13"/>
        <v>1</v>
      </c>
      <c r="E98">
        <f t="shared" ca="1" si="16"/>
        <v>3</v>
      </c>
      <c r="F98">
        <f t="shared" ca="1" si="21"/>
        <v>4</v>
      </c>
      <c r="G98">
        <f t="shared" ca="1" si="21"/>
        <v>12</v>
      </c>
      <c r="H98">
        <f t="shared" ca="1" si="21"/>
        <v>8</v>
      </c>
      <c r="I98">
        <f t="shared" ca="1" si="21"/>
        <v>11</v>
      </c>
      <c r="J98">
        <f t="shared" ca="1" si="21"/>
        <v>7</v>
      </c>
      <c r="K98">
        <f t="shared" ca="1" si="21"/>
        <v>6</v>
      </c>
      <c r="L98">
        <f t="shared" ca="1" si="21"/>
        <v>13</v>
      </c>
      <c r="M98">
        <f t="shared" ca="1" si="20"/>
        <v>10</v>
      </c>
      <c r="N98">
        <f t="shared" ca="1" si="15"/>
        <v>9</v>
      </c>
      <c r="O98">
        <f t="shared" ca="1" si="17"/>
        <v>16</v>
      </c>
      <c r="P98">
        <f t="shared" ca="1" si="17"/>
        <v>15</v>
      </c>
      <c r="Q98">
        <f t="shared" ca="1" si="17"/>
        <v>14</v>
      </c>
    </row>
    <row r="99" spans="1:17" x14ac:dyDescent="0.15">
      <c r="A99" t="s">
        <v>48</v>
      </c>
      <c r="B99">
        <f t="shared" ca="1" si="19"/>
        <v>4</v>
      </c>
      <c r="C99">
        <f t="shared" ca="1" si="13"/>
        <v>5</v>
      </c>
      <c r="D99">
        <f t="shared" ca="1" si="13"/>
        <v>3</v>
      </c>
      <c r="E99">
        <f t="shared" ca="1" si="16"/>
        <v>1</v>
      </c>
      <c r="F99">
        <f t="shared" ca="1" si="21"/>
        <v>2</v>
      </c>
      <c r="G99">
        <f t="shared" ca="1" si="21"/>
        <v>11</v>
      </c>
      <c r="H99">
        <f t="shared" ca="1" si="21"/>
        <v>10</v>
      </c>
      <c r="I99">
        <f t="shared" ca="1" si="21"/>
        <v>13</v>
      </c>
      <c r="J99">
        <f t="shared" ca="1" si="21"/>
        <v>8</v>
      </c>
      <c r="K99">
        <f t="shared" ca="1" si="21"/>
        <v>7</v>
      </c>
      <c r="L99">
        <f t="shared" ca="1" si="21"/>
        <v>12</v>
      </c>
      <c r="M99">
        <f t="shared" ca="1" si="20"/>
        <v>9</v>
      </c>
      <c r="N99">
        <f t="shared" ca="1" si="15"/>
        <v>6</v>
      </c>
      <c r="O99">
        <f t="shared" ca="1" si="17"/>
        <v>15</v>
      </c>
      <c r="P99">
        <f t="shared" ca="1" si="17"/>
        <v>16</v>
      </c>
      <c r="Q99">
        <f t="shared" ca="1" si="17"/>
        <v>14</v>
      </c>
    </row>
    <row r="100" spans="1:17" x14ac:dyDescent="0.15">
      <c r="A100" t="s">
        <v>49</v>
      </c>
      <c r="B100">
        <f t="shared" ca="1" si="19"/>
        <v>4</v>
      </c>
      <c r="C100">
        <f t="shared" ca="1" si="13"/>
        <v>5</v>
      </c>
      <c r="D100">
        <f t="shared" ca="1" si="13"/>
        <v>2</v>
      </c>
      <c r="E100">
        <f t="shared" ca="1" si="16"/>
        <v>1</v>
      </c>
      <c r="F100">
        <f t="shared" ca="1" si="21"/>
        <v>3</v>
      </c>
      <c r="G100">
        <f t="shared" ca="1" si="21"/>
        <v>11</v>
      </c>
      <c r="H100">
        <f t="shared" ca="1" si="21"/>
        <v>10</v>
      </c>
      <c r="I100">
        <f t="shared" ca="1" si="21"/>
        <v>13</v>
      </c>
      <c r="J100">
        <f t="shared" ca="1" si="21"/>
        <v>8</v>
      </c>
      <c r="K100">
        <f t="shared" ca="1" si="21"/>
        <v>7</v>
      </c>
      <c r="L100">
        <f t="shared" ca="1" si="21"/>
        <v>12</v>
      </c>
      <c r="M100">
        <f t="shared" ca="1" si="20"/>
        <v>9</v>
      </c>
      <c r="N100">
        <f t="shared" ca="1" si="15"/>
        <v>6</v>
      </c>
      <c r="O100">
        <f t="shared" ca="1" si="17"/>
        <v>15</v>
      </c>
      <c r="P100">
        <f t="shared" ca="1" si="17"/>
        <v>16</v>
      </c>
      <c r="Q100">
        <f t="shared" ca="1" si="17"/>
        <v>14</v>
      </c>
    </row>
    <row r="101" spans="1:17" x14ac:dyDescent="0.15">
      <c r="A101" t="s">
        <v>50</v>
      </c>
      <c r="B101">
        <f t="shared" ca="1" si="19"/>
        <v>1</v>
      </c>
      <c r="C101">
        <f t="shared" ca="1" si="13"/>
        <v>5</v>
      </c>
      <c r="D101">
        <f t="shared" ca="1" si="13"/>
        <v>2</v>
      </c>
      <c r="E101">
        <f t="shared" ca="1" si="16"/>
        <v>3</v>
      </c>
      <c r="F101">
        <f t="shared" ca="1" si="21"/>
        <v>4</v>
      </c>
      <c r="G101">
        <f t="shared" ca="1" si="21"/>
        <v>12</v>
      </c>
      <c r="H101">
        <f t="shared" ca="1" si="21"/>
        <v>10</v>
      </c>
      <c r="I101">
        <f t="shared" ca="1" si="21"/>
        <v>13</v>
      </c>
      <c r="J101">
        <f t="shared" ca="1" si="21"/>
        <v>8</v>
      </c>
      <c r="K101">
        <f t="shared" ca="1" si="21"/>
        <v>6</v>
      </c>
      <c r="L101">
        <f t="shared" ca="1" si="21"/>
        <v>11</v>
      </c>
      <c r="M101">
        <f t="shared" ca="1" si="20"/>
        <v>9</v>
      </c>
      <c r="N101">
        <f t="shared" ca="1" si="15"/>
        <v>7</v>
      </c>
      <c r="O101">
        <f t="shared" ca="1" si="17"/>
        <v>15</v>
      </c>
      <c r="P101">
        <f t="shared" ca="1" si="17"/>
        <v>16</v>
      </c>
      <c r="Q101">
        <f t="shared" ca="1" si="17"/>
        <v>14</v>
      </c>
    </row>
    <row r="102" spans="1:17" x14ac:dyDescent="0.15">
      <c r="A102" t="s">
        <v>51</v>
      </c>
      <c r="B102">
        <f t="shared" ca="1" si="19"/>
        <v>1</v>
      </c>
      <c r="C102">
        <f t="shared" ca="1" si="13"/>
        <v>5</v>
      </c>
      <c r="D102">
        <f t="shared" ca="1" si="13"/>
        <v>2</v>
      </c>
      <c r="E102">
        <f t="shared" ca="1" si="16"/>
        <v>3</v>
      </c>
      <c r="F102">
        <f t="shared" ca="1" si="21"/>
        <v>4</v>
      </c>
      <c r="G102">
        <f t="shared" ca="1" si="21"/>
        <v>12</v>
      </c>
      <c r="H102">
        <f t="shared" ca="1" si="21"/>
        <v>11</v>
      </c>
      <c r="I102">
        <f t="shared" ca="1" si="21"/>
        <v>13</v>
      </c>
      <c r="J102">
        <f t="shared" ca="1" si="21"/>
        <v>8</v>
      </c>
      <c r="K102">
        <f t="shared" ca="1" si="21"/>
        <v>7</v>
      </c>
      <c r="L102">
        <f t="shared" ca="1" si="21"/>
        <v>9</v>
      </c>
      <c r="M102">
        <f t="shared" ca="1" si="20"/>
        <v>6</v>
      </c>
      <c r="N102">
        <f t="shared" ca="1" si="15"/>
        <v>10</v>
      </c>
      <c r="O102">
        <f t="shared" ca="1" si="17"/>
        <v>16</v>
      </c>
      <c r="P102">
        <f t="shared" ca="1" si="17"/>
        <v>15</v>
      </c>
      <c r="Q102">
        <f t="shared" ca="1" si="17"/>
        <v>14</v>
      </c>
    </row>
    <row r="103" spans="1:17" x14ac:dyDescent="0.15">
      <c r="A103" t="s">
        <v>52</v>
      </c>
      <c r="B103">
        <f t="shared" ca="1" si="19"/>
        <v>1</v>
      </c>
      <c r="C103">
        <f t="shared" ca="1" si="13"/>
        <v>5</v>
      </c>
      <c r="D103">
        <f t="shared" ca="1" si="13"/>
        <v>2</v>
      </c>
      <c r="E103">
        <f t="shared" ca="1" si="16"/>
        <v>3</v>
      </c>
      <c r="F103">
        <f t="shared" ca="1" si="21"/>
        <v>4</v>
      </c>
      <c r="G103">
        <f t="shared" ca="1" si="21"/>
        <v>12</v>
      </c>
      <c r="H103">
        <f t="shared" ca="1" si="21"/>
        <v>11</v>
      </c>
      <c r="I103">
        <f t="shared" ca="1" si="21"/>
        <v>13</v>
      </c>
      <c r="J103">
        <f t="shared" ca="1" si="21"/>
        <v>8</v>
      </c>
      <c r="K103">
        <f t="shared" ca="1" si="21"/>
        <v>7</v>
      </c>
      <c r="L103">
        <f t="shared" ca="1" si="21"/>
        <v>10</v>
      </c>
      <c r="M103">
        <f t="shared" ca="1" si="20"/>
        <v>6</v>
      </c>
      <c r="N103">
        <f t="shared" ca="1" si="15"/>
        <v>9</v>
      </c>
      <c r="O103">
        <f t="shared" ca="1" si="17"/>
        <v>16</v>
      </c>
      <c r="P103">
        <f t="shared" ca="1" si="17"/>
        <v>15</v>
      </c>
      <c r="Q103">
        <f t="shared" ca="1" si="17"/>
        <v>14</v>
      </c>
    </row>
    <row r="104" spans="1:17" x14ac:dyDescent="0.15">
      <c r="A104" s="6" t="s">
        <v>500</v>
      </c>
      <c r="B104" s="6">
        <f ca="1">RANK(B69,$B$69:$Q$69,0)</f>
        <v>5</v>
      </c>
      <c r="C104" s="6">
        <f t="shared" ref="C104:Q104" ca="1" si="22">RANK(C69,$B$69:$Q$69,0)</f>
        <v>4</v>
      </c>
      <c r="D104" s="6">
        <f t="shared" ca="1" si="22"/>
        <v>1</v>
      </c>
      <c r="E104" s="6">
        <f t="shared" ca="1" si="22"/>
        <v>3</v>
      </c>
      <c r="F104" s="6">
        <f t="shared" ca="1" si="22"/>
        <v>2</v>
      </c>
      <c r="G104" s="6">
        <f t="shared" ca="1" si="22"/>
        <v>12</v>
      </c>
      <c r="H104" s="6">
        <f t="shared" ca="1" si="22"/>
        <v>9</v>
      </c>
      <c r="I104" s="6">
        <f t="shared" ca="1" si="22"/>
        <v>11</v>
      </c>
      <c r="J104" s="6">
        <f t="shared" ca="1" si="22"/>
        <v>8</v>
      </c>
      <c r="K104" s="6">
        <f t="shared" ca="1" si="22"/>
        <v>6</v>
      </c>
      <c r="L104" s="6">
        <f t="shared" ca="1" si="22"/>
        <v>10</v>
      </c>
      <c r="M104" s="6">
        <f t="shared" ca="1" si="22"/>
        <v>14</v>
      </c>
      <c r="N104" s="6">
        <f t="shared" ca="1" si="22"/>
        <v>7</v>
      </c>
      <c r="O104" s="6">
        <f t="shared" ca="1" si="22"/>
        <v>16</v>
      </c>
      <c r="P104" s="6">
        <f t="shared" ca="1" si="22"/>
        <v>15</v>
      </c>
      <c r="Q104" s="6">
        <f t="shared" ca="1" si="22"/>
        <v>13</v>
      </c>
    </row>
    <row r="105" spans="1:17" x14ac:dyDescent="0.15">
      <c r="A105" s="6" t="s">
        <v>506</v>
      </c>
      <c r="B105" s="6"/>
      <c r="C105" s="6">
        <f t="shared" ref="C105:Q105" ca="1" si="23">RANK(C70,$B$70:$Q$70,0)</f>
        <v>4</v>
      </c>
      <c r="D105" s="6">
        <f t="shared" ca="1" si="23"/>
        <v>1</v>
      </c>
      <c r="E105" s="6">
        <f t="shared" ca="1" si="23"/>
        <v>3</v>
      </c>
      <c r="F105" s="6">
        <f t="shared" ca="1" si="23"/>
        <v>2</v>
      </c>
      <c r="G105" s="6">
        <f t="shared" ca="1" si="23"/>
        <v>12</v>
      </c>
      <c r="H105" s="6">
        <f t="shared" ca="1" si="23"/>
        <v>9</v>
      </c>
      <c r="I105" s="6">
        <f t="shared" ca="1" si="23"/>
        <v>11</v>
      </c>
      <c r="J105" s="6">
        <f t="shared" ca="1" si="23"/>
        <v>7</v>
      </c>
      <c r="K105" s="6">
        <f t="shared" ca="1" si="23"/>
        <v>6</v>
      </c>
      <c r="L105" s="6">
        <f t="shared" ca="1" si="23"/>
        <v>8</v>
      </c>
      <c r="M105" s="6"/>
      <c r="N105" s="6">
        <f t="shared" ca="1" si="23"/>
        <v>5</v>
      </c>
      <c r="O105" s="6">
        <f t="shared" ca="1" si="23"/>
        <v>14</v>
      </c>
      <c r="P105" s="6">
        <f t="shared" ca="1" si="23"/>
        <v>13</v>
      </c>
      <c r="Q105" s="6">
        <f t="shared" ca="1" si="23"/>
        <v>10</v>
      </c>
    </row>
    <row r="106" spans="1:17" x14ac:dyDescent="0.15">
      <c r="A106" s="6" t="s">
        <v>504</v>
      </c>
      <c r="B106" s="6">
        <f ca="1">RANK(B71,$B$71:$Q$71,0)</f>
        <v>4</v>
      </c>
      <c r="C106" s="6">
        <f t="shared" ref="C106:Q106" ca="1" si="24">RANK(C71,$B$71:$Q$71,0)</f>
        <v>5</v>
      </c>
      <c r="D106" s="6">
        <f t="shared" ca="1" si="24"/>
        <v>1</v>
      </c>
      <c r="E106" s="6">
        <f t="shared" ca="1" si="24"/>
        <v>2</v>
      </c>
      <c r="F106" s="6">
        <f t="shared" ca="1" si="24"/>
        <v>3</v>
      </c>
      <c r="G106" s="6">
        <f t="shared" ca="1" si="24"/>
        <v>12</v>
      </c>
      <c r="H106" s="6">
        <f t="shared" ca="1" si="24"/>
        <v>9</v>
      </c>
      <c r="I106" s="6">
        <f t="shared" ca="1" si="24"/>
        <v>13</v>
      </c>
      <c r="J106" s="6">
        <f t="shared" ca="1" si="24"/>
        <v>8</v>
      </c>
      <c r="K106" s="6">
        <f t="shared" ca="1" si="24"/>
        <v>6</v>
      </c>
      <c r="L106" s="6">
        <f t="shared" ca="1" si="24"/>
        <v>10</v>
      </c>
      <c r="M106" s="6">
        <f t="shared" ca="1" si="24"/>
        <v>11</v>
      </c>
      <c r="N106" s="6">
        <f t="shared" ca="1" si="24"/>
        <v>7</v>
      </c>
      <c r="O106" s="6">
        <f t="shared" ca="1" si="24"/>
        <v>16</v>
      </c>
      <c r="P106" s="6">
        <f t="shared" ca="1" si="24"/>
        <v>15</v>
      </c>
      <c r="Q106" s="6">
        <f t="shared" ca="1" si="24"/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7"/>
  <sheetViews>
    <sheetView topLeftCell="H57" workbookViewId="0">
      <selection activeCell="I54" sqref="I54"/>
    </sheetView>
  </sheetViews>
  <sheetFormatPr defaultRowHeight="13.5" x14ac:dyDescent="0.15"/>
  <sheetData>
    <row r="2" spans="1:33" x14ac:dyDescent="0.15">
      <c r="A2" t="s">
        <v>501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499</v>
      </c>
      <c r="AG2" t="s">
        <v>499</v>
      </c>
    </row>
    <row r="3" spans="1:33" x14ac:dyDescent="0.15">
      <c r="A3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>
        <v>7.1043834686279297E-2</v>
      </c>
      <c r="P3" s="13">
        <v>6.9827084541320805E-2</v>
      </c>
      <c r="Q3" s="13">
        <v>6.9217977523803709E-2</v>
      </c>
      <c r="R3" s="13">
        <v>6.8938221931457516E-2</v>
      </c>
      <c r="S3" s="13">
        <v>6.911399364471435E-2</v>
      </c>
      <c r="T3" s="13">
        <v>6.9726481437683105E-2</v>
      </c>
      <c r="U3" s="13">
        <v>7.0063033103942865E-2</v>
      </c>
      <c r="V3" s="13">
        <v>6.9343619346618646E-2</v>
      </c>
      <c r="W3" s="13">
        <v>6.8716850280761715E-2</v>
      </c>
      <c r="X3" s="13">
        <v>6.872713565826416E-2</v>
      </c>
      <c r="Y3" s="13">
        <v>6.9395680427551273E-2</v>
      </c>
      <c r="Z3" s="13">
        <v>7.0687885284423824E-2</v>
      </c>
      <c r="AA3" s="13">
        <v>6.8178458213806151E-2</v>
      </c>
      <c r="AB3" s="13">
        <v>6.8109717369079587E-2</v>
      </c>
      <c r="AC3" s="13">
        <v>6.9675931930541987E-2</v>
      </c>
      <c r="AD3" s="13">
        <v>7.1628417968749997E-2</v>
      </c>
      <c r="AE3" s="13">
        <v>7.0395455360412598E-2</v>
      </c>
      <c r="AF3" s="13">
        <v>6.9575869335847751E-2</v>
      </c>
      <c r="AG3">
        <v>5</v>
      </c>
    </row>
    <row r="4" spans="1:33" x14ac:dyDescent="0.15">
      <c r="A4" t="s">
        <v>5</v>
      </c>
      <c r="B4" s="13">
        <v>0.10526987075805665</v>
      </c>
      <c r="C4" s="13">
        <v>7.4893598556518559E-2</v>
      </c>
      <c r="D4" s="13">
        <v>7.418866157531738E-2</v>
      </c>
      <c r="E4" s="13">
        <v>7.550772666931152E-2</v>
      </c>
      <c r="F4" s="13">
        <v>7.519889354705811E-2</v>
      </c>
      <c r="G4" s="13">
        <v>7.5745191574096676E-2</v>
      </c>
      <c r="H4" s="13">
        <v>7.4730572700500486E-2</v>
      </c>
      <c r="I4" s="13">
        <v>7.4195399284362792E-2</v>
      </c>
      <c r="J4" s="13">
        <v>7.4658136367797848E-2</v>
      </c>
      <c r="K4" s="13">
        <v>7.4849085807800295E-2</v>
      </c>
      <c r="L4" s="13">
        <v>7.3880939483642577E-2</v>
      </c>
      <c r="M4" s="13">
        <v>7.3594055175781256E-2</v>
      </c>
      <c r="N4" s="13">
        <v>7.4956917762756342E-2</v>
      </c>
      <c r="O4" s="13">
        <v>6.4732384681701657E-2</v>
      </c>
      <c r="P4" s="13">
        <v>6.5299625396728511E-2</v>
      </c>
      <c r="Q4" s="13">
        <v>6.5867729187011725E-2</v>
      </c>
      <c r="R4" s="13">
        <v>6.5804233551025396E-2</v>
      </c>
      <c r="S4" s="13">
        <v>6.4838709831237795E-2</v>
      </c>
      <c r="T4" s="13">
        <v>6.4380202293395999E-2</v>
      </c>
      <c r="U4" s="13">
        <v>6.4287095069885253E-2</v>
      </c>
      <c r="V4" s="13">
        <v>6.5162086486816401E-2</v>
      </c>
      <c r="W4" s="13">
        <v>6.577860832214355E-2</v>
      </c>
      <c r="X4" s="13">
        <v>6.5514669418334961E-2</v>
      </c>
      <c r="Y4" s="13">
        <v>6.5732159614562982E-2</v>
      </c>
      <c r="Z4" s="13">
        <v>6.497489452362061E-2</v>
      </c>
      <c r="AA4" s="13">
        <v>6.5231208801269536E-2</v>
      </c>
      <c r="AB4" s="13">
        <v>6.4929628372192377E-2</v>
      </c>
      <c r="AC4" s="13">
        <v>6.5154852867126467E-2</v>
      </c>
      <c r="AD4" s="13">
        <v>6.5221219062805175E-2</v>
      </c>
      <c r="AE4" s="13">
        <v>6.4072842597961421E-2</v>
      </c>
      <c r="AF4" s="13">
        <v>7.0288373311360661E-2</v>
      </c>
      <c r="AG4">
        <v>4</v>
      </c>
    </row>
    <row r="5" spans="1:33" x14ac:dyDescent="0.15">
      <c r="A5" t="s">
        <v>6</v>
      </c>
      <c r="B5" s="13">
        <v>0.11502516746520997</v>
      </c>
      <c r="C5" s="13">
        <v>8.1780786514282222E-2</v>
      </c>
      <c r="D5" s="13">
        <v>8.30799674987793E-2</v>
      </c>
      <c r="E5" s="13">
        <v>8.2996625900268559E-2</v>
      </c>
      <c r="F5" s="13">
        <v>8.3055696487426764E-2</v>
      </c>
      <c r="G5" s="13">
        <v>8.3275194168090816E-2</v>
      </c>
      <c r="H5" s="13">
        <v>8.4050083160400385E-2</v>
      </c>
      <c r="I5" s="13">
        <v>8.2129697799682613E-2</v>
      </c>
      <c r="J5" s="13">
        <v>8.2197465896606439E-2</v>
      </c>
      <c r="K5" s="13">
        <v>8.1863307952880854E-2</v>
      </c>
      <c r="L5" s="13">
        <v>8.1212463378906252E-2</v>
      </c>
      <c r="M5" s="13">
        <v>8.1807565689086911E-2</v>
      </c>
      <c r="N5" s="13">
        <v>8.2287273406982428E-2</v>
      </c>
      <c r="O5" s="13">
        <v>7.2810912132263178E-2</v>
      </c>
      <c r="P5" s="13">
        <v>7.1559066772460933E-2</v>
      </c>
      <c r="Q5" s="13">
        <v>7.0620236396789549E-2</v>
      </c>
      <c r="R5" s="13">
        <v>7.0568757057189943E-2</v>
      </c>
      <c r="S5" s="13">
        <v>7.0365343093872074E-2</v>
      </c>
      <c r="T5" s="13">
        <v>7.0506191253662115E-2</v>
      </c>
      <c r="U5" s="13">
        <v>7.0593862533569335E-2</v>
      </c>
      <c r="V5" s="13">
        <v>7.1013460159301753E-2</v>
      </c>
      <c r="W5" s="13">
        <v>7.0990319252014156E-2</v>
      </c>
      <c r="X5" s="13">
        <v>7.1134238243103026E-2</v>
      </c>
      <c r="Y5" s="13">
        <v>7.1894617080688478E-2</v>
      </c>
      <c r="Z5" s="13">
        <v>7.0746154785156251E-2</v>
      </c>
      <c r="AA5" s="13">
        <v>6.9169111251831061E-2</v>
      </c>
      <c r="AB5" s="13">
        <v>6.9250264167785638E-2</v>
      </c>
      <c r="AC5" s="13">
        <v>6.9406828880310065E-2</v>
      </c>
      <c r="AD5" s="13">
        <v>6.9595999717712409E-2</v>
      </c>
      <c r="AE5" s="13">
        <v>6.9484524726867669E-2</v>
      </c>
      <c r="AF5" s="13">
        <v>7.6815706094106026E-2</v>
      </c>
      <c r="AG5">
        <v>1</v>
      </c>
    </row>
    <row r="6" spans="1:33" x14ac:dyDescent="0.15">
      <c r="A6" t="s">
        <v>7</v>
      </c>
      <c r="B6" s="13">
        <v>0</v>
      </c>
      <c r="C6" s="13">
        <v>8.4329442977905275E-2</v>
      </c>
      <c r="D6" s="13">
        <v>8.2274808883666992E-2</v>
      </c>
      <c r="E6" s="13">
        <v>8.2011280059814451E-2</v>
      </c>
      <c r="F6" s="13">
        <v>8.1748542785644529E-2</v>
      </c>
      <c r="G6" s="13">
        <v>8.2278232574462887E-2</v>
      </c>
      <c r="H6" s="13">
        <v>8.1342611312866214E-2</v>
      </c>
      <c r="I6" s="13">
        <v>8.0654888153076171E-2</v>
      </c>
      <c r="J6" s="13">
        <v>8.2879409790039063E-2</v>
      </c>
      <c r="K6" s="13">
        <v>8.126460075378418E-2</v>
      </c>
      <c r="L6" s="13">
        <v>8.0843763351440431E-2</v>
      </c>
      <c r="M6" s="13">
        <v>8.232263565063476E-2</v>
      </c>
      <c r="N6" s="13">
        <v>8.1628704071044916E-2</v>
      </c>
      <c r="O6" s="13">
        <v>7.329094409942627E-2</v>
      </c>
      <c r="P6" s="13">
        <v>7.2504820823669436E-2</v>
      </c>
      <c r="Q6" s="13">
        <v>7.1280727386474604E-2</v>
      </c>
      <c r="R6" s="13">
        <v>7.0899372100830083E-2</v>
      </c>
      <c r="S6" s="13">
        <v>7.0766453742980961E-2</v>
      </c>
      <c r="T6" s="13">
        <v>7.034827709197998E-2</v>
      </c>
      <c r="U6" s="13">
        <v>6.9688262939453127E-2</v>
      </c>
      <c r="V6" s="13">
        <v>7.0220885276794431E-2</v>
      </c>
      <c r="W6" s="13">
        <v>7.0188145637512203E-2</v>
      </c>
      <c r="X6" s="13">
        <v>7.0049324035644525E-2</v>
      </c>
      <c r="Y6" s="13">
        <v>7.1128945350646969E-2</v>
      </c>
      <c r="Z6" s="13">
        <v>7.0542101860046391E-2</v>
      </c>
      <c r="AA6" s="13">
        <v>6.9561505317687983E-2</v>
      </c>
      <c r="AB6" s="13">
        <v>6.9291381835937499E-2</v>
      </c>
      <c r="AC6" s="13">
        <v>6.9170093536376959E-2</v>
      </c>
      <c r="AD6" s="13">
        <v>6.9293699264526373E-2</v>
      </c>
      <c r="AE6" s="13">
        <v>6.919347763061523E-2</v>
      </c>
      <c r="AF6" s="13">
        <v>7.2699911276499427E-2</v>
      </c>
      <c r="AG6">
        <v>3</v>
      </c>
    </row>
    <row r="7" spans="1:33" x14ac:dyDescent="0.15">
      <c r="A7" t="s">
        <v>8</v>
      </c>
      <c r="B7" s="13">
        <v>0.11261347770690917</v>
      </c>
      <c r="C7" s="13">
        <v>8.2240686416625977E-2</v>
      </c>
      <c r="D7" s="13">
        <v>8.180383682250976E-2</v>
      </c>
      <c r="E7" s="13">
        <v>8.2790565490722653E-2</v>
      </c>
      <c r="F7" s="13">
        <v>8.2414464950561525E-2</v>
      </c>
      <c r="G7" s="13">
        <v>8.2595148086547845E-2</v>
      </c>
      <c r="H7" s="13">
        <v>8.2756919860839842E-2</v>
      </c>
      <c r="I7" s="13">
        <v>8.0345487594604498E-2</v>
      </c>
      <c r="J7" s="13">
        <v>8.1040534973144535E-2</v>
      </c>
      <c r="K7" s="13">
        <v>8.0911388397216802E-2</v>
      </c>
      <c r="L7" s="13">
        <v>8.1315793991088861E-2</v>
      </c>
      <c r="M7" s="13">
        <v>8.2896661758422849E-2</v>
      </c>
      <c r="N7" s="13">
        <v>8.2136096954345705E-2</v>
      </c>
      <c r="O7" s="13">
        <v>6.999839305877685E-2</v>
      </c>
      <c r="P7" s="13">
        <v>7.0441660881042478E-2</v>
      </c>
      <c r="Q7" s="13">
        <v>7.015176296234131E-2</v>
      </c>
      <c r="R7" s="13">
        <v>6.9860825538635249E-2</v>
      </c>
      <c r="S7" s="13">
        <v>6.9415578842163081E-2</v>
      </c>
      <c r="T7" s="13">
        <v>6.9292006492614744E-2</v>
      </c>
      <c r="U7" s="13">
        <v>6.9178552627563478E-2</v>
      </c>
      <c r="V7" s="13">
        <v>6.9757485389709467E-2</v>
      </c>
      <c r="W7" s="13">
        <v>6.9827980995178229E-2</v>
      </c>
      <c r="X7" s="13">
        <v>6.9603881835937506E-2</v>
      </c>
      <c r="Y7" s="13">
        <v>7.059737682342529E-2</v>
      </c>
      <c r="Z7" s="13">
        <v>6.9607338905334479E-2</v>
      </c>
      <c r="AA7" s="13">
        <v>6.9180994033813475E-2</v>
      </c>
      <c r="AB7" s="13">
        <v>6.8989391326904292E-2</v>
      </c>
      <c r="AC7" s="13">
        <v>6.8707895278930661E-2</v>
      </c>
      <c r="AD7" s="13">
        <v>6.8029103279113767E-2</v>
      </c>
      <c r="AE7" s="13">
        <v>6.7886438369750973E-2</v>
      </c>
      <c r="AF7" s="13">
        <v>7.587959098815919E-2</v>
      </c>
      <c r="AG7">
        <v>2</v>
      </c>
    </row>
    <row r="8" spans="1:33" x14ac:dyDescent="0.15">
      <c r="A8" t="s">
        <v>9</v>
      </c>
      <c r="B8" s="13">
        <v>8.7754688262939459E-2</v>
      </c>
      <c r="C8" s="13">
        <v>6.1895017623901365E-2</v>
      </c>
      <c r="D8" s="13">
        <v>6.3961567878723147E-2</v>
      </c>
      <c r="E8" s="13">
        <v>6.3600440025329594E-2</v>
      </c>
      <c r="F8" s="13">
        <v>6.4524664878845214E-2</v>
      </c>
      <c r="G8" s="13">
        <v>6.5463514328002931E-2</v>
      </c>
      <c r="H8" s="13">
        <v>6.4569950103759766E-2</v>
      </c>
      <c r="I8" s="13">
        <v>6.6551194190979004E-2</v>
      </c>
      <c r="J8" s="13">
        <v>6.4997282028198239E-2</v>
      </c>
      <c r="K8" s="13">
        <v>6.5064177513122559E-2</v>
      </c>
      <c r="L8" s="13">
        <v>6.638737201690674E-2</v>
      </c>
      <c r="M8" s="13">
        <v>6.3745079040527342E-2</v>
      </c>
      <c r="N8" s="13">
        <v>6.5275301933288579E-2</v>
      </c>
      <c r="O8" s="13">
        <v>5.855559825897217E-2</v>
      </c>
      <c r="P8" s="13">
        <v>5.6927914619445803E-2</v>
      </c>
      <c r="Q8" s="13">
        <v>5.7780489921569825E-2</v>
      </c>
      <c r="R8" s="13">
        <v>5.7993721961975095E-2</v>
      </c>
      <c r="S8" s="13">
        <v>6.002634525299072E-2</v>
      </c>
      <c r="T8" s="13">
        <v>5.9983696937561032E-2</v>
      </c>
      <c r="U8" s="13">
        <v>6.0182423591613771E-2</v>
      </c>
      <c r="V8" s="13">
        <v>5.9628396034240722E-2</v>
      </c>
      <c r="W8" s="13">
        <v>5.9625887870788576E-2</v>
      </c>
      <c r="X8" s="13">
        <v>5.9602098464965822E-2</v>
      </c>
      <c r="Y8" s="13">
        <v>5.8720316886901852E-2</v>
      </c>
      <c r="Z8" s="13">
        <v>5.9393053054809568E-2</v>
      </c>
      <c r="AA8" s="13">
        <v>6.0244021415710447E-2</v>
      </c>
      <c r="AB8" s="13">
        <v>6.0713152885437015E-2</v>
      </c>
      <c r="AC8" s="13">
        <v>5.9569344520568848E-2</v>
      </c>
      <c r="AD8" s="13">
        <v>5.8272390365600585E-2</v>
      </c>
      <c r="AE8" s="13">
        <v>5.8586544990539551E-2</v>
      </c>
      <c r="AF8" s="13">
        <v>6.2319854895273849E-2</v>
      </c>
      <c r="AG8">
        <v>12</v>
      </c>
    </row>
    <row r="9" spans="1:33" x14ac:dyDescent="0.15">
      <c r="A9" t="s">
        <v>10</v>
      </c>
      <c r="B9" s="13">
        <v>9.4334592819213872E-2</v>
      </c>
      <c r="C9" s="13">
        <v>6.8553371429443358E-2</v>
      </c>
      <c r="D9" s="13">
        <v>6.7594676017761229E-2</v>
      </c>
      <c r="E9" s="13">
        <v>6.7300033569335935E-2</v>
      </c>
      <c r="F9" s="13">
        <v>6.825023174285888E-2</v>
      </c>
      <c r="G9" s="13">
        <v>6.8028697967529292E-2</v>
      </c>
      <c r="H9" s="13">
        <v>6.7943353652954105E-2</v>
      </c>
      <c r="I9" s="13">
        <v>6.9708757400512689E-2</v>
      </c>
      <c r="J9" s="13">
        <v>6.9843859672546388E-2</v>
      </c>
      <c r="K9" s="13">
        <v>7.0576386451721193E-2</v>
      </c>
      <c r="L9" s="13">
        <v>7.1961889266967768E-2</v>
      </c>
      <c r="M9" s="13">
        <v>7.1053247451782223E-2</v>
      </c>
      <c r="N9" s="13">
        <v>7.0234112739562982E-2</v>
      </c>
      <c r="O9" s="13">
        <v>6.1061401367187497E-2</v>
      </c>
      <c r="P9" s="13">
        <v>6.2137393951416015E-2</v>
      </c>
      <c r="Q9" s="13">
        <v>6.2626204490661627E-2</v>
      </c>
      <c r="R9" s="13">
        <v>6.2559704780578609E-2</v>
      </c>
      <c r="S9" s="13">
        <v>6.2395801544189451E-2</v>
      </c>
      <c r="T9" s="13">
        <v>6.2996988296508794E-2</v>
      </c>
      <c r="U9" s="13">
        <v>6.3462524414062499E-2</v>
      </c>
      <c r="V9" s="13">
        <v>6.1549224853515626E-2</v>
      </c>
      <c r="W9" s="13">
        <v>6.1660714149475097E-2</v>
      </c>
      <c r="X9" s="13">
        <v>6.1684808731079101E-2</v>
      </c>
      <c r="Y9" s="13">
        <v>6.1696920394897464E-2</v>
      </c>
      <c r="Z9" s="13">
        <v>6.2812252044677733E-2</v>
      </c>
      <c r="AA9" s="13">
        <v>6.1758322715759276E-2</v>
      </c>
      <c r="AB9" s="13">
        <v>6.1678042411804197E-2</v>
      </c>
      <c r="AC9" s="13">
        <v>6.1837515830993652E-2</v>
      </c>
      <c r="AD9" s="13">
        <v>6.0403170585632326E-2</v>
      </c>
      <c r="AE9" s="13">
        <v>6.1226062774658203E-2</v>
      </c>
      <c r="AF9" s="13">
        <v>6.596434211730956E-2</v>
      </c>
      <c r="AG9">
        <v>9</v>
      </c>
    </row>
    <row r="10" spans="1:33" x14ac:dyDescent="0.15">
      <c r="A10" t="s">
        <v>11</v>
      </c>
      <c r="B10" s="13">
        <v>8.9102993011474604E-2</v>
      </c>
      <c r="C10" s="13">
        <v>6.2815933227539061E-2</v>
      </c>
      <c r="D10" s="13">
        <v>6.5145745277404785E-2</v>
      </c>
      <c r="E10" s="13">
        <v>6.4275355339050294E-2</v>
      </c>
      <c r="F10" s="13">
        <v>6.3417081832885747E-2</v>
      </c>
      <c r="G10" s="13">
        <v>6.3268585205078123E-2</v>
      </c>
      <c r="H10" s="13">
        <v>6.6662263870239255E-2</v>
      </c>
      <c r="I10" s="13">
        <v>6.6718096733093257E-2</v>
      </c>
      <c r="J10" s="13">
        <v>6.5600719451904294E-2</v>
      </c>
      <c r="K10" s="13">
        <v>6.6873331069946293E-2</v>
      </c>
      <c r="L10" s="13">
        <v>6.6904115676879886E-2</v>
      </c>
      <c r="M10" s="13">
        <v>7.1469860076904299E-2</v>
      </c>
      <c r="N10" s="13">
        <v>6.7098407745361327E-2</v>
      </c>
      <c r="O10" s="13">
        <v>5.730140209197998E-2</v>
      </c>
      <c r="P10" s="13">
        <v>5.7045178413391115E-2</v>
      </c>
      <c r="Q10" s="13">
        <v>5.7172193527221679E-2</v>
      </c>
      <c r="R10" s="13">
        <v>5.8581357002258298E-2</v>
      </c>
      <c r="S10" s="13">
        <v>5.891676902770996E-2</v>
      </c>
      <c r="T10" s="13">
        <v>5.8702611923217775E-2</v>
      </c>
      <c r="U10" s="13">
        <v>5.759490489959717E-2</v>
      </c>
      <c r="V10" s="13">
        <v>5.8397121429443359E-2</v>
      </c>
      <c r="W10" s="13">
        <v>5.8283796310424803E-2</v>
      </c>
      <c r="X10" s="13">
        <v>5.8299751281738282E-2</v>
      </c>
      <c r="Y10" s="13">
        <v>5.8669452667236326E-2</v>
      </c>
      <c r="Z10" s="13">
        <v>6.0211386680603024E-2</v>
      </c>
      <c r="AA10" s="13">
        <v>5.8886241912841794E-2</v>
      </c>
      <c r="AB10" s="13">
        <v>5.9067878723144535E-2</v>
      </c>
      <c r="AC10" s="13">
        <v>5.8777322769165037E-2</v>
      </c>
      <c r="AD10" s="13">
        <v>5.7818021774291989E-2</v>
      </c>
      <c r="AE10" s="13">
        <v>5.8093595504760745E-2</v>
      </c>
      <c r="AF10" s="13">
        <v>6.2372382481892898E-2</v>
      </c>
      <c r="AG10">
        <v>11</v>
      </c>
    </row>
    <row r="11" spans="1:33" x14ac:dyDescent="0.15">
      <c r="A11" t="s">
        <v>12</v>
      </c>
      <c r="B11" s="13">
        <v>9.7335176467895509E-2</v>
      </c>
      <c r="C11" s="13">
        <v>6.9811816215515132E-2</v>
      </c>
      <c r="D11" s="13">
        <v>7.1361384391784674E-2</v>
      </c>
      <c r="E11" s="13">
        <v>7.0416407585144045E-2</v>
      </c>
      <c r="F11" s="13">
        <v>7.1259384155273442E-2</v>
      </c>
      <c r="G11" s="13">
        <v>7.1026248931884764E-2</v>
      </c>
      <c r="H11" s="13">
        <v>7.0604529380798337E-2</v>
      </c>
      <c r="I11" s="13">
        <v>7.1377162933349614E-2</v>
      </c>
      <c r="J11" s="13">
        <v>6.9052624702453616E-2</v>
      </c>
      <c r="K11" s="13">
        <v>7.0098857879638668E-2</v>
      </c>
      <c r="L11" s="13">
        <v>7.3203291893005368E-2</v>
      </c>
      <c r="M11" s="13">
        <v>7.3171105384826657E-2</v>
      </c>
      <c r="N11" s="13">
        <v>7.2109436988830572E-2</v>
      </c>
      <c r="O11" s="13">
        <v>6.3218851089477543E-2</v>
      </c>
      <c r="P11" s="13">
        <v>6.2680530548095706E-2</v>
      </c>
      <c r="Q11" s="13">
        <v>6.2637372016906737E-2</v>
      </c>
      <c r="R11" s="13">
        <v>6.1924242973327638E-2</v>
      </c>
      <c r="S11" s="13">
        <v>6.2075104713439938E-2</v>
      </c>
      <c r="T11" s="13">
        <v>6.256280422210693E-2</v>
      </c>
      <c r="U11" s="13">
        <v>6.2933077812194829E-2</v>
      </c>
      <c r="V11" s="13">
        <v>6.2149677276611331E-2</v>
      </c>
      <c r="W11" s="13">
        <v>6.2090744972229002E-2</v>
      </c>
      <c r="X11" s="13">
        <v>6.2067484855651854E-2</v>
      </c>
      <c r="Y11" s="13">
        <v>6.1175565719604495E-2</v>
      </c>
      <c r="Z11" s="13">
        <v>6.3751568794250493E-2</v>
      </c>
      <c r="AA11" s="13">
        <v>6.3376817703247074E-2</v>
      </c>
      <c r="AB11" s="13">
        <v>6.3141527175903323E-2</v>
      </c>
      <c r="AC11" s="13">
        <v>6.2277975082397463E-2</v>
      </c>
      <c r="AD11" s="13">
        <v>6.2083368301391599E-2</v>
      </c>
      <c r="AE11" s="13">
        <v>6.2339615821838376E-2</v>
      </c>
      <c r="AF11" s="13">
        <v>6.7110458532969139E-2</v>
      </c>
      <c r="AG11">
        <v>8</v>
      </c>
    </row>
    <row r="12" spans="1:33" x14ac:dyDescent="0.15">
      <c r="A12" t="s">
        <v>13</v>
      </c>
      <c r="B12" s="13">
        <v>0.10103202819824218</v>
      </c>
      <c r="C12" s="13">
        <v>7.3061795234680177E-2</v>
      </c>
      <c r="D12" s="13">
        <v>7.2143564224243159E-2</v>
      </c>
      <c r="E12" s="13">
        <v>7.1871757507324219E-2</v>
      </c>
      <c r="F12" s="13">
        <v>7.3799786567687986E-2</v>
      </c>
      <c r="G12" s="13">
        <v>7.3188023567199709E-2</v>
      </c>
      <c r="H12" s="13">
        <v>7.1290388107299804E-2</v>
      </c>
      <c r="I12" s="13">
        <v>7.1876058578491206E-2</v>
      </c>
      <c r="J12" s="13">
        <v>7.0972623825073244E-2</v>
      </c>
      <c r="K12" s="13">
        <v>7.2038946151733396E-2</v>
      </c>
      <c r="L12" s="13">
        <v>7.314102649688721E-2</v>
      </c>
      <c r="M12" s="13">
        <v>7.3661241531372074E-2</v>
      </c>
      <c r="N12" s="13">
        <v>7.3349318504333502E-2</v>
      </c>
      <c r="O12" s="13">
        <v>6.3789820671081549E-2</v>
      </c>
      <c r="P12" s="13">
        <v>6.3306131362915033E-2</v>
      </c>
      <c r="Q12" s="13">
        <v>6.3236880302429202E-2</v>
      </c>
      <c r="R12" s="13">
        <v>6.2982807159423823E-2</v>
      </c>
      <c r="S12" s="13">
        <v>6.2720975875854498E-2</v>
      </c>
      <c r="T12" s="13">
        <v>6.3138976097106933E-2</v>
      </c>
      <c r="U12" s="13">
        <v>6.3811454772949222E-2</v>
      </c>
      <c r="V12" s="13">
        <v>6.2314591407775878E-2</v>
      </c>
      <c r="W12" s="13">
        <v>6.2240266799926759E-2</v>
      </c>
      <c r="X12" s="13">
        <v>6.2175936698913574E-2</v>
      </c>
      <c r="Y12" s="13">
        <v>6.2730436325073247E-2</v>
      </c>
      <c r="Z12" s="13">
        <v>6.4210333824157709E-2</v>
      </c>
      <c r="AA12" s="13">
        <v>6.3567757606506348E-2</v>
      </c>
      <c r="AB12" s="13">
        <v>6.3563632965087893E-2</v>
      </c>
      <c r="AC12" s="13">
        <v>6.3758697509765622E-2</v>
      </c>
      <c r="AD12" s="13">
        <v>6.3757095336914066E-2</v>
      </c>
      <c r="AE12" s="13">
        <v>6.3608217239379886E-2</v>
      </c>
      <c r="AF12" s="13">
        <v>6.8211352348327633E-2</v>
      </c>
      <c r="AG12">
        <v>6</v>
      </c>
    </row>
    <row r="13" spans="1:33" x14ac:dyDescent="0.15">
      <c r="A13" t="s">
        <v>14</v>
      </c>
      <c r="B13" s="13">
        <v>9.6378421783447271E-2</v>
      </c>
      <c r="C13" s="13">
        <v>7.1631102561950682E-2</v>
      </c>
      <c r="D13" s="13">
        <v>6.9619078636169437E-2</v>
      </c>
      <c r="E13" s="13">
        <v>6.9835343360900873E-2</v>
      </c>
      <c r="F13" s="13">
        <v>6.9172816276550295E-2</v>
      </c>
      <c r="G13" s="13">
        <v>6.9813337326049801E-2</v>
      </c>
      <c r="H13" s="13">
        <v>6.857277870178223E-2</v>
      </c>
      <c r="I13" s="13">
        <v>6.9500393867492682E-2</v>
      </c>
      <c r="J13" s="13">
        <v>7.1141457557678228E-2</v>
      </c>
      <c r="K13" s="13">
        <v>7.028961181640625E-2</v>
      </c>
      <c r="L13" s="13">
        <v>6.9283199310302732E-2</v>
      </c>
      <c r="M13" s="13">
        <v>6.8529801368713381E-2</v>
      </c>
      <c r="N13" s="13">
        <v>7.002961158752441E-2</v>
      </c>
      <c r="O13" s="13">
        <v>6.0297245979309085E-2</v>
      </c>
      <c r="P13" s="13">
        <v>6.0751419067382816E-2</v>
      </c>
      <c r="Q13" s="13">
        <v>6.0761966705322266E-2</v>
      </c>
      <c r="R13" s="13">
        <v>6.0782437324523923E-2</v>
      </c>
      <c r="S13" s="13">
        <v>5.9363946914672852E-2</v>
      </c>
      <c r="T13" s="13">
        <v>5.8882966041564941E-2</v>
      </c>
      <c r="U13" s="13">
        <v>5.9264411926269529E-2</v>
      </c>
      <c r="V13" s="13">
        <v>5.9860825538635254E-2</v>
      </c>
      <c r="W13" s="13">
        <v>5.994829177856445E-2</v>
      </c>
      <c r="X13" s="13">
        <v>6.0585589408874513E-2</v>
      </c>
      <c r="Y13" s="13">
        <v>5.8962211608886719E-2</v>
      </c>
      <c r="Z13" s="13">
        <v>5.7519187927246092E-2</v>
      </c>
      <c r="AA13" s="13">
        <v>5.9800491333007813E-2</v>
      </c>
      <c r="AB13" s="13">
        <v>6.0118474960327149E-2</v>
      </c>
      <c r="AC13" s="13">
        <v>6.10223913192749E-2</v>
      </c>
      <c r="AD13" s="13">
        <v>6.1763625144958499E-2</v>
      </c>
      <c r="AE13" s="13">
        <v>6.2105116844177244E-2</v>
      </c>
      <c r="AF13" s="13">
        <v>6.5186251799265543E-2</v>
      </c>
      <c r="AG13">
        <v>10</v>
      </c>
    </row>
    <row r="14" spans="1:33" x14ac:dyDescent="0.15">
      <c r="A14" t="s">
        <v>15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>
        <v>5.9731082916259767E-2</v>
      </c>
      <c r="P14" s="13">
        <v>5.9337992668151852E-2</v>
      </c>
      <c r="Q14" s="13">
        <v>6.0245704650878903E-2</v>
      </c>
      <c r="R14" s="13">
        <v>6.0689792633056641E-2</v>
      </c>
      <c r="S14" s="13">
        <v>6.1129174232482909E-2</v>
      </c>
      <c r="T14" s="13">
        <v>6.122641086578369E-2</v>
      </c>
      <c r="U14" s="13">
        <v>6.1544361114501955E-2</v>
      </c>
      <c r="V14" s="13">
        <v>6.1637954711914064E-2</v>
      </c>
      <c r="W14" s="13">
        <v>6.1159300804138186E-2</v>
      </c>
      <c r="X14" s="13">
        <v>6.09630012512207E-2</v>
      </c>
      <c r="Y14" s="13">
        <v>6.1250286102294924E-2</v>
      </c>
      <c r="Z14" s="13">
        <v>6.1969695091247556E-2</v>
      </c>
      <c r="AA14" s="13">
        <v>6.2228212356567385E-2</v>
      </c>
      <c r="AB14" s="13">
        <v>6.2132272720336917E-2</v>
      </c>
      <c r="AC14" s="13">
        <v>6.220469951629639E-2</v>
      </c>
      <c r="AD14" s="13">
        <v>6.4342622756958012E-2</v>
      </c>
      <c r="AE14" s="13">
        <v>6.363905906677246E-2</v>
      </c>
      <c r="AF14" s="13">
        <v>6.14959778505213E-2</v>
      </c>
      <c r="AG14">
        <v>14</v>
      </c>
    </row>
    <row r="15" spans="1:33" x14ac:dyDescent="0.15">
      <c r="A15" t="s">
        <v>16</v>
      </c>
      <c r="B15" s="13">
        <v>0.10115357398986817</v>
      </c>
      <c r="C15" s="13">
        <v>7.2150659561157224E-2</v>
      </c>
      <c r="D15" s="13">
        <v>7.335908889770508E-2</v>
      </c>
      <c r="E15" s="13">
        <v>7.4189977645874025E-2</v>
      </c>
      <c r="F15" s="13">
        <v>7.3166570663452155E-2</v>
      </c>
      <c r="G15" s="13">
        <v>7.2963247299194331E-2</v>
      </c>
      <c r="H15" s="13">
        <v>7.3289051055908203E-2</v>
      </c>
      <c r="I15" s="13">
        <v>7.2679247856140133E-2</v>
      </c>
      <c r="J15" s="13">
        <v>7.3844189643859859E-2</v>
      </c>
      <c r="K15" s="13">
        <v>7.2160763740539549E-2</v>
      </c>
      <c r="L15" s="13">
        <v>7.0726814270019533E-2</v>
      </c>
      <c r="M15" s="13">
        <v>7.1776542663574222E-2</v>
      </c>
      <c r="N15" s="13">
        <v>7.135759830474854E-2</v>
      </c>
      <c r="O15" s="13">
        <v>6.1837606430053711E-2</v>
      </c>
      <c r="P15" s="13">
        <v>6.2707257270812986E-2</v>
      </c>
      <c r="Q15" s="13">
        <v>6.3176369667053228E-2</v>
      </c>
      <c r="R15" s="13">
        <v>6.3105163574218748E-2</v>
      </c>
      <c r="S15" s="13">
        <v>6.2391567230224612E-2</v>
      </c>
      <c r="T15" s="13">
        <v>6.1955633163452151E-2</v>
      </c>
      <c r="U15" s="13">
        <v>6.2182064056396487E-2</v>
      </c>
      <c r="V15" s="13">
        <v>6.2575416564941408E-2</v>
      </c>
      <c r="W15" s="13">
        <v>6.2825388908386237E-2</v>
      </c>
      <c r="X15" s="13">
        <v>6.2634091377258297E-2</v>
      </c>
      <c r="Y15" s="13">
        <v>6.276435852050781E-2</v>
      </c>
      <c r="Z15" s="13">
        <v>6.2344460487365722E-2</v>
      </c>
      <c r="AA15" s="13">
        <v>6.4542140960693356E-2</v>
      </c>
      <c r="AB15" s="13">
        <v>6.4234380722045903E-2</v>
      </c>
      <c r="AC15" s="13">
        <v>6.3034820556640628E-2</v>
      </c>
      <c r="AD15" s="13">
        <v>6.0868492126464842E-2</v>
      </c>
      <c r="AE15" s="13">
        <v>6.2147178649902345E-2</v>
      </c>
      <c r="AF15" s="13">
        <v>6.7938123861948668E-2</v>
      </c>
      <c r="AG15">
        <v>7</v>
      </c>
    </row>
    <row r="16" spans="1:33" x14ac:dyDescent="0.15">
      <c r="A16" t="s">
        <v>17</v>
      </c>
      <c r="B16" s="13"/>
      <c r="C16" s="13">
        <v>6.1532211303710935E-2</v>
      </c>
      <c r="D16" s="13">
        <v>6.167232036590576E-2</v>
      </c>
      <c r="E16" s="13">
        <v>6.2823944091796868E-2</v>
      </c>
      <c r="F16" s="13">
        <v>6.2249712944030762E-2</v>
      </c>
      <c r="G16" s="13">
        <v>6.1798243522644042E-2</v>
      </c>
      <c r="H16" s="13">
        <v>6.1990690231323239E-2</v>
      </c>
      <c r="I16" s="13">
        <v>6.115287780761719E-2</v>
      </c>
      <c r="J16" s="13">
        <v>6.3060803413391112E-2</v>
      </c>
      <c r="K16" s="13">
        <v>6.2613935470581056E-2</v>
      </c>
      <c r="L16" s="13">
        <v>6.0879335403442383E-2</v>
      </c>
      <c r="M16" s="13">
        <v>5.8577709197998047E-2</v>
      </c>
      <c r="N16" s="13">
        <v>5.9843287467956544E-2</v>
      </c>
      <c r="O16" s="13">
        <v>5.1489391326904298E-2</v>
      </c>
      <c r="P16" s="13">
        <v>5.3443441390991213E-2</v>
      </c>
      <c r="Q16" s="13">
        <v>5.3455486297607421E-2</v>
      </c>
      <c r="R16" s="13">
        <v>5.3584756851196291E-2</v>
      </c>
      <c r="S16" s="13">
        <v>5.3681278228759767E-2</v>
      </c>
      <c r="T16" s="13">
        <v>5.3774847984313964E-2</v>
      </c>
      <c r="U16" s="13">
        <v>5.3586249351501462E-2</v>
      </c>
      <c r="V16" s="13">
        <v>5.3583078384399414E-2</v>
      </c>
      <c r="W16" s="13">
        <v>5.3551197052001953E-2</v>
      </c>
      <c r="X16" s="13">
        <v>5.3903112411499025E-2</v>
      </c>
      <c r="Y16" s="13">
        <v>5.3009161949157717E-2</v>
      </c>
      <c r="Z16" s="13">
        <v>5.1104812622070311E-2</v>
      </c>
      <c r="AA16" s="13">
        <v>5.4266901016235353E-2</v>
      </c>
      <c r="AB16" s="13">
        <v>5.4195017814636232E-2</v>
      </c>
      <c r="AC16" s="13">
        <v>5.4156103134155274E-2</v>
      </c>
      <c r="AD16" s="13">
        <v>5.3977432250976565E-2</v>
      </c>
      <c r="AE16" s="13">
        <v>5.4134907722473147E-2</v>
      </c>
      <c r="AF16" s="13">
        <v>5.6796284379630239E-2</v>
      </c>
      <c r="AG16">
        <v>16</v>
      </c>
    </row>
    <row r="17" spans="1:33" x14ac:dyDescent="0.15">
      <c r="A17" t="s">
        <v>18</v>
      </c>
      <c r="B17" s="13"/>
      <c r="C17" s="13">
        <v>6.3730802536010739E-2</v>
      </c>
      <c r="D17" s="13">
        <v>6.4575209617614746E-2</v>
      </c>
      <c r="E17" s="13">
        <v>6.4311289787292475E-2</v>
      </c>
      <c r="F17" s="13">
        <v>6.3859558105468756E-2</v>
      </c>
      <c r="G17" s="13">
        <v>6.3619709014892584E-2</v>
      </c>
      <c r="H17" s="13">
        <v>6.3305969238281246E-2</v>
      </c>
      <c r="I17" s="13">
        <v>6.3596978187561035E-2</v>
      </c>
      <c r="J17" s="13">
        <v>6.2679467201232908E-2</v>
      </c>
      <c r="K17" s="13">
        <v>6.2895283699035645E-2</v>
      </c>
      <c r="L17" s="13">
        <v>6.2182016372680664E-2</v>
      </c>
      <c r="M17" s="13">
        <v>6.0948710441589359E-2</v>
      </c>
      <c r="N17" s="13">
        <v>6.2011513710021976E-2</v>
      </c>
      <c r="O17" s="13">
        <v>5.2627902030944827E-2</v>
      </c>
      <c r="P17" s="13">
        <v>5.4130516052246093E-2</v>
      </c>
      <c r="Q17" s="13">
        <v>5.4042029380798343E-2</v>
      </c>
      <c r="R17" s="13">
        <v>5.3989138603210446E-2</v>
      </c>
      <c r="S17" s="13">
        <v>5.4601707458496095E-2</v>
      </c>
      <c r="T17" s="13">
        <v>5.4568719863891599E-2</v>
      </c>
      <c r="U17" s="13">
        <v>5.3760404586791995E-2</v>
      </c>
      <c r="V17" s="13">
        <v>5.4393763542175295E-2</v>
      </c>
      <c r="W17" s="13">
        <v>5.4467024803161623E-2</v>
      </c>
      <c r="X17" s="13">
        <v>5.4579205513000488E-2</v>
      </c>
      <c r="Y17" s="13">
        <v>5.4578971862792966E-2</v>
      </c>
      <c r="Z17" s="13">
        <v>5.3892164230346679E-2</v>
      </c>
      <c r="AA17" s="13">
        <v>5.1782221794128419E-2</v>
      </c>
      <c r="AB17" s="13">
        <v>5.2372379302978514E-2</v>
      </c>
      <c r="AC17" s="13">
        <v>5.3244795799255368E-2</v>
      </c>
      <c r="AD17" s="13">
        <v>5.5184402465820313E-2</v>
      </c>
      <c r="AE17" s="13">
        <v>5.5128426551818849E-2</v>
      </c>
      <c r="AF17" s="13">
        <v>5.7760699370811727E-2</v>
      </c>
      <c r="AG17">
        <v>15</v>
      </c>
    </row>
    <row r="18" spans="1:33" x14ac:dyDescent="0.15">
      <c r="A18" t="s">
        <v>19</v>
      </c>
      <c r="B18" s="13"/>
      <c r="C18" s="13">
        <v>7.1572790145874018E-2</v>
      </c>
      <c r="D18" s="13">
        <v>6.9220123291015623E-2</v>
      </c>
      <c r="E18" s="13">
        <v>6.8069210052490239E-2</v>
      </c>
      <c r="F18" s="13">
        <v>6.7882595062255857E-2</v>
      </c>
      <c r="G18" s="13">
        <v>6.6936583518981935E-2</v>
      </c>
      <c r="H18" s="13">
        <v>6.8890852928161619E-2</v>
      </c>
      <c r="I18" s="13">
        <v>6.9513726234436038E-2</v>
      </c>
      <c r="J18" s="13">
        <v>6.8031444549560546E-2</v>
      </c>
      <c r="K18" s="13">
        <v>6.8500351905822751E-2</v>
      </c>
      <c r="L18" s="13">
        <v>6.8078017234802252E-2</v>
      </c>
      <c r="M18" s="13">
        <v>6.6445755958557132E-2</v>
      </c>
      <c r="N18" s="13">
        <v>6.768242835998535E-2</v>
      </c>
      <c r="O18" s="13">
        <v>5.8213248252868652E-2</v>
      </c>
      <c r="P18" s="13">
        <v>5.7899961471557619E-2</v>
      </c>
      <c r="Q18" s="13">
        <v>5.7726855278015139E-2</v>
      </c>
      <c r="R18" s="13">
        <v>5.7735438346862795E-2</v>
      </c>
      <c r="S18" s="13">
        <v>5.819723606109619E-2</v>
      </c>
      <c r="T18" s="13">
        <v>5.7953195571899416E-2</v>
      </c>
      <c r="U18" s="13">
        <v>5.7867302894592285E-2</v>
      </c>
      <c r="V18" s="13">
        <v>5.8412389755249025E-2</v>
      </c>
      <c r="W18" s="13">
        <v>5.8645510673522951E-2</v>
      </c>
      <c r="X18" s="13">
        <v>5.8475637435913087E-2</v>
      </c>
      <c r="Y18" s="13">
        <v>5.7693576812744139E-2</v>
      </c>
      <c r="Z18" s="13">
        <v>5.6232705116271972E-2</v>
      </c>
      <c r="AA18" s="13">
        <v>5.8225612640380862E-2</v>
      </c>
      <c r="AB18" s="13">
        <v>5.8212895393371579E-2</v>
      </c>
      <c r="AC18" s="13">
        <v>5.8000702857971188E-2</v>
      </c>
      <c r="AD18" s="13">
        <v>5.7760906219482419E-2</v>
      </c>
      <c r="AE18" s="13">
        <v>5.7958540916442869E-2</v>
      </c>
      <c r="AF18" s="13">
        <v>6.2277089480696053E-2</v>
      </c>
      <c r="AG18">
        <v>13</v>
      </c>
    </row>
    <row r="21" spans="1:33" x14ac:dyDescent="0.15">
      <c r="A21" t="s">
        <v>502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  <c r="V21" t="s">
        <v>43</v>
      </c>
      <c r="W21" t="s">
        <v>44</v>
      </c>
      <c r="X21" t="s">
        <v>45</v>
      </c>
      <c r="Y21" t="s">
        <v>46</v>
      </c>
      <c r="Z21" t="s">
        <v>47</v>
      </c>
      <c r="AA21" t="s">
        <v>48</v>
      </c>
      <c r="AB21" t="s">
        <v>49</v>
      </c>
      <c r="AC21" t="s">
        <v>50</v>
      </c>
      <c r="AD21" t="s">
        <v>51</v>
      </c>
      <c r="AE21" t="s">
        <v>52</v>
      </c>
      <c r="AF21" t="s">
        <v>499</v>
      </c>
    </row>
    <row r="22" spans="1:33" x14ac:dyDescent="0.15">
      <c r="A22" t="s">
        <v>4</v>
      </c>
      <c r="O22">
        <v>3</v>
      </c>
      <c r="P22">
        <v>4</v>
      </c>
      <c r="Q22">
        <v>4</v>
      </c>
      <c r="R22">
        <v>4</v>
      </c>
      <c r="S22">
        <v>4</v>
      </c>
      <c r="T22">
        <v>3</v>
      </c>
      <c r="U22">
        <v>2</v>
      </c>
      <c r="V22">
        <v>4</v>
      </c>
      <c r="W22">
        <v>4</v>
      </c>
      <c r="X22">
        <v>4</v>
      </c>
      <c r="Y22">
        <v>4</v>
      </c>
      <c r="Z22">
        <v>2</v>
      </c>
      <c r="AA22">
        <v>4</v>
      </c>
      <c r="AB22">
        <v>4</v>
      </c>
      <c r="AC22">
        <v>1</v>
      </c>
      <c r="AD22">
        <v>1</v>
      </c>
      <c r="AE22">
        <v>1</v>
      </c>
      <c r="AF22">
        <v>5</v>
      </c>
    </row>
    <row r="23" spans="1:33" x14ac:dyDescent="0.15">
      <c r="A23" t="s">
        <v>5</v>
      </c>
      <c r="B23">
        <v>3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5</v>
      </c>
      <c r="N23">
        <v>4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4</v>
      </c>
    </row>
    <row r="24" spans="1:33" x14ac:dyDescent="0.15">
      <c r="A24" t="s">
        <v>6</v>
      </c>
      <c r="B24">
        <v>1</v>
      </c>
      <c r="C24">
        <v>3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>
        <v>2</v>
      </c>
      <c r="M24">
        <v>3</v>
      </c>
      <c r="N24">
        <v>1</v>
      </c>
      <c r="O24">
        <v>2</v>
      </c>
      <c r="P24">
        <v>2</v>
      </c>
      <c r="Q24">
        <v>2</v>
      </c>
      <c r="R24">
        <v>2</v>
      </c>
      <c r="S24">
        <v>2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3</v>
      </c>
      <c r="AB24">
        <v>2</v>
      </c>
      <c r="AC24">
        <v>2</v>
      </c>
      <c r="AD24">
        <v>2</v>
      </c>
      <c r="AE24">
        <v>2</v>
      </c>
      <c r="AF24">
        <v>1</v>
      </c>
    </row>
    <row r="25" spans="1:33" x14ac:dyDescent="0.15">
      <c r="A25" t="s">
        <v>7</v>
      </c>
      <c r="C25">
        <v>1</v>
      </c>
      <c r="D25">
        <v>2</v>
      </c>
      <c r="E25">
        <v>3</v>
      </c>
      <c r="F25">
        <v>3</v>
      </c>
      <c r="G25">
        <v>3</v>
      </c>
      <c r="H25">
        <v>3</v>
      </c>
      <c r="I25">
        <v>2</v>
      </c>
      <c r="J25">
        <v>1</v>
      </c>
      <c r="K25">
        <v>2</v>
      </c>
      <c r="L25">
        <v>3</v>
      </c>
      <c r="M25">
        <v>2</v>
      </c>
      <c r="N25">
        <v>3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3</v>
      </c>
      <c r="V25">
        <v>2</v>
      </c>
      <c r="W25">
        <v>2</v>
      </c>
      <c r="X25">
        <v>2</v>
      </c>
      <c r="Y25">
        <v>2</v>
      </c>
      <c r="Z25">
        <v>3</v>
      </c>
      <c r="AA25">
        <v>1</v>
      </c>
      <c r="AB25">
        <v>1</v>
      </c>
      <c r="AC25">
        <v>3</v>
      </c>
      <c r="AD25">
        <v>3</v>
      </c>
      <c r="AE25">
        <v>3</v>
      </c>
      <c r="AF25">
        <v>3</v>
      </c>
    </row>
    <row r="26" spans="1:33" x14ac:dyDescent="0.15">
      <c r="A26" t="s">
        <v>8</v>
      </c>
      <c r="B26">
        <v>2</v>
      </c>
      <c r="C26">
        <v>2</v>
      </c>
      <c r="D26">
        <v>3</v>
      </c>
      <c r="E26">
        <v>2</v>
      </c>
      <c r="F26">
        <v>2</v>
      </c>
      <c r="G26">
        <v>2</v>
      </c>
      <c r="H26">
        <v>2</v>
      </c>
      <c r="I26">
        <v>3</v>
      </c>
      <c r="J26">
        <v>3</v>
      </c>
      <c r="K26">
        <v>3</v>
      </c>
      <c r="L26">
        <v>1</v>
      </c>
      <c r="M26">
        <v>1</v>
      </c>
      <c r="N26">
        <v>2</v>
      </c>
      <c r="O26">
        <v>4</v>
      </c>
      <c r="P26">
        <v>3</v>
      </c>
      <c r="Q26">
        <v>3</v>
      </c>
      <c r="R26">
        <v>3</v>
      </c>
      <c r="S26">
        <v>3</v>
      </c>
      <c r="T26">
        <v>4</v>
      </c>
      <c r="U26">
        <v>4</v>
      </c>
      <c r="V26">
        <v>3</v>
      </c>
      <c r="W26">
        <v>3</v>
      </c>
      <c r="X26">
        <v>3</v>
      </c>
      <c r="Y26">
        <v>3</v>
      </c>
      <c r="Z26">
        <v>4</v>
      </c>
      <c r="AA26">
        <v>2</v>
      </c>
      <c r="AB26">
        <v>3</v>
      </c>
      <c r="AC26">
        <v>4</v>
      </c>
      <c r="AD26">
        <v>4</v>
      </c>
      <c r="AE26">
        <v>4</v>
      </c>
      <c r="AF26">
        <v>2</v>
      </c>
    </row>
    <row r="27" spans="1:33" x14ac:dyDescent="0.15">
      <c r="A27" t="s">
        <v>9</v>
      </c>
      <c r="B27">
        <v>10</v>
      </c>
      <c r="C27">
        <v>13</v>
      </c>
      <c r="D27">
        <v>13</v>
      </c>
      <c r="E27">
        <v>13</v>
      </c>
      <c r="F27">
        <v>11</v>
      </c>
      <c r="G27">
        <v>11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v>14</v>
      </c>
      <c r="Q27">
        <v>12</v>
      </c>
      <c r="R27">
        <v>13</v>
      </c>
      <c r="S27">
        <v>11</v>
      </c>
      <c r="T27">
        <v>11</v>
      </c>
      <c r="U27">
        <v>11</v>
      </c>
      <c r="V27">
        <v>12</v>
      </c>
      <c r="W27">
        <v>12</v>
      </c>
      <c r="X27">
        <v>12</v>
      </c>
      <c r="Y27">
        <v>12</v>
      </c>
      <c r="Z27">
        <v>12</v>
      </c>
      <c r="AA27">
        <v>11</v>
      </c>
      <c r="AB27">
        <v>11</v>
      </c>
      <c r="AC27">
        <v>12</v>
      </c>
      <c r="AD27">
        <v>12</v>
      </c>
      <c r="AE27">
        <v>12</v>
      </c>
      <c r="AF27">
        <v>12</v>
      </c>
    </row>
    <row r="28" spans="1:33" x14ac:dyDescent="0.15">
      <c r="A28" t="s">
        <v>10</v>
      </c>
      <c r="B28">
        <v>8</v>
      </c>
      <c r="C28">
        <v>10</v>
      </c>
      <c r="D28">
        <v>10</v>
      </c>
      <c r="E28">
        <v>10</v>
      </c>
      <c r="F28">
        <v>9</v>
      </c>
      <c r="G28">
        <v>9</v>
      </c>
      <c r="H28">
        <v>10</v>
      </c>
      <c r="I28">
        <v>8</v>
      </c>
      <c r="J28">
        <v>8</v>
      </c>
      <c r="K28">
        <v>7</v>
      </c>
      <c r="L28">
        <v>7</v>
      </c>
      <c r="M28">
        <v>9</v>
      </c>
      <c r="N28">
        <v>8</v>
      </c>
      <c r="O28">
        <v>9</v>
      </c>
      <c r="P28">
        <v>9</v>
      </c>
      <c r="Q28">
        <v>9</v>
      </c>
      <c r="R28">
        <v>8</v>
      </c>
      <c r="S28">
        <v>7</v>
      </c>
      <c r="T28">
        <v>7</v>
      </c>
      <c r="U28">
        <v>7</v>
      </c>
      <c r="V28">
        <v>10</v>
      </c>
      <c r="W28">
        <v>9</v>
      </c>
      <c r="X28">
        <v>9</v>
      </c>
      <c r="Y28">
        <v>8</v>
      </c>
      <c r="Z28">
        <v>8</v>
      </c>
      <c r="AA28">
        <v>10</v>
      </c>
      <c r="AB28">
        <v>10</v>
      </c>
      <c r="AC28">
        <v>10</v>
      </c>
      <c r="AD28">
        <v>11</v>
      </c>
      <c r="AE28">
        <v>11</v>
      </c>
      <c r="AF28">
        <v>9</v>
      </c>
    </row>
    <row r="29" spans="1:33" x14ac:dyDescent="0.15">
      <c r="A29" t="s">
        <v>11</v>
      </c>
      <c r="B29">
        <v>9</v>
      </c>
      <c r="C29">
        <v>12</v>
      </c>
      <c r="D29">
        <v>11</v>
      </c>
      <c r="E29">
        <v>12</v>
      </c>
      <c r="F29">
        <v>13</v>
      </c>
      <c r="G29">
        <v>13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8</v>
      </c>
      <c r="N29">
        <v>11</v>
      </c>
      <c r="O29">
        <v>14</v>
      </c>
      <c r="P29">
        <v>13</v>
      </c>
      <c r="Q29">
        <v>14</v>
      </c>
      <c r="R29">
        <v>12</v>
      </c>
      <c r="S29">
        <v>13</v>
      </c>
      <c r="T29">
        <v>13</v>
      </c>
      <c r="U29">
        <v>14</v>
      </c>
      <c r="V29">
        <v>14</v>
      </c>
      <c r="W29">
        <v>14</v>
      </c>
      <c r="X29">
        <v>14</v>
      </c>
      <c r="Y29">
        <v>13</v>
      </c>
      <c r="Z29">
        <v>11</v>
      </c>
      <c r="AA29">
        <v>13</v>
      </c>
      <c r="AB29">
        <v>13</v>
      </c>
      <c r="AC29">
        <v>13</v>
      </c>
      <c r="AD29">
        <v>13</v>
      </c>
      <c r="AE29">
        <v>13</v>
      </c>
      <c r="AF29">
        <v>11</v>
      </c>
    </row>
    <row r="30" spans="1:33" x14ac:dyDescent="0.15">
      <c r="A30" t="s">
        <v>12</v>
      </c>
      <c r="B30">
        <v>6</v>
      </c>
      <c r="C30">
        <v>9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9</v>
      </c>
      <c r="K30">
        <v>9</v>
      </c>
      <c r="L30">
        <v>5</v>
      </c>
      <c r="M30">
        <v>6</v>
      </c>
      <c r="N30">
        <v>6</v>
      </c>
      <c r="O30">
        <v>7</v>
      </c>
      <c r="P30">
        <v>8</v>
      </c>
      <c r="Q30">
        <v>8</v>
      </c>
      <c r="R30">
        <v>9</v>
      </c>
      <c r="S30">
        <v>9</v>
      </c>
      <c r="T30">
        <v>8</v>
      </c>
      <c r="U30">
        <v>8</v>
      </c>
      <c r="V30">
        <v>8</v>
      </c>
      <c r="W30">
        <v>8</v>
      </c>
      <c r="X30">
        <v>8</v>
      </c>
      <c r="Y30">
        <v>10</v>
      </c>
      <c r="Z30">
        <v>7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</row>
    <row r="31" spans="1:33" x14ac:dyDescent="0.15">
      <c r="A31" t="s">
        <v>13</v>
      </c>
      <c r="B31">
        <v>5</v>
      </c>
      <c r="C31">
        <v>5</v>
      </c>
      <c r="D31">
        <v>6</v>
      </c>
      <c r="E31">
        <v>6</v>
      </c>
      <c r="F31">
        <v>5</v>
      </c>
      <c r="G31">
        <v>5</v>
      </c>
      <c r="H31">
        <v>6</v>
      </c>
      <c r="I31">
        <v>6</v>
      </c>
      <c r="J31">
        <v>7</v>
      </c>
      <c r="K31">
        <v>6</v>
      </c>
      <c r="L31">
        <v>6</v>
      </c>
      <c r="M31">
        <v>4</v>
      </c>
      <c r="N31">
        <v>5</v>
      </c>
      <c r="O31">
        <v>6</v>
      </c>
      <c r="P31">
        <v>6</v>
      </c>
      <c r="Q31">
        <v>6</v>
      </c>
      <c r="R31">
        <v>7</v>
      </c>
      <c r="S31">
        <v>6</v>
      </c>
      <c r="T31">
        <v>6</v>
      </c>
      <c r="U31">
        <v>6</v>
      </c>
      <c r="V31">
        <v>7</v>
      </c>
      <c r="W31">
        <v>7</v>
      </c>
      <c r="X31">
        <v>7</v>
      </c>
      <c r="Y31">
        <v>7</v>
      </c>
      <c r="Z31">
        <v>6</v>
      </c>
      <c r="AA31">
        <v>7</v>
      </c>
      <c r="AB31">
        <v>7</v>
      </c>
      <c r="AC31">
        <v>6</v>
      </c>
      <c r="AD31">
        <v>7</v>
      </c>
      <c r="AE31">
        <v>7</v>
      </c>
      <c r="AF31">
        <v>6</v>
      </c>
    </row>
    <row r="32" spans="1:33" x14ac:dyDescent="0.15">
      <c r="A32" t="s">
        <v>14</v>
      </c>
      <c r="B32">
        <v>7</v>
      </c>
      <c r="C32">
        <v>7</v>
      </c>
      <c r="D32">
        <v>8</v>
      </c>
      <c r="E32">
        <v>8</v>
      </c>
      <c r="F32">
        <v>8</v>
      </c>
      <c r="G32">
        <v>8</v>
      </c>
      <c r="H32">
        <v>9</v>
      </c>
      <c r="I32">
        <v>10</v>
      </c>
      <c r="J32">
        <v>6</v>
      </c>
      <c r="K32">
        <v>8</v>
      </c>
      <c r="L32">
        <v>9</v>
      </c>
      <c r="M32">
        <v>10</v>
      </c>
      <c r="N32">
        <v>9</v>
      </c>
      <c r="O32">
        <v>10</v>
      </c>
      <c r="P32">
        <v>10</v>
      </c>
      <c r="Q32">
        <v>10</v>
      </c>
      <c r="R32">
        <v>10</v>
      </c>
      <c r="S32">
        <v>12</v>
      </c>
      <c r="T32">
        <v>12</v>
      </c>
      <c r="U32">
        <v>12</v>
      </c>
      <c r="V32">
        <v>11</v>
      </c>
      <c r="W32">
        <v>11</v>
      </c>
      <c r="X32">
        <v>11</v>
      </c>
      <c r="Y32">
        <v>11</v>
      </c>
      <c r="Z32">
        <v>13</v>
      </c>
      <c r="AA32">
        <v>12</v>
      </c>
      <c r="AB32">
        <v>12</v>
      </c>
      <c r="AC32">
        <v>11</v>
      </c>
      <c r="AD32">
        <v>9</v>
      </c>
      <c r="AE32">
        <v>10</v>
      </c>
      <c r="AF32">
        <v>10</v>
      </c>
    </row>
    <row r="33" spans="1:32" x14ac:dyDescent="0.15">
      <c r="A33" t="s">
        <v>15</v>
      </c>
      <c r="O33">
        <v>11</v>
      </c>
      <c r="P33">
        <v>11</v>
      </c>
      <c r="Q33">
        <v>11</v>
      </c>
      <c r="R33">
        <v>11</v>
      </c>
      <c r="S33">
        <v>10</v>
      </c>
      <c r="T33">
        <v>10</v>
      </c>
      <c r="U33">
        <v>10</v>
      </c>
      <c r="V33">
        <v>9</v>
      </c>
      <c r="W33">
        <v>10</v>
      </c>
      <c r="X33">
        <v>10</v>
      </c>
      <c r="Y33">
        <v>9</v>
      </c>
      <c r="Z33">
        <v>10</v>
      </c>
      <c r="AA33">
        <v>9</v>
      </c>
      <c r="AB33">
        <v>9</v>
      </c>
      <c r="AC33">
        <v>9</v>
      </c>
      <c r="AD33">
        <v>6</v>
      </c>
      <c r="AE33">
        <v>6</v>
      </c>
      <c r="AF33">
        <v>14</v>
      </c>
    </row>
    <row r="34" spans="1:32" x14ac:dyDescent="0.15">
      <c r="A34" t="s">
        <v>16</v>
      </c>
      <c r="B34">
        <v>4</v>
      </c>
      <c r="C34">
        <v>6</v>
      </c>
      <c r="D34">
        <v>5</v>
      </c>
      <c r="E34">
        <v>5</v>
      </c>
      <c r="F34">
        <v>6</v>
      </c>
      <c r="G34">
        <v>6</v>
      </c>
      <c r="H34">
        <v>5</v>
      </c>
      <c r="I34">
        <v>5</v>
      </c>
      <c r="J34">
        <v>5</v>
      </c>
      <c r="K34">
        <v>5</v>
      </c>
      <c r="L34">
        <v>8</v>
      </c>
      <c r="M34">
        <v>7</v>
      </c>
      <c r="N34">
        <v>7</v>
      </c>
      <c r="O34">
        <v>8</v>
      </c>
      <c r="P34">
        <v>7</v>
      </c>
      <c r="Q34">
        <v>7</v>
      </c>
      <c r="R34">
        <v>6</v>
      </c>
      <c r="S34">
        <v>8</v>
      </c>
      <c r="T34">
        <v>9</v>
      </c>
      <c r="U34">
        <v>9</v>
      </c>
      <c r="V34">
        <v>6</v>
      </c>
      <c r="W34">
        <v>6</v>
      </c>
      <c r="X34">
        <v>6</v>
      </c>
      <c r="Y34">
        <v>6</v>
      </c>
      <c r="Z34">
        <v>9</v>
      </c>
      <c r="AA34">
        <v>6</v>
      </c>
      <c r="AB34">
        <v>6</v>
      </c>
      <c r="AC34">
        <v>7</v>
      </c>
      <c r="AD34">
        <v>10</v>
      </c>
      <c r="AE34">
        <v>9</v>
      </c>
      <c r="AF34">
        <v>7</v>
      </c>
    </row>
    <row r="35" spans="1:32" x14ac:dyDescent="0.15">
      <c r="A35" t="s">
        <v>17</v>
      </c>
      <c r="C35">
        <v>14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13</v>
      </c>
      <c r="K35">
        <v>14</v>
      </c>
      <c r="L35">
        <v>14</v>
      </c>
      <c r="M35">
        <v>14</v>
      </c>
      <c r="N35">
        <v>14</v>
      </c>
      <c r="O35">
        <v>16</v>
      </c>
      <c r="P35">
        <v>16</v>
      </c>
      <c r="Q35">
        <v>16</v>
      </c>
      <c r="R35">
        <v>16</v>
      </c>
      <c r="S35">
        <v>16</v>
      </c>
      <c r="T35">
        <v>16</v>
      </c>
      <c r="U35">
        <v>16</v>
      </c>
      <c r="V35">
        <v>16</v>
      </c>
      <c r="W35">
        <v>16</v>
      </c>
      <c r="X35">
        <v>16</v>
      </c>
      <c r="Y35">
        <v>16</v>
      </c>
      <c r="Z35">
        <v>16</v>
      </c>
      <c r="AA35">
        <v>15</v>
      </c>
      <c r="AB35">
        <v>15</v>
      </c>
      <c r="AC35">
        <v>15</v>
      </c>
      <c r="AD35">
        <v>16</v>
      </c>
      <c r="AE35">
        <v>16</v>
      </c>
      <c r="AF35">
        <v>16</v>
      </c>
    </row>
    <row r="36" spans="1:32" x14ac:dyDescent="0.15">
      <c r="A36" t="s">
        <v>18</v>
      </c>
      <c r="C36">
        <v>11</v>
      </c>
      <c r="D36">
        <v>12</v>
      </c>
      <c r="E36">
        <v>11</v>
      </c>
      <c r="F36">
        <v>12</v>
      </c>
      <c r="G36">
        <v>12</v>
      </c>
      <c r="H36">
        <v>13</v>
      </c>
      <c r="I36">
        <v>13</v>
      </c>
      <c r="J36">
        <v>14</v>
      </c>
      <c r="K36">
        <v>13</v>
      </c>
      <c r="L36">
        <v>13</v>
      </c>
      <c r="M36">
        <v>13</v>
      </c>
      <c r="N36">
        <v>13</v>
      </c>
      <c r="O36">
        <v>15</v>
      </c>
      <c r="P36">
        <v>15</v>
      </c>
      <c r="Q36">
        <v>15</v>
      </c>
      <c r="R36">
        <v>15</v>
      </c>
      <c r="S36">
        <v>15</v>
      </c>
      <c r="T36">
        <v>15</v>
      </c>
      <c r="U36">
        <v>15</v>
      </c>
      <c r="V36">
        <v>15</v>
      </c>
      <c r="W36">
        <v>15</v>
      </c>
      <c r="X36">
        <v>15</v>
      </c>
      <c r="Y36">
        <v>15</v>
      </c>
      <c r="Z36">
        <v>15</v>
      </c>
      <c r="AA36">
        <v>16</v>
      </c>
      <c r="AB36">
        <v>16</v>
      </c>
      <c r="AC36">
        <v>16</v>
      </c>
      <c r="AD36">
        <v>15</v>
      </c>
      <c r="AE36">
        <v>15</v>
      </c>
      <c r="AF36">
        <v>15</v>
      </c>
    </row>
    <row r="37" spans="1:32" x14ac:dyDescent="0.15">
      <c r="A37" t="s">
        <v>19</v>
      </c>
      <c r="C37">
        <v>8</v>
      </c>
      <c r="D37">
        <v>9</v>
      </c>
      <c r="E37">
        <v>9</v>
      </c>
      <c r="F37">
        <v>10</v>
      </c>
      <c r="G37">
        <v>10</v>
      </c>
      <c r="H37">
        <v>8</v>
      </c>
      <c r="I37">
        <v>9</v>
      </c>
      <c r="J37">
        <v>10</v>
      </c>
      <c r="K37">
        <v>10</v>
      </c>
      <c r="L37">
        <v>10</v>
      </c>
      <c r="M37">
        <v>11</v>
      </c>
      <c r="N37">
        <v>10</v>
      </c>
      <c r="O37">
        <v>13</v>
      </c>
      <c r="P37">
        <v>12</v>
      </c>
      <c r="Q37">
        <v>13</v>
      </c>
      <c r="R37">
        <v>14</v>
      </c>
      <c r="S37">
        <v>14</v>
      </c>
      <c r="T37">
        <v>14</v>
      </c>
      <c r="U37">
        <v>13</v>
      </c>
      <c r="V37">
        <v>13</v>
      </c>
      <c r="W37">
        <v>13</v>
      </c>
      <c r="X37">
        <v>13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13</v>
      </c>
    </row>
    <row r="41" spans="1:32" x14ac:dyDescent="0.15">
      <c r="B41" t="s">
        <v>499</v>
      </c>
      <c r="C41" t="s">
        <v>505</v>
      </c>
      <c r="D41" t="s">
        <v>503</v>
      </c>
      <c r="H41" t="s">
        <v>499</v>
      </c>
      <c r="I41" t="s">
        <v>505</v>
      </c>
      <c r="J41" t="s">
        <v>503</v>
      </c>
    </row>
    <row r="42" spans="1:32" x14ac:dyDescent="0.15">
      <c r="A42" t="s">
        <v>4</v>
      </c>
      <c r="B42" s="13">
        <v>6.9575869335847751E-2</v>
      </c>
      <c r="C42" s="13"/>
      <c r="D42" s="13">
        <v>6.9575869335847751E-2</v>
      </c>
      <c r="G42" t="s">
        <v>4</v>
      </c>
      <c r="H42">
        <v>5</v>
      </c>
      <c r="J42">
        <v>4</v>
      </c>
    </row>
    <row r="43" spans="1:32" x14ac:dyDescent="0.15">
      <c r="A43" t="s">
        <v>5</v>
      </c>
      <c r="B43" s="13">
        <v>7.0288373311360661E-2</v>
      </c>
      <c r="C43" s="13">
        <v>7.936207362583704E-2</v>
      </c>
      <c r="D43" s="13">
        <v>6.7526812346085249E-2</v>
      </c>
      <c r="G43" t="s">
        <v>5</v>
      </c>
      <c r="H43">
        <v>4</v>
      </c>
      <c r="I43">
        <v>4</v>
      </c>
      <c r="J43">
        <v>5</v>
      </c>
    </row>
    <row r="44" spans="1:32" x14ac:dyDescent="0.15">
      <c r="A44" t="s">
        <v>6</v>
      </c>
      <c r="B44" s="13">
        <v>7.6815706094106026E-2</v>
      </c>
      <c r="C44" s="13">
        <v>8.7609074456351146E-2</v>
      </c>
      <c r="D44" s="13">
        <v>7.3530767896901009E-2</v>
      </c>
      <c r="G44" t="s">
        <v>6</v>
      </c>
      <c r="H44">
        <v>1</v>
      </c>
      <c r="I44">
        <v>1</v>
      </c>
      <c r="J44">
        <v>1</v>
      </c>
    </row>
    <row r="45" spans="1:32" x14ac:dyDescent="0.15">
      <c r="A45" t="s">
        <v>7</v>
      </c>
      <c r="B45" s="13">
        <v>7.5206804768792504E-2</v>
      </c>
      <c r="C45" s="13">
        <v>8.2330819765726718E-2</v>
      </c>
      <c r="D45" s="13">
        <v>7.3348366073940102E-2</v>
      </c>
      <c r="G45" t="s">
        <v>7</v>
      </c>
      <c r="H45">
        <v>3</v>
      </c>
      <c r="I45">
        <v>3</v>
      </c>
      <c r="J45">
        <v>2</v>
      </c>
    </row>
    <row r="46" spans="1:32" x14ac:dyDescent="0.15">
      <c r="A46" t="s">
        <v>8</v>
      </c>
      <c r="B46" s="13">
        <v>7.587959098815919E-2</v>
      </c>
      <c r="C46" s="13">
        <v>8.6745014190673833E-2</v>
      </c>
      <c r="D46" s="13">
        <v>7.2572723056959068E-2</v>
      </c>
      <c r="G46" t="s">
        <v>8</v>
      </c>
      <c r="H46">
        <v>2</v>
      </c>
      <c r="I46">
        <v>2</v>
      </c>
      <c r="J46">
        <v>3</v>
      </c>
    </row>
    <row r="47" spans="1:32" x14ac:dyDescent="0.15">
      <c r="A47" t="s">
        <v>9</v>
      </c>
      <c r="B47" s="13">
        <v>6.2319854895273849E-2</v>
      </c>
      <c r="C47" s="13">
        <v>6.7395691871643071E-2</v>
      </c>
      <c r="D47" s="13">
        <v>6.0775034945944086E-2</v>
      </c>
      <c r="G47" t="s">
        <v>9</v>
      </c>
      <c r="H47">
        <v>12</v>
      </c>
      <c r="I47">
        <v>12</v>
      </c>
      <c r="J47">
        <v>12</v>
      </c>
    </row>
    <row r="48" spans="1:32" x14ac:dyDescent="0.15">
      <c r="A48" t="s">
        <v>10</v>
      </c>
      <c r="B48" s="13">
        <v>6.596434211730956E-2</v>
      </c>
      <c r="C48" s="13">
        <v>7.1714993885585235E-2</v>
      </c>
      <c r="D48" s="13">
        <v>6.4214143753051733E-2</v>
      </c>
      <c r="G48" t="s">
        <v>10</v>
      </c>
      <c r="H48">
        <v>9</v>
      </c>
      <c r="I48">
        <v>9</v>
      </c>
      <c r="J48">
        <v>9</v>
      </c>
    </row>
    <row r="49" spans="1:10" x14ac:dyDescent="0.15">
      <c r="A49" t="s">
        <v>11</v>
      </c>
      <c r="B49" s="13">
        <v>6.2372382481892898E-2</v>
      </c>
      <c r="C49" s="13">
        <v>6.7812565394810273E-2</v>
      </c>
      <c r="D49" s="13">
        <v>6.071667463883109E-2</v>
      </c>
      <c r="G49" t="s">
        <v>11</v>
      </c>
      <c r="H49">
        <v>11</v>
      </c>
      <c r="I49">
        <v>11</v>
      </c>
      <c r="J49">
        <v>13</v>
      </c>
    </row>
    <row r="50" spans="1:10" x14ac:dyDescent="0.15">
      <c r="A50" t="s">
        <v>12</v>
      </c>
      <c r="B50" s="13">
        <v>6.7110458532969139E-2</v>
      </c>
      <c r="C50" s="13">
        <v>7.4544992446899411E-2</v>
      </c>
      <c r="D50" s="13">
        <v>6.4847774298294719E-2</v>
      </c>
      <c r="G50" t="s">
        <v>12</v>
      </c>
      <c r="H50">
        <v>8</v>
      </c>
      <c r="I50">
        <v>7</v>
      </c>
      <c r="J50">
        <v>8</v>
      </c>
    </row>
    <row r="51" spans="1:10" x14ac:dyDescent="0.15">
      <c r="A51" t="s">
        <v>13</v>
      </c>
      <c r="B51" s="13">
        <v>6.8211352348327633E-2</v>
      </c>
      <c r="C51" s="13">
        <v>7.6626763343811036E-2</v>
      </c>
      <c r="D51" s="13">
        <v>6.5650140306224E-2</v>
      </c>
      <c r="G51" t="s">
        <v>13</v>
      </c>
      <c r="H51">
        <v>6</v>
      </c>
      <c r="I51">
        <v>6</v>
      </c>
      <c r="J51">
        <v>6</v>
      </c>
    </row>
    <row r="52" spans="1:10" x14ac:dyDescent="0.15">
      <c r="A52" t="s">
        <v>14</v>
      </c>
      <c r="B52" s="13">
        <v>6.5186251799265543E-2</v>
      </c>
      <c r="C52" s="13">
        <v>7.3574696949550086E-2</v>
      </c>
      <c r="D52" s="13">
        <v>6.2633246753526786E-2</v>
      </c>
      <c r="G52" t="s">
        <v>14</v>
      </c>
      <c r="H52">
        <v>10</v>
      </c>
      <c r="I52">
        <v>8</v>
      </c>
      <c r="J52">
        <v>10</v>
      </c>
    </row>
    <row r="53" spans="1:10" x14ac:dyDescent="0.15">
      <c r="A53" t="s">
        <v>15</v>
      </c>
      <c r="B53" s="13">
        <v>6.14959778505213E-2</v>
      </c>
      <c r="C53" s="13"/>
      <c r="D53" s="13">
        <v>6.14959778505213E-2</v>
      </c>
      <c r="G53" t="s">
        <v>15</v>
      </c>
      <c r="H53">
        <v>14</v>
      </c>
      <c r="J53">
        <v>11</v>
      </c>
    </row>
    <row r="54" spans="1:10" x14ac:dyDescent="0.15">
      <c r="A54" t="s">
        <v>16</v>
      </c>
      <c r="B54" s="13">
        <v>6.7938123861948668E-2</v>
      </c>
      <c r="C54" s="13">
        <v>7.7181738444737039E-2</v>
      </c>
      <c r="D54" s="13">
        <v>6.5124849858491332E-2</v>
      </c>
      <c r="G54" t="s">
        <v>16</v>
      </c>
      <c r="H54">
        <v>7</v>
      </c>
      <c r="I54">
        <v>5</v>
      </c>
      <c r="J54">
        <v>7</v>
      </c>
    </row>
    <row r="55" spans="1:10" x14ac:dyDescent="0.15">
      <c r="A55" t="s">
        <v>17</v>
      </c>
      <c r="B55" s="13">
        <v>5.6796284379630239E-2</v>
      </c>
      <c r="C55" s="13">
        <v>6.2011187076568601E-2</v>
      </c>
      <c r="D55" s="13">
        <v>5.5435874980428942E-2</v>
      </c>
      <c r="G55" t="s">
        <v>17</v>
      </c>
      <c r="H55">
        <v>16</v>
      </c>
      <c r="I55">
        <v>14</v>
      </c>
      <c r="J55">
        <v>16</v>
      </c>
    </row>
    <row r="56" spans="1:10" x14ac:dyDescent="0.15">
      <c r="A56" t="s">
        <v>18</v>
      </c>
      <c r="B56" s="13">
        <v>5.7760699370811727E-2</v>
      </c>
      <c r="C56" s="13">
        <v>6.3900423049926755E-2</v>
      </c>
      <c r="D56" s="13">
        <v>5.6159032324086054E-2</v>
      </c>
      <c r="G56" t="s">
        <v>18</v>
      </c>
      <c r="H56">
        <v>15</v>
      </c>
      <c r="I56">
        <v>13</v>
      </c>
      <c r="J56">
        <v>15</v>
      </c>
    </row>
    <row r="57" spans="1:10" x14ac:dyDescent="0.15">
      <c r="A57" t="s">
        <v>19</v>
      </c>
      <c r="B57" s="13">
        <v>6.2277089480696053E-2</v>
      </c>
      <c r="C57" s="13">
        <v>6.8762025833129875E-2</v>
      </c>
      <c r="D57" s="13">
        <v>6.0585366953974179E-2</v>
      </c>
      <c r="G57" t="s">
        <v>19</v>
      </c>
      <c r="H57">
        <v>13</v>
      </c>
      <c r="I57">
        <v>10</v>
      </c>
      <c r="J57">
        <v>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B1" workbookViewId="0">
      <selection activeCell="H18" sqref="H18"/>
    </sheetView>
  </sheetViews>
  <sheetFormatPr defaultRowHeight="13.5" x14ac:dyDescent="0.15"/>
  <sheetData>
    <row r="1" spans="1:10" x14ac:dyDescent="0.15">
      <c r="A1" t="s">
        <v>138</v>
      </c>
      <c r="G1" t="s">
        <v>139</v>
      </c>
    </row>
    <row r="2" spans="1:10" x14ac:dyDescent="0.15">
      <c r="A2" t="s">
        <v>116</v>
      </c>
      <c r="B2" t="s">
        <v>117</v>
      </c>
      <c r="G2" t="s">
        <v>140</v>
      </c>
      <c r="H2" t="s">
        <v>141</v>
      </c>
      <c r="I2" t="s">
        <v>143</v>
      </c>
      <c r="J2" t="s">
        <v>148</v>
      </c>
    </row>
    <row r="3" spans="1:10" x14ac:dyDescent="0.15">
      <c r="A3" s="3" t="s">
        <v>118</v>
      </c>
      <c r="B3" t="s">
        <v>119</v>
      </c>
      <c r="G3" s="3" t="s">
        <v>118</v>
      </c>
      <c r="H3" t="s">
        <v>142</v>
      </c>
      <c r="I3" t="s">
        <v>144</v>
      </c>
      <c r="J3" t="s">
        <v>149</v>
      </c>
    </row>
    <row r="4" spans="1:10" x14ac:dyDescent="0.15">
      <c r="A4" t="s">
        <v>134</v>
      </c>
      <c r="B4" t="s">
        <v>120</v>
      </c>
      <c r="H4" t="s">
        <v>145</v>
      </c>
      <c r="I4" t="s">
        <v>146</v>
      </c>
      <c r="J4" t="s">
        <v>149</v>
      </c>
    </row>
    <row r="5" spans="1:10" x14ac:dyDescent="0.15">
      <c r="B5" t="s">
        <v>121</v>
      </c>
      <c r="G5" t="s">
        <v>134</v>
      </c>
      <c r="H5" t="s">
        <v>120</v>
      </c>
      <c r="I5" t="s">
        <v>150</v>
      </c>
      <c r="J5" t="s">
        <v>152</v>
      </c>
    </row>
    <row r="6" spans="1:10" ht="14.25" x14ac:dyDescent="0.15">
      <c r="B6" t="s">
        <v>122</v>
      </c>
      <c r="H6" t="s">
        <v>121</v>
      </c>
      <c r="I6" t="s">
        <v>151</v>
      </c>
      <c r="J6" s="4" t="s">
        <v>153</v>
      </c>
    </row>
    <row r="7" spans="1:10" x14ac:dyDescent="0.15">
      <c r="A7" t="s">
        <v>135</v>
      </c>
      <c r="B7" t="s">
        <v>123</v>
      </c>
      <c r="G7" t="s">
        <v>135</v>
      </c>
      <c r="H7" t="s">
        <v>154</v>
      </c>
      <c r="I7" t="s">
        <v>157</v>
      </c>
      <c r="J7" t="s">
        <v>160</v>
      </c>
    </row>
    <row r="8" spans="1:10" ht="14.25" x14ac:dyDescent="0.15">
      <c r="B8" t="s">
        <v>124</v>
      </c>
      <c r="H8" s="4" t="s">
        <v>155</v>
      </c>
      <c r="I8" t="s">
        <v>158</v>
      </c>
      <c r="J8" t="s">
        <v>160</v>
      </c>
    </row>
    <row r="9" spans="1:10" ht="14.25" x14ac:dyDescent="0.15">
      <c r="B9" t="s">
        <v>125</v>
      </c>
      <c r="H9" s="4" t="s">
        <v>156</v>
      </c>
      <c r="I9" t="s">
        <v>159</v>
      </c>
      <c r="J9" t="s">
        <v>160</v>
      </c>
    </row>
    <row r="10" spans="1:10" ht="14.25" x14ac:dyDescent="0.15">
      <c r="A10" t="s">
        <v>136</v>
      </c>
      <c r="B10" t="s">
        <v>126</v>
      </c>
      <c r="G10" t="s">
        <v>136</v>
      </c>
      <c r="H10" s="4" t="s">
        <v>128</v>
      </c>
      <c r="I10" t="s">
        <v>163</v>
      </c>
      <c r="J10" t="s">
        <v>149</v>
      </c>
    </row>
    <row r="11" spans="1:10" ht="14.25" x14ac:dyDescent="0.15">
      <c r="B11" t="s">
        <v>127</v>
      </c>
      <c r="H11" s="4" t="s">
        <v>130</v>
      </c>
      <c r="I11" t="s">
        <v>164</v>
      </c>
      <c r="J11" t="s">
        <v>149</v>
      </c>
    </row>
    <row r="12" spans="1:10" ht="14.25" x14ac:dyDescent="0.15">
      <c r="B12" t="s">
        <v>129</v>
      </c>
      <c r="H12" s="4" t="s">
        <v>161</v>
      </c>
      <c r="I12" t="s">
        <v>165</v>
      </c>
      <c r="J12" t="s">
        <v>149</v>
      </c>
    </row>
    <row r="13" spans="1:10" ht="14.25" x14ac:dyDescent="0.15">
      <c r="B13" t="s">
        <v>131</v>
      </c>
      <c r="H13" s="4" t="s">
        <v>162</v>
      </c>
      <c r="I13" t="s">
        <v>166</v>
      </c>
      <c r="J13" t="s">
        <v>149</v>
      </c>
    </row>
    <row r="14" spans="1:10" ht="14.25" x14ac:dyDescent="0.15">
      <c r="A14" t="s">
        <v>137</v>
      </c>
      <c r="B14" t="s">
        <v>132</v>
      </c>
      <c r="G14" t="s">
        <v>167</v>
      </c>
      <c r="H14" s="4" t="s">
        <v>168</v>
      </c>
      <c r="I14" t="s">
        <v>170</v>
      </c>
      <c r="J14" t="s">
        <v>169</v>
      </c>
    </row>
    <row r="15" spans="1:10" x14ac:dyDescent="0.15">
      <c r="B15" t="s">
        <v>133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3"/>
  <sheetViews>
    <sheetView workbookViewId="0">
      <selection sqref="A1:XFD1048576"/>
    </sheetView>
  </sheetViews>
  <sheetFormatPr defaultRowHeight="13.5" x14ac:dyDescent="0.15"/>
  <cols>
    <col min="1" max="1" width="34.625" customWidth="1"/>
    <col min="2" max="73" width="20.625" customWidth="1"/>
  </cols>
  <sheetData>
    <row r="1" spans="1:39" x14ac:dyDescent="0.15">
      <c r="B1" s="5" t="s">
        <v>171</v>
      </c>
      <c r="C1" s="5" t="s">
        <v>172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177</v>
      </c>
      <c r="I1" s="5" t="s">
        <v>178</v>
      </c>
      <c r="J1" s="5" t="s">
        <v>179</v>
      </c>
      <c r="K1" s="5" t="s">
        <v>180</v>
      </c>
      <c r="L1" s="5" t="s">
        <v>181</v>
      </c>
      <c r="M1" s="5" t="s">
        <v>182</v>
      </c>
      <c r="N1" s="5" t="s">
        <v>183</v>
      </c>
      <c r="O1" s="5" t="s">
        <v>184</v>
      </c>
      <c r="P1" s="5" t="s">
        <v>185</v>
      </c>
      <c r="Q1" s="5" t="s">
        <v>186</v>
      </c>
      <c r="R1" s="5" t="s">
        <v>187</v>
      </c>
      <c r="S1" s="5" t="s">
        <v>188</v>
      </c>
      <c r="T1" s="5" t="s">
        <v>189</v>
      </c>
      <c r="U1" s="5" t="s">
        <v>190</v>
      </c>
      <c r="V1" s="5" t="s">
        <v>191</v>
      </c>
      <c r="W1" s="5" t="s">
        <v>192</v>
      </c>
      <c r="X1" s="5" t="s">
        <v>193</v>
      </c>
      <c r="Y1" s="5" t="s">
        <v>194</v>
      </c>
      <c r="Z1" s="5" t="s">
        <v>195</v>
      </c>
      <c r="AA1" s="5" t="s">
        <v>196</v>
      </c>
      <c r="AB1" s="5" t="s">
        <v>197</v>
      </c>
      <c r="AC1" s="5" t="s">
        <v>198</v>
      </c>
      <c r="AD1" s="5" t="s">
        <v>199</v>
      </c>
      <c r="AE1" s="5" t="s">
        <v>200</v>
      </c>
      <c r="AF1" s="5" t="s">
        <v>201</v>
      </c>
      <c r="AG1" s="5" t="s">
        <v>202</v>
      </c>
      <c r="AH1" s="5" t="s">
        <v>203</v>
      </c>
      <c r="AI1" s="5" t="s">
        <v>204</v>
      </c>
      <c r="AJ1" s="5" t="s">
        <v>205</v>
      </c>
      <c r="AK1" s="5" t="s">
        <v>206</v>
      </c>
      <c r="AL1" s="5" t="s">
        <v>207</v>
      </c>
      <c r="AM1" s="5" t="s">
        <v>208</v>
      </c>
    </row>
    <row r="2" spans="1:39" x14ac:dyDescent="0.15">
      <c r="A2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210</v>
      </c>
      <c r="G2" s="5" t="s">
        <v>211</v>
      </c>
      <c r="H2" s="5" t="s">
        <v>212</v>
      </c>
      <c r="I2" s="5" t="s">
        <v>213</v>
      </c>
      <c r="J2" s="5" t="s">
        <v>210</v>
      </c>
      <c r="K2" s="5" t="s">
        <v>211</v>
      </c>
      <c r="L2" s="5" t="s">
        <v>212</v>
      </c>
      <c r="M2" s="5" t="s">
        <v>213</v>
      </c>
      <c r="N2" s="5" t="s">
        <v>210</v>
      </c>
      <c r="O2" s="5" t="s">
        <v>211</v>
      </c>
      <c r="P2" s="5" t="s">
        <v>212</v>
      </c>
      <c r="Q2" s="5" t="s">
        <v>213</v>
      </c>
      <c r="R2" s="5" t="s">
        <v>210</v>
      </c>
      <c r="S2" s="5" t="s">
        <v>211</v>
      </c>
      <c r="T2" s="5" t="s">
        <v>212</v>
      </c>
      <c r="U2" s="5" t="s">
        <v>213</v>
      </c>
      <c r="V2" s="5" t="s">
        <v>210</v>
      </c>
      <c r="W2" s="5" t="s">
        <v>211</v>
      </c>
      <c r="X2" s="5" t="s">
        <v>212</v>
      </c>
      <c r="Y2" s="5" t="s">
        <v>213</v>
      </c>
      <c r="Z2" s="5" t="s">
        <v>210</v>
      </c>
      <c r="AA2" s="5" t="s">
        <v>211</v>
      </c>
      <c r="AB2" s="5" t="s">
        <v>212</v>
      </c>
      <c r="AC2" s="5" t="s">
        <v>213</v>
      </c>
      <c r="AD2" s="5" t="s">
        <v>210</v>
      </c>
      <c r="AE2" s="5" t="s">
        <v>211</v>
      </c>
      <c r="AF2" s="5" t="s">
        <v>212</v>
      </c>
      <c r="AG2" s="5" t="s">
        <v>213</v>
      </c>
      <c r="AH2" s="5" t="s">
        <v>210</v>
      </c>
      <c r="AI2" s="5" t="s">
        <v>212</v>
      </c>
      <c r="AJ2" s="5" t="s">
        <v>212</v>
      </c>
      <c r="AK2" s="5" t="s">
        <v>212</v>
      </c>
      <c r="AL2" s="5" t="s">
        <v>212</v>
      </c>
      <c r="AM2" s="5" t="s">
        <v>212</v>
      </c>
    </row>
    <row r="3" spans="1:39" x14ac:dyDescent="0.15">
      <c r="A3" t="s">
        <v>214</v>
      </c>
      <c r="B3" s="5" t="s">
        <v>215</v>
      </c>
      <c r="C3" s="5" t="s">
        <v>215</v>
      </c>
      <c r="D3" s="5" t="s">
        <v>215</v>
      </c>
      <c r="E3" s="5" t="s">
        <v>215</v>
      </c>
      <c r="F3" s="5" t="s">
        <v>215</v>
      </c>
      <c r="G3" s="5" t="s">
        <v>215</v>
      </c>
      <c r="H3" s="5" t="s">
        <v>215</v>
      </c>
      <c r="I3" s="5" t="s">
        <v>215</v>
      </c>
      <c r="J3" s="5" t="s">
        <v>215</v>
      </c>
      <c r="K3" s="5" t="s">
        <v>215</v>
      </c>
      <c r="L3" s="5" t="s">
        <v>215</v>
      </c>
      <c r="M3" s="5" t="s">
        <v>215</v>
      </c>
      <c r="N3" s="5" t="s">
        <v>215</v>
      </c>
      <c r="O3" s="5" t="s">
        <v>215</v>
      </c>
      <c r="P3" s="5" t="s">
        <v>215</v>
      </c>
      <c r="Q3" s="5" t="s">
        <v>215</v>
      </c>
      <c r="R3" s="5" t="s">
        <v>215</v>
      </c>
      <c r="S3" s="5" t="s">
        <v>215</v>
      </c>
      <c r="T3" s="5" t="s">
        <v>215</v>
      </c>
      <c r="U3" s="5" t="s">
        <v>215</v>
      </c>
      <c r="V3" s="5" t="s">
        <v>215</v>
      </c>
      <c r="W3" s="5" t="s">
        <v>215</v>
      </c>
      <c r="X3" s="5" t="s">
        <v>215</v>
      </c>
      <c r="Y3" s="5" t="s">
        <v>215</v>
      </c>
      <c r="Z3" s="5" t="s">
        <v>215</v>
      </c>
      <c r="AA3" s="5" t="s">
        <v>215</v>
      </c>
      <c r="AB3" s="5" t="s">
        <v>215</v>
      </c>
      <c r="AC3" s="5" t="s">
        <v>215</v>
      </c>
      <c r="AD3" s="5" t="s">
        <v>215</v>
      </c>
      <c r="AE3" s="5" t="s">
        <v>215</v>
      </c>
      <c r="AF3" s="5" t="s">
        <v>215</v>
      </c>
      <c r="AG3" s="5" t="s">
        <v>215</v>
      </c>
      <c r="AH3" s="5" t="s">
        <v>215</v>
      </c>
      <c r="AI3" s="5" t="s">
        <v>215</v>
      </c>
      <c r="AJ3" s="5" t="s">
        <v>215</v>
      </c>
      <c r="AK3" s="5" t="s">
        <v>215</v>
      </c>
      <c r="AL3" s="5" t="s">
        <v>215</v>
      </c>
      <c r="AM3" s="5" t="s">
        <v>215</v>
      </c>
    </row>
    <row r="4" spans="1:39" x14ac:dyDescent="0.15">
      <c r="A4" s="6" t="s">
        <v>216</v>
      </c>
      <c r="B4" s="5" t="s">
        <v>217</v>
      </c>
      <c r="C4" s="5" t="s">
        <v>217</v>
      </c>
      <c r="D4" s="5" t="s">
        <v>217</v>
      </c>
      <c r="E4" s="5" t="s">
        <v>217</v>
      </c>
      <c r="F4" s="5" t="s">
        <v>217</v>
      </c>
      <c r="G4" s="5" t="s">
        <v>217</v>
      </c>
      <c r="H4" s="5" t="s">
        <v>217</v>
      </c>
      <c r="I4" s="5" t="s">
        <v>217</v>
      </c>
      <c r="J4" s="5" t="s">
        <v>217</v>
      </c>
      <c r="K4" s="5" t="s">
        <v>217</v>
      </c>
      <c r="L4" s="5" t="s">
        <v>217</v>
      </c>
      <c r="M4" s="5" t="s">
        <v>217</v>
      </c>
      <c r="N4" s="5" t="s">
        <v>217</v>
      </c>
      <c r="O4" s="5" t="s">
        <v>217</v>
      </c>
      <c r="P4" s="5" t="s">
        <v>217</v>
      </c>
      <c r="Q4" s="5" t="s">
        <v>217</v>
      </c>
      <c r="R4" s="5" t="s">
        <v>217</v>
      </c>
      <c r="S4" s="5" t="s">
        <v>217</v>
      </c>
      <c r="T4" s="5" t="s">
        <v>217</v>
      </c>
      <c r="U4" s="5" t="s">
        <v>217</v>
      </c>
      <c r="V4" s="5" t="s">
        <v>217</v>
      </c>
      <c r="W4" s="5" t="s">
        <v>217</v>
      </c>
      <c r="X4" s="5" t="s">
        <v>217</v>
      </c>
      <c r="Y4" s="5" t="s">
        <v>217</v>
      </c>
      <c r="Z4" s="5" t="s">
        <v>217</v>
      </c>
      <c r="AA4" s="5" t="s">
        <v>217</v>
      </c>
      <c r="AB4" s="5" t="s">
        <v>217</v>
      </c>
      <c r="AC4" s="5" t="s">
        <v>217</v>
      </c>
      <c r="AD4" s="5" t="s">
        <v>217</v>
      </c>
      <c r="AE4" s="5" t="s">
        <v>217</v>
      </c>
      <c r="AF4" s="5" t="s">
        <v>217</v>
      </c>
      <c r="AG4" s="5" t="s">
        <v>217</v>
      </c>
      <c r="AH4" s="5" t="s">
        <v>217</v>
      </c>
      <c r="AI4" s="5" t="s">
        <v>217</v>
      </c>
      <c r="AJ4" s="5" t="s">
        <v>217</v>
      </c>
      <c r="AK4" s="5" t="s">
        <v>217</v>
      </c>
      <c r="AL4" s="5" t="s">
        <v>217</v>
      </c>
      <c r="AM4" s="5" t="s">
        <v>217</v>
      </c>
    </row>
    <row r="5" spans="1:39" x14ac:dyDescent="0.15">
      <c r="A5" t="s">
        <v>218</v>
      </c>
      <c r="B5" s="7">
        <v>53291700</v>
      </c>
      <c r="C5" s="7">
        <v>50493100</v>
      </c>
      <c r="D5" s="7">
        <v>53848600</v>
      </c>
      <c r="E5" s="7">
        <v>53664800</v>
      </c>
      <c r="F5" s="7">
        <v>59771900</v>
      </c>
      <c r="G5" s="7">
        <v>50850200</v>
      </c>
      <c r="H5" s="7">
        <v>49647600</v>
      </c>
      <c r="I5" s="7">
        <v>46846300</v>
      </c>
      <c r="J5" s="7">
        <v>49252600</v>
      </c>
      <c r="K5" s="7">
        <v>44636900</v>
      </c>
      <c r="L5" s="7">
        <v>42816700</v>
      </c>
      <c r="M5" s="7">
        <v>39979600</v>
      </c>
      <c r="N5" s="7">
        <v>37904400</v>
      </c>
      <c r="O5" s="7">
        <v>37242600</v>
      </c>
      <c r="P5" s="7">
        <v>36639100</v>
      </c>
      <c r="Q5" s="7">
        <v>31178400</v>
      </c>
      <c r="R5" s="7">
        <v>30093400</v>
      </c>
      <c r="S5" s="7">
        <v>26587700</v>
      </c>
      <c r="T5" s="7">
        <v>25632300</v>
      </c>
      <c r="U5" s="7">
        <v>23127500</v>
      </c>
      <c r="V5" s="7">
        <v>24996300</v>
      </c>
      <c r="W5" s="7">
        <v>22605000</v>
      </c>
      <c r="X5" s="7">
        <v>22400300</v>
      </c>
      <c r="Y5" s="7">
        <v>16725500</v>
      </c>
      <c r="Z5" s="7">
        <v>15922400</v>
      </c>
      <c r="AA5" s="7">
        <v>15342300</v>
      </c>
      <c r="AB5" s="7">
        <v>20693600</v>
      </c>
      <c r="AC5" s="7">
        <v>15229000</v>
      </c>
      <c r="AD5" s="7">
        <v>14819500</v>
      </c>
      <c r="AE5" s="7">
        <v>12648300</v>
      </c>
      <c r="AF5" s="7">
        <v>12336900</v>
      </c>
      <c r="AG5" s="7">
        <v>9339900</v>
      </c>
      <c r="AH5" s="7">
        <v>9644600</v>
      </c>
      <c r="AI5" s="7">
        <v>7465000</v>
      </c>
      <c r="AJ5" s="7">
        <v>5701300</v>
      </c>
      <c r="AK5" s="7">
        <v>5425300</v>
      </c>
      <c r="AL5" s="7"/>
      <c r="AM5" s="7"/>
    </row>
    <row r="6" spans="1:39" x14ac:dyDescent="0.15">
      <c r="A6" t="s">
        <v>219</v>
      </c>
      <c r="B6" s="7">
        <v>6356100</v>
      </c>
      <c r="C6" s="7">
        <v>7189400</v>
      </c>
      <c r="D6" s="7">
        <v>9399100</v>
      </c>
      <c r="E6" s="7">
        <v>11045400</v>
      </c>
      <c r="F6" s="7">
        <v>13764200</v>
      </c>
      <c r="G6" s="7">
        <v>14401700</v>
      </c>
      <c r="H6" s="7">
        <v>13171100</v>
      </c>
      <c r="I6" s="7">
        <v>13934300</v>
      </c>
      <c r="J6" s="7">
        <v>25064300</v>
      </c>
      <c r="K6" s="7">
        <v>13807100</v>
      </c>
      <c r="L6" s="7">
        <v>23659100</v>
      </c>
      <c r="M6" s="7">
        <v>21809100</v>
      </c>
      <c r="N6" s="7">
        <v>29452900</v>
      </c>
      <c r="O6" s="7">
        <v>26417400</v>
      </c>
      <c r="P6" s="7">
        <v>38653500</v>
      </c>
      <c r="Q6" s="7">
        <v>11094600</v>
      </c>
      <c r="R6" s="7">
        <v>9734200</v>
      </c>
      <c r="S6" s="7">
        <v>6950100</v>
      </c>
      <c r="T6" s="7">
        <v>8195500</v>
      </c>
      <c r="U6" s="7">
        <v>6130200</v>
      </c>
      <c r="V6" s="7">
        <v>4512900</v>
      </c>
      <c r="W6" s="7">
        <v>3044500</v>
      </c>
      <c r="X6" s="7">
        <v>2631900</v>
      </c>
      <c r="Y6" s="7">
        <v>1816800</v>
      </c>
      <c r="Z6" s="7">
        <v>1544500</v>
      </c>
      <c r="AA6" s="7">
        <v>2340700</v>
      </c>
      <c r="AB6" s="7">
        <v>3130300</v>
      </c>
      <c r="AC6" s="7">
        <v>1536200</v>
      </c>
      <c r="AD6" s="7">
        <v>1376600</v>
      </c>
      <c r="AE6" s="7">
        <v>1164600</v>
      </c>
      <c r="AF6" s="7">
        <v>1556500</v>
      </c>
      <c r="AG6" s="7">
        <v>1377600</v>
      </c>
      <c r="AH6" s="7">
        <v>998800</v>
      </c>
      <c r="AI6" s="7">
        <v>921900</v>
      </c>
      <c r="AJ6" s="7">
        <v>1770900</v>
      </c>
      <c r="AK6" s="7">
        <v>1031400</v>
      </c>
      <c r="AL6" s="7"/>
      <c r="AM6" s="7"/>
    </row>
    <row r="7" spans="1:39" x14ac:dyDescent="0.15">
      <c r="A7" t="s">
        <v>220</v>
      </c>
      <c r="B7" s="7">
        <v>110500</v>
      </c>
      <c r="C7" s="7">
        <v>115000</v>
      </c>
      <c r="D7" s="7">
        <v>41100</v>
      </c>
      <c r="E7" s="7">
        <v>2500</v>
      </c>
      <c r="F7" s="7">
        <v>67300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15">
      <c r="A8" t="s">
        <v>221</v>
      </c>
      <c r="B8" s="7">
        <v>8587800</v>
      </c>
      <c r="C8" s="7">
        <v>6336500</v>
      </c>
      <c r="D8" s="7">
        <v>6818000</v>
      </c>
      <c r="E8" s="7">
        <v>6969100</v>
      </c>
      <c r="F8" s="7">
        <v>11020200</v>
      </c>
      <c r="G8" s="7">
        <v>12349800</v>
      </c>
      <c r="H8" s="7">
        <v>12231400</v>
      </c>
      <c r="I8" s="7">
        <v>11100200</v>
      </c>
      <c r="J8" s="7">
        <v>9005100</v>
      </c>
      <c r="K8" s="7">
        <v>14268000</v>
      </c>
      <c r="L8" s="7">
        <v>15180300</v>
      </c>
      <c r="M8" s="7">
        <v>16813700</v>
      </c>
      <c r="N8" s="7">
        <v>14983600</v>
      </c>
      <c r="O8" s="7">
        <v>15410100</v>
      </c>
      <c r="P8" s="7">
        <v>15100400</v>
      </c>
      <c r="Q8" s="7">
        <v>14454100</v>
      </c>
      <c r="R8" s="7">
        <v>8437600</v>
      </c>
      <c r="S8" s="7">
        <v>7442900</v>
      </c>
      <c r="T8" s="7">
        <v>4863300</v>
      </c>
      <c r="U8" s="7">
        <v>7883800</v>
      </c>
      <c r="V8" s="7">
        <v>5591600</v>
      </c>
      <c r="W8" s="7">
        <v>4376700</v>
      </c>
      <c r="X8" s="7">
        <v>5548900</v>
      </c>
      <c r="Y8" s="7">
        <v>3274300</v>
      </c>
      <c r="Z8" s="7">
        <v>731100</v>
      </c>
      <c r="AA8" s="7">
        <v>1859500</v>
      </c>
      <c r="AB8" s="7">
        <v>1914300</v>
      </c>
      <c r="AC8" s="7">
        <v>782300</v>
      </c>
      <c r="AD8" s="7">
        <v>1709700</v>
      </c>
      <c r="AE8" s="7">
        <v>1066600</v>
      </c>
      <c r="AF8" s="7">
        <v>1109000</v>
      </c>
      <c r="AG8" s="7">
        <v>3714700</v>
      </c>
      <c r="AH8" s="7">
        <v>965700</v>
      </c>
      <c r="AI8" s="7">
        <v>519000</v>
      </c>
      <c r="AJ8" s="7">
        <v>82400</v>
      </c>
      <c r="AK8" s="7">
        <v>366800</v>
      </c>
      <c r="AL8" s="7"/>
      <c r="AM8" s="7"/>
    </row>
    <row r="9" spans="1:39" x14ac:dyDescent="0.15">
      <c r="A9" t="s">
        <v>222</v>
      </c>
      <c r="B9" s="7">
        <v>3370700</v>
      </c>
      <c r="C9" s="7">
        <v>4617600</v>
      </c>
      <c r="D9" s="7">
        <v>2750900</v>
      </c>
      <c r="E9" s="7">
        <v>1756100</v>
      </c>
      <c r="F9" s="7">
        <v>2003300</v>
      </c>
      <c r="G9" s="7">
        <v>2198500</v>
      </c>
      <c r="H9" s="7">
        <v>1101800</v>
      </c>
      <c r="I9" s="7">
        <v>1643500</v>
      </c>
      <c r="J9" s="7">
        <v>2041300</v>
      </c>
      <c r="K9" s="7">
        <v>631800</v>
      </c>
      <c r="L9" s="7">
        <v>1228500</v>
      </c>
      <c r="M9" s="7">
        <v>1720000</v>
      </c>
      <c r="N9" s="7">
        <v>1553000</v>
      </c>
      <c r="O9" s="7">
        <v>1466400</v>
      </c>
      <c r="P9" s="7">
        <v>819000</v>
      </c>
      <c r="Q9" s="7">
        <v>329800</v>
      </c>
      <c r="R9" s="7">
        <v>275800</v>
      </c>
      <c r="S9" s="7">
        <v>619900</v>
      </c>
      <c r="T9" s="7">
        <v>285500</v>
      </c>
      <c r="U9" s="7">
        <v>628200</v>
      </c>
      <c r="V9" s="7">
        <v>661300</v>
      </c>
      <c r="W9" s="7">
        <v>726900</v>
      </c>
      <c r="X9" s="7">
        <v>444900</v>
      </c>
      <c r="Y9" s="7">
        <v>739800</v>
      </c>
      <c r="Z9" s="7">
        <v>788800</v>
      </c>
      <c r="AA9" s="7">
        <v>836400</v>
      </c>
      <c r="AB9" s="7">
        <v>775500</v>
      </c>
      <c r="AC9" s="7">
        <v>690200</v>
      </c>
      <c r="AD9" s="7">
        <v>461400</v>
      </c>
      <c r="AE9" s="7">
        <v>1614800</v>
      </c>
      <c r="AF9" s="7">
        <v>650000</v>
      </c>
      <c r="AG9" s="7">
        <v>811000</v>
      </c>
      <c r="AH9" s="7">
        <v>640400</v>
      </c>
      <c r="AI9" s="7">
        <v>472500</v>
      </c>
      <c r="AJ9" s="7">
        <v>481300</v>
      </c>
      <c r="AK9" s="7">
        <v>878400</v>
      </c>
      <c r="AL9" s="7"/>
      <c r="AM9" s="7"/>
    </row>
    <row r="10" spans="1:39" x14ac:dyDescent="0.15">
      <c r="A10" t="s">
        <v>223</v>
      </c>
      <c r="B10" s="7">
        <v>713800</v>
      </c>
      <c r="C10" s="7">
        <v>795900</v>
      </c>
      <c r="D10" s="7">
        <v>822600</v>
      </c>
      <c r="E10" s="7">
        <v>816600</v>
      </c>
      <c r="F10" s="7">
        <v>721000</v>
      </c>
      <c r="G10" s="7">
        <v>916200</v>
      </c>
      <c r="H10" s="7">
        <v>774900</v>
      </c>
      <c r="I10" s="7">
        <v>602900</v>
      </c>
      <c r="J10" s="7">
        <v>540700</v>
      </c>
      <c r="K10" s="7">
        <v>484300</v>
      </c>
      <c r="L10" s="7">
        <v>416000</v>
      </c>
      <c r="M10" s="7">
        <v>473700</v>
      </c>
      <c r="N10" s="7">
        <v>493100</v>
      </c>
      <c r="O10" s="7">
        <v>378100</v>
      </c>
      <c r="P10" s="7">
        <v>468300</v>
      </c>
      <c r="Q10" s="7">
        <v>497800</v>
      </c>
      <c r="R10" s="7">
        <v>477600</v>
      </c>
      <c r="S10" s="7">
        <v>478200</v>
      </c>
      <c r="T10" s="7">
        <v>447800</v>
      </c>
      <c r="U10" s="7">
        <v>505000</v>
      </c>
      <c r="V10" s="7">
        <v>374900</v>
      </c>
      <c r="W10" s="7">
        <v>295900</v>
      </c>
      <c r="X10" s="7">
        <v>318200</v>
      </c>
      <c r="Y10" s="7">
        <v>169400</v>
      </c>
      <c r="Z10" s="7">
        <v>366600</v>
      </c>
      <c r="AA10" s="7">
        <v>324100</v>
      </c>
      <c r="AB10" s="7">
        <v>535700</v>
      </c>
      <c r="AC10" s="7">
        <v>330500</v>
      </c>
      <c r="AD10" s="7">
        <v>415000</v>
      </c>
      <c r="AE10" s="7">
        <v>320600</v>
      </c>
      <c r="AF10" s="7">
        <v>204900</v>
      </c>
      <c r="AG10" s="7">
        <v>76700</v>
      </c>
      <c r="AH10" s="7">
        <v>69500</v>
      </c>
      <c r="AI10" s="7">
        <v>45200</v>
      </c>
      <c r="AJ10" s="7">
        <v>21100</v>
      </c>
      <c r="AK10" s="7">
        <v>30100</v>
      </c>
      <c r="AL10" s="7"/>
      <c r="AM10" s="7"/>
    </row>
    <row r="11" spans="1:39" x14ac:dyDescent="0.15">
      <c r="A11" t="s">
        <v>224</v>
      </c>
      <c r="B11" s="7">
        <v>7848900</v>
      </c>
      <c r="C11" s="7">
        <v>11435300</v>
      </c>
      <c r="D11" s="7">
        <v>13576500</v>
      </c>
      <c r="E11" s="7">
        <v>28213400</v>
      </c>
      <c r="F11" s="7">
        <v>38438200</v>
      </c>
      <c r="G11" s="7">
        <v>30285100</v>
      </c>
      <c r="H11" s="7">
        <v>28676700</v>
      </c>
      <c r="I11" s="7">
        <v>21733200</v>
      </c>
      <c r="J11" s="7">
        <v>21767700</v>
      </c>
      <c r="K11" s="7">
        <v>19369400</v>
      </c>
      <c r="L11" s="7">
        <v>6908200</v>
      </c>
      <c r="M11" s="7">
        <v>18016100</v>
      </c>
      <c r="N11" s="7">
        <v>22546200</v>
      </c>
      <c r="O11" s="7">
        <v>9707200</v>
      </c>
      <c r="P11" s="7">
        <v>16221100</v>
      </c>
      <c r="Q11" s="7">
        <v>7217500</v>
      </c>
      <c r="R11" s="7">
        <v>13405200</v>
      </c>
      <c r="S11" s="7">
        <v>18645700</v>
      </c>
      <c r="T11" s="7">
        <v>14763200</v>
      </c>
      <c r="U11" s="7">
        <v>12236700</v>
      </c>
      <c r="V11" s="7">
        <v>14303200</v>
      </c>
      <c r="W11" s="7">
        <v>10299900</v>
      </c>
      <c r="X11" s="7">
        <v>18520300</v>
      </c>
      <c r="Y11" s="7">
        <v>2745200</v>
      </c>
      <c r="Z11" s="7">
        <v>3078600</v>
      </c>
      <c r="AA11" s="7">
        <v>2883200</v>
      </c>
      <c r="AB11" s="7">
        <v>5769800</v>
      </c>
      <c r="AC11" s="7">
        <v>4249600</v>
      </c>
      <c r="AD11" s="7">
        <v>4474500</v>
      </c>
      <c r="AE11" s="7">
        <v>9315500</v>
      </c>
      <c r="AF11" s="7">
        <v>11804600</v>
      </c>
      <c r="AG11" s="7">
        <v>5735300</v>
      </c>
      <c r="AH11" s="7">
        <v>4032800</v>
      </c>
      <c r="AI11" s="7">
        <v>4481100</v>
      </c>
      <c r="AJ11" s="7">
        <v>4026500</v>
      </c>
      <c r="AK11" s="7">
        <v>722500</v>
      </c>
      <c r="AL11" s="7"/>
      <c r="AM11" s="7"/>
    </row>
    <row r="12" spans="1:39" x14ac:dyDescent="0.15">
      <c r="A12" t="s">
        <v>225</v>
      </c>
      <c r="B12" s="7">
        <v>2754200</v>
      </c>
      <c r="C12" s="7">
        <v>2993500</v>
      </c>
      <c r="D12" s="7">
        <v>2612500</v>
      </c>
      <c r="E12" s="7">
        <v>2415500</v>
      </c>
      <c r="F12" s="7">
        <v>2142800</v>
      </c>
      <c r="G12" s="7">
        <v>1994400</v>
      </c>
      <c r="H12" s="7">
        <v>1554500</v>
      </c>
      <c r="I12" s="7">
        <v>1439300</v>
      </c>
      <c r="J12" s="7">
        <v>1365600</v>
      </c>
      <c r="K12" s="7">
        <v>1402100</v>
      </c>
      <c r="L12" s="7">
        <v>1304000</v>
      </c>
      <c r="M12" s="7">
        <v>1163500</v>
      </c>
      <c r="N12" s="7">
        <v>1137900</v>
      </c>
      <c r="O12" s="7">
        <v>1108000</v>
      </c>
      <c r="P12" s="7">
        <v>1005100</v>
      </c>
      <c r="Q12" s="7">
        <v>783100</v>
      </c>
      <c r="R12" s="7">
        <v>689300</v>
      </c>
      <c r="S12" s="7">
        <v>676500</v>
      </c>
      <c r="T12" s="7">
        <v>609500</v>
      </c>
      <c r="U12" s="7">
        <v>528800</v>
      </c>
      <c r="V12" s="7">
        <v>477100</v>
      </c>
      <c r="W12" s="7">
        <v>481400</v>
      </c>
      <c r="X12" s="7">
        <v>413500</v>
      </c>
      <c r="Y12" s="7">
        <v>362100</v>
      </c>
      <c r="Z12" s="7">
        <v>348500</v>
      </c>
      <c r="AA12" s="7">
        <v>348300</v>
      </c>
      <c r="AB12" s="7">
        <v>394100</v>
      </c>
      <c r="AC12" s="7">
        <v>435100</v>
      </c>
      <c r="AD12" s="7">
        <v>402200</v>
      </c>
      <c r="AE12" s="7">
        <v>386500</v>
      </c>
      <c r="AF12" s="7">
        <v>335900</v>
      </c>
      <c r="AG12" s="7">
        <v>257300</v>
      </c>
      <c r="AH12" s="7">
        <v>232100</v>
      </c>
      <c r="AI12" s="7">
        <v>199600</v>
      </c>
      <c r="AJ12" s="7">
        <v>165000</v>
      </c>
      <c r="AK12" s="7">
        <v>158700</v>
      </c>
      <c r="AL12" s="7">
        <v>253498.9</v>
      </c>
      <c r="AM12" s="7">
        <v>292077.90000000002</v>
      </c>
    </row>
    <row r="13" spans="1:39" x14ac:dyDescent="0.15">
      <c r="A13" t="s">
        <v>226</v>
      </c>
      <c r="B13" s="7">
        <v>225359300</v>
      </c>
      <c r="C13" s="7">
        <v>218839800</v>
      </c>
      <c r="D13" s="7">
        <v>213633200</v>
      </c>
      <c r="E13" s="7">
        <v>207072100</v>
      </c>
      <c r="F13" s="7">
        <v>207050000</v>
      </c>
      <c r="G13" s="7">
        <v>199836900</v>
      </c>
      <c r="H13" s="7">
        <v>189992100</v>
      </c>
      <c r="I13" s="7">
        <v>184360400</v>
      </c>
      <c r="J13" s="7">
        <v>178789500</v>
      </c>
      <c r="K13" s="7">
        <v>171802700</v>
      </c>
      <c r="L13" s="7">
        <v>162757600</v>
      </c>
      <c r="M13" s="7">
        <v>157228100</v>
      </c>
      <c r="N13" s="7">
        <v>150969200</v>
      </c>
      <c r="O13" s="7">
        <v>145136900</v>
      </c>
      <c r="P13" s="7">
        <v>141077900</v>
      </c>
      <c r="Q13" s="7">
        <v>136355400</v>
      </c>
      <c r="R13" s="7">
        <v>133472400</v>
      </c>
      <c r="S13" s="7">
        <v>127800800</v>
      </c>
      <c r="T13" s="7">
        <v>124602600</v>
      </c>
      <c r="U13" s="7">
        <v>118327600</v>
      </c>
      <c r="V13" s="7">
        <v>117634700</v>
      </c>
      <c r="W13" s="7">
        <v>111650500</v>
      </c>
      <c r="X13" s="7">
        <v>105047900</v>
      </c>
      <c r="Y13" s="7">
        <v>97597000</v>
      </c>
      <c r="Z13" s="7">
        <v>97405500</v>
      </c>
      <c r="AA13" s="7">
        <v>82208500</v>
      </c>
      <c r="AB13" s="7">
        <v>65135200</v>
      </c>
      <c r="AC13" s="7">
        <v>64124200</v>
      </c>
      <c r="AD13" s="7">
        <v>62319200</v>
      </c>
      <c r="AE13" s="7">
        <v>59640600</v>
      </c>
      <c r="AF13" s="7">
        <v>56586600</v>
      </c>
      <c r="AG13" s="7">
        <v>53780800</v>
      </c>
      <c r="AH13" s="7">
        <v>52714200</v>
      </c>
      <c r="AI13" s="7">
        <v>45338100</v>
      </c>
      <c r="AJ13" s="7">
        <v>35802400</v>
      </c>
      <c r="AK13" s="7">
        <v>29161300</v>
      </c>
      <c r="AL13" s="7"/>
      <c r="AM13" s="7"/>
    </row>
    <row r="14" spans="1:39" x14ac:dyDescent="0.15">
      <c r="A14" t="s">
        <v>227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15">
      <c r="A15" t="s">
        <v>228</v>
      </c>
      <c r="B15" s="7">
        <v>30995100</v>
      </c>
      <c r="C15" s="7">
        <v>24210700</v>
      </c>
      <c r="D15" s="7">
        <v>20940400</v>
      </c>
      <c r="E15" s="7">
        <v>18577000</v>
      </c>
      <c r="F15" s="7">
        <v>18593500</v>
      </c>
      <c r="G15" s="7">
        <v>18025900</v>
      </c>
      <c r="H15" s="7">
        <v>17782900</v>
      </c>
      <c r="I15" s="7">
        <v>20015500</v>
      </c>
      <c r="J15" s="7">
        <v>22543300</v>
      </c>
      <c r="K15" s="7">
        <v>21587000</v>
      </c>
      <c r="L15" s="7">
        <v>19671700</v>
      </c>
      <c r="M15" s="7">
        <v>17458300</v>
      </c>
      <c r="N15" s="7">
        <v>17387600</v>
      </c>
      <c r="O15" s="7">
        <v>14514600</v>
      </c>
      <c r="P15" s="7">
        <v>13438700</v>
      </c>
      <c r="Q15" s="7">
        <v>11524200</v>
      </c>
      <c r="R15" s="7">
        <v>14788400</v>
      </c>
      <c r="S15" s="7">
        <v>12582100</v>
      </c>
      <c r="T15" s="7">
        <v>13697600</v>
      </c>
      <c r="U15" s="7">
        <v>12778800</v>
      </c>
      <c r="V15" s="7">
        <v>12044200</v>
      </c>
      <c r="W15" s="7">
        <v>9417500</v>
      </c>
      <c r="X15" s="7">
        <v>9423100</v>
      </c>
      <c r="Y15" s="7">
        <v>7219300</v>
      </c>
      <c r="Z15" s="7">
        <v>8996700</v>
      </c>
      <c r="AA15" s="7">
        <v>8871200</v>
      </c>
      <c r="AB15" s="7">
        <v>8520300</v>
      </c>
      <c r="AC15" s="7">
        <v>6802800</v>
      </c>
      <c r="AD15" s="7">
        <v>7844300</v>
      </c>
      <c r="AE15" s="7">
        <v>6031300</v>
      </c>
      <c r="AF15" s="7">
        <v>4384300</v>
      </c>
      <c r="AG15" s="7">
        <v>5340400</v>
      </c>
      <c r="AH15" s="7">
        <v>4847200</v>
      </c>
      <c r="AI15" s="7">
        <v>3150300</v>
      </c>
      <c r="AJ15" s="7">
        <v>3187600</v>
      </c>
      <c r="AK15" s="7">
        <v>4074900</v>
      </c>
      <c r="AL15" s="7"/>
      <c r="AM15" s="7"/>
    </row>
    <row r="16" spans="1:39" x14ac:dyDescent="0.15">
      <c r="A16" t="s">
        <v>229</v>
      </c>
      <c r="B16" s="7">
        <v>18444800</v>
      </c>
      <c r="C16" s="7">
        <v>17877900</v>
      </c>
      <c r="D16" s="7">
        <v>17795700</v>
      </c>
      <c r="E16" s="7">
        <v>17122200</v>
      </c>
      <c r="F16" s="7">
        <v>15878100</v>
      </c>
      <c r="G16" s="7">
        <v>15792800</v>
      </c>
      <c r="H16" s="7">
        <v>15484900</v>
      </c>
      <c r="I16" s="7">
        <v>15253500</v>
      </c>
      <c r="J16" s="7">
        <v>16091800</v>
      </c>
      <c r="K16" s="7">
        <v>14852800</v>
      </c>
      <c r="L16" s="7">
        <v>13501400</v>
      </c>
      <c r="M16" s="7">
        <v>13831600</v>
      </c>
      <c r="N16" s="7">
        <v>12740100</v>
      </c>
      <c r="O16" s="7">
        <v>12050300</v>
      </c>
      <c r="P16" s="7">
        <v>10846800</v>
      </c>
      <c r="Q16" s="7">
        <v>11480700</v>
      </c>
      <c r="R16" s="7">
        <v>11029800</v>
      </c>
      <c r="S16" s="7">
        <v>10491000</v>
      </c>
      <c r="T16" s="7">
        <v>12904100</v>
      </c>
      <c r="U16" s="7">
        <v>10642400</v>
      </c>
      <c r="V16" s="7">
        <v>11457800</v>
      </c>
      <c r="W16" s="7">
        <v>10272000</v>
      </c>
      <c r="X16" s="7">
        <v>10746600</v>
      </c>
      <c r="Y16" s="7">
        <v>10779500</v>
      </c>
      <c r="Z16" s="7">
        <v>9575500</v>
      </c>
      <c r="AA16" s="7">
        <v>9185300</v>
      </c>
      <c r="AB16" s="7">
        <v>10515100</v>
      </c>
      <c r="AC16" s="7">
        <v>13413400</v>
      </c>
      <c r="AD16" s="7">
        <v>16643600</v>
      </c>
      <c r="AE16" s="7">
        <v>14157600</v>
      </c>
      <c r="AF16" s="7">
        <v>10939100</v>
      </c>
      <c r="AG16" s="7">
        <v>11278200</v>
      </c>
      <c r="AH16" s="7">
        <v>11536600</v>
      </c>
      <c r="AI16" s="7">
        <v>6819600</v>
      </c>
      <c r="AJ16" s="7">
        <v>6772700</v>
      </c>
      <c r="AK16" s="7">
        <v>6137000</v>
      </c>
      <c r="AL16" s="7"/>
      <c r="AM16" s="7"/>
    </row>
    <row r="17" spans="1:39" x14ac:dyDescent="0.15">
      <c r="A17" t="s">
        <v>230</v>
      </c>
      <c r="B17" s="7">
        <v>102600</v>
      </c>
      <c r="C17" s="7">
        <v>86400</v>
      </c>
      <c r="D17" s="7">
        <v>87000</v>
      </c>
      <c r="E17" s="7">
        <v>228900</v>
      </c>
      <c r="F17" s="7">
        <v>226000</v>
      </c>
      <c r="G17" s="7">
        <v>239300</v>
      </c>
      <c r="H17" s="7">
        <v>230700</v>
      </c>
      <c r="I17" s="7">
        <v>225200</v>
      </c>
      <c r="J17" s="7">
        <v>224000</v>
      </c>
      <c r="K17" s="7">
        <v>225000</v>
      </c>
      <c r="L17" s="7">
        <v>226600</v>
      </c>
      <c r="M17" s="7">
        <v>232800</v>
      </c>
      <c r="N17" s="7">
        <v>234200</v>
      </c>
      <c r="O17" s="7">
        <v>234900</v>
      </c>
      <c r="P17" s="7">
        <v>234300</v>
      </c>
      <c r="Q17" s="7">
        <v>233500</v>
      </c>
      <c r="R17" s="7">
        <v>239000</v>
      </c>
      <c r="S17" s="7">
        <v>239600</v>
      </c>
      <c r="T17" s="7">
        <v>238600</v>
      </c>
      <c r="U17" s="7">
        <v>227000</v>
      </c>
      <c r="V17" s="7">
        <v>226000</v>
      </c>
      <c r="W17" s="7">
        <v>227900</v>
      </c>
      <c r="X17" s="7">
        <v>225400</v>
      </c>
      <c r="Y17" s="7">
        <v>11400</v>
      </c>
      <c r="Z17" s="7">
        <v>11400</v>
      </c>
      <c r="AA17" s="7">
        <v>11400</v>
      </c>
      <c r="AB17" s="7">
        <v>11400</v>
      </c>
      <c r="AC17" s="7">
        <v>11400</v>
      </c>
      <c r="AD17" s="7">
        <v>11400</v>
      </c>
      <c r="AE17" s="7">
        <v>11400</v>
      </c>
      <c r="AF17" s="7">
        <v>11400</v>
      </c>
      <c r="AG17" s="7"/>
      <c r="AH17" s="7"/>
      <c r="AI17" s="7"/>
      <c r="AJ17" s="7"/>
      <c r="AK17" s="7"/>
      <c r="AL17" s="7"/>
      <c r="AM17" s="7"/>
    </row>
    <row r="18" spans="1:39" x14ac:dyDescent="0.15">
      <c r="A18" t="s">
        <v>231</v>
      </c>
      <c r="B18" s="7">
        <v>90142500</v>
      </c>
      <c r="C18" s="7">
        <v>91267800</v>
      </c>
      <c r="D18" s="7">
        <v>65325600</v>
      </c>
      <c r="E18" s="7">
        <v>51078400</v>
      </c>
      <c r="F18" s="7">
        <v>56369700</v>
      </c>
      <c r="G18" s="7">
        <v>47508700</v>
      </c>
      <c r="H18" s="7">
        <v>30015800</v>
      </c>
      <c r="I18" s="7">
        <v>19689100</v>
      </c>
      <c r="J18" s="7">
        <v>14066700</v>
      </c>
      <c r="K18" s="7">
        <v>6068900</v>
      </c>
      <c r="L18" s="7">
        <v>5643500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x14ac:dyDescent="0.15">
      <c r="A19" t="s">
        <v>232</v>
      </c>
      <c r="B19" s="7">
        <v>1474800</v>
      </c>
      <c r="C19" s="7">
        <v>1467700</v>
      </c>
      <c r="D19" s="7">
        <v>1473800</v>
      </c>
      <c r="E19" s="7">
        <v>1381700</v>
      </c>
      <c r="F19" s="7">
        <v>1352000</v>
      </c>
      <c r="G19" s="7">
        <v>1356200</v>
      </c>
      <c r="H19" s="7">
        <v>1373400</v>
      </c>
      <c r="I19" s="7">
        <v>1252500</v>
      </c>
      <c r="J19" s="7">
        <v>1173900</v>
      </c>
      <c r="K19" s="7">
        <v>1137800</v>
      </c>
      <c r="L19" s="7">
        <v>1152000</v>
      </c>
      <c r="M19" s="7">
        <v>1025400</v>
      </c>
      <c r="N19" s="7">
        <v>1019600</v>
      </c>
      <c r="O19" s="7">
        <v>1026600</v>
      </c>
      <c r="P19" s="7">
        <v>1011600</v>
      </c>
      <c r="Q19" s="7">
        <v>970600</v>
      </c>
      <c r="R19" s="7">
        <v>980700</v>
      </c>
      <c r="S19" s="7">
        <v>986100</v>
      </c>
      <c r="T19" s="7">
        <v>997400</v>
      </c>
      <c r="U19" s="7">
        <v>1013100</v>
      </c>
      <c r="V19" s="7">
        <v>1020100</v>
      </c>
      <c r="W19" s="7">
        <v>1020900</v>
      </c>
      <c r="X19" s="7">
        <v>1032100</v>
      </c>
      <c r="Y19" s="7">
        <v>863200</v>
      </c>
      <c r="Z19" s="7">
        <v>860700</v>
      </c>
      <c r="AA19" s="7">
        <v>855000</v>
      </c>
      <c r="AB19" s="7">
        <v>864500</v>
      </c>
      <c r="AC19" s="7">
        <v>853100</v>
      </c>
      <c r="AD19" s="7">
        <v>855500</v>
      </c>
      <c r="AE19" s="7">
        <v>835700</v>
      </c>
      <c r="AF19" s="7">
        <v>844400</v>
      </c>
      <c r="AG19" s="7">
        <v>817100</v>
      </c>
      <c r="AH19" s="7">
        <v>820600</v>
      </c>
      <c r="AI19" s="7">
        <v>839300</v>
      </c>
      <c r="AJ19" s="7">
        <v>847500</v>
      </c>
      <c r="AK19" s="7">
        <v>580400</v>
      </c>
      <c r="AL19" s="7"/>
      <c r="AM19" s="7"/>
    </row>
    <row r="20" spans="1:39" x14ac:dyDescent="0.15">
      <c r="A20" t="s">
        <v>233</v>
      </c>
      <c r="B20" s="7">
        <v>123000</v>
      </c>
      <c r="C20" s="7">
        <v>125800</v>
      </c>
      <c r="D20" s="7">
        <v>128300</v>
      </c>
      <c r="E20" s="7">
        <v>125100</v>
      </c>
      <c r="F20" s="7">
        <v>124600</v>
      </c>
      <c r="G20" s="7">
        <v>125600</v>
      </c>
      <c r="H20" s="7">
        <v>126300</v>
      </c>
      <c r="I20" s="7">
        <v>92900</v>
      </c>
      <c r="J20" s="7">
        <v>93700</v>
      </c>
      <c r="K20" s="7">
        <v>94600</v>
      </c>
      <c r="L20" s="7">
        <v>96600</v>
      </c>
      <c r="M20" s="7">
        <v>89900</v>
      </c>
      <c r="N20" s="7">
        <v>89300</v>
      </c>
      <c r="O20" s="7">
        <v>86200</v>
      </c>
      <c r="P20" s="7">
        <v>86900</v>
      </c>
      <c r="Q20" s="7">
        <v>83800</v>
      </c>
      <c r="R20" s="7">
        <v>83400</v>
      </c>
      <c r="S20" s="7">
        <v>82300</v>
      </c>
      <c r="T20" s="7">
        <v>83800</v>
      </c>
      <c r="U20" s="7">
        <v>81000</v>
      </c>
      <c r="V20" s="7">
        <v>80300</v>
      </c>
      <c r="W20" s="7">
        <v>79100</v>
      </c>
      <c r="X20" s="7">
        <v>79500</v>
      </c>
      <c r="Y20" s="7">
        <v>76800</v>
      </c>
      <c r="Z20" s="7">
        <v>77000</v>
      </c>
      <c r="AA20" s="7">
        <v>75900</v>
      </c>
      <c r="AB20" s="7">
        <v>76200</v>
      </c>
      <c r="AC20" s="7">
        <v>40300</v>
      </c>
      <c r="AD20" s="7">
        <v>39900</v>
      </c>
      <c r="AE20" s="7">
        <v>38500</v>
      </c>
      <c r="AF20" s="7">
        <v>38900</v>
      </c>
      <c r="AG20" s="7">
        <v>38600</v>
      </c>
      <c r="AH20" s="7">
        <v>36800</v>
      </c>
      <c r="AI20" s="7">
        <v>37000</v>
      </c>
      <c r="AJ20" s="7">
        <v>36000</v>
      </c>
      <c r="AK20" s="7">
        <v>23400</v>
      </c>
      <c r="AL20" s="7">
        <v>9028.1</v>
      </c>
      <c r="AM20" s="7">
        <v>9508.1</v>
      </c>
    </row>
    <row r="21" spans="1:39" x14ac:dyDescent="0.15">
      <c r="A21" t="s">
        <v>234</v>
      </c>
      <c r="B21" s="7">
        <v>81600</v>
      </c>
      <c r="C21" s="7">
        <v>80600</v>
      </c>
      <c r="D21" s="7">
        <v>79500</v>
      </c>
      <c r="E21" s="7">
        <v>79900</v>
      </c>
      <c r="F21" s="7">
        <v>80000</v>
      </c>
      <c r="G21" s="7">
        <v>79900</v>
      </c>
      <c r="H21" s="7">
        <v>79200</v>
      </c>
      <c r="I21" s="7">
        <v>79900</v>
      </c>
      <c r="J21" s="7">
        <v>80300</v>
      </c>
      <c r="K21" s="7">
        <v>81400</v>
      </c>
      <c r="L21" s="7">
        <v>81700</v>
      </c>
      <c r="M21" s="7">
        <v>82400</v>
      </c>
      <c r="N21" s="7">
        <v>82200</v>
      </c>
      <c r="O21" s="7">
        <v>81700</v>
      </c>
      <c r="P21" s="7">
        <v>81800</v>
      </c>
      <c r="Q21" s="7">
        <v>82200</v>
      </c>
      <c r="R21" s="7">
        <v>83800</v>
      </c>
      <c r="S21" s="7">
        <v>84900</v>
      </c>
      <c r="T21" s="7">
        <v>85700</v>
      </c>
      <c r="U21" s="7">
        <v>87000</v>
      </c>
      <c r="V21" s="7">
        <v>87900</v>
      </c>
      <c r="W21" s="7">
        <v>88600</v>
      </c>
      <c r="X21" s="7">
        <v>88700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x14ac:dyDescent="0.15">
      <c r="A22" t="s">
        <v>235</v>
      </c>
      <c r="B22" s="7">
        <v>901800</v>
      </c>
      <c r="C22" s="7">
        <v>958700</v>
      </c>
      <c r="D22" s="7">
        <v>931700</v>
      </c>
      <c r="E22" s="7">
        <v>984900</v>
      </c>
      <c r="F22" s="7">
        <v>851900</v>
      </c>
      <c r="G22" s="7">
        <v>809800</v>
      </c>
      <c r="H22" s="7">
        <v>843400</v>
      </c>
      <c r="I22" s="7">
        <v>738100</v>
      </c>
      <c r="J22" s="7">
        <v>661200</v>
      </c>
      <c r="K22" s="7">
        <v>583600</v>
      </c>
      <c r="L22" s="7">
        <v>609100</v>
      </c>
      <c r="M22" s="7">
        <v>391600</v>
      </c>
      <c r="N22" s="7">
        <v>280400</v>
      </c>
      <c r="O22" s="7">
        <v>277400</v>
      </c>
      <c r="P22" s="7">
        <v>297100</v>
      </c>
      <c r="Q22" s="7">
        <v>262200</v>
      </c>
      <c r="R22" s="7">
        <v>246100</v>
      </c>
      <c r="S22" s="7">
        <v>229300</v>
      </c>
      <c r="T22" s="7">
        <v>256500</v>
      </c>
      <c r="U22" s="7">
        <v>168200</v>
      </c>
      <c r="V22" s="7">
        <v>169100</v>
      </c>
      <c r="W22" s="7">
        <v>196500</v>
      </c>
      <c r="X22" s="7">
        <v>209500</v>
      </c>
      <c r="Y22" s="7">
        <v>194900</v>
      </c>
      <c r="Z22" s="7">
        <v>174300</v>
      </c>
      <c r="AA22" s="7">
        <v>177200</v>
      </c>
      <c r="AB22" s="7">
        <v>206800</v>
      </c>
      <c r="AC22" s="7">
        <v>134300</v>
      </c>
      <c r="AD22" s="7">
        <v>111200</v>
      </c>
      <c r="AE22" s="7">
        <v>91300</v>
      </c>
      <c r="AF22" s="7">
        <v>95400</v>
      </c>
      <c r="AG22" s="7">
        <v>94600</v>
      </c>
      <c r="AH22" s="7">
        <v>103400</v>
      </c>
      <c r="AI22" s="7">
        <v>224100</v>
      </c>
      <c r="AJ22" s="7">
        <v>408200</v>
      </c>
      <c r="AK22" s="7">
        <v>542400</v>
      </c>
      <c r="AL22" s="7">
        <v>9669</v>
      </c>
      <c r="AM22" s="7"/>
    </row>
    <row r="23" spans="1:39" x14ac:dyDescent="0.15">
      <c r="A23" t="s">
        <v>236</v>
      </c>
      <c r="B23" s="7">
        <v>28700</v>
      </c>
      <c r="C23" s="7">
        <v>28400</v>
      </c>
      <c r="D23" s="7">
        <v>28000</v>
      </c>
      <c r="E23" s="7">
        <v>27900</v>
      </c>
      <c r="F23" s="7">
        <v>27900</v>
      </c>
      <c r="G23" s="7">
        <v>28000</v>
      </c>
      <c r="H23" s="7">
        <v>27700</v>
      </c>
      <c r="I23" s="7">
        <v>27900</v>
      </c>
      <c r="J23" s="7">
        <v>28000</v>
      </c>
      <c r="K23" s="7">
        <v>33200</v>
      </c>
      <c r="L23" s="7">
        <v>33300</v>
      </c>
      <c r="M23" s="7">
        <v>30900</v>
      </c>
      <c r="N23" s="7">
        <v>30800</v>
      </c>
      <c r="O23" s="7">
        <v>27100</v>
      </c>
      <c r="P23" s="7">
        <v>27200</v>
      </c>
      <c r="Q23" s="7">
        <v>27200</v>
      </c>
      <c r="R23" s="7">
        <v>27800</v>
      </c>
      <c r="S23" s="7">
        <v>24500</v>
      </c>
      <c r="T23" s="7">
        <v>24800</v>
      </c>
      <c r="U23" s="7">
        <v>13600</v>
      </c>
      <c r="V23" s="7">
        <v>16700</v>
      </c>
      <c r="W23" s="7">
        <v>16100</v>
      </c>
      <c r="X23" s="7">
        <v>16100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15">
      <c r="A24" t="s">
        <v>237</v>
      </c>
      <c r="B24" s="7">
        <v>5439800</v>
      </c>
      <c r="C24" s="7">
        <v>4101400</v>
      </c>
      <c r="D24" s="7">
        <v>3589000</v>
      </c>
      <c r="E24" s="7">
        <v>3027200</v>
      </c>
      <c r="F24" s="7">
        <v>2636100</v>
      </c>
      <c r="G24" s="7">
        <v>1352400</v>
      </c>
      <c r="H24" s="7">
        <v>1004900</v>
      </c>
      <c r="I24" s="7">
        <v>1106100</v>
      </c>
      <c r="J24" s="7">
        <v>904800</v>
      </c>
      <c r="K24" s="7">
        <v>841800</v>
      </c>
      <c r="L24" s="7">
        <v>707600</v>
      </c>
      <c r="M24" s="7">
        <v>847800</v>
      </c>
      <c r="N24" s="7">
        <v>732000</v>
      </c>
      <c r="O24" s="7">
        <v>572100</v>
      </c>
      <c r="P24" s="7">
        <v>579300</v>
      </c>
      <c r="Q24" s="7">
        <v>509200</v>
      </c>
      <c r="R24" s="7">
        <v>457300</v>
      </c>
      <c r="S24" s="7">
        <v>518200</v>
      </c>
      <c r="T24" s="7">
        <v>443200</v>
      </c>
      <c r="U24" s="7">
        <v>382600</v>
      </c>
      <c r="V24" s="7">
        <v>362700</v>
      </c>
      <c r="W24" s="7">
        <v>480800</v>
      </c>
      <c r="X24" s="7">
        <v>356200</v>
      </c>
      <c r="Y24" s="7">
        <v>310900</v>
      </c>
      <c r="Z24" s="7">
        <v>266100</v>
      </c>
      <c r="AA24" s="7">
        <v>237900</v>
      </c>
      <c r="AB24" s="7">
        <v>240900</v>
      </c>
      <c r="AC24" s="7">
        <v>235100</v>
      </c>
      <c r="AD24" s="7">
        <v>236800</v>
      </c>
      <c r="AE24" s="7">
        <v>282500</v>
      </c>
      <c r="AF24" s="7">
        <v>225700</v>
      </c>
      <c r="AG24" s="7">
        <v>229600</v>
      </c>
      <c r="AH24" s="7">
        <v>212200</v>
      </c>
      <c r="AI24" s="7">
        <v>173200</v>
      </c>
      <c r="AJ24" s="7">
        <v>196400</v>
      </c>
      <c r="AK24" s="7">
        <v>207600</v>
      </c>
      <c r="AL24" s="7"/>
      <c r="AM24" s="7"/>
    </row>
    <row r="25" spans="1:39" x14ac:dyDescent="0.15">
      <c r="A25" t="s">
        <v>238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15">
      <c r="A26" t="s">
        <v>239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>
        <v>33214673.199999999</v>
      </c>
    </row>
    <row r="27" spans="1:39" x14ac:dyDescent="0.15">
      <c r="A27" s="6" t="s">
        <v>240</v>
      </c>
      <c r="B27" s="7">
        <v>456127700</v>
      </c>
      <c r="C27" s="7">
        <v>443021500</v>
      </c>
      <c r="D27" s="7">
        <v>413881500</v>
      </c>
      <c r="E27" s="7">
        <v>404588700</v>
      </c>
      <c r="F27" s="7">
        <v>431118700</v>
      </c>
      <c r="G27" s="7">
        <v>398151400</v>
      </c>
      <c r="H27" s="7">
        <v>364119300</v>
      </c>
      <c r="I27" s="7">
        <v>340140800</v>
      </c>
      <c r="J27" s="7">
        <v>343694500</v>
      </c>
      <c r="K27" s="7">
        <v>311908400</v>
      </c>
      <c r="L27" s="7">
        <v>295993900</v>
      </c>
      <c r="M27" s="7">
        <v>291194500</v>
      </c>
      <c r="N27" s="7">
        <v>291636500</v>
      </c>
      <c r="O27" s="7">
        <v>265737600</v>
      </c>
      <c r="P27" s="7">
        <v>276588100</v>
      </c>
      <c r="Q27" s="7">
        <v>227084300</v>
      </c>
      <c r="R27" s="7">
        <v>224521800</v>
      </c>
      <c r="S27" s="7">
        <v>214439800</v>
      </c>
      <c r="T27" s="7">
        <v>208131400</v>
      </c>
      <c r="U27" s="7">
        <v>194761500</v>
      </c>
      <c r="V27" s="7">
        <v>194016800</v>
      </c>
      <c r="W27" s="7">
        <v>175280200</v>
      </c>
      <c r="X27" s="7">
        <v>177503100</v>
      </c>
      <c r="Y27" s="7">
        <v>142886100</v>
      </c>
      <c r="Z27" s="7">
        <v>140147700</v>
      </c>
      <c r="AA27" s="7">
        <v>125556900</v>
      </c>
      <c r="AB27" s="7">
        <v>118783700</v>
      </c>
      <c r="AC27" s="7">
        <v>108867500</v>
      </c>
      <c r="AD27" s="7">
        <v>111720800</v>
      </c>
      <c r="AE27" s="7">
        <v>107605800</v>
      </c>
      <c r="AF27" s="7">
        <v>101123600</v>
      </c>
      <c r="AG27" s="7">
        <v>92891800</v>
      </c>
      <c r="AH27" s="7">
        <v>86854900</v>
      </c>
      <c r="AI27" s="7">
        <v>70685900</v>
      </c>
      <c r="AJ27" s="7">
        <v>59499300</v>
      </c>
      <c r="AK27" s="7">
        <v>49340200</v>
      </c>
      <c r="AL27" s="7">
        <v>41980297</v>
      </c>
      <c r="AM27" s="7">
        <v>33516259.199999999</v>
      </c>
    </row>
    <row r="28" spans="1:39" x14ac:dyDescent="0.15">
      <c r="A28" s="6" t="s">
        <v>241</v>
      </c>
      <c r="B28" s="5" t="s">
        <v>217</v>
      </c>
      <c r="C28" s="5" t="s">
        <v>217</v>
      </c>
      <c r="D28" s="5" t="s">
        <v>217</v>
      </c>
      <c r="E28" s="5" t="s">
        <v>217</v>
      </c>
      <c r="F28" s="5" t="s">
        <v>217</v>
      </c>
      <c r="G28" s="5" t="s">
        <v>217</v>
      </c>
      <c r="H28" s="5" t="s">
        <v>217</v>
      </c>
      <c r="I28" s="5" t="s">
        <v>217</v>
      </c>
      <c r="J28" s="5" t="s">
        <v>217</v>
      </c>
      <c r="K28" s="5" t="s">
        <v>217</v>
      </c>
      <c r="L28" s="5" t="s">
        <v>217</v>
      </c>
      <c r="M28" s="5" t="s">
        <v>217</v>
      </c>
      <c r="N28" s="5" t="s">
        <v>217</v>
      </c>
      <c r="O28" s="5" t="s">
        <v>217</v>
      </c>
      <c r="P28" s="5" t="s">
        <v>217</v>
      </c>
      <c r="Q28" s="5" t="s">
        <v>217</v>
      </c>
      <c r="R28" s="5" t="s">
        <v>217</v>
      </c>
      <c r="S28" s="5" t="s">
        <v>217</v>
      </c>
      <c r="T28" s="5" t="s">
        <v>217</v>
      </c>
      <c r="U28" s="5" t="s">
        <v>217</v>
      </c>
      <c r="V28" s="5" t="s">
        <v>217</v>
      </c>
      <c r="W28" s="5" t="s">
        <v>217</v>
      </c>
      <c r="X28" s="5" t="s">
        <v>217</v>
      </c>
      <c r="Y28" s="5" t="s">
        <v>217</v>
      </c>
      <c r="Z28" s="5" t="s">
        <v>217</v>
      </c>
      <c r="AA28" s="5" t="s">
        <v>217</v>
      </c>
      <c r="AB28" s="5" t="s">
        <v>217</v>
      </c>
      <c r="AC28" s="5" t="s">
        <v>217</v>
      </c>
      <c r="AD28" s="5" t="s">
        <v>217</v>
      </c>
      <c r="AE28" s="5" t="s">
        <v>217</v>
      </c>
      <c r="AF28" s="5" t="s">
        <v>217</v>
      </c>
      <c r="AG28" s="5" t="s">
        <v>217</v>
      </c>
      <c r="AH28" s="5" t="s">
        <v>217</v>
      </c>
      <c r="AI28" s="5" t="s">
        <v>217</v>
      </c>
      <c r="AJ28" s="5" t="s">
        <v>217</v>
      </c>
      <c r="AK28" s="5" t="s">
        <v>217</v>
      </c>
      <c r="AL28" s="5" t="s">
        <v>217</v>
      </c>
      <c r="AM28" s="5" t="s">
        <v>217</v>
      </c>
    </row>
    <row r="29" spans="1:39" x14ac:dyDescent="0.15">
      <c r="A29" t="s">
        <v>242</v>
      </c>
      <c r="B29" s="7">
        <v>90379200</v>
      </c>
      <c r="C29" s="7">
        <v>92671300</v>
      </c>
      <c r="D29" s="7">
        <v>68829200</v>
      </c>
      <c r="E29" s="7">
        <v>62419800</v>
      </c>
      <c r="F29" s="7">
        <v>79013400</v>
      </c>
      <c r="G29" s="7">
        <v>69454900</v>
      </c>
      <c r="H29" s="7">
        <v>55966700</v>
      </c>
      <c r="I29" s="7">
        <v>38104500</v>
      </c>
      <c r="J29" s="7">
        <v>44151300</v>
      </c>
      <c r="K29" s="7">
        <v>30164100</v>
      </c>
      <c r="L29" s="7">
        <v>37010800</v>
      </c>
      <c r="M29" s="7">
        <v>36340900</v>
      </c>
      <c r="N29" s="7">
        <v>42725900</v>
      </c>
      <c r="O29" s="7">
        <v>33633800</v>
      </c>
      <c r="P29" s="7">
        <v>53554600</v>
      </c>
      <c r="Q29" s="7">
        <v>12605000</v>
      </c>
      <c r="R29" s="7">
        <v>14380600</v>
      </c>
      <c r="S29" s="7">
        <v>12729300</v>
      </c>
      <c r="T29" s="7">
        <v>14166300</v>
      </c>
      <c r="U29" s="7">
        <v>10866500</v>
      </c>
      <c r="V29" s="7">
        <v>12232100</v>
      </c>
      <c r="W29" s="7">
        <v>13261300</v>
      </c>
      <c r="X29" s="7">
        <v>27504900</v>
      </c>
      <c r="Y29" s="7">
        <v>8968900</v>
      </c>
      <c r="Z29" s="7">
        <v>7455900</v>
      </c>
      <c r="AA29" s="7">
        <v>6170400</v>
      </c>
      <c r="AB29" s="7">
        <v>10860500</v>
      </c>
      <c r="AC29" s="7">
        <v>8616200</v>
      </c>
      <c r="AD29" s="7">
        <v>12938200</v>
      </c>
      <c r="AE29" s="7">
        <v>13618900</v>
      </c>
      <c r="AF29" s="7">
        <v>9660900</v>
      </c>
      <c r="AG29" s="7">
        <v>10106300</v>
      </c>
      <c r="AH29" s="7">
        <v>9307300</v>
      </c>
      <c r="AI29" s="7">
        <v>3132100</v>
      </c>
      <c r="AJ29" s="7">
        <v>2591800</v>
      </c>
      <c r="AK29" s="7">
        <v>2743800</v>
      </c>
      <c r="AL29" s="7"/>
      <c r="AM29" s="7"/>
    </row>
    <row r="30" spans="1:39" x14ac:dyDescent="0.15">
      <c r="A30" t="s">
        <v>243</v>
      </c>
      <c r="B30" s="7">
        <v>1005000</v>
      </c>
      <c r="C30" s="7">
        <v>5505000</v>
      </c>
      <c r="D30" s="7">
        <v>5005000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>
        <v>16000</v>
      </c>
      <c r="AJ30" s="7">
        <v>24000</v>
      </c>
      <c r="AK30" s="7">
        <v>30000</v>
      </c>
      <c r="AL30" s="7"/>
      <c r="AM30" s="7"/>
    </row>
    <row r="31" spans="1:39" x14ac:dyDescent="0.15">
      <c r="A31" t="s">
        <v>244</v>
      </c>
      <c r="B31" s="7">
        <v>2060100</v>
      </c>
      <c r="C31" s="7">
        <v>1686400</v>
      </c>
      <c r="D31" s="7">
        <v>1964800</v>
      </c>
      <c r="E31" s="7">
        <v>2524400</v>
      </c>
      <c r="F31" s="7">
        <v>3955800</v>
      </c>
      <c r="G31" s="7">
        <v>5169000</v>
      </c>
      <c r="H31" s="7">
        <v>4195200</v>
      </c>
      <c r="I31" s="7">
        <v>3558900</v>
      </c>
      <c r="J31" s="7">
        <v>3387200</v>
      </c>
      <c r="K31" s="7">
        <v>4343900</v>
      </c>
      <c r="L31" s="7">
        <v>1789400</v>
      </c>
      <c r="M31" s="7">
        <v>974700</v>
      </c>
      <c r="N31" s="7">
        <v>405000</v>
      </c>
      <c r="O31" s="7">
        <v>696200</v>
      </c>
      <c r="P31" s="7">
        <v>467600</v>
      </c>
      <c r="Q31" s="7">
        <v>761600</v>
      </c>
      <c r="R31" s="7">
        <v>478400</v>
      </c>
      <c r="S31" s="7">
        <v>540900</v>
      </c>
      <c r="T31" s="7">
        <v>707200</v>
      </c>
      <c r="U31" s="7">
        <v>437500</v>
      </c>
      <c r="V31" s="7">
        <v>502100</v>
      </c>
      <c r="W31" s="7">
        <v>619700</v>
      </c>
      <c r="X31" s="7">
        <v>455300</v>
      </c>
      <c r="Y31" s="7">
        <v>426600</v>
      </c>
      <c r="Z31" s="7">
        <v>592000</v>
      </c>
      <c r="AA31" s="7">
        <v>91500</v>
      </c>
      <c r="AB31" s="7">
        <v>96300</v>
      </c>
      <c r="AC31" s="7">
        <v>559500</v>
      </c>
      <c r="AD31" s="7">
        <v>732100</v>
      </c>
      <c r="AE31" s="7">
        <v>145500</v>
      </c>
      <c r="AF31" s="7">
        <v>63900</v>
      </c>
      <c r="AG31" s="7">
        <v>65400</v>
      </c>
      <c r="AH31" s="7">
        <v>61900</v>
      </c>
      <c r="AI31" s="7">
        <v>314200</v>
      </c>
      <c r="AJ31" s="7">
        <v>74800</v>
      </c>
      <c r="AK31" s="7">
        <v>217800</v>
      </c>
      <c r="AL31" s="7"/>
      <c r="AM31" s="7"/>
    </row>
    <row r="32" spans="1:39" x14ac:dyDescent="0.15">
      <c r="A32" t="s">
        <v>245</v>
      </c>
      <c r="B32" s="7"/>
      <c r="C32" s="7">
        <v>0</v>
      </c>
      <c r="D32" s="7">
        <v>57300</v>
      </c>
      <c r="E32" s="7"/>
      <c r="F32" s="7">
        <v>61500</v>
      </c>
      <c r="G32" s="7">
        <v>29500</v>
      </c>
      <c r="H32" s="7"/>
      <c r="I32" s="7"/>
      <c r="J32" s="7"/>
      <c r="K32" s="7"/>
      <c r="L32" s="7"/>
      <c r="M32" s="7"/>
      <c r="N32" s="7"/>
      <c r="O32" s="7"/>
      <c r="P32" s="7"/>
      <c r="Q32" s="7">
        <v>1721000</v>
      </c>
      <c r="R32" s="7">
        <v>842000</v>
      </c>
      <c r="S32" s="7">
        <v>813700</v>
      </c>
      <c r="T32" s="7">
        <v>1072900</v>
      </c>
      <c r="U32" s="7">
        <v>1309300</v>
      </c>
      <c r="V32" s="7">
        <v>508000</v>
      </c>
      <c r="W32" s="7">
        <v>337900</v>
      </c>
      <c r="X32" s="7">
        <v>275500</v>
      </c>
      <c r="Y32" s="7">
        <v>241800</v>
      </c>
      <c r="Z32" s="7">
        <v>189800</v>
      </c>
      <c r="AA32" s="7">
        <v>13500</v>
      </c>
      <c r="AB32" s="7">
        <v>13900</v>
      </c>
      <c r="AC32" s="7"/>
      <c r="AD32" s="7"/>
      <c r="AE32" s="7"/>
      <c r="AF32" s="7"/>
      <c r="AG32" s="7">
        <v>179500</v>
      </c>
      <c r="AH32" s="7">
        <v>142400</v>
      </c>
      <c r="AI32" s="7">
        <v>7900</v>
      </c>
      <c r="AJ32" s="7"/>
      <c r="AK32" s="7">
        <v>11100</v>
      </c>
      <c r="AL32" s="7"/>
      <c r="AM32" s="7"/>
    </row>
    <row r="33" spans="1:39" x14ac:dyDescent="0.15">
      <c r="A33" t="s">
        <v>246</v>
      </c>
      <c r="B33" s="7">
        <v>586400</v>
      </c>
      <c r="C33" s="7">
        <v>740500</v>
      </c>
      <c r="D33" s="7">
        <v>734700</v>
      </c>
      <c r="E33" s="7">
        <v>776600</v>
      </c>
      <c r="F33" s="7">
        <v>656100</v>
      </c>
      <c r="G33" s="7">
        <v>775300</v>
      </c>
      <c r="H33" s="7">
        <v>685300</v>
      </c>
      <c r="I33" s="7">
        <v>515700</v>
      </c>
      <c r="J33" s="7">
        <v>491900</v>
      </c>
      <c r="K33" s="7">
        <v>409100</v>
      </c>
      <c r="L33" s="7">
        <v>341200</v>
      </c>
      <c r="M33" s="7">
        <v>342500</v>
      </c>
      <c r="N33" s="7">
        <v>351200</v>
      </c>
      <c r="O33" s="7">
        <v>260200</v>
      </c>
      <c r="P33" s="7">
        <v>376400</v>
      </c>
      <c r="Q33" s="7">
        <v>451300</v>
      </c>
      <c r="R33" s="7">
        <v>366600</v>
      </c>
      <c r="S33" s="7">
        <v>387600</v>
      </c>
      <c r="T33" s="7">
        <v>412600</v>
      </c>
      <c r="U33" s="7">
        <v>423100</v>
      </c>
      <c r="V33" s="7">
        <v>362100</v>
      </c>
      <c r="W33" s="7">
        <v>317400</v>
      </c>
      <c r="X33" s="7">
        <v>362800</v>
      </c>
      <c r="Y33" s="7">
        <v>189700</v>
      </c>
      <c r="Z33" s="7">
        <v>341200</v>
      </c>
      <c r="AA33" s="7">
        <v>295700</v>
      </c>
      <c r="AB33" s="7">
        <v>557900</v>
      </c>
      <c r="AC33" s="7">
        <v>344800</v>
      </c>
      <c r="AD33" s="7">
        <v>254500</v>
      </c>
      <c r="AE33" s="7">
        <v>258800</v>
      </c>
      <c r="AF33" s="7">
        <v>191400</v>
      </c>
      <c r="AG33" s="7">
        <v>103100</v>
      </c>
      <c r="AH33" s="7">
        <v>105000</v>
      </c>
      <c r="AI33" s="7">
        <v>57600</v>
      </c>
      <c r="AJ33" s="7">
        <v>31400</v>
      </c>
      <c r="AK33" s="7">
        <v>31400</v>
      </c>
      <c r="AL33" s="7"/>
      <c r="AM33" s="7"/>
    </row>
    <row r="34" spans="1:39" x14ac:dyDescent="0.15">
      <c r="A34" t="s">
        <v>247</v>
      </c>
      <c r="B34" s="7">
        <v>687300</v>
      </c>
      <c r="C34" s="7">
        <v>651500</v>
      </c>
      <c r="D34" s="7">
        <v>4160900</v>
      </c>
      <c r="E34" s="7">
        <v>5272500</v>
      </c>
      <c r="F34" s="7">
        <v>899900</v>
      </c>
      <c r="G34" s="7">
        <v>4201000</v>
      </c>
      <c r="H34" s="7">
        <v>794900</v>
      </c>
      <c r="I34" s="7">
        <v>1520300</v>
      </c>
      <c r="J34" s="7">
        <v>1785600</v>
      </c>
      <c r="K34" s="7">
        <v>385800</v>
      </c>
      <c r="L34" s="7">
        <v>1173200</v>
      </c>
      <c r="M34" s="7">
        <v>259400</v>
      </c>
      <c r="N34" s="7">
        <v>508400</v>
      </c>
      <c r="O34" s="7">
        <v>1479400</v>
      </c>
      <c r="P34" s="7">
        <v>980600</v>
      </c>
      <c r="Q34" s="7">
        <v>1358300</v>
      </c>
      <c r="R34" s="7">
        <v>1497900</v>
      </c>
      <c r="S34" s="7">
        <v>807600</v>
      </c>
      <c r="T34" s="7">
        <v>438100</v>
      </c>
      <c r="U34" s="7">
        <v>433200</v>
      </c>
      <c r="V34" s="7">
        <v>434800</v>
      </c>
      <c r="W34" s="7">
        <v>350900</v>
      </c>
      <c r="X34" s="7">
        <v>410000</v>
      </c>
      <c r="Y34" s="7">
        <v>731500</v>
      </c>
      <c r="Z34" s="7">
        <v>1309400</v>
      </c>
      <c r="AA34" s="7">
        <v>175900</v>
      </c>
      <c r="AB34" s="7">
        <v>95700</v>
      </c>
      <c r="AC34" s="7">
        <v>726300</v>
      </c>
      <c r="AD34" s="7">
        <v>1139300</v>
      </c>
      <c r="AE34" s="7">
        <v>927900</v>
      </c>
      <c r="AF34" s="7">
        <v>1575400</v>
      </c>
      <c r="AG34" s="7">
        <v>840400</v>
      </c>
      <c r="AH34" s="7">
        <v>593600</v>
      </c>
      <c r="AI34" s="7">
        <v>174400</v>
      </c>
      <c r="AJ34" s="7"/>
      <c r="AK34" s="7"/>
      <c r="AL34" s="7"/>
      <c r="AM34" s="7"/>
    </row>
    <row r="35" spans="1:39" x14ac:dyDescent="0.15">
      <c r="A35" t="s">
        <v>248</v>
      </c>
      <c r="B35" s="7">
        <v>308146300</v>
      </c>
      <c r="C35" s="7">
        <v>290433100</v>
      </c>
      <c r="D35" s="7">
        <v>284957400</v>
      </c>
      <c r="E35" s="7">
        <v>287572500</v>
      </c>
      <c r="F35" s="7">
        <v>305321300</v>
      </c>
      <c r="G35" s="7">
        <v>279807000</v>
      </c>
      <c r="H35" s="7">
        <v>265167800</v>
      </c>
      <c r="I35" s="7">
        <v>263247600</v>
      </c>
      <c r="J35" s="7">
        <v>261391100</v>
      </c>
      <c r="K35" s="7">
        <v>245701000</v>
      </c>
      <c r="L35" s="7">
        <v>225514100</v>
      </c>
      <c r="M35" s="7">
        <v>223716800</v>
      </c>
      <c r="N35" s="7">
        <v>218882000</v>
      </c>
      <c r="O35" s="7">
        <v>204198100</v>
      </c>
      <c r="P35" s="7">
        <v>196805100</v>
      </c>
      <c r="Q35" s="7">
        <v>186955900</v>
      </c>
      <c r="R35" s="7">
        <v>187322700</v>
      </c>
      <c r="S35" s="7">
        <v>180026500</v>
      </c>
      <c r="T35" s="7">
        <v>173081600</v>
      </c>
      <c r="U35" s="7">
        <v>163806800</v>
      </c>
      <c r="V35" s="7">
        <v>162930200</v>
      </c>
      <c r="W35" s="7">
        <v>145386700</v>
      </c>
      <c r="X35" s="7">
        <v>134192700</v>
      </c>
      <c r="Y35" s="7">
        <v>119336200</v>
      </c>
      <c r="Z35" s="7">
        <v>117334700</v>
      </c>
      <c r="AA35" s="7">
        <v>106013600</v>
      </c>
      <c r="AB35" s="7">
        <v>94583500</v>
      </c>
      <c r="AC35" s="7">
        <v>86281400</v>
      </c>
      <c r="AD35" s="7">
        <v>84946400</v>
      </c>
      <c r="AE35" s="7">
        <v>81227500</v>
      </c>
      <c r="AF35" s="7">
        <v>78721100</v>
      </c>
      <c r="AG35" s="7">
        <v>71160800</v>
      </c>
      <c r="AH35" s="7">
        <v>66642400</v>
      </c>
      <c r="AI35" s="7">
        <v>61841200</v>
      </c>
      <c r="AJ35" s="7">
        <v>53057300</v>
      </c>
      <c r="AK35" s="7">
        <v>43502000</v>
      </c>
      <c r="AL35" s="7"/>
      <c r="AM35" s="7"/>
    </row>
    <row r="36" spans="1:39" x14ac:dyDescent="0.15">
      <c r="A36" t="s">
        <v>249</v>
      </c>
      <c r="B36" s="7">
        <v>945500</v>
      </c>
      <c r="C36" s="7">
        <v>891200</v>
      </c>
      <c r="D36" s="7">
        <v>1152100</v>
      </c>
      <c r="E36" s="7">
        <v>969600</v>
      </c>
      <c r="F36" s="7">
        <v>916900</v>
      </c>
      <c r="G36" s="7">
        <v>842300</v>
      </c>
      <c r="H36" s="7">
        <v>1050000</v>
      </c>
      <c r="I36" s="7">
        <v>983900</v>
      </c>
      <c r="J36" s="7">
        <v>892100</v>
      </c>
      <c r="K36" s="7">
        <v>852200</v>
      </c>
      <c r="L36" s="7">
        <v>1057800</v>
      </c>
      <c r="M36" s="7">
        <v>787000</v>
      </c>
      <c r="N36" s="7">
        <v>795500</v>
      </c>
      <c r="O36" s="7">
        <v>690400</v>
      </c>
      <c r="P36" s="7">
        <v>886100</v>
      </c>
      <c r="Q36" s="7">
        <v>726400</v>
      </c>
      <c r="R36" s="7">
        <v>743600</v>
      </c>
      <c r="S36" s="7">
        <v>644100</v>
      </c>
      <c r="T36" s="7">
        <v>785300</v>
      </c>
      <c r="U36" s="7">
        <v>592800</v>
      </c>
      <c r="V36" s="7">
        <v>572500</v>
      </c>
      <c r="W36" s="7">
        <v>606100</v>
      </c>
      <c r="X36" s="7">
        <v>698700</v>
      </c>
      <c r="Y36" s="7">
        <v>425500</v>
      </c>
      <c r="Z36" s="7">
        <v>405100</v>
      </c>
      <c r="AA36" s="7">
        <v>438400</v>
      </c>
      <c r="AB36" s="7">
        <v>517000</v>
      </c>
      <c r="AC36" s="7">
        <v>486500</v>
      </c>
      <c r="AD36" s="7">
        <v>410800</v>
      </c>
      <c r="AE36" s="7">
        <v>308800</v>
      </c>
      <c r="AF36" s="7">
        <v>299600</v>
      </c>
      <c r="AG36" s="7">
        <v>206300</v>
      </c>
      <c r="AH36" s="7">
        <v>149500</v>
      </c>
      <c r="AI36" s="7">
        <v>133700</v>
      </c>
      <c r="AJ36" s="7">
        <v>93600</v>
      </c>
      <c r="AK36" s="7">
        <v>62000</v>
      </c>
      <c r="AL36" s="7"/>
      <c r="AM36" s="7"/>
    </row>
    <row r="37" spans="1:39" x14ac:dyDescent="0.15">
      <c r="A37" t="s">
        <v>250</v>
      </c>
      <c r="B37" s="7">
        <v>516300</v>
      </c>
      <c r="C37" s="7">
        <v>757000</v>
      </c>
      <c r="D37" s="7">
        <v>598500</v>
      </c>
      <c r="E37" s="7">
        <v>702700</v>
      </c>
      <c r="F37" s="7">
        <v>482600</v>
      </c>
      <c r="G37" s="7">
        <v>536600</v>
      </c>
      <c r="H37" s="7">
        <v>435500</v>
      </c>
      <c r="I37" s="7">
        <v>455200</v>
      </c>
      <c r="J37" s="7">
        <v>385400</v>
      </c>
      <c r="K37" s="7">
        <v>519100</v>
      </c>
      <c r="L37" s="7">
        <v>455800</v>
      </c>
      <c r="M37" s="7">
        <v>378000</v>
      </c>
      <c r="N37" s="7">
        <v>375600</v>
      </c>
      <c r="O37" s="7">
        <v>468700</v>
      </c>
      <c r="P37" s="7">
        <v>401500</v>
      </c>
      <c r="Q37" s="7">
        <v>375000</v>
      </c>
      <c r="R37" s="7">
        <v>271600</v>
      </c>
      <c r="S37" s="7">
        <v>270300</v>
      </c>
      <c r="T37" s="7">
        <v>259800</v>
      </c>
      <c r="U37" s="7">
        <v>138900</v>
      </c>
      <c r="V37" s="7">
        <v>113700</v>
      </c>
      <c r="W37" s="7">
        <v>92800</v>
      </c>
      <c r="X37" s="7">
        <v>100400</v>
      </c>
      <c r="Y37" s="7">
        <v>139800</v>
      </c>
      <c r="Z37" s="7">
        <v>162400</v>
      </c>
      <c r="AA37" s="7">
        <v>307900</v>
      </c>
      <c r="AB37" s="7">
        <v>378800</v>
      </c>
      <c r="AC37" s="7">
        <v>370500</v>
      </c>
      <c r="AD37" s="7">
        <v>240100</v>
      </c>
      <c r="AE37" s="7">
        <v>376200</v>
      </c>
      <c r="AF37" s="7">
        <v>418700</v>
      </c>
      <c r="AG37" s="7">
        <v>328500</v>
      </c>
      <c r="AH37" s="7">
        <v>164200</v>
      </c>
      <c r="AI37" s="7">
        <v>170600</v>
      </c>
      <c r="AJ37" s="7">
        <v>145000</v>
      </c>
      <c r="AK37" s="7">
        <v>132200</v>
      </c>
      <c r="AL37" s="7">
        <v>105604.7</v>
      </c>
      <c r="AM37" s="7">
        <v>96026.9</v>
      </c>
    </row>
    <row r="38" spans="1:39" x14ac:dyDescent="0.15">
      <c r="A38" t="s">
        <v>251</v>
      </c>
      <c r="B38" s="7">
        <v>3652300</v>
      </c>
      <c r="C38" s="7">
        <v>3718800</v>
      </c>
      <c r="D38" s="7">
        <v>3731100</v>
      </c>
      <c r="E38" s="7">
        <v>3759500</v>
      </c>
      <c r="F38" s="7">
        <v>3517800</v>
      </c>
      <c r="G38" s="7">
        <v>3312600</v>
      </c>
      <c r="H38" s="7">
        <v>2814300</v>
      </c>
      <c r="I38" s="7">
        <v>2386800</v>
      </c>
      <c r="J38" s="7">
        <v>2108400</v>
      </c>
      <c r="K38" s="7">
        <v>2201100</v>
      </c>
      <c r="L38" s="7">
        <v>2149900</v>
      </c>
      <c r="M38" s="7">
        <v>2066900</v>
      </c>
      <c r="N38" s="7">
        <v>1726900</v>
      </c>
      <c r="O38" s="7">
        <v>1445800</v>
      </c>
      <c r="P38" s="7">
        <v>1359900</v>
      </c>
      <c r="Q38" s="7">
        <v>1127400</v>
      </c>
      <c r="R38" s="7">
        <v>1017300</v>
      </c>
      <c r="S38" s="7">
        <v>977100</v>
      </c>
      <c r="T38" s="7">
        <v>856900</v>
      </c>
      <c r="U38" s="7">
        <v>834700</v>
      </c>
      <c r="V38" s="7">
        <v>759200</v>
      </c>
      <c r="W38" s="7">
        <v>712300</v>
      </c>
      <c r="X38" s="7">
        <v>653800</v>
      </c>
      <c r="Y38" s="7">
        <v>618300</v>
      </c>
      <c r="Z38" s="7">
        <v>644400</v>
      </c>
      <c r="AA38" s="7">
        <v>646100</v>
      </c>
      <c r="AB38" s="7">
        <v>642700</v>
      </c>
      <c r="AC38" s="7">
        <v>652700</v>
      </c>
      <c r="AD38" s="7">
        <v>573100</v>
      </c>
      <c r="AE38" s="7">
        <v>508700</v>
      </c>
      <c r="AF38" s="7">
        <v>409200</v>
      </c>
      <c r="AG38" s="7">
        <v>374900</v>
      </c>
      <c r="AH38" s="7">
        <v>331800</v>
      </c>
      <c r="AI38" s="7">
        <v>317800</v>
      </c>
      <c r="AJ38" s="7">
        <v>246800</v>
      </c>
      <c r="AK38" s="7">
        <v>204300</v>
      </c>
      <c r="AL38" s="7">
        <v>156849.60000000001</v>
      </c>
      <c r="AM38" s="7">
        <v>137297.9</v>
      </c>
    </row>
    <row r="39" spans="1:39" x14ac:dyDescent="0.15">
      <c r="A39" t="s">
        <v>252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15">
      <c r="A40" t="s">
        <v>253</v>
      </c>
      <c r="B40" s="7">
        <v>16755800</v>
      </c>
      <c r="C40" s="7">
        <v>16123700</v>
      </c>
      <c r="D40" s="7">
        <v>13348800</v>
      </c>
      <c r="E40" s="7">
        <v>12695900</v>
      </c>
      <c r="F40" s="7">
        <v>8808600</v>
      </c>
      <c r="G40" s="7">
        <v>8502300</v>
      </c>
      <c r="H40" s="7">
        <v>7686900</v>
      </c>
      <c r="I40" s="7">
        <v>4448600</v>
      </c>
      <c r="J40" s="7">
        <v>4450200</v>
      </c>
      <c r="K40" s="7">
        <v>5390200</v>
      </c>
      <c r="L40" s="7">
        <v>5640200</v>
      </c>
      <c r="M40" s="7">
        <v>5836100</v>
      </c>
      <c r="N40" s="7">
        <v>5402200</v>
      </c>
      <c r="O40" s="7">
        <v>3631700</v>
      </c>
      <c r="P40" s="7">
        <v>3373000</v>
      </c>
      <c r="Q40" s="7">
        <v>3249200</v>
      </c>
      <c r="R40" s="7">
        <v>3261200</v>
      </c>
      <c r="S40" s="7">
        <v>3675700</v>
      </c>
      <c r="T40" s="7">
        <v>3491500</v>
      </c>
      <c r="U40" s="7">
        <v>3428300</v>
      </c>
      <c r="V40" s="7">
        <v>3455300</v>
      </c>
      <c r="W40" s="7">
        <v>1901900</v>
      </c>
      <c r="X40" s="7">
        <v>1842200</v>
      </c>
      <c r="Y40" s="7">
        <v>1200000</v>
      </c>
      <c r="Z40" s="7">
        <v>1200000</v>
      </c>
      <c r="AA40" s="7">
        <v>1200000</v>
      </c>
      <c r="AB40" s="7">
        <v>1200000</v>
      </c>
      <c r="AC40" s="7">
        <v>1200000</v>
      </c>
      <c r="AD40" s="7">
        <v>1200000</v>
      </c>
      <c r="AE40" s="7">
        <v>1200000</v>
      </c>
      <c r="AF40" s="7">
        <v>1200000</v>
      </c>
      <c r="AG40" s="7">
        <v>1200000</v>
      </c>
      <c r="AH40" s="7">
        <v>1200000</v>
      </c>
      <c r="AI40" s="7">
        <v>1200000</v>
      </c>
      <c r="AJ40" s="7">
        <v>600000</v>
      </c>
      <c r="AK40" s="7">
        <v>600000</v>
      </c>
      <c r="AL40" s="7"/>
      <c r="AM40" s="7"/>
    </row>
    <row r="41" spans="1:39" x14ac:dyDescent="0.15">
      <c r="A41" t="s">
        <v>254</v>
      </c>
      <c r="B41" s="7">
        <v>2200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100</v>
      </c>
      <c r="V41" s="7"/>
      <c r="W41" s="7">
        <v>6400</v>
      </c>
      <c r="X41" s="7"/>
      <c r="Y41" s="7"/>
      <c r="Z41" s="7"/>
      <c r="AA41" s="7">
        <v>8000</v>
      </c>
      <c r="AB41" s="7"/>
      <c r="AC41" s="7"/>
      <c r="AD41" s="7">
        <v>37500</v>
      </c>
      <c r="AE41" s="7">
        <v>8000</v>
      </c>
      <c r="AF41" s="7">
        <v>1300</v>
      </c>
      <c r="AG41" s="7">
        <v>600</v>
      </c>
      <c r="AH41" s="7">
        <v>600</v>
      </c>
      <c r="AI41" s="7">
        <v>14100</v>
      </c>
      <c r="AJ41" s="7">
        <v>7100</v>
      </c>
      <c r="AK41" s="7"/>
      <c r="AL41" s="7"/>
      <c r="AM41" s="7"/>
    </row>
    <row r="42" spans="1:39" x14ac:dyDescent="0.15">
      <c r="A42" t="s">
        <v>255</v>
      </c>
      <c r="B42" s="7">
        <v>200</v>
      </c>
      <c r="C42" s="7">
        <v>100</v>
      </c>
      <c r="D42" s="7">
        <v>500</v>
      </c>
      <c r="E42" s="7">
        <v>3900</v>
      </c>
      <c r="F42" s="7">
        <v>3900</v>
      </c>
      <c r="G42" s="7">
        <v>5700</v>
      </c>
      <c r="H42" s="7">
        <v>7100</v>
      </c>
      <c r="I42" s="7">
        <v>6800</v>
      </c>
      <c r="J42" s="7">
        <v>9300</v>
      </c>
      <c r="K42" s="7">
        <v>9300</v>
      </c>
      <c r="L42" s="7">
        <v>9300</v>
      </c>
      <c r="M42" s="7">
        <v>3600</v>
      </c>
      <c r="N42" s="7">
        <v>3600</v>
      </c>
      <c r="O42" s="7">
        <v>3600</v>
      </c>
      <c r="P42" s="7">
        <v>3600</v>
      </c>
      <c r="Q42" s="7">
        <v>3600</v>
      </c>
      <c r="R42" s="7">
        <v>3600</v>
      </c>
      <c r="S42" s="7">
        <v>3600</v>
      </c>
      <c r="T42" s="7">
        <v>3600</v>
      </c>
      <c r="U42" s="7">
        <v>4000</v>
      </c>
      <c r="V42" s="7">
        <v>4000</v>
      </c>
      <c r="W42" s="7">
        <v>5000</v>
      </c>
      <c r="X42" s="7">
        <v>5000</v>
      </c>
      <c r="Y42" s="7">
        <v>5000</v>
      </c>
      <c r="Z42" s="7">
        <v>5000</v>
      </c>
      <c r="AA42" s="7">
        <v>5000</v>
      </c>
      <c r="AB42" s="7">
        <v>5000</v>
      </c>
      <c r="AC42" s="7">
        <v>5000</v>
      </c>
      <c r="AD42" s="7">
        <v>5000</v>
      </c>
      <c r="AE42" s="7">
        <v>4000</v>
      </c>
      <c r="AF42" s="7">
        <v>4000</v>
      </c>
      <c r="AG42" s="7"/>
      <c r="AH42" s="7"/>
      <c r="AI42" s="7"/>
      <c r="AJ42" s="7"/>
      <c r="AK42" s="7"/>
      <c r="AL42" s="7"/>
      <c r="AM42" s="7"/>
    </row>
    <row r="43" spans="1:39" x14ac:dyDescent="0.15">
      <c r="A43" t="s">
        <v>256</v>
      </c>
      <c r="B43" s="7">
        <v>2282900</v>
      </c>
      <c r="C43" s="7">
        <v>1968000</v>
      </c>
      <c r="D43" s="7">
        <v>2606600</v>
      </c>
      <c r="E43" s="7">
        <v>2122800</v>
      </c>
      <c r="F43" s="7">
        <v>2811100</v>
      </c>
      <c r="G43" s="7">
        <v>1179800</v>
      </c>
      <c r="H43" s="7">
        <v>2243100</v>
      </c>
      <c r="I43" s="7">
        <v>1153800</v>
      </c>
      <c r="J43" s="7">
        <v>1987500</v>
      </c>
      <c r="K43" s="7">
        <v>653000</v>
      </c>
      <c r="L43" s="7">
        <v>543600</v>
      </c>
      <c r="M43" s="7">
        <v>521700</v>
      </c>
      <c r="N43" s="7">
        <v>1212200</v>
      </c>
      <c r="O43" s="7">
        <v>450100</v>
      </c>
      <c r="P43" s="7">
        <v>501600</v>
      </c>
      <c r="Q43" s="7">
        <v>413400</v>
      </c>
      <c r="R43" s="7">
        <v>370600</v>
      </c>
      <c r="S43" s="7">
        <v>430800</v>
      </c>
      <c r="T43" s="7">
        <v>401800</v>
      </c>
      <c r="U43" s="7">
        <v>382300</v>
      </c>
      <c r="V43" s="7">
        <v>720600</v>
      </c>
      <c r="W43" s="7">
        <v>494900</v>
      </c>
      <c r="X43" s="7">
        <v>301000</v>
      </c>
      <c r="Y43" s="7">
        <v>260000</v>
      </c>
      <c r="Z43" s="7">
        <v>601500</v>
      </c>
      <c r="AA43" s="7">
        <v>362900</v>
      </c>
      <c r="AB43" s="7">
        <v>297800</v>
      </c>
      <c r="AC43" s="7">
        <v>186900</v>
      </c>
      <c r="AD43" s="7">
        <v>224200</v>
      </c>
      <c r="AE43" s="7">
        <v>415600</v>
      </c>
      <c r="AF43" s="7">
        <v>164000</v>
      </c>
      <c r="AG43" s="7">
        <v>221900</v>
      </c>
      <c r="AH43" s="7">
        <v>258600</v>
      </c>
      <c r="AI43" s="7">
        <v>123300</v>
      </c>
      <c r="AJ43" s="7">
        <v>120200</v>
      </c>
      <c r="AK43" s="7">
        <v>76200</v>
      </c>
      <c r="AL43" s="7"/>
      <c r="AM43" s="7"/>
    </row>
    <row r="44" spans="1:39" x14ac:dyDescent="0.15">
      <c r="A44" t="s">
        <v>257</v>
      </c>
      <c r="B44" s="7"/>
      <c r="C44" s="7"/>
      <c r="D44" s="7"/>
      <c r="E44" s="7"/>
      <c r="F44" s="7"/>
      <c r="G44" s="7"/>
      <c r="H44" s="7"/>
      <c r="I44" s="7">
        <v>1277700</v>
      </c>
      <c r="J44" s="7">
        <v>1056800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>
        <v>135500</v>
      </c>
      <c r="AK44" s="7">
        <v>857400</v>
      </c>
      <c r="AL44" s="7"/>
      <c r="AM44" s="7"/>
    </row>
    <row r="45" spans="1:39" x14ac:dyDescent="0.15">
      <c r="A45" t="s">
        <v>258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>
        <v>32349246.199999999</v>
      </c>
    </row>
    <row r="46" spans="1:39" x14ac:dyDescent="0.15">
      <c r="A46" s="6" t="s">
        <v>259</v>
      </c>
      <c r="B46" s="7">
        <v>427019500</v>
      </c>
      <c r="C46" s="7">
        <v>415146600</v>
      </c>
      <c r="D46" s="7">
        <v>387146900</v>
      </c>
      <c r="E46" s="7">
        <v>378820200</v>
      </c>
      <c r="F46" s="7">
        <v>406448900</v>
      </c>
      <c r="G46" s="7">
        <v>373816000</v>
      </c>
      <c r="H46" s="7">
        <v>341046800</v>
      </c>
      <c r="I46" s="7">
        <v>317659800</v>
      </c>
      <c r="J46" s="7">
        <v>322096800</v>
      </c>
      <c r="K46" s="7">
        <v>290628800</v>
      </c>
      <c r="L46" s="7">
        <v>275685300</v>
      </c>
      <c r="M46" s="7">
        <v>271227600</v>
      </c>
      <c r="N46" s="7">
        <v>272388500</v>
      </c>
      <c r="O46" s="7">
        <v>246958000</v>
      </c>
      <c r="P46" s="7">
        <v>258710000</v>
      </c>
      <c r="Q46" s="7">
        <v>209748100</v>
      </c>
      <c r="R46" s="7">
        <v>210556100</v>
      </c>
      <c r="S46" s="7">
        <v>201307200</v>
      </c>
      <c r="T46" s="7">
        <v>195677600</v>
      </c>
      <c r="U46" s="7">
        <v>182657500</v>
      </c>
      <c r="V46" s="7">
        <v>182594600</v>
      </c>
      <c r="W46" s="7">
        <v>164093300</v>
      </c>
      <c r="X46" s="7">
        <v>166802300</v>
      </c>
      <c r="Y46" s="7">
        <v>132543300</v>
      </c>
      <c r="Z46" s="7">
        <v>130241400</v>
      </c>
      <c r="AA46" s="7">
        <v>115728900</v>
      </c>
      <c r="AB46" s="7">
        <v>109249100</v>
      </c>
      <c r="AC46" s="7">
        <v>99429800</v>
      </c>
      <c r="AD46" s="7">
        <v>102701200</v>
      </c>
      <c r="AE46" s="7">
        <v>98999900</v>
      </c>
      <c r="AF46" s="7">
        <v>92709500</v>
      </c>
      <c r="AG46" s="7">
        <v>84787700</v>
      </c>
      <c r="AH46" s="7">
        <v>78957300</v>
      </c>
      <c r="AI46" s="7">
        <v>67502900</v>
      </c>
      <c r="AJ46" s="7">
        <v>57127500</v>
      </c>
      <c r="AK46" s="7">
        <v>48468200</v>
      </c>
      <c r="AL46" s="7">
        <v>40295804.200000003</v>
      </c>
      <c r="AM46" s="7">
        <v>32582571</v>
      </c>
    </row>
    <row r="47" spans="1:39" x14ac:dyDescent="0.15">
      <c r="A47" s="6" t="s">
        <v>260</v>
      </c>
      <c r="B47" s="5" t="s">
        <v>217</v>
      </c>
      <c r="C47" s="5" t="s">
        <v>217</v>
      </c>
      <c r="D47" s="5" t="s">
        <v>217</v>
      </c>
      <c r="E47" s="5" t="s">
        <v>217</v>
      </c>
      <c r="F47" s="5" t="s">
        <v>217</v>
      </c>
      <c r="G47" s="5" t="s">
        <v>217</v>
      </c>
      <c r="H47" s="5" t="s">
        <v>217</v>
      </c>
      <c r="I47" s="5" t="s">
        <v>217</v>
      </c>
      <c r="J47" s="5" t="s">
        <v>217</v>
      </c>
      <c r="K47" s="5" t="s">
        <v>217</v>
      </c>
      <c r="L47" s="5" t="s">
        <v>217</v>
      </c>
      <c r="M47" s="5" t="s">
        <v>217</v>
      </c>
      <c r="N47" s="5" t="s">
        <v>217</v>
      </c>
      <c r="O47" s="5" t="s">
        <v>217</v>
      </c>
      <c r="P47" s="5" t="s">
        <v>217</v>
      </c>
      <c r="Q47" s="5" t="s">
        <v>217</v>
      </c>
      <c r="R47" s="5" t="s">
        <v>217</v>
      </c>
      <c r="S47" s="5" t="s">
        <v>217</v>
      </c>
      <c r="T47" s="5" t="s">
        <v>217</v>
      </c>
      <c r="U47" s="5" t="s">
        <v>217</v>
      </c>
      <c r="V47" s="5" t="s">
        <v>217</v>
      </c>
      <c r="W47" s="5" t="s">
        <v>217</v>
      </c>
      <c r="X47" s="5" t="s">
        <v>217</v>
      </c>
      <c r="Y47" s="5" t="s">
        <v>217</v>
      </c>
      <c r="Z47" s="5" t="s">
        <v>217</v>
      </c>
      <c r="AA47" s="5" t="s">
        <v>217</v>
      </c>
      <c r="AB47" s="5" t="s">
        <v>217</v>
      </c>
      <c r="AC47" s="5" t="s">
        <v>217</v>
      </c>
      <c r="AD47" s="5" t="s">
        <v>217</v>
      </c>
      <c r="AE47" s="5" t="s">
        <v>217</v>
      </c>
      <c r="AF47" s="5" t="s">
        <v>217</v>
      </c>
      <c r="AG47" s="5" t="s">
        <v>217</v>
      </c>
      <c r="AH47" s="5" t="s">
        <v>217</v>
      </c>
      <c r="AI47" s="5" t="s">
        <v>217</v>
      </c>
      <c r="AJ47" s="5" t="s">
        <v>217</v>
      </c>
      <c r="AK47" s="5" t="s">
        <v>217</v>
      </c>
      <c r="AL47" s="5" t="s">
        <v>217</v>
      </c>
      <c r="AM47" s="5" t="s">
        <v>217</v>
      </c>
    </row>
    <row r="48" spans="1:39" x14ac:dyDescent="0.15">
      <c r="A48" t="s">
        <v>261</v>
      </c>
      <c r="B48" s="7">
        <v>4678700</v>
      </c>
      <c r="C48" s="7">
        <v>4678700</v>
      </c>
      <c r="D48" s="7">
        <v>4678700</v>
      </c>
      <c r="E48" s="7">
        <v>4678700</v>
      </c>
      <c r="F48" s="7">
        <v>4678700</v>
      </c>
      <c r="G48" s="7">
        <v>4678700</v>
      </c>
      <c r="H48" s="7">
        <v>4678700</v>
      </c>
      <c r="I48" s="7">
        <v>4678700</v>
      </c>
      <c r="J48" s="7">
        <v>4678700</v>
      </c>
      <c r="K48" s="7">
        <v>4678700</v>
      </c>
      <c r="L48" s="7">
        <v>4678700</v>
      </c>
      <c r="M48" s="7">
        <v>4678700</v>
      </c>
      <c r="N48" s="7">
        <v>4678700</v>
      </c>
      <c r="O48" s="7">
        <v>4678700</v>
      </c>
      <c r="P48" s="7">
        <v>4678700</v>
      </c>
      <c r="Q48" s="7">
        <v>4678700</v>
      </c>
      <c r="R48" s="7">
        <v>3903300</v>
      </c>
      <c r="S48" s="7">
        <v>3903300</v>
      </c>
      <c r="T48" s="7">
        <v>3903300</v>
      </c>
      <c r="U48" s="7">
        <v>3903300</v>
      </c>
      <c r="V48" s="7">
        <v>3903300</v>
      </c>
      <c r="W48" s="7">
        <v>3903300</v>
      </c>
      <c r="X48" s="7">
        <v>3903300</v>
      </c>
      <c r="Y48" s="7">
        <v>3903300</v>
      </c>
      <c r="Z48" s="7">
        <v>3903300</v>
      </c>
      <c r="AA48" s="7">
        <v>3903300</v>
      </c>
      <c r="AB48" s="7">
        <v>3903300</v>
      </c>
      <c r="AC48" s="7">
        <v>3903300</v>
      </c>
      <c r="AD48" s="7">
        <v>3903300</v>
      </c>
      <c r="AE48" s="7">
        <v>3903300</v>
      </c>
      <c r="AF48" s="7">
        <v>3903300</v>
      </c>
      <c r="AG48" s="7">
        <v>3903300</v>
      </c>
      <c r="AH48" s="7">
        <v>3903300</v>
      </c>
      <c r="AI48" s="7">
        <v>3111300</v>
      </c>
      <c r="AJ48" s="7">
        <v>2666100</v>
      </c>
      <c r="AK48" s="7">
        <v>1779000</v>
      </c>
      <c r="AL48" s="7">
        <v>1403215.9</v>
      </c>
      <c r="AM48" s="7">
        <v>680931.6</v>
      </c>
    </row>
    <row r="49" spans="1:39" x14ac:dyDescent="0.15">
      <c r="A49" t="s">
        <v>262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15">
      <c r="A50" t="s">
        <v>263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15">
      <c r="A51" t="s">
        <v>264</v>
      </c>
      <c r="B51" s="7">
        <v>4929600</v>
      </c>
      <c r="C51" s="7">
        <v>4929600</v>
      </c>
      <c r="D51" s="7">
        <v>4929600</v>
      </c>
      <c r="E51" s="7">
        <v>4866300</v>
      </c>
      <c r="F51" s="7">
        <v>4810000</v>
      </c>
      <c r="G51" s="7">
        <v>4630500</v>
      </c>
      <c r="H51" s="7">
        <v>4473400</v>
      </c>
      <c r="I51" s="7">
        <v>4715900</v>
      </c>
      <c r="J51" s="7">
        <v>4885900</v>
      </c>
      <c r="K51" s="7">
        <v>4973500</v>
      </c>
      <c r="L51" s="7">
        <v>4930300</v>
      </c>
      <c r="M51" s="7">
        <v>4960200</v>
      </c>
      <c r="N51" s="7">
        <v>5046100</v>
      </c>
      <c r="O51" s="7">
        <v>4993800</v>
      </c>
      <c r="P51" s="7">
        <v>4970500</v>
      </c>
      <c r="Q51" s="7">
        <v>4845400</v>
      </c>
      <c r="R51" s="7">
        <v>3107600</v>
      </c>
      <c r="S51" s="7">
        <v>3126000</v>
      </c>
      <c r="T51" s="7">
        <v>3094200</v>
      </c>
      <c r="U51" s="7">
        <v>3161600</v>
      </c>
      <c r="V51" s="7">
        <v>3131300</v>
      </c>
      <c r="W51" s="7">
        <v>3172700</v>
      </c>
      <c r="X51" s="7">
        <v>3131900</v>
      </c>
      <c r="Y51" s="7">
        <v>3681100</v>
      </c>
      <c r="Z51" s="7">
        <v>3679500</v>
      </c>
      <c r="AA51" s="7">
        <v>3650000</v>
      </c>
      <c r="AB51" s="7">
        <v>3679500</v>
      </c>
      <c r="AC51" s="7">
        <v>3669400</v>
      </c>
      <c r="AD51" s="7">
        <v>3654700</v>
      </c>
      <c r="AE51" s="7">
        <v>3663300</v>
      </c>
      <c r="AF51" s="7">
        <v>3681800</v>
      </c>
      <c r="AG51" s="7">
        <v>3675600</v>
      </c>
      <c r="AH51" s="7">
        <v>3673300</v>
      </c>
      <c r="AI51" s="7">
        <v>-1400</v>
      </c>
      <c r="AJ51" s="7">
        <v>325600</v>
      </c>
      <c r="AK51" s="7">
        <v>700</v>
      </c>
      <c r="AL51" s="7">
        <v>1596.4</v>
      </c>
      <c r="AM51" s="7">
        <v>1596.4</v>
      </c>
    </row>
    <row r="52" spans="1:39" x14ac:dyDescent="0.15">
      <c r="A52" t="s">
        <v>265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15">
      <c r="A53" t="s">
        <v>266</v>
      </c>
      <c r="B53" s="7">
        <v>-109500</v>
      </c>
      <c r="C53" s="7">
        <v>-162600</v>
      </c>
      <c r="D53" s="7">
        <v>-183300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15">
      <c r="A54" t="s">
        <v>267</v>
      </c>
      <c r="B54" s="7">
        <v>1939400</v>
      </c>
      <c r="C54" s="7">
        <v>1939400</v>
      </c>
      <c r="D54" s="7">
        <v>1939400</v>
      </c>
      <c r="E54" s="7">
        <v>1549500</v>
      </c>
      <c r="F54" s="7">
        <v>1549500</v>
      </c>
      <c r="G54" s="7">
        <v>1549500</v>
      </c>
      <c r="H54" s="7">
        <v>1549500</v>
      </c>
      <c r="I54" s="7">
        <v>1170900</v>
      </c>
      <c r="J54" s="7">
        <v>1170900</v>
      </c>
      <c r="K54" s="7">
        <v>1170900</v>
      </c>
      <c r="L54" s="7">
        <v>1170900</v>
      </c>
      <c r="M54" s="7">
        <v>869100</v>
      </c>
      <c r="N54" s="7">
        <v>869100</v>
      </c>
      <c r="O54" s="7">
        <v>869100</v>
      </c>
      <c r="P54" s="7">
        <v>869100</v>
      </c>
      <c r="Q54" s="7">
        <v>705900</v>
      </c>
      <c r="R54" s="7">
        <v>705900</v>
      </c>
      <c r="S54" s="7">
        <v>561800</v>
      </c>
      <c r="T54" s="7">
        <v>561800</v>
      </c>
      <c r="U54" s="7">
        <v>353500</v>
      </c>
      <c r="V54" s="7">
        <v>353500</v>
      </c>
      <c r="W54" s="7">
        <v>353500</v>
      </c>
      <c r="X54" s="7">
        <v>353500</v>
      </c>
      <c r="Y54" s="7">
        <v>216100</v>
      </c>
      <c r="Z54" s="7">
        <v>216100</v>
      </c>
      <c r="AA54" s="7">
        <v>216100</v>
      </c>
      <c r="AB54" s="7">
        <v>216100</v>
      </c>
      <c r="AC54" s="7">
        <v>82900</v>
      </c>
      <c r="AD54" s="7">
        <v>82900</v>
      </c>
      <c r="AE54" s="7">
        <v>82900</v>
      </c>
      <c r="AF54" s="7">
        <v>82900</v>
      </c>
      <c r="AG54" s="7"/>
      <c r="AH54" s="7"/>
      <c r="AI54" s="7"/>
      <c r="AJ54" s="7"/>
      <c r="AK54" s="7"/>
      <c r="AL54" s="7">
        <v>137274.4</v>
      </c>
      <c r="AM54" s="7">
        <v>115069.8</v>
      </c>
    </row>
    <row r="55" spans="1:39" x14ac:dyDescent="0.15">
      <c r="A55" t="s">
        <v>268</v>
      </c>
      <c r="B55" s="7">
        <v>11817200</v>
      </c>
      <c r="C55" s="7">
        <v>10651400</v>
      </c>
      <c r="D55" s="7">
        <v>9558600</v>
      </c>
      <c r="E55" s="7">
        <v>9718000</v>
      </c>
      <c r="F55" s="7">
        <v>8693400</v>
      </c>
      <c r="G55" s="7">
        <v>8739600</v>
      </c>
      <c r="H55" s="7">
        <v>7669000</v>
      </c>
      <c r="I55" s="7">
        <v>8119300</v>
      </c>
      <c r="J55" s="7">
        <v>7072400</v>
      </c>
      <c r="K55" s="7">
        <v>6656900</v>
      </c>
      <c r="L55" s="7">
        <v>5735100</v>
      </c>
      <c r="M55" s="7">
        <v>7106400</v>
      </c>
      <c r="N55" s="7">
        <v>6321100</v>
      </c>
      <c r="O55" s="7">
        <v>5918500</v>
      </c>
      <c r="P55" s="7">
        <v>5062200</v>
      </c>
      <c r="Q55" s="7">
        <v>5256100</v>
      </c>
      <c r="R55" s="7">
        <v>4335900</v>
      </c>
      <c r="S55" s="7">
        <v>3708100</v>
      </c>
      <c r="T55" s="7">
        <v>3057600</v>
      </c>
      <c r="U55" s="7">
        <v>3147900</v>
      </c>
      <c r="V55" s="7">
        <v>2497100</v>
      </c>
      <c r="W55" s="7">
        <v>2203300</v>
      </c>
      <c r="X55" s="7">
        <v>1772100</v>
      </c>
      <c r="Y55" s="7">
        <v>1771000</v>
      </c>
      <c r="Z55" s="7">
        <v>1336200</v>
      </c>
      <c r="AA55" s="7">
        <v>1287400</v>
      </c>
      <c r="AB55" s="7">
        <v>964500</v>
      </c>
      <c r="AC55" s="7">
        <v>1409300</v>
      </c>
      <c r="AD55" s="7">
        <v>1005900</v>
      </c>
      <c r="AE55" s="7">
        <v>583200</v>
      </c>
      <c r="AF55" s="7">
        <v>373000</v>
      </c>
      <c r="AG55" s="7">
        <v>524700</v>
      </c>
      <c r="AH55" s="7">
        <v>320500</v>
      </c>
      <c r="AI55" s="7">
        <v>72600</v>
      </c>
      <c r="AJ55" s="7">
        <v>-620400</v>
      </c>
      <c r="AK55" s="7">
        <v>-908100</v>
      </c>
      <c r="AL55" s="7">
        <v>147986</v>
      </c>
      <c r="AM55" s="7">
        <v>141632.6</v>
      </c>
    </row>
    <row r="56" spans="1:39" x14ac:dyDescent="0.15">
      <c r="A56" t="s">
        <v>269</v>
      </c>
      <c r="B56" s="7">
        <v>5044700</v>
      </c>
      <c r="C56" s="7">
        <v>5044700</v>
      </c>
      <c r="D56" s="7">
        <v>5044700</v>
      </c>
      <c r="E56" s="7">
        <v>4434000</v>
      </c>
      <c r="F56" s="7">
        <v>4434000</v>
      </c>
      <c r="G56" s="7">
        <v>4434000</v>
      </c>
      <c r="H56" s="7">
        <v>4434000</v>
      </c>
      <c r="I56" s="7">
        <v>3532600</v>
      </c>
      <c r="J56" s="7">
        <v>3532600</v>
      </c>
      <c r="K56" s="7">
        <v>3532600</v>
      </c>
      <c r="L56" s="7">
        <v>3532600</v>
      </c>
      <c r="M56" s="7">
        <v>2082500</v>
      </c>
      <c r="N56" s="7">
        <v>2082500</v>
      </c>
      <c r="O56" s="7">
        <v>2082500</v>
      </c>
      <c r="P56" s="7">
        <v>2082500</v>
      </c>
      <c r="Q56" s="7">
        <v>1649800</v>
      </c>
      <c r="R56" s="7">
        <v>1649800</v>
      </c>
      <c r="S56" s="7">
        <v>1569800</v>
      </c>
      <c r="T56" s="7">
        <v>1569800</v>
      </c>
      <c r="U56" s="7">
        <v>1256200</v>
      </c>
      <c r="V56" s="7">
        <v>1256200</v>
      </c>
      <c r="W56" s="7">
        <v>1256200</v>
      </c>
      <c r="X56" s="7">
        <v>1256200</v>
      </c>
      <c r="Y56" s="7">
        <v>771600</v>
      </c>
      <c r="Z56" s="7">
        <v>771600</v>
      </c>
      <c r="AA56" s="7">
        <v>771600</v>
      </c>
      <c r="AB56" s="7">
        <v>771600</v>
      </c>
      <c r="AC56" s="7">
        <v>373100</v>
      </c>
      <c r="AD56" s="7">
        <v>373100</v>
      </c>
      <c r="AE56" s="7">
        <v>373100</v>
      </c>
      <c r="AF56" s="7">
        <v>373100</v>
      </c>
      <c r="AG56" s="7"/>
      <c r="AH56" s="7"/>
      <c r="AI56" s="7"/>
      <c r="AJ56" s="7"/>
      <c r="AK56" s="7"/>
      <c r="AL56" s="7"/>
      <c r="AM56" s="7"/>
    </row>
    <row r="57" spans="1:39" x14ac:dyDescent="0.15">
      <c r="A57" t="s">
        <v>270</v>
      </c>
      <c r="B57" s="7"/>
      <c r="C57" s="7"/>
      <c r="D57" s="7"/>
      <c r="E57" s="7">
        <v>-237400</v>
      </c>
      <c r="F57" s="7">
        <v>-236900</v>
      </c>
      <c r="G57" s="7">
        <v>-237000</v>
      </c>
      <c r="H57" s="7">
        <v>-244500</v>
      </c>
      <c r="I57" s="7">
        <v>-235000</v>
      </c>
      <c r="J57" s="7">
        <v>-229800</v>
      </c>
      <c r="K57" s="7">
        <v>-216100</v>
      </c>
      <c r="L57" s="7">
        <v>-212000</v>
      </c>
      <c r="M57" s="7">
        <v>-204600</v>
      </c>
      <c r="N57" s="7">
        <v>-208300</v>
      </c>
      <c r="O57" s="7">
        <v>-212700</v>
      </c>
      <c r="P57" s="7">
        <v>-213400</v>
      </c>
      <c r="Q57" s="7">
        <v>-208900</v>
      </c>
      <c r="R57" s="7">
        <v>-190900</v>
      </c>
      <c r="S57" s="7">
        <v>-179000</v>
      </c>
      <c r="T57" s="7">
        <v>-169200</v>
      </c>
      <c r="U57" s="7">
        <v>-156300</v>
      </c>
      <c r="V57" s="7">
        <v>-146300</v>
      </c>
      <c r="W57" s="7">
        <v>-138800</v>
      </c>
      <c r="X57" s="7">
        <v>-137200</v>
      </c>
      <c r="Y57" s="7">
        <v>-800</v>
      </c>
      <c r="Z57" s="7">
        <v>-800</v>
      </c>
      <c r="AA57" s="7">
        <v>-700</v>
      </c>
      <c r="AB57" s="7">
        <v>-700</v>
      </c>
      <c r="AC57" s="7">
        <v>-800</v>
      </c>
      <c r="AD57" s="7">
        <v>-800</v>
      </c>
      <c r="AE57" s="7">
        <v>-400</v>
      </c>
      <c r="AF57" s="7">
        <v>-500</v>
      </c>
      <c r="AG57" s="7"/>
      <c r="AH57" s="7"/>
      <c r="AI57" s="7"/>
      <c r="AJ57" s="7"/>
      <c r="AK57" s="7"/>
      <c r="AL57" s="7">
        <v>-5579.9</v>
      </c>
      <c r="AM57" s="7">
        <v>-5542.2</v>
      </c>
    </row>
    <row r="58" spans="1:39" x14ac:dyDescent="0.15">
      <c r="A58" t="s">
        <v>271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15">
      <c r="A59" t="s">
        <v>272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15">
      <c r="A60" t="s">
        <v>273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15">
      <c r="A61" s="6" t="s">
        <v>274</v>
      </c>
      <c r="B61" s="7">
        <v>28300100</v>
      </c>
      <c r="C61" s="7">
        <v>27081200</v>
      </c>
      <c r="D61" s="7">
        <v>25967700</v>
      </c>
      <c r="E61" s="7">
        <v>25009100</v>
      </c>
      <c r="F61" s="7">
        <v>23928700</v>
      </c>
      <c r="G61" s="7">
        <v>23795300</v>
      </c>
      <c r="H61" s="7">
        <v>22560100</v>
      </c>
      <c r="I61" s="7">
        <v>21982400</v>
      </c>
      <c r="J61" s="7">
        <v>21110700</v>
      </c>
      <c r="K61" s="7">
        <v>20796500</v>
      </c>
      <c r="L61" s="7">
        <v>19835600</v>
      </c>
      <c r="M61" s="7">
        <v>19492300</v>
      </c>
      <c r="N61" s="7">
        <v>18789200</v>
      </c>
      <c r="O61" s="7">
        <v>18329900</v>
      </c>
      <c r="P61" s="7">
        <v>17449600</v>
      </c>
      <c r="Q61" s="7">
        <v>16927000</v>
      </c>
      <c r="R61" s="7">
        <v>13511600</v>
      </c>
      <c r="S61" s="7">
        <v>12690000</v>
      </c>
      <c r="T61" s="7">
        <v>12017500</v>
      </c>
      <c r="U61" s="7">
        <v>11666200</v>
      </c>
      <c r="V61" s="7">
        <v>10995100</v>
      </c>
      <c r="W61" s="7">
        <v>10750200</v>
      </c>
      <c r="X61" s="7">
        <v>10279800</v>
      </c>
      <c r="Y61" s="7">
        <v>10342300</v>
      </c>
      <c r="Z61" s="7">
        <v>9905900</v>
      </c>
      <c r="AA61" s="7">
        <v>9827700</v>
      </c>
      <c r="AB61" s="7">
        <v>9534300</v>
      </c>
      <c r="AC61" s="7">
        <v>9437200</v>
      </c>
      <c r="AD61" s="7">
        <v>9019100</v>
      </c>
      <c r="AE61" s="7">
        <v>8605400</v>
      </c>
      <c r="AF61" s="7">
        <v>8413600</v>
      </c>
      <c r="AG61" s="7">
        <v>8103600</v>
      </c>
      <c r="AH61" s="7">
        <v>7897100</v>
      </c>
      <c r="AI61" s="7">
        <v>3182500</v>
      </c>
      <c r="AJ61" s="7">
        <v>2371300</v>
      </c>
      <c r="AK61" s="7">
        <v>871600</v>
      </c>
      <c r="AL61" s="7">
        <v>1684492.8</v>
      </c>
      <c r="AM61" s="7">
        <v>933688.2</v>
      </c>
    </row>
    <row r="62" spans="1:39" x14ac:dyDescent="0.15">
      <c r="A62" t="s">
        <v>275</v>
      </c>
      <c r="B62" s="7">
        <v>808100</v>
      </c>
      <c r="C62" s="7">
        <v>793700</v>
      </c>
      <c r="D62" s="7">
        <v>766900</v>
      </c>
      <c r="E62" s="7">
        <v>759400</v>
      </c>
      <c r="F62" s="7">
        <v>741100</v>
      </c>
      <c r="G62" s="7">
        <v>540100</v>
      </c>
      <c r="H62" s="7">
        <v>512400</v>
      </c>
      <c r="I62" s="7">
        <v>498600</v>
      </c>
      <c r="J62" s="7">
        <v>487000</v>
      </c>
      <c r="K62" s="7">
        <v>483100</v>
      </c>
      <c r="L62" s="7">
        <v>473000</v>
      </c>
      <c r="M62" s="7">
        <v>474600</v>
      </c>
      <c r="N62" s="7">
        <v>458800</v>
      </c>
      <c r="O62" s="7">
        <v>449700</v>
      </c>
      <c r="P62" s="7">
        <v>428500</v>
      </c>
      <c r="Q62" s="7">
        <v>409200</v>
      </c>
      <c r="R62" s="7">
        <v>454100</v>
      </c>
      <c r="S62" s="7">
        <v>442600</v>
      </c>
      <c r="T62" s="7">
        <v>436300</v>
      </c>
      <c r="U62" s="7">
        <v>437800</v>
      </c>
      <c r="V62" s="7">
        <v>427100</v>
      </c>
      <c r="W62" s="7">
        <v>436700</v>
      </c>
      <c r="X62" s="7">
        <v>421000</v>
      </c>
      <c r="Y62" s="7">
        <v>500</v>
      </c>
      <c r="Z62" s="7">
        <v>400</v>
      </c>
      <c r="AA62" s="7">
        <v>300</v>
      </c>
      <c r="AB62" s="7">
        <v>300</v>
      </c>
      <c r="AC62" s="7">
        <v>500</v>
      </c>
      <c r="AD62" s="7">
        <v>500</v>
      </c>
      <c r="AE62" s="7">
        <v>500</v>
      </c>
      <c r="AF62" s="7">
        <v>500</v>
      </c>
      <c r="AG62" s="7">
        <v>500</v>
      </c>
      <c r="AH62" s="7">
        <v>500</v>
      </c>
      <c r="AI62" s="7">
        <v>500</v>
      </c>
      <c r="AJ62" s="7">
        <v>500</v>
      </c>
      <c r="AK62" s="7">
        <v>400</v>
      </c>
      <c r="AL62" s="7"/>
      <c r="AM62" s="7"/>
    </row>
    <row r="63" spans="1:39" x14ac:dyDescent="0.15">
      <c r="A63" s="6" t="s">
        <v>276</v>
      </c>
      <c r="B63" s="7">
        <v>29108200</v>
      </c>
      <c r="C63" s="7">
        <v>27874900</v>
      </c>
      <c r="D63" s="7">
        <v>26734600</v>
      </c>
      <c r="E63" s="7">
        <v>25768500</v>
      </c>
      <c r="F63" s="7">
        <v>24669800</v>
      </c>
      <c r="G63" s="7">
        <v>24335400</v>
      </c>
      <c r="H63" s="7">
        <v>23072500</v>
      </c>
      <c r="I63" s="7">
        <v>22481000</v>
      </c>
      <c r="J63" s="7">
        <v>21597700</v>
      </c>
      <c r="K63" s="7">
        <v>21279600</v>
      </c>
      <c r="L63" s="7">
        <v>20308600</v>
      </c>
      <c r="M63" s="7">
        <v>19966900</v>
      </c>
      <c r="N63" s="7">
        <v>19248000</v>
      </c>
      <c r="O63" s="7">
        <v>18779600</v>
      </c>
      <c r="P63" s="7">
        <v>17878100</v>
      </c>
      <c r="Q63" s="7">
        <v>17336200</v>
      </c>
      <c r="R63" s="7">
        <v>13965700</v>
      </c>
      <c r="S63" s="7">
        <v>13132600</v>
      </c>
      <c r="T63" s="7">
        <v>12453800</v>
      </c>
      <c r="U63" s="7">
        <v>12104000</v>
      </c>
      <c r="V63" s="7">
        <v>11422200</v>
      </c>
      <c r="W63" s="7">
        <v>11186900</v>
      </c>
      <c r="X63" s="7">
        <v>10700800</v>
      </c>
      <c r="Y63" s="7">
        <v>10342800</v>
      </c>
      <c r="Z63" s="7">
        <v>9906300</v>
      </c>
      <c r="AA63" s="7">
        <v>9828000</v>
      </c>
      <c r="AB63" s="7">
        <v>9534600</v>
      </c>
      <c r="AC63" s="7">
        <v>9437700</v>
      </c>
      <c r="AD63" s="7">
        <v>9019600</v>
      </c>
      <c r="AE63" s="7">
        <v>8605900</v>
      </c>
      <c r="AF63" s="7">
        <v>8414100</v>
      </c>
      <c r="AG63" s="7">
        <v>8104100</v>
      </c>
      <c r="AH63" s="7">
        <v>7897600</v>
      </c>
      <c r="AI63" s="7">
        <v>3183000</v>
      </c>
      <c r="AJ63" s="7">
        <v>2371800</v>
      </c>
      <c r="AK63" s="7">
        <v>872000</v>
      </c>
      <c r="AL63" s="7">
        <v>1684492.8</v>
      </c>
      <c r="AM63" s="7">
        <v>933688.2</v>
      </c>
    </row>
    <row r="64" spans="1:39" x14ac:dyDescent="0.15">
      <c r="A64" t="s">
        <v>277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15">
      <c r="A65" t="s">
        <v>278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15">
      <c r="A66" s="6" t="s">
        <v>279</v>
      </c>
      <c r="B66" s="7">
        <v>456127700</v>
      </c>
      <c r="C66" s="7">
        <v>443021500</v>
      </c>
      <c r="D66" s="7">
        <v>413881500</v>
      </c>
      <c r="E66" s="7">
        <v>404588700</v>
      </c>
      <c r="F66" s="7">
        <v>431118700</v>
      </c>
      <c r="G66" s="7">
        <v>398151400</v>
      </c>
      <c r="H66" s="7">
        <v>364119300</v>
      </c>
      <c r="I66" s="7">
        <v>340140800</v>
      </c>
      <c r="J66" s="7">
        <v>343694500</v>
      </c>
      <c r="K66" s="7">
        <v>311908400</v>
      </c>
      <c r="L66" s="7">
        <v>295993900</v>
      </c>
      <c r="M66" s="7">
        <v>291194500</v>
      </c>
      <c r="N66" s="7">
        <v>291636500</v>
      </c>
      <c r="O66" s="7">
        <v>265737600</v>
      </c>
      <c r="P66" s="7">
        <v>276588100</v>
      </c>
      <c r="Q66" s="7">
        <v>227084300</v>
      </c>
      <c r="R66" s="7">
        <v>224521800</v>
      </c>
      <c r="S66" s="7">
        <v>214439800</v>
      </c>
      <c r="T66" s="7">
        <v>208131400</v>
      </c>
      <c r="U66" s="7">
        <v>194761500</v>
      </c>
      <c r="V66" s="7">
        <v>194016800</v>
      </c>
      <c r="W66" s="7">
        <v>175280200</v>
      </c>
      <c r="X66" s="7">
        <v>177503100</v>
      </c>
      <c r="Y66" s="7">
        <v>142886100</v>
      </c>
      <c r="Z66" s="7">
        <v>140147700</v>
      </c>
      <c r="AA66" s="7">
        <v>125556900</v>
      </c>
      <c r="AB66" s="7">
        <v>118783700</v>
      </c>
      <c r="AC66" s="7">
        <v>108867500</v>
      </c>
      <c r="AD66" s="7">
        <v>111720800</v>
      </c>
      <c r="AE66" s="7">
        <v>107605800</v>
      </c>
      <c r="AF66" s="7">
        <v>101123600</v>
      </c>
      <c r="AG66" s="7">
        <v>92891800</v>
      </c>
      <c r="AH66" s="7">
        <v>86854900</v>
      </c>
      <c r="AI66" s="7">
        <v>70685900</v>
      </c>
      <c r="AJ66" s="7">
        <v>59499300</v>
      </c>
      <c r="AK66" s="7">
        <v>49340200</v>
      </c>
      <c r="AL66" s="7">
        <v>41980297</v>
      </c>
      <c r="AM66" s="7">
        <v>33516259.199999999</v>
      </c>
    </row>
    <row r="67" spans="1:39" x14ac:dyDescent="0.15">
      <c r="A67" t="s">
        <v>280</v>
      </c>
      <c r="B67" s="5" t="s">
        <v>281</v>
      </c>
      <c r="C67" s="5" t="s">
        <v>281</v>
      </c>
      <c r="D67" s="5" t="s">
        <v>281</v>
      </c>
      <c r="E67" s="5" t="s">
        <v>281</v>
      </c>
      <c r="F67" s="5" t="s">
        <v>281</v>
      </c>
      <c r="G67" s="5" t="s">
        <v>281</v>
      </c>
      <c r="H67" s="5" t="s">
        <v>281</v>
      </c>
      <c r="I67" s="5" t="s">
        <v>281</v>
      </c>
      <c r="J67" s="5" t="s">
        <v>281</v>
      </c>
      <c r="K67" s="5" t="s">
        <v>281</v>
      </c>
      <c r="L67" s="5" t="s">
        <v>281</v>
      </c>
      <c r="M67" s="5" t="s">
        <v>281</v>
      </c>
      <c r="N67" s="5" t="s">
        <v>281</v>
      </c>
      <c r="O67" s="5" t="s">
        <v>281</v>
      </c>
      <c r="P67" s="5" t="s">
        <v>281</v>
      </c>
      <c r="Q67" s="5" t="s">
        <v>281</v>
      </c>
      <c r="R67" s="5" t="s">
        <v>281</v>
      </c>
      <c r="S67" s="5" t="s">
        <v>281</v>
      </c>
      <c r="T67" s="5" t="s">
        <v>281</v>
      </c>
      <c r="U67" s="5" t="s">
        <v>281</v>
      </c>
      <c r="V67" s="5" t="s">
        <v>281</v>
      </c>
      <c r="W67" s="5" t="s">
        <v>281</v>
      </c>
      <c r="X67" s="5" t="s">
        <v>281</v>
      </c>
      <c r="Y67" s="5" t="s">
        <v>281</v>
      </c>
      <c r="Z67" s="5" t="s">
        <v>281</v>
      </c>
      <c r="AA67" s="5" t="s">
        <v>281</v>
      </c>
      <c r="AB67" s="5" t="s">
        <v>281</v>
      </c>
      <c r="AC67" s="5" t="s">
        <v>281</v>
      </c>
      <c r="AD67" s="5" t="s">
        <v>281</v>
      </c>
      <c r="AE67" s="5" t="s">
        <v>281</v>
      </c>
      <c r="AF67" s="5" t="s">
        <v>281</v>
      </c>
      <c r="AG67" s="5" t="s">
        <v>281</v>
      </c>
      <c r="AH67" s="5" t="s">
        <v>281</v>
      </c>
      <c r="AI67" s="5" t="s">
        <v>281</v>
      </c>
      <c r="AJ67" s="5" t="s">
        <v>281</v>
      </c>
      <c r="AK67" s="5" t="s">
        <v>281</v>
      </c>
      <c r="AL67" s="5" t="s">
        <v>281</v>
      </c>
      <c r="AM67" s="5" t="s">
        <v>281</v>
      </c>
    </row>
    <row r="68" spans="1:39" x14ac:dyDescent="0.15">
      <c r="A68" t="s">
        <v>282</v>
      </c>
      <c r="B68" s="5" t="s">
        <v>281</v>
      </c>
      <c r="C68" s="5" t="s">
        <v>281</v>
      </c>
      <c r="D68" s="5" t="s">
        <v>281</v>
      </c>
      <c r="E68" s="5" t="s">
        <v>281</v>
      </c>
      <c r="F68" s="5" t="s">
        <v>281</v>
      </c>
      <c r="G68" s="5" t="s">
        <v>281</v>
      </c>
      <c r="H68" s="5" t="s">
        <v>281</v>
      </c>
      <c r="I68" s="5" t="s">
        <v>281</v>
      </c>
      <c r="J68" s="5" t="s">
        <v>281</v>
      </c>
      <c r="K68" s="5" t="s">
        <v>281</v>
      </c>
      <c r="L68" s="5" t="s">
        <v>281</v>
      </c>
      <c r="M68" s="5" t="s">
        <v>281</v>
      </c>
      <c r="N68" s="5" t="s">
        <v>281</v>
      </c>
      <c r="O68" s="5" t="s">
        <v>281</v>
      </c>
      <c r="P68" s="5" t="s">
        <v>281</v>
      </c>
      <c r="Q68" s="5" t="s">
        <v>281</v>
      </c>
      <c r="R68" s="5" t="s">
        <v>281</v>
      </c>
      <c r="S68" s="5" t="s">
        <v>281</v>
      </c>
      <c r="T68" s="5" t="s">
        <v>281</v>
      </c>
      <c r="U68" s="5" t="s">
        <v>281</v>
      </c>
      <c r="V68" s="5" t="s">
        <v>281</v>
      </c>
      <c r="W68" s="5" t="s">
        <v>281</v>
      </c>
      <c r="X68" s="5" t="s">
        <v>281</v>
      </c>
      <c r="Y68" s="5" t="s">
        <v>281</v>
      </c>
      <c r="Z68" s="5" t="s">
        <v>281</v>
      </c>
      <c r="AA68" s="5" t="s">
        <v>281</v>
      </c>
      <c r="AB68" s="5" t="s">
        <v>281</v>
      </c>
      <c r="AC68" s="5" t="s">
        <v>281</v>
      </c>
      <c r="AD68" s="5" t="s">
        <v>281</v>
      </c>
      <c r="AE68" s="5" t="s">
        <v>281</v>
      </c>
      <c r="AF68" s="5" t="s">
        <v>281</v>
      </c>
      <c r="AG68" s="5" t="s">
        <v>281</v>
      </c>
      <c r="AH68" s="5" t="s">
        <v>281</v>
      </c>
      <c r="AI68" s="5" t="s">
        <v>281</v>
      </c>
      <c r="AJ68" s="5" t="s">
        <v>281</v>
      </c>
      <c r="AK68" s="5" t="s">
        <v>281</v>
      </c>
      <c r="AL68" s="5" t="s">
        <v>281</v>
      </c>
      <c r="AM68" s="5" t="s">
        <v>281</v>
      </c>
    </row>
    <row r="69" spans="1:39" x14ac:dyDescent="0.15">
      <c r="A69" t="s">
        <v>283</v>
      </c>
      <c r="B69" s="5" t="s">
        <v>284</v>
      </c>
      <c r="C69" s="5" t="s">
        <v>284</v>
      </c>
      <c r="D69" s="5" t="s">
        <v>284</v>
      </c>
      <c r="E69" s="5" t="s">
        <v>284</v>
      </c>
      <c r="F69" s="5" t="s">
        <v>284</v>
      </c>
      <c r="G69" s="5" t="s">
        <v>284</v>
      </c>
      <c r="H69" s="5" t="s">
        <v>284</v>
      </c>
      <c r="I69" s="5" t="s">
        <v>284</v>
      </c>
      <c r="J69" s="5" t="s">
        <v>284</v>
      </c>
      <c r="K69" s="5" t="s">
        <v>284</v>
      </c>
      <c r="L69" s="5" t="s">
        <v>284</v>
      </c>
      <c r="M69" s="5" t="s">
        <v>284</v>
      </c>
      <c r="N69" s="5" t="s">
        <v>284</v>
      </c>
      <c r="O69" s="5" t="s">
        <v>284</v>
      </c>
      <c r="P69" s="5" t="s">
        <v>284</v>
      </c>
      <c r="Q69" s="5" t="s">
        <v>284</v>
      </c>
      <c r="R69" s="5" t="s">
        <v>284</v>
      </c>
      <c r="S69" s="5" t="s">
        <v>284</v>
      </c>
      <c r="T69" s="5" t="s">
        <v>284</v>
      </c>
      <c r="U69" s="5" t="s">
        <v>284</v>
      </c>
      <c r="V69" s="5" t="s">
        <v>284</v>
      </c>
      <c r="W69" s="5" t="s">
        <v>284</v>
      </c>
      <c r="X69" s="5" t="s">
        <v>284</v>
      </c>
      <c r="Y69" s="5" t="s">
        <v>284</v>
      </c>
      <c r="Z69" s="5" t="s">
        <v>284</v>
      </c>
      <c r="AA69" s="5" t="s">
        <v>284</v>
      </c>
      <c r="AB69" s="5" t="s">
        <v>284</v>
      </c>
      <c r="AC69" s="5" t="s">
        <v>284</v>
      </c>
      <c r="AD69" s="5" t="s">
        <v>284</v>
      </c>
      <c r="AE69" s="5" t="s">
        <v>284</v>
      </c>
      <c r="AF69" s="5" t="s">
        <v>284</v>
      </c>
      <c r="AG69" s="5" t="s">
        <v>284</v>
      </c>
      <c r="AH69" s="5" t="s">
        <v>284</v>
      </c>
      <c r="AI69" s="5" t="s">
        <v>284</v>
      </c>
      <c r="AJ69" s="5" t="s">
        <v>284</v>
      </c>
      <c r="AK69" s="5" t="s">
        <v>284</v>
      </c>
      <c r="AL69" s="5" t="s">
        <v>284</v>
      </c>
      <c r="AM69" s="5" t="s">
        <v>284</v>
      </c>
    </row>
    <row r="70" spans="1:39" x14ac:dyDescent="0.15">
      <c r="A70" t="s">
        <v>285</v>
      </c>
      <c r="B70" s="5" t="s">
        <v>286</v>
      </c>
      <c r="C70" s="5" t="s">
        <v>286</v>
      </c>
      <c r="D70" s="5" t="s">
        <v>286</v>
      </c>
      <c r="E70" s="5" t="s">
        <v>286</v>
      </c>
      <c r="F70" s="5" t="s">
        <v>286</v>
      </c>
      <c r="G70" s="5" t="s">
        <v>286</v>
      </c>
      <c r="H70" s="5" t="s">
        <v>286</v>
      </c>
      <c r="I70" s="5" t="s">
        <v>286</v>
      </c>
      <c r="J70" s="5" t="s">
        <v>286</v>
      </c>
      <c r="K70" s="5" t="s">
        <v>286</v>
      </c>
      <c r="L70" s="5" t="s">
        <v>286</v>
      </c>
      <c r="M70" s="5" t="s">
        <v>286</v>
      </c>
      <c r="N70" s="5" t="s">
        <v>286</v>
      </c>
      <c r="O70" s="5" t="s">
        <v>286</v>
      </c>
      <c r="P70" s="5" t="s">
        <v>286</v>
      </c>
      <c r="Q70" s="5" t="s">
        <v>286</v>
      </c>
      <c r="R70" s="5" t="s">
        <v>286</v>
      </c>
      <c r="S70" s="5" t="s">
        <v>286</v>
      </c>
      <c r="T70" s="5" t="s">
        <v>286</v>
      </c>
      <c r="U70" s="5" t="s">
        <v>286</v>
      </c>
      <c r="V70" s="5" t="s">
        <v>286</v>
      </c>
      <c r="W70" s="5" t="s">
        <v>286</v>
      </c>
      <c r="X70" s="5" t="s">
        <v>286</v>
      </c>
      <c r="Y70" s="5" t="s">
        <v>286</v>
      </c>
      <c r="Z70" s="5" t="s">
        <v>286</v>
      </c>
      <c r="AA70" s="5" t="s">
        <v>286</v>
      </c>
      <c r="AB70" s="5" t="s">
        <v>286</v>
      </c>
      <c r="AC70" s="5" t="s">
        <v>286</v>
      </c>
      <c r="AD70" s="5" t="s">
        <v>286</v>
      </c>
      <c r="AE70" s="5" t="s">
        <v>286</v>
      </c>
      <c r="AF70" s="5" t="s">
        <v>286</v>
      </c>
      <c r="AG70" s="5" t="s">
        <v>286</v>
      </c>
      <c r="AH70" s="5" t="s">
        <v>286</v>
      </c>
      <c r="AI70" s="5" t="s">
        <v>286</v>
      </c>
      <c r="AJ70" s="5" t="s">
        <v>286</v>
      </c>
      <c r="AK70" s="5" t="s">
        <v>286</v>
      </c>
      <c r="AL70" s="5" t="s">
        <v>286</v>
      </c>
      <c r="AM70" s="5" t="s">
        <v>286</v>
      </c>
    </row>
    <row r="71" spans="1:39" x14ac:dyDescent="0.15">
      <c r="A71" t="s">
        <v>287</v>
      </c>
      <c r="B71" s="5" t="s">
        <v>217</v>
      </c>
      <c r="C71" s="5" t="s">
        <v>217</v>
      </c>
      <c r="D71" s="5" t="s">
        <v>288</v>
      </c>
      <c r="E71" s="5" t="s">
        <v>217</v>
      </c>
      <c r="F71" s="5" t="s">
        <v>217</v>
      </c>
      <c r="G71" s="5" t="s">
        <v>217</v>
      </c>
      <c r="H71" s="5" t="s">
        <v>288</v>
      </c>
      <c r="I71" s="5" t="s">
        <v>217</v>
      </c>
      <c r="J71" s="5" t="s">
        <v>217</v>
      </c>
      <c r="K71" s="5" t="s">
        <v>217</v>
      </c>
      <c r="L71" s="5" t="s">
        <v>288</v>
      </c>
      <c r="M71" s="5" t="s">
        <v>217</v>
      </c>
      <c r="N71" s="5" t="s">
        <v>217</v>
      </c>
      <c r="O71" s="5" t="s">
        <v>217</v>
      </c>
      <c r="P71" s="5" t="s">
        <v>288</v>
      </c>
      <c r="Q71" s="5" t="s">
        <v>217</v>
      </c>
      <c r="R71" s="5" t="s">
        <v>217</v>
      </c>
      <c r="S71" s="5" t="s">
        <v>217</v>
      </c>
      <c r="T71" s="5" t="s">
        <v>288</v>
      </c>
      <c r="U71" s="5" t="s">
        <v>217</v>
      </c>
      <c r="V71" s="5" t="s">
        <v>217</v>
      </c>
      <c r="W71" s="5" t="s">
        <v>217</v>
      </c>
      <c r="X71" s="5" t="s">
        <v>288</v>
      </c>
      <c r="Y71" s="5" t="s">
        <v>217</v>
      </c>
      <c r="Z71" s="5" t="s">
        <v>217</v>
      </c>
      <c r="AA71" s="5" t="s">
        <v>217</v>
      </c>
      <c r="AB71" s="5" t="s">
        <v>288</v>
      </c>
      <c r="AC71" s="5" t="s">
        <v>217</v>
      </c>
      <c r="AD71" s="5" t="s">
        <v>217</v>
      </c>
      <c r="AE71" s="5" t="s">
        <v>217</v>
      </c>
      <c r="AF71" s="5" t="s">
        <v>288</v>
      </c>
      <c r="AG71" s="5" t="s">
        <v>217</v>
      </c>
      <c r="AH71" s="5" t="s">
        <v>217</v>
      </c>
      <c r="AI71" s="5" t="s">
        <v>288</v>
      </c>
      <c r="AJ71" s="5" t="s">
        <v>288</v>
      </c>
      <c r="AK71" s="5" t="s">
        <v>288</v>
      </c>
      <c r="AL71" s="5" t="s">
        <v>288</v>
      </c>
      <c r="AM71" s="5" t="s">
        <v>217</v>
      </c>
    </row>
    <row r="72" spans="1:39" x14ac:dyDescent="0.15">
      <c r="A72" t="s">
        <v>289</v>
      </c>
      <c r="B72" s="5" t="s">
        <v>217</v>
      </c>
      <c r="C72" s="5" t="s">
        <v>217</v>
      </c>
      <c r="D72" s="5" t="s">
        <v>288</v>
      </c>
      <c r="E72" s="5" t="s">
        <v>217</v>
      </c>
      <c r="F72" s="5" t="s">
        <v>217</v>
      </c>
      <c r="G72" s="5" t="s">
        <v>217</v>
      </c>
      <c r="H72" s="5" t="s">
        <v>288</v>
      </c>
      <c r="I72" s="5" t="s">
        <v>217</v>
      </c>
      <c r="J72" s="5" t="s">
        <v>217</v>
      </c>
      <c r="K72" s="5" t="s">
        <v>217</v>
      </c>
      <c r="L72" s="5" t="s">
        <v>288</v>
      </c>
      <c r="M72" s="5" t="s">
        <v>217</v>
      </c>
      <c r="N72" s="5" t="s">
        <v>217</v>
      </c>
      <c r="O72" s="5" t="s">
        <v>217</v>
      </c>
      <c r="P72" s="5" t="s">
        <v>288</v>
      </c>
      <c r="Q72" s="5" t="s">
        <v>217</v>
      </c>
      <c r="R72" s="5" t="s">
        <v>217</v>
      </c>
      <c r="S72" s="5" t="s">
        <v>217</v>
      </c>
      <c r="T72" s="5" t="s">
        <v>288</v>
      </c>
      <c r="U72" s="5" t="s">
        <v>217</v>
      </c>
      <c r="V72" s="5" t="s">
        <v>217</v>
      </c>
      <c r="W72" s="5" t="s">
        <v>217</v>
      </c>
      <c r="X72" s="5" t="s">
        <v>288</v>
      </c>
      <c r="Y72" s="5" t="s">
        <v>217</v>
      </c>
      <c r="Z72" s="5" t="s">
        <v>217</v>
      </c>
      <c r="AA72" s="5" t="s">
        <v>217</v>
      </c>
      <c r="AB72" s="5" t="s">
        <v>288</v>
      </c>
      <c r="AC72" s="5" t="s">
        <v>217</v>
      </c>
      <c r="AD72" s="5" t="s">
        <v>217</v>
      </c>
      <c r="AE72" s="5" t="s">
        <v>217</v>
      </c>
      <c r="AF72" s="5" t="s">
        <v>288</v>
      </c>
      <c r="AG72" s="5" t="s">
        <v>217</v>
      </c>
      <c r="AH72" s="5" t="s">
        <v>217</v>
      </c>
      <c r="AI72" s="5" t="s">
        <v>217</v>
      </c>
      <c r="AJ72" s="5" t="s">
        <v>217</v>
      </c>
      <c r="AK72" s="5" t="s">
        <v>217</v>
      </c>
      <c r="AL72" s="5" t="s">
        <v>217</v>
      </c>
      <c r="AM72" s="5" t="s">
        <v>217</v>
      </c>
    </row>
    <row r="73" spans="1:39" x14ac:dyDescent="0.15">
      <c r="A73" t="s">
        <v>290</v>
      </c>
      <c r="B73" t="s">
        <v>291</v>
      </c>
      <c r="C73" t="s">
        <v>291</v>
      </c>
      <c r="D73" t="s">
        <v>291</v>
      </c>
      <c r="E73" t="s">
        <v>291</v>
      </c>
      <c r="F73" t="s">
        <v>291</v>
      </c>
      <c r="G73" t="s">
        <v>291</v>
      </c>
      <c r="H73" t="s">
        <v>291</v>
      </c>
      <c r="I73" t="s">
        <v>291</v>
      </c>
      <c r="J73" t="s">
        <v>291</v>
      </c>
      <c r="K73" t="s">
        <v>291</v>
      </c>
      <c r="L73" t="s">
        <v>291</v>
      </c>
      <c r="M73" t="s">
        <v>291</v>
      </c>
      <c r="N73" t="s">
        <v>291</v>
      </c>
      <c r="O73" t="s">
        <v>291</v>
      </c>
      <c r="P73" t="s">
        <v>291</v>
      </c>
      <c r="Q73" t="s">
        <v>291</v>
      </c>
      <c r="R73" t="s">
        <v>291</v>
      </c>
      <c r="S73" t="s">
        <v>291</v>
      </c>
      <c r="T73" t="s">
        <v>291</v>
      </c>
      <c r="U73" t="s">
        <v>291</v>
      </c>
      <c r="V73" t="s">
        <v>291</v>
      </c>
      <c r="W73" t="s">
        <v>291</v>
      </c>
      <c r="X73" t="s">
        <v>291</v>
      </c>
      <c r="Y73" t="s">
        <v>291</v>
      </c>
      <c r="Z73" t="s">
        <v>291</v>
      </c>
      <c r="AA73" t="s">
        <v>291</v>
      </c>
      <c r="AB73" t="s">
        <v>291</v>
      </c>
      <c r="AC73" t="s">
        <v>291</v>
      </c>
      <c r="AD73" t="s">
        <v>291</v>
      </c>
      <c r="AE73" t="s">
        <v>291</v>
      </c>
      <c r="AF73" t="s">
        <v>291</v>
      </c>
      <c r="AG73" t="s">
        <v>291</v>
      </c>
      <c r="AH73" t="s">
        <v>291</v>
      </c>
      <c r="AI73" t="s">
        <v>291</v>
      </c>
      <c r="AJ73" t="s">
        <v>291</v>
      </c>
      <c r="AK73" t="s">
        <v>291</v>
      </c>
      <c r="AL73" t="s">
        <v>291</v>
      </c>
    </row>
    <row r="74" spans="1:39" x14ac:dyDescent="0.15">
      <c r="A74" t="s">
        <v>292</v>
      </c>
      <c r="B74" s="5" t="s">
        <v>355</v>
      </c>
      <c r="C74" s="5" t="s">
        <v>356</v>
      </c>
      <c r="D74" s="5" t="s">
        <v>357</v>
      </c>
      <c r="E74" s="5" t="s">
        <v>293</v>
      </c>
      <c r="F74" s="5" t="s">
        <v>358</v>
      </c>
      <c r="G74" s="5" t="s">
        <v>294</v>
      </c>
      <c r="H74" s="5" t="s">
        <v>359</v>
      </c>
      <c r="I74" s="5" t="s">
        <v>360</v>
      </c>
      <c r="J74" s="5" t="s">
        <v>361</v>
      </c>
      <c r="K74" s="5" t="s">
        <v>362</v>
      </c>
      <c r="L74" s="5" t="s">
        <v>363</v>
      </c>
      <c r="M74" s="5" t="s">
        <v>364</v>
      </c>
      <c r="N74" s="5" t="s">
        <v>365</v>
      </c>
      <c r="O74" s="5" t="s">
        <v>295</v>
      </c>
      <c r="P74" s="5" t="s">
        <v>184</v>
      </c>
      <c r="Q74" s="5" t="s">
        <v>366</v>
      </c>
      <c r="R74" s="5" t="s">
        <v>367</v>
      </c>
      <c r="S74" s="5" t="s">
        <v>368</v>
      </c>
      <c r="T74" s="5" t="s">
        <v>369</v>
      </c>
      <c r="U74" s="5" t="s">
        <v>370</v>
      </c>
      <c r="V74" s="5" t="s">
        <v>371</v>
      </c>
      <c r="W74" s="5" t="s">
        <v>372</v>
      </c>
      <c r="X74" s="5" t="s">
        <v>372</v>
      </c>
      <c r="Y74" s="5" t="s">
        <v>373</v>
      </c>
      <c r="Z74" s="5" t="s">
        <v>374</v>
      </c>
      <c r="AA74" s="5" t="s">
        <v>375</v>
      </c>
      <c r="AB74" s="5" t="s">
        <v>296</v>
      </c>
      <c r="AC74" s="5" t="s">
        <v>297</v>
      </c>
      <c r="AD74" s="5" t="s">
        <v>376</v>
      </c>
      <c r="AE74" s="5" t="s">
        <v>298</v>
      </c>
      <c r="AF74" s="5" t="s">
        <v>377</v>
      </c>
      <c r="AG74" s="5" t="s">
        <v>378</v>
      </c>
      <c r="AH74" s="5" t="s">
        <v>379</v>
      </c>
      <c r="AI74" s="5" t="s">
        <v>380</v>
      </c>
      <c r="AJ74" s="5" t="s">
        <v>380</v>
      </c>
      <c r="AK74" s="5" t="s">
        <v>380</v>
      </c>
      <c r="AL74" s="5" t="s">
        <v>381</v>
      </c>
      <c r="AM74" s="5" t="s">
        <v>381</v>
      </c>
    </row>
    <row r="75" spans="1:39" x14ac:dyDescent="0.15">
      <c r="A75" t="s">
        <v>147</v>
      </c>
      <c r="B75" s="5" t="s">
        <v>299</v>
      </c>
      <c r="C75" s="5" t="s">
        <v>299</v>
      </c>
      <c r="D75" s="5" t="s">
        <v>299</v>
      </c>
      <c r="E75" s="5" t="s">
        <v>299</v>
      </c>
      <c r="F75" s="5" t="s">
        <v>299</v>
      </c>
      <c r="G75" s="5" t="s">
        <v>299</v>
      </c>
      <c r="H75" s="5" t="s">
        <v>299</v>
      </c>
      <c r="I75" s="5" t="s">
        <v>299</v>
      </c>
      <c r="J75" s="5" t="s">
        <v>299</v>
      </c>
      <c r="K75" s="5" t="s">
        <v>299</v>
      </c>
      <c r="L75" s="5" t="s">
        <v>299</v>
      </c>
      <c r="M75" s="5" t="s">
        <v>299</v>
      </c>
      <c r="N75" s="5" t="s">
        <v>299</v>
      </c>
      <c r="O75" s="5" t="s">
        <v>299</v>
      </c>
      <c r="P75" s="5" t="s">
        <v>299</v>
      </c>
      <c r="Q75" s="5" t="s">
        <v>299</v>
      </c>
      <c r="R75" s="5" t="s">
        <v>299</v>
      </c>
      <c r="S75" s="5" t="s">
        <v>299</v>
      </c>
      <c r="T75" s="5" t="s">
        <v>299</v>
      </c>
      <c r="U75" s="5" t="s">
        <v>299</v>
      </c>
      <c r="V75" s="5" t="s">
        <v>299</v>
      </c>
      <c r="W75" s="5" t="s">
        <v>299</v>
      </c>
      <c r="X75" s="5" t="s">
        <v>299</v>
      </c>
      <c r="Y75" s="5" t="s">
        <v>299</v>
      </c>
      <c r="Z75" s="5" t="s">
        <v>299</v>
      </c>
      <c r="AA75" s="5" t="s">
        <v>299</v>
      </c>
      <c r="AB75" s="5" t="s">
        <v>299</v>
      </c>
      <c r="AC75" s="5" t="s">
        <v>299</v>
      </c>
      <c r="AD75" s="5" t="s">
        <v>299</v>
      </c>
      <c r="AE75" s="5" t="s">
        <v>299</v>
      </c>
      <c r="AF75" s="5" t="s">
        <v>299</v>
      </c>
      <c r="AG75" s="5" t="s">
        <v>299</v>
      </c>
      <c r="AH75" s="5" t="s">
        <v>299</v>
      </c>
      <c r="AI75" s="5" t="s">
        <v>299</v>
      </c>
      <c r="AJ75" s="5" t="s">
        <v>299</v>
      </c>
      <c r="AK75" s="5" t="s">
        <v>299</v>
      </c>
      <c r="AL75" s="5" t="s">
        <v>300</v>
      </c>
      <c r="AM75" s="5" t="s">
        <v>300</v>
      </c>
    </row>
    <row r="79" spans="1:39" x14ac:dyDescent="0.15">
      <c r="A79" t="s">
        <v>301</v>
      </c>
    </row>
    <row r="84" spans="1:73" x14ac:dyDescent="0.15">
      <c r="A84" t="s">
        <v>302</v>
      </c>
    </row>
    <row r="85" spans="1:73" x14ac:dyDescent="0.15">
      <c r="A85" t="s">
        <v>303</v>
      </c>
      <c r="B85" t="str">
        <f>B1</f>
        <v>2015-06-30</v>
      </c>
      <c r="C85" t="str">
        <f t="shared" ref="C85:BN85" si="0">C1</f>
        <v>2015-03-31</v>
      </c>
      <c r="D85" t="str">
        <f t="shared" si="0"/>
        <v>2014-12-31</v>
      </c>
      <c r="E85" t="str">
        <f t="shared" si="0"/>
        <v>2014-09-30</v>
      </c>
      <c r="F85" t="str">
        <f t="shared" si="0"/>
        <v>2014-06-30</v>
      </c>
      <c r="G85" t="str">
        <f t="shared" si="0"/>
        <v>2014-03-31</v>
      </c>
      <c r="H85" t="str">
        <f t="shared" si="0"/>
        <v>2013-12-31</v>
      </c>
      <c r="I85" t="str">
        <f t="shared" si="0"/>
        <v>2013-09-30</v>
      </c>
      <c r="J85" t="str">
        <f t="shared" si="0"/>
        <v>2013-06-30</v>
      </c>
      <c r="K85" t="str">
        <f t="shared" si="0"/>
        <v>2013-03-31</v>
      </c>
      <c r="L85" t="str">
        <f t="shared" si="0"/>
        <v>2012-12-31</v>
      </c>
      <c r="M85" t="str">
        <f t="shared" si="0"/>
        <v>2012-09-30</v>
      </c>
      <c r="N85" t="str">
        <f t="shared" si="0"/>
        <v>2012-06-30</v>
      </c>
      <c r="O85" t="str">
        <f t="shared" si="0"/>
        <v>2012-03-31</v>
      </c>
      <c r="P85" t="str">
        <f t="shared" si="0"/>
        <v>2011-12-31</v>
      </c>
      <c r="Q85" t="str">
        <f t="shared" si="0"/>
        <v>2011-09-30</v>
      </c>
      <c r="R85" t="str">
        <f t="shared" si="0"/>
        <v>2011-06-30</v>
      </c>
      <c r="S85" t="str">
        <f t="shared" si="0"/>
        <v>2011-03-31</v>
      </c>
      <c r="T85" t="str">
        <f t="shared" si="0"/>
        <v>2010-12-31</v>
      </c>
      <c r="U85" t="str">
        <f t="shared" si="0"/>
        <v>2010-09-30</v>
      </c>
      <c r="V85" t="str">
        <f t="shared" si="0"/>
        <v>2010-06-30</v>
      </c>
      <c r="W85" t="str">
        <f t="shared" si="0"/>
        <v>2010-03-31</v>
      </c>
      <c r="X85" t="str">
        <f t="shared" si="0"/>
        <v>2009-12-31</v>
      </c>
      <c r="Y85" t="str">
        <f t="shared" si="0"/>
        <v>2009-09-30</v>
      </c>
      <c r="Z85" t="str">
        <f t="shared" si="0"/>
        <v>2009-06-30</v>
      </c>
      <c r="AA85" t="str">
        <f t="shared" si="0"/>
        <v>2009-03-31</v>
      </c>
      <c r="AB85" t="str">
        <f t="shared" si="0"/>
        <v>2008-12-31</v>
      </c>
      <c r="AC85" t="str">
        <f t="shared" si="0"/>
        <v>2008-09-30</v>
      </c>
      <c r="AD85" t="str">
        <f t="shared" si="0"/>
        <v>2008-06-30</v>
      </c>
      <c r="AE85" t="str">
        <f t="shared" si="0"/>
        <v>2008-03-31</v>
      </c>
      <c r="AF85" t="str">
        <f t="shared" si="0"/>
        <v>2007-12-31</v>
      </c>
      <c r="AG85" t="str">
        <f t="shared" si="0"/>
        <v>2007-09-30</v>
      </c>
      <c r="AH85" t="str">
        <f t="shared" si="0"/>
        <v>2007-06-30</v>
      </c>
      <c r="AI85" t="str">
        <f t="shared" si="0"/>
        <v>2006-12-31</v>
      </c>
      <c r="AJ85" t="str">
        <f t="shared" si="0"/>
        <v>2005-12-31</v>
      </c>
      <c r="AK85" t="str">
        <f t="shared" si="0"/>
        <v>2004-12-31</v>
      </c>
      <c r="AL85" t="str">
        <f t="shared" si="0"/>
        <v>2003-12-31</v>
      </c>
      <c r="AM85" t="str">
        <f t="shared" si="0"/>
        <v>2002-12-31</v>
      </c>
      <c r="AN85">
        <f t="shared" si="0"/>
        <v>0</v>
      </c>
      <c r="AO85">
        <f t="shared" si="0"/>
        <v>0</v>
      </c>
      <c r="AP85">
        <f t="shared" si="0"/>
        <v>0</v>
      </c>
      <c r="AQ85">
        <f t="shared" si="0"/>
        <v>0</v>
      </c>
      <c r="AR85">
        <f t="shared" si="0"/>
        <v>0</v>
      </c>
      <c r="AS85">
        <f t="shared" si="0"/>
        <v>0</v>
      </c>
      <c r="AT85">
        <f t="shared" si="0"/>
        <v>0</v>
      </c>
      <c r="AU85">
        <f t="shared" si="0"/>
        <v>0</v>
      </c>
      <c r="AV85">
        <f t="shared" si="0"/>
        <v>0</v>
      </c>
      <c r="AW85">
        <f t="shared" si="0"/>
        <v>0</v>
      </c>
      <c r="AX85">
        <f t="shared" si="0"/>
        <v>0</v>
      </c>
      <c r="AY85">
        <f t="shared" si="0"/>
        <v>0</v>
      </c>
      <c r="AZ85">
        <f t="shared" si="0"/>
        <v>0</v>
      </c>
      <c r="BA85">
        <f t="shared" si="0"/>
        <v>0</v>
      </c>
      <c r="BB85">
        <f t="shared" si="0"/>
        <v>0</v>
      </c>
      <c r="BC85">
        <f t="shared" si="0"/>
        <v>0</v>
      </c>
      <c r="BD85">
        <f t="shared" si="0"/>
        <v>0</v>
      </c>
      <c r="BE85">
        <f t="shared" si="0"/>
        <v>0</v>
      </c>
      <c r="BF85">
        <f t="shared" si="0"/>
        <v>0</v>
      </c>
      <c r="BG85">
        <f t="shared" si="0"/>
        <v>0</v>
      </c>
      <c r="BH85">
        <f t="shared" si="0"/>
        <v>0</v>
      </c>
      <c r="BI85">
        <f t="shared" si="0"/>
        <v>0</v>
      </c>
      <c r="BJ85">
        <f t="shared" si="0"/>
        <v>0</v>
      </c>
      <c r="BK85">
        <f t="shared" si="0"/>
        <v>0</v>
      </c>
      <c r="BL85">
        <f t="shared" si="0"/>
        <v>0</v>
      </c>
      <c r="BM85">
        <f t="shared" si="0"/>
        <v>0</v>
      </c>
      <c r="BN85">
        <f t="shared" si="0"/>
        <v>0</v>
      </c>
      <c r="BO85">
        <f t="shared" ref="BO85:BU85" si="1">BO1</f>
        <v>0</v>
      </c>
      <c r="BP85">
        <f t="shared" si="1"/>
        <v>0</v>
      </c>
      <c r="BQ85">
        <f t="shared" si="1"/>
        <v>0</v>
      </c>
      <c r="BR85">
        <f t="shared" si="1"/>
        <v>0</v>
      </c>
      <c r="BS85">
        <f t="shared" si="1"/>
        <v>0</v>
      </c>
      <c r="BT85">
        <f t="shared" si="1"/>
        <v>0</v>
      </c>
      <c r="BU85">
        <f t="shared" si="1"/>
        <v>0</v>
      </c>
    </row>
    <row r="86" spans="1:73" x14ac:dyDescent="0.15">
      <c r="A86" t="s">
        <v>304</v>
      </c>
      <c r="B86" s="7">
        <f>B27</f>
        <v>456127700</v>
      </c>
      <c r="C86" s="7">
        <f t="shared" ref="C86:BN86" si="2">C27</f>
        <v>443021500</v>
      </c>
      <c r="D86" s="7">
        <f t="shared" si="2"/>
        <v>413881500</v>
      </c>
      <c r="E86" s="7">
        <f t="shared" si="2"/>
        <v>404588700</v>
      </c>
      <c r="F86" s="7">
        <f t="shared" si="2"/>
        <v>431118700</v>
      </c>
      <c r="G86" s="7">
        <f t="shared" si="2"/>
        <v>398151400</v>
      </c>
      <c r="H86" s="7">
        <f t="shared" si="2"/>
        <v>364119300</v>
      </c>
      <c r="I86" s="7">
        <f t="shared" si="2"/>
        <v>340140800</v>
      </c>
      <c r="J86" s="7">
        <f t="shared" si="2"/>
        <v>343694500</v>
      </c>
      <c r="K86" s="7">
        <f t="shared" si="2"/>
        <v>311908400</v>
      </c>
      <c r="L86" s="7">
        <f t="shared" si="2"/>
        <v>295993900</v>
      </c>
      <c r="M86" s="7">
        <f t="shared" si="2"/>
        <v>291194500</v>
      </c>
      <c r="N86" s="7">
        <f t="shared" si="2"/>
        <v>291636500</v>
      </c>
      <c r="O86" s="7">
        <f t="shared" si="2"/>
        <v>265737600</v>
      </c>
      <c r="P86" s="7">
        <f t="shared" si="2"/>
        <v>276588100</v>
      </c>
      <c r="Q86" s="7">
        <f t="shared" si="2"/>
        <v>227084300</v>
      </c>
      <c r="R86" s="7">
        <f t="shared" si="2"/>
        <v>224521800</v>
      </c>
      <c r="S86" s="7">
        <f t="shared" si="2"/>
        <v>214439800</v>
      </c>
      <c r="T86" s="7">
        <f t="shared" si="2"/>
        <v>208131400</v>
      </c>
      <c r="U86" s="7">
        <f t="shared" si="2"/>
        <v>194761500</v>
      </c>
      <c r="V86" s="7">
        <f t="shared" si="2"/>
        <v>194016800</v>
      </c>
      <c r="W86" s="7">
        <f t="shared" si="2"/>
        <v>175280200</v>
      </c>
      <c r="X86" s="7">
        <f t="shared" si="2"/>
        <v>177503100</v>
      </c>
      <c r="Y86" s="7">
        <f t="shared" si="2"/>
        <v>142886100</v>
      </c>
      <c r="Z86" s="7">
        <f t="shared" si="2"/>
        <v>140147700</v>
      </c>
      <c r="AA86" s="7">
        <f t="shared" si="2"/>
        <v>125556900</v>
      </c>
      <c r="AB86" s="7">
        <f t="shared" si="2"/>
        <v>118783700</v>
      </c>
      <c r="AC86" s="7">
        <f t="shared" si="2"/>
        <v>108867500</v>
      </c>
      <c r="AD86" s="7">
        <f t="shared" si="2"/>
        <v>111720800</v>
      </c>
      <c r="AE86" s="7">
        <f t="shared" si="2"/>
        <v>107605800</v>
      </c>
      <c r="AF86" s="7">
        <f t="shared" si="2"/>
        <v>101123600</v>
      </c>
      <c r="AG86" s="7">
        <f t="shared" si="2"/>
        <v>92891800</v>
      </c>
      <c r="AH86" s="7">
        <f t="shared" si="2"/>
        <v>86854900</v>
      </c>
      <c r="AI86" s="7">
        <f t="shared" si="2"/>
        <v>70685900</v>
      </c>
      <c r="AJ86" s="7">
        <f t="shared" si="2"/>
        <v>59499300</v>
      </c>
      <c r="AK86" s="7">
        <f t="shared" si="2"/>
        <v>49340200</v>
      </c>
      <c r="AL86" s="7">
        <f t="shared" si="2"/>
        <v>41980297</v>
      </c>
      <c r="AM86" s="7">
        <f t="shared" si="2"/>
        <v>33516259.199999999</v>
      </c>
      <c r="AN86" s="7">
        <f t="shared" si="2"/>
        <v>0</v>
      </c>
      <c r="AO86" s="7">
        <f t="shared" si="2"/>
        <v>0</v>
      </c>
      <c r="AP86" s="7">
        <f t="shared" si="2"/>
        <v>0</v>
      </c>
      <c r="AQ86" s="7">
        <f t="shared" si="2"/>
        <v>0</v>
      </c>
      <c r="AR86" s="7">
        <f t="shared" si="2"/>
        <v>0</v>
      </c>
      <c r="AS86" s="7">
        <f t="shared" si="2"/>
        <v>0</v>
      </c>
      <c r="AT86" s="7">
        <f t="shared" si="2"/>
        <v>0</v>
      </c>
      <c r="AU86" s="7">
        <f t="shared" si="2"/>
        <v>0</v>
      </c>
      <c r="AV86" s="7">
        <f t="shared" si="2"/>
        <v>0</v>
      </c>
      <c r="AW86" s="7">
        <f t="shared" si="2"/>
        <v>0</v>
      </c>
      <c r="AX86" s="7">
        <f t="shared" si="2"/>
        <v>0</v>
      </c>
      <c r="AY86" s="7">
        <f t="shared" si="2"/>
        <v>0</v>
      </c>
      <c r="AZ86" s="7">
        <f t="shared" si="2"/>
        <v>0</v>
      </c>
      <c r="BA86" s="7">
        <f t="shared" si="2"/>
        <v>0</v>
      </c>
      <c r="BB86" s="7">
        <f t="shared" si="2"/>
        <v>0</v>
      </c>
      <c r="BC86" s="7">
        <f t="shared" si="2"/>
        <v>0</v>
      </c>
      <c r="BD86" s="7">
        <f t="shared" si="2"/>
        <v>0</v>
      </c>
      <c r="BE86" s="7">
        <f t="shared" si="2"/>
        <v>0</v>
      </c>
      <c r="BF86" s="7">
        <f t="shared" si="2"/>
        <v>0</v>
      </c>
      <c r="BG86" s="7">
        <f t="shared" si="2"/>
        <v>0</v>
      </c>
      <c r="BH86" s="7">
        <f t="shared" si="2"/>
        <v>0</v>
      </c>
      <c r="BI86" s="7">
        <f t="shared" si="2"/>
        <v>0</v>
      </c>
      <c r="BJ86" s="7">
        <f t="shared" si="2"/>
        <v>0</v>
      </c>
      <c r="BK86" s="7">
        <f t="shared" si="2"/>
        <v>0</v>
      </c>
      <c r="BL86" s="7">
        <f t="shared" si="2"/>
        <v>0</v>
      </c>
      <c r="BM86" s="7">
        <f t="shared" si="2"/>
        <v>0</v>
      </c>
      <c r="BN86" s="7">
        <f t="shared" si="2"/>
        <v>0</v>
      </c>
      <c r="BO86" s="7">
        <f t="shared" ref="BO86:BU86" si="3">BO27</f>
        <v>0</v>
      </c>
      <c r="BP86" s="7">
        <f t="shared" si="3"/>
        <v>0</v>
      </c>
      <c r="BQ86" s="7">
        <f t="shared" si="3"/>
        <v>0</v>
      </c>
      <c r="BR86" s="7">
        <f t="shared" si="3"/>
        <v>0</v>
      </c>
      <c r="BS86" s="7">
        <f t="shared" si="3"/>
        <v>0</v>
      </c>
      <c r="BT86" s="7">
        <f t="shared" si="3"/>
        <v>0</v>
      </c>
      <c r="BU86" s="7">
        <f t="shared" si="3"/>
        <v>0</v>
      </c>
    </row>
    <row r="87" spans="1:73" x14ac:dyDescent="0.15">
      <c r="A87" t="s">
        <v>305</v>
      </c>
      <c r="B87" s="7">
        <f>B46</f>
        <v>427019500</v>
      </c>
      <c r="C87" s="7">
        <f t="shared" ref="C87:BN87" si="4">C46</f>
        <v>415146600</v>
      </c>
      <c r="D87" s="7">
        <f t="shared" si="4"/>
        <v>387146900</v>
      </c>
      <c r="E87" s="7">
        <f t="shared" si="4"/>
        <v>378820200</v>
      </c>
      <c r="F87" s="7">
        <f t="shared" si="4"/>
        <v>406448900</v>
      </c>
      <c r="G87" s="7">
        <f t="shared" si="4"/>
        <v>373816000</v>
      </c>
      <c r="H87" s="7">
        <f t="shared" si="4"/>
        <v>341046800</v>
      </c>
      <c r="I87" s="7">
        <f t="shared" si="4"/>
        <v>317659800</v>
      </c>
      <c r="J87" s="7">
        <f t="shared" si="4"/>
        <v>322096800</v>
      </c>
      <c r="K87" s="7">
        <f t="shared" si="4"/>
        <v>290628800</v>
      </c>
      <c r="L87" s="7">
        <f t="shared" si="4"/>
        <v>275685300</v>
      </c>
      <c r="M87" s="7">
        <f t="shared" si="4"/>
        <v>271227600</v>
      </c>
      <c r="N87" s="7">
        <f t="shared" si="4"/>
        <v>272388500</v>
      </c>
      <c r="O87" s="7">
        <f t="shared" si="4"/>
        <v>246958000</v>
      </c>
      <c r="P87" s="7">
        <f t="shared" si="4"/>
        <v>258710000</v>
      </c>
      <c r="Q87" s="7">
        <f t="shared" si="4"/>
        <v>209748100</v>
      </c>
      <c r="R87" s="7">
        <f t="shared" si="4"/>
        <v>210556100</v>
      </c>
      <c r="S87" s="7">
        <f t="shared" si="4"/>
        <v>201307200</v>
      </c>
      <c r="T87" s="7">
        <f t="shared" si="4"/>
        <v>195677600</v>
      </c>
      <c r="U87" s="7">
        <f t="shared" si="4"/>
        <v>182657500</v>
      </c>
      <c r="V87" s="7">
        <f t="shared" si="4"/>
        <v>182594600</v>
      </c>
      <c r="W87" s="7">
        <f t="shared" si="4"/>
        <v>164093300</v>
      </c>
      <c r="X87" s="7">
        <f t="shared" si="4"/>
        <v>166802300</v>
      </c>
      <c r="Y87" s="7">
        <f t="shared" si="4"/>
        <v>132543300</v>
      </c>
      <c r="Z87" s="7">
        <f t="shared" si="4"/>
        <v>130241400</v>
      </c>
      <c r="AA87" s="7">
        <f t="shared" si="4"/>
        <v>115728900</v>
      </c>
      <c r="AB87" s="7">
        <f t="shared" si="4"/>
        <v>109249100</v>
      </c>
      <c r="AC87" s="7">
        <f t="shared" si="4"/>
        <v>99429800</v>
      </c>
      <c r="AD87" s="7">
        <f t="shared" si="4"/>
        <v>102701200</v>
      </c>
      <c r="AE87" s="7">
        <f t="shared" si="4"/>
        <v>98999900</v>
      </c>
      <c r="AF87" s="7">
        <f t="shared" si="4"/>
        <v>92709500</v>
      </c>
      <c r="AG87" s="7">
        <f t="shared" si="4"/>
        <v>84787700</v>
      </c>
      <c r="AH87" s="7">
        <f t="shared" si="4"/>
        <v>78957300</v>
      </c>
      <c r="AI87" s="7">
        <f t="shared" si="4"/>
        <v>67502900</v>
      </c>
      <c r="AJ87" s="7">
        <f t="shared" si="4"/>
        <v>57127500</v>
      </c>
      <c r="AK87" s="7">
        <f t="shared" si="4"/>
        <v>48468200</v>
      </c>
      <c r="AL87" s="7">
        <f t="shared" si="4"/>
        <v>40295804.200000003</v>
      </c>
      <c r="AM87" s="7">
        <f t="shared" si="4"/>
        <v>32582571</v>
      </c>
      <c r="AN87" s="7">
        <f t="shared" si="4"/>
        <v>0</v>
      </c>
      <c r="AO87" s="7">
        <f t="shared" si="4"/>
        <v>0</v>
      </c>
      <c r="AP87" s="7">
        <f t="shared" si="4"/>
        <v>0</v>
      </c>
      <c r="AQ87" s="7">
        <f t="shared" si="4"/>
        <v>0</v>
      </c>
      <c r="AR87" s="7">
        <f t="shared" si="4"/>
        <v>0</v>
      </c>
      <c r="AS87" s="7">
        <f t="shared" si="4"/>
        <v>0</v>
      </c>
      <c r="AT87" s="7">
        <f t="shared" si="4"/>
        <v>0</v>
      </c>
      <c r="AU87" s="7">
        <f t="shared" si="4"/>
        <v>0</v>
      </c>
      <c r="AV87" s="7">
        <f t="shared" si="4"/>
        <v>0</v>
      </c>
      <c r="AW87" s="7">
        <f t="shared" si="4"/>
        <v>0</v>
      </c>
      <c r="AX87" s="7">
        <f t="shared" si="4"/>
        <v>0</v>
      </c>
      <c r="AY87" s="7">
        <f t="shared" si="4"/>
        <v>0</v>
      </c>
      <c r="AZ87" s="7">
        <f t="shared" si="4"/>
        <v>0</v>
      </c>
      <c r="BA87" s="7">
        <f t="shared" si="4"/>
        <v>0</v>
      </c>
      <c r="BB87" s="7">
        <f t="shared" si="4"/>
        <v>0</v>
      </c>
      <c r="BC87" s="7">
        <f t="shared" si="4"/>
        <v>0</v>
      </c>
      <c r="BD87" s="7">
        <f t="shared" si="4"/>
        <v>0</v>
      </c>
      <c r="BE87" s="7">
        <f t="shared" si="4"/>
        <v>0</v>
      </c>
      <c r="BF87" s="7">
        <f t="shared" si="4"/>
        <v>0</v>
      </c>
      <c r="BG87" s="7">
        <f t="shared" si="4"/>
        <v>0</v>
      </c>
      <c r="BH87" s="7">
        <f t="shared" si="4"/>
        <v>0</v>
      </c>
      <c r="BI87" s="7">
        <f t="shared" si="4"/>
        <v>0</v>
      </c>
      <c r="BJ87" s="7">
        <f t="shared" si="4"/>
        <v>0</v>
      </c>
      <c r="BK87" s="7">
        <f t="shared" si="4"/>
        <v>0</v>
      </c>
      <c r="BL87" s="7">
        <f t="shared" si="4"/>
        <v>0</v>
      </c>
      <c r="BM87" s="7">
        <f t="shared" si="4"/>
        <v>0</v>
      </c>
      <c r="BN87" s="7">
        <f t="shared" si="4"/>
        <v>0</v>
      </c>
      <c r="BO87" s="7">
        <f t="shared" ref="BO87:BU87" si="5">BO46</f>
        <v>0</v>
      </c>
      <c r="BP87" s="7">
        <f t="shared" si="5"/>
        <v>0</v>
      </c>
      <c r="BQ87" s="7">
        <f t="shared" si="5"/>
        <v>0</v>
      </c>
      <c r="BR87" s="7">
        <f t="shared" si="5"/>
        <v>0</v>
      </c>
      <c r="BS87" s="7">
        <f t="shared" si="5"/>
        <v>0</v>
      </c>
      <c r="BT87" s="7">
        <f t="shared" si="5"/>
        <v>0</v>
      </c>
      <c r="BU87" s="7">
        <f t="shared" si="5"/>
        <v>0</v>
      </c>
    </row>
    <row r="88" spans="1:73" x14ac:dyDescent="0.15">
      <c r="A88" t="s">
        <v>306</v>
      </c>
      <c r="B88" s="7">
        <f>B6+B8+B11</f>
        <v>22792800</v>
      </c>
      <c r="C88" s="7">
        <f t="shared" ref="C88:BN88" si="6">C6+C8+C11</f>
        <v>24961200</v>
      </c>
      <c r="D88" s="7">
        <f t="shared" si="6"/>
        <v>29793600</v>
      </c>
      <c r="E88" s="7">
        <f t="shared" si="6"/>
        <v>46227900</v>
      </c>
      <c r="F88" s="7">
        <f t="shared" si="6"/>
        <v>63222600</v>
      </c>
      <c r="G88" s="7">
        <f t="shared" si="6"/>
        <v>57036600</v>
      </c>
      <c r="H88" s="7">
        <f t="shared" si="6"/>
        <v>54079200</v>
      </c>
      <c r="I88" s="7">
        <f t="shared" si="6"/>
        <v>46767700</v>
      </c>
      <c r="J88" s="7">
        <f t="shared" si="6"/>
        <v>55837100</v>
      </c>
      <c r="K88" s="7">
        <f t="shared" si="6"/>
        <v>47444500</v>
      </c>
      <c r="L88" s="7">
        <f t="shared" si="6"/>
        <v>45747600</v>
      </c>
      <c r="M88" s="7">
        <f t="shared" si="6"/>
        <v>56638900</v>
      </c>
      <c r="N88" s="7">
        <f t="shared" si="6"/>
        <v>66982700</v>
      </c>
      <c r="O88" s="7">
        <f t="shared" si="6"/>
        <v>51534700</v>
      </c>
      <c r="P88" s="7">
        <f t="shared" si="6"/>
        <v>69975000</v>
      </c>
      <c r="Q88" s="7">
        <f t="shared" si="6"/>
        <v>32766200</v>
      </c>
      <c r="R88" s="7">
        <f t="shared" si="6"/>
        <v>31577000</v>
      </c>
      <c r="S88" s="7">
        <f t="shared" si="6"/>
        <v>33038700</v>
      </c>
      <c r="T88" s="7">
        <f t="shared" si="6"/>
        <v>27822000</v>
      </c>
      <c r="U88" s="7">
        <f t="shared" si="6"/>
        <v>26250700</v>
      </c>
      <c r="V88" s="7">
        <f t="shared" si="6"/>
        <v>24407700</v>
      </c>
      <c r="W88" s="7">
        <f t="shared" si="6"/>
        <v>17721100</v>
      </c>
      <c r="X88" s="7">
        <f t="shared" si="6"/>
        <v>26701100</v>
      </c>
      <c r="Y88" s="7">
        <f t="shared" si="6"/>
        <v>7836300</v>
      </c>
      <c r="Z88" s="7">
        <f t="shared" si="6"/>
        <v>5354200</v>
      </c>
      <c r="AA88" s="7">
        <f t="shared" si="6"/>
        <v>7083400</v>
      </c>
      <c r="AB88" s="7">
        <f t="shared" si="6"/>
        <v>10814400</v>
      </c>
      <c r="AC88" s="7">
        <f t="shared" si="6"/>
        <v>6568100</v>
      </c>
      <c r="AD88" s="7">
        <f t="shared" si="6"/>
        <v>7560800</v>
      </c>
      <c r="AE88" s="7">
        <f t="shared" si="6"/>
        <v>11546700</v>
      </c>
      <c r="AF88" s="7">
        <f t="shared" si="6"/>
        <v>14470100</v>
      </c>
      <c r="AG88" s="7">
        <f t="shared" si="6"/>
        <v>10827600</v>
      </c>
      <c r="AH88" s="7">
        <f t="shared" si="6"/>
        <v>5997300</v>
      </c>
      <c r="AI88" s="7">
        <f t="shared" si="6"/>
        <v>5922000</v>
      </c>
      <c r="AJ88" s="7">
        <f t="shared" si="6"/>
        <v>5879800</v>
      </c>
      <c r="AK88" s="7">
        <f t="shared" si="6"/>
        <v>2120700</v>
      </c>
      <c r="AL88" s="7">
        <f t="shared" si="6"/>
        <v>0</v>
      </c>
      <c r="AM88" s="7">
        <f t="shared" si="6"/>
        <v>0</v>
      </c>
      <c r="AN88" s="7">
        <f t="shared" si="6"/>
        <v>0</v>
      </c>
      <c r="AO88" s="7">
        <f t="shared" si="6"/>
        <v>0</v>
      </c>
      <c r="AP88" s="7">
        <f t="shared" si="6"/>
        <v>0</v>
      </c>
      <c r="AQ88" s="7">
        <f t="shared" si="6"/>
        <v>0</v>
      </c>
      <c r="AR88" s="7">
        <f t="shared" si="6"/>
        <v>0</v>
      </c>
      <c r="AS88" s="7">
        <f t="shared" si="6"/>
        <v>0</v>
      </c>
      <c r="AT88" s="7">
        <f t="shared" si="6"/>
        <v>0</v>
      </c>
      <c r="AU88" s="7">
        <f t="shared" si="6"/>
        <v>0</v>
      </c>
      <c r="AV88" s="7">
        <f t="shared" si="6"/>
        <v>0</v>
      </c>
      <c r="AW88" s="7">
        <f t="shared" si="6"/>
        <v>0</v>
      </c>
      <c r="AX88" s="7">
        <f t="shared" si="6"/>
        <v>0</v>
      </c>
      <c r="AY88" s="7">
        <f t="shared" si="6"/>
        <v>0</v>
      </c>
      <c r="AZ88" s="7">
        <f t="shared" si="6"/>
        <v>0</v>
      </c>
      <c r="BA88" s="7">
        <f t="shared" si="6"/>
        <v>0</v>
      </c>
      <c r="BB88" s="7">
        <f t="shared" si="6"/>
        <v>0</v>
      </c>
      <c r="BC88" s="7">
        <f t="shared" si="6"/>
        <v>0</v>
      </c>
      <c r="BD88" s="7">
        <f t="shared" si="6"/>
        <v>0</v>
      </c>
      <c r="BE88" s="7">
        <f t="shared" si="6"/>
        <v>0</v>
      </c>
      <c r="BF88" s="7">
        <f t="shared" si="6"/>
        <v>0</v>
      </c>
      <c r="BG88" s="7">
        <f t="shared" si="6"/>
        <v>0</v>
      </c>
      <c r="BH88" s="7">
        <f t="shared" si="6"/>
        <v>0</v>
      </c>
      <c r="BI88" s="7">
        <f t="shared" si="6"/>
        <v>0</v>
      </c>
      <c r="BJ88" s="7">
        <f t="shared" si="6"/>
        <v>0</v>
      </c>
      <c r="BK88" s="7">
        <f t="shared" si="6"/>
        <v>0</v>
      </c>
      <c r="BL88" s="7">
        <f t="shared" si="6"/>
        <v>0</v>
      </c>
      <c r="BM88" s="7">
        <f t="shared" si="6"/>
        <v>0</v>
      </c>
      <c r="BN88" s="7">
        <f t="shared" si="6"/>
        <v>0</v>
      </c>
      <c r="BO88" s="7">
        <f t="shared" ref="BO88:BU88" si="7">BO6+BO8+BO11</f>
        <v>0</v>
      </c>
      <c r="BP88" s="7">
        <f t="shared" si="7"/>
        <v>0</v>
      </c>
      <c r="BQ88" s="7">
        <f t="shared" si="7"/>
        <v>0</v>
      </c>
      <c r="BR88" s="7">
        <f t="shared" si="7"/>
        <v>0</v>
      </c>
      <c r="BS88" s="7">
        <f t="shared" si="7"/>
        <v>0</v>
      </c>
      <c r="BT88" s="7">
        <f t="shared" si="7"/>
        <v>0</v>
      </c>
      <c r="BU88" s="7">
        <f t="shared" si="7"/>
        <v>0</v>
      </c>
    </row>
    <row r="89" spans="1:73" x14ac:dyDescent="0.15">
      <c r="A89" t="s">
        <v>307</v>
      </c>
      <c r="B89" s="7">
        <f>B29+B31+B34</f>
        <v>93126600</v>
      </c>
      <c r="C89" s="7">
        <f t="shared" ref="C89:BN89" si="8">C29+C31+C34</f>
        <v>95009200</v>
      </c>
      <c r="D89" s="7">
        <f t="shared" si="8"/>
        <v>74954900</v>
      </c>
      <c r="E89" s="7">
        <f t="shared" si="8"/>
        <v>70216700</v>
      </c>
      <c r="F89" s="7">
        <f t="shared" si="8"/>
        <v>83869100</v>
      </c>
      <c r="G89" s="7">
        <f t="shared" si="8"/>
        <v>78824900</v>
      </c>
      <c r="H89" s="7">
        <f t="shared" si="8"/>
        <v>60956800</v>
      </c>
      <c r="I89" s="7">
        <f t="shared" si="8"/>
        <v>43183700</v>
      </c>
      <c r="J89" s="7">
        <f t="shared" si="8"/>
        <v>49324100</v>
      </c>
      <c r="K89" s="7">
        <f t="shared" si="8"/>
        <v>34893800</v>
      </c>
      <c r="L89" s="7">
        <f t="shared" si="8"/>
        <v>39973400</v>
      </c>
      <c r="M89" s="7">
        <f t="shared" si="8"/>
        <v>37575000</v>
      </c>
      <c r="N89" s="7">
        <f t="shared" si="8"/>
        <v>43639300</v>
      </c>
      <c r="O89" s="7">
        <f t="shared" si="8"/>
        <v>35809400</v>
      </c>
      <c r="P89" s="7">
        <f t="shared" si="8"/>
        <v>55002800</v>
      </c>
      <c r="Q89" s="7">
        <f t="shared" si="8"/>
        <v>14724900</v>
      </c>
      <c r="R89" s="7">
        <f t="shared" si="8"/>
        <v>16356900</v>
      </c>
      <c r="S89" s="7">
        <f t="shared" si="8"/>
        <v>14077800</v>
      </c>
      <c r="T89" s="7">
        <f t="shared" si="8"/>
        <v>15311600</v>
      </c>
      <c r="U89" s="7">
        <f t="shared" si="8"/>
        <v>11737200</v>
      </c>
      <c r="V89" s="7">
        <f t="shared" si="8"/>
        <v>13169000</v>
      </c>
      <c r="W89" s="7">
        <f t="shared" si="8"/>
        <v>14231900</v>
      </c>
      <c r="X89" s="7">
        <f t="shared" si="8"/>
        <v>28370200</v>
      </c>
      <c r="Y89" s="7">
        <f t="shared" si="8"/>
        <v>10127000</v>
      </c>
      <c r="Z89" s="7">
        <f t="shared" si="8"/>
        <v>9357300</v>
      </c>
      <c r="AA89" s="7">
        <f t="shared" si="8"/>
        <v>6437800</v>
      </c>
      <c r="AB89" s="7">
        <f t="shared" si="8"/>
        <v>11052500</v>
      </c>
      <c r="AC89" s="7">
        <f t="shared" si="8"/>
        <v>9902000</v>
      </c>
      <c r="AD89" s="7">
        <f t="shared" si="8"/>
        <v>14809600</v>
      </c>
      <c r="AE89" s="7">
        <f t="shared" si="8"/>
        <v>14692300</v>
      </c>
      <c r="AF89" s="7">
        <f t="shared" si="8"/>
        <v>11300200</v>
      </c>
      <c r="AG89" s="7">
        <f t="shared" si="8"/>
        <v>11012100</v>
      </c>
      <c r="AH89" s="7">
        <f t="shared" si="8"/>
        <v>9962800</v>
      </c>
      <c r="AI89" s="7">
        <f t="shared" si="8"/>
        <v>3620700</v>
      </c>
      <c r="AJ89" s="7">
        <f t="shared" si="8"/>
        <v>2666600</v>
      </c>
      <c r="AK89" s="7">
        <f t="shared" si="8"/>
        <v>2961600</v>
      </c>
      <c r="AL89" s="7">
        <f t="shared" si="8"/>
        <v>0</v>
      </c>
      <c r="AM89" s="7">
        <f t="shared" si="8"/>
        <v>0</v>
      </c>
      <c r="AN89" s="7">
        <f t="shared" si="8"/>
        <v>0</v>
      </c>
      <c r="AO89" s="7">
        <f t="shared" si="8"/>
        <v>0</v>
      </c>
      <c r="AP89" s="7">
        <f t="shared" si="8"/>
        <v>0</v>
      </c>
      <c r="AQ89" s="7">
        <f t="shared" si="8"/>
        <v>0</v>
      </c>
      <c r="AR89" s="7">
        <f t="shared" si="8"/>
        <v>0</v>
      </c>
      <c r="AS89" s="7">
        <f t="shared" si="8"/>
        <v>0</v>
      </c>
      <c r="AT89" s="7">
        <f t="shared" si="8"/>
        <v>0</v>
      </c>
      <c r="AU89" s="7">
        <f t="shared" si="8"/>
        <v>0</v>
      </c>
      <c r="AV89" s="7">
        <f t="shared" si="8"/>
        <v>0</v>
      </c>
      <c r="AW89" s="7">
        <f t="shared" si="8"/>
        <v>0</v>
      </c>
      <c r="AX89" s="7">
        <f t="shared" si="8"/>
        <v>0</v>
      </c>
      <c r="AY89" s="7">
        <f t="shared" si="8"/>
        <v>0</v>
      </c>
      <c r="AZ89" s="7">
        <f t="shared" si="8"/>
        <v>0</v>
      </c>
      <c r="BA89" s="7">
        <f t="shared" si="8"/>
        <v>0</v>
      </c>
      <c r="BB89" s="7">
        <f t="shared" si="8"/>
        <v>0</v>
      </c>
      <c r="BC89" s="7">
        <f t="shared" si="8"/>
        <v>0</v>
      </c>
      <c r="BD89" s="7">
        <f t="shared" si="8"/>
        <v>0</v>
      </c>
      <c r="BE89" s="7">
        <f t="shared" si="8"/>
        <v>0</v>
      </c>
      <c r="BF89" s="7">
        <f t="shared" si="8"/>
        <v>0</v>
      </c>
      <c r="BG89" s="7">
        <f t="shared" si="8"/>
        <v>0</v>
      </c>
      <c r="BH89" s="7">
        <f t="shared" si="8"/>
        <v>0</v>
      </c>
      <c r="BI89" s="7">
        <f t="shared" si="8"/>
        <v>0</v>
      </c>
      <c r="BJ89" s="7">
        <f t="shared" si="8"/>
        <v>0</v>
      </c>
      <c r="BK89" s="7">
        <f t="shared" si="8"/>
        <v>0</v>
      </c>
      <c r="BL89" s="7">
        <f t="shared" si="8"/>
        <v>0</v>
      </c>
      <c r="BM89" s="7">
        <f t="shared" si="8"/>
        <v>0</v>
      </c>
      <c r="BN89" s="7">
        <f t="shared" si="8"/>
        <v>0</v>
      </c>
      <c r="BO89" s="7">
        <f t="shared" ref="BO89:BU89" si="9">BO29+BO31+BO34</f>
        <v>0</v>
      </c>
      <c r="BP89" s="7">
        <f t="shared" si="9"/>
        <v>0</v>
      </c>
      <c r="BQ89" s="7">
        <f t="shared" si="9"/>
        <v>0</v>
      </c>
      <c r="BR89" s="7">
        <f t="shared" si="9"/>
        <v>0</v>
      </c>
      <c r="BS89" s="7">
        <f t="shared" si="9"/>
        <v>0</v>
      </c>
      <c r="BT89" s="7">
        <f t="shared" si="9"/>
        <v>0</v>
      </c>
      <c r="BU89" s="7">
        <f t="shared" si="9"/>
        <v>0</v>
      </c>
    </row>
    <row r="90" spans="1:73" x14ac:dyDescent="0.15">
      <c r="A90" t="s">
        <v>310</v>
      </c>
      <c r="B90" s="7">
        <f>B9</f>
        <v>3370700</v>
      </c>
      <c r="C90" s="7">
        <f t="shared" ref="C90:BN90" si="10">C9</f>
        <v>4617600</v>
      </c>
      <c r="D90" s="7">
        <f t="shared" si="10"/>
        <v>2750900</v>
      </c>
      <c r="E90" s="7">
        <f t="shared" si="10"/>
        <v>1756100</v>
      </c>
      <c r="F90" s="7">
        <f t="shared" si="10"/>
        <v>2003300</v>
      </c>
      <c r="G90" s="7">
        <f t="shared" si="10"/>
        <v>2198500</v>
      </c>
      <c r="H90" s="7">
        <f t="shared" si="10"/>
        <v>1101800</v>
      </c>
      <c r="I90" s="7">
        <f t="shared" si="10"/>
        <v>1643500</v>
      </c>
      <c r="J90" s="7">
        <f t="shared" si="10"/>
        <v>2041300</v>
      </c>
      <c r="K90" s="7">
        <f t="shared" si="10"/>
        <v>631800</v>
      </c>
      <c r="L90" s="7">
        <f t="shared" si="10"/>
        <v>1228500</v>
      </c>
      <c r="M90" s="7">
        <f t="shared" si="10"/>
        <v>1720000</v>
      </c>
      <c r="N90" s="7">
        <f t="shared" si="10"/>
        <v>1553000</v>
      </c>
      <c r="O90" s="7">
        <f t="shared" si="10"/>
        <v>1466400</v>
      </c>
      <c r="P90" s="7">
        <f t="shared" si="10"/>
        <v>819000</v>
      </c>
      <c r="Q90" s="7">
        <f t="shared" si="10"/>
        <v>329800</v>
      </c>
      <c r="R90" s="7">
        <f t="shared" si="10"/>
        <v>275800</v>
      </c>
      <c r="S90" s="7">
        <f t="shared" si="10"/>
        <v>619900</v>
      </c>
      <c r="T90" s="7">
        <f t="shared" si="10"/>
        <v>285500</v>
      </c>
      <c r="U90" s="7">
        <f t="shared" si="10"/>
        <v>628200</v>
      </c>
      <c r="V90" s="7">
        <f t="shared" si="10"/>
        <v>661300</v>
      </c>
      <c r="W90" s="7">
        <f t="shared" si="10"/>
        <v>726900</v>
      </c>
      <c r="X90" s="7">
        <f t="shared" si="10"/>
        <v>444900</v>
      </c>
      <c r="Y90" s="7">
        <f t="shared" si="10"/>
        <v>739800</v>
      </c>
      <c r="Z90" s="7">
        <f t="shared" si="10"/>
        <v>788800</v>
      </c>
      <c r="AA90" s="7">
        <f t="shared" si="10"/>
        <v>836400</v>
      </c>
      <c r="AB90" s="7">
        <f t="shared" si="10"/>
        <v>775500</v>
      </c>
      <c r="AC90" s="7">
        <f t="shared" si="10"/>
        <v>690200</v>
      </c>
      <c r="AD90" s="7">
        <f t="shared" si="10"/>
        <v>461400</v>
      </c>
      <c r="AE90" s="7">
        <f t="shared" si="10"/>
        <v>1614800</v>
      </c>
      <c r="AF90" s="7">
        <f t="shared" si="10"/>
        <v>650000</v>
      </c>
      <c r="AG90" s="7">
        <f t="shared" si="10"/>
        <v>811000</v>
      </c>
      <c r="AH90" s="7">
        <f t="shared" si="10"/>
        <v>640400</v>
      </c>
      <c r="AI90" s="7">
        <f t="shared" si="10"/>
        <v>472500</v>
      </c>
      <c r="AJ90" s="7">
        <f t="shared" si="10"/>
        <v>481300</v>
      </c>
      <c r="AK90" s="7">
        <f t="shared" si="10"/>
        <v>878400</v>
      </c>
      <c r="AL90" s="7">
        <f t="shared" si="10"/>
        <v>0</v>
      </c>
      <c r="AM90" s="7">
        <f t="shared" si="10"/>
        <v>0</v>
      </c>
      <c r="AN90" s="7">
        <f t="shared" si="10"/>
        <v>0</v>
      </c>
      <c r="AO90" s="7">
        <f t="shared" si="10"/>
        <v>0</v>
      </c>
      <c r="AP90" s="7">
        <f t="shared" si="10"/>
        <v>0</v>
      </c>
      <c r="AQ90" s="7">
        <f t="shared" si="10"/>
        <v>0</v>
      </c>
      <c r="AR90" s="7">
        <f t="shared" si="10"/>
        <v>0</v>
      </c>
      <c r="AS90" s="7">
        <f t="shared" si="10"/>
        <v>0</v>
      </c>
      <c r="AT90" s="7">
        <f t="shared" si="10"/>
        <v>0</v>
      </c>
      <c r="AU90" s="7">
        <f t="shared" si="10"/>
        <v>0</v>
      </c>
      <c r="AV90" s="7">
        <f t="shared" si="10"/>
        <v>0</v>
      </c>
      <c r="AW90" s="7">
        <f t="shared" si="10"/>
        <v>0</v>
      </c>
      <c r="AX90" s="7">
        <f t="shared" si="10"/>
        <v>0</v>
      </c>
      <c r="AY90" s="7">
        <f t="shared" si="10"/>
        <v>0</v>
      </c>
      <c r="AZ90" s="7">
        <f t="shared" si="10"/>
        <v>0</v>
      </c>
      <c r="BA90" s="7">
        <f t="shared" si="10"/>
        <v>0</v>
      </c>
      <c r="BB90" s="7">
        <f t="shared" si="10"/>
        <v>0</v>
      </c>
      <c r="BC90" s="7">
        <f t="shared" si="10"/>
        <v>0</v>
      </c>
      <c r="BD90" s="7">
        <f t="shared" si="10"/>
        <v>0</v>
      </c>
      <c r="BE90" s="7">
        <f t="shared" si="10"/>
        <v>0</v>
      </c>
      <c r="BF90" s="7">
        <f t="shared" si="10"/>
        <v>0</v>
      </c>
      <c r="BG90" s="7">
        <f t="shared" si="10"/>
        <v>0</v>
      </c>
      <c r="BH90" s="7">
        <f t="shared" si="10"/>
        <v>0</v>
      </c>
      <c r="BI90" s="7">
        <f t="shared" si="10"/>
        <v>0</v>
      </c>
      <c r="BJ90" s="7">
        <f t="shared" si="10"/>
        <v>0</v>
      </c>
      <c r="BK90" s="7">
        <f t="shared" si="10"/>
        <v>0</v>
      </c>
      <c r="BL90" s="7">
        <f t="shared" si="10"/>
        <v>0</v>
      </c>
      <c r="BM90" s="7">
        <f t="shared" si="10"/>
        <v>0</v>
      </c>
      <c r="BN90" s="7">
        <f t="shared" si="10"/>
        <v>0</v>
      </c>
      <c r="BO90" s="7">
        <f t="shared" ref="BO90:BU90" si="11">BO9</f>
        <v>0</v>
      </c>
      <c r="BP90" s="7">
        <f t="shared" si="11"/>
        <v>0</v>
      </c>
      <c r="BQ90" s="7">
        <f t="shared" si="11"/>
        <v>0</v>
      </c>
      <c r="BR90" s="7">
        <f t="shared" si="11"/>
        <v>0</v>
      </c>
      <c r="BS90" s="7">
        <f t="shared" si="11"/>
        <v>0</v>
      </c>
      <c r="BT90" s="7">
        <f t="shared" si="11"/>
        <v>0</v>
      </c>
      <c r="BU90" s="7">
        <f t="shared" si="11"/>
        <v>0</v>
      </c>
    </row>
    <row r="91" spans="1:73" x14ac:dyDescent="0.15">
      <c r="A91" t="s">
        <v>311</v>
      </c>
      <c r="B91" s="7">
        <f>B15</f>
        <v>30995100</v>
      </c>
      <c r="C91" s="7">
        <f t="shared" ref="C91:BN91" si="12">C15</f>
        <v>24210700</v>
      </c>
      <c r="D91" s="7">
        <f t="shared" si="12"/>
        <v>20940400</v>
      </c>
      <c r="E91" s="7">
        <f t="shared" si="12"/>
        <v>18577000</v>
      </c>
      <c r="F91" s="7">
        <f t="shared" si="12"/>
        <v>18593500</v>
      </c>
      <c r="G91" s="7">
        <f t="shared" si="12"/>
        <v>18025900</v>
      </c>
      <c r="H91" s="7">
        <f t="shared" si="12"/>
        <v>17782900</v>
      </c>
      <c r="I91" s="7">
        <f t="shared" si="12"/>
        <v>20015500</v>
      </c>
      <c r="J91" s="7">
        <f t="shared" si="12"/>
        <v>22543300</v>
      </c>
      <c r="K91" s="7">
        <f t="shared" si="12"/>
        <v>21587000</v>
      </c>
      <c r="L91" s="7">
        <f t="shared" si="12"/>
        <v>19671700</v>
      </c>
      <c r="M91" s="7">
        <f t="shared" si="12"/>
        <v>17458300</v>
      </c>
      <c r="N91" s="7">
        <f t="shared" si="12"/>
        <v>17387600</v>
      </c>
      <c r="O91" s="7">
        <f t="shared" si="12"/>
        <v>14514600</v>
      </c>
      <c r="P91" s="7">
        <f t="shared" si="12"/>
        <v>13438700</v>
      </c>
      <c r="Q91" s="7">
        <f t="shared" si="12"/>
        <v>11524200</v>
      </c>
      <c r="R91" s="7">
        <f t="shared" si="12"/>
        <v>14788400</v>
      </c>
      <c r="S91" s="7">
        <f t="shared" si="12"/>
        <v>12582100</v>
      </c>
      <c r="T91" s="7">
        <f t="shared" si="12"/>
        <v>13697600</v>
      </c>
      <c r="U91" s="7">
        <f t="shared" si="12"/>
        <v>12778800</v>
      </c>
      <c r="V91" s="7">
        <f t="shared" si="12"/>
        <v>12044200</v>
      </c>
      <c r="W91" s="7">
        <f t="shared" si="12"/>
        <v>9417500</v>
      </c>
      <c r="X91" s="7">
        <f t="shared" si="12"/>
        <v>9423100</v>
      </c>
      <c r="Y91" s="7">
        <f t="shared" si="12"/>
        <v>7219300</v>
      </c>
      <c r="Z91" s="7">
        <f t="shared" si="12"/>
        <v>8996700</v>
      </c>
      <c r="AA91" s="7">
        <f t="shared" si="12"/>
        <v>8871200</v>
      </c>
      <c r="AB91" s="7">
        <f t="shared" si="12"/>
        <v>8520300</v>
      </c>
      <c r="AC91" s="7">
        <f t="shared" si="12"/>
        <v>6802800</v>
      </c>
      <c r="AD91" s="7">
        <f t="shared" si="12"/>
        <v>7844300</v>
      </c>
      <c r="AE91" s="7">
        <f t="shared" si="12"/>
        <v>6031300</v>
      </c>
      <c r="AF91" s="7">
        <f t="shared" si="12"/>
        <v>4384300</v>
      </c>
      <c r="AG91" s="7">
        <f t="shared" si="12"/>
        <v>5340400</v>
      </c>
      <c r="AH91" s="7">
        <f t="shared" si="12"/>
        <v>4847200</v>
      </c>
      <c r="AI91" s="7">
        <f t="shared" si="12"/>
        <v>3150300</v>
      </c>
      <c r="AJ91" s="7">
        <f t="shared" si="12"/>
        <v>3187600</v>
      </c>
      <c r="AK91" s="7">
        <f t="shared" si="12"/>
        <v>4074900</v>
      </c>
      <c r="AL91" s="7">
        <f t="shared" si="12"/>
        <v>0</v>
      </c>
      <c r="AM91" s="7">
        <f t="shared" si="12"/>
        <v>0</v>
      </c>
      <c r="AN91" s="7">
        <f t="shared" si="12"/>
        <v>0</v>
      </c>
      <c r="AO91" s="7">
        <f t="shared" si="12"/>
        <v>0</v>
      </c>
      <c r="AP91" s="7">
        <f t="shared" si="12"/>
        <v>0</v>
      </c>
      <c r="AQ91" s="7">
        <f t="shared" si="12"/>
        <v>0</v>
      </c>
      <c r="AR91" s="7">
        <f t="shared" si="12"/>
        <v>0</v>
      </c>
      <c r="AS91" s="7">
        <f t="shared" si="12"/>
        <v>0</v>
      </c>
      <c r="AT91" s="7">
        <f t="shared" si="12"/>
        <v>0</v>
      </c>
      <c r="AU91" s="7">
        <f t="shared" si="12"/>
        <v>0</v>
      </c>
      <c r="AV91" s="7">
        <f t="shared" si="12"/>
        <v>0</v>
      </c>
      <c r="AW91" s="7">
        <f t="shared" si="12"/>
        <v>0</v>
      </c>
      <c r="AX91" s="7">
        <f t="shared" si="12"/>
        <v>0</v>
      </c>
      <c r="AY91" s="7">
        <f t="shared" si="12"/>
        <v>0</v>
      </c>
      <c r="AZ91" s="7">
        <f t="shared" si="12"/>
        <v>0</v>
      </c>
      <c r="BA91" s="7">
        <f t="shared" si="12"/>
        <v>0</v>
      </c>
      <c r="BB91" s="7">
        <f t="shared" si="12"/>
        <v>0</v>
      </c>
      <c r="BC91" s="7">
        <f t="shared" si="12"/>
        <v>0</v>
      </c>
      <c r="BD91" s="7">
        <f t="shared" si="12"/>
        <v>0</v>
      </c>
      <c r="BE91" s="7">
        <f t="shared" si="12"/>
        <v>0</v>
      </c>
      <c r="BF91" s="7">
        <f t="shared" si="12"/>
        <v>0</v>
      </c>
      <c r="BG91" s="7">
        <f t="shared" si="12"/>
        <v>0</v>
      </c>
      <c r="BH91" s="7">
        <f t="shared" si="12"/>
        <v>0</v>
      </c>
      <c r="BI91" s="7">
        <f t="shared" si="12"/>
        <v>0</v>
      </c>
      <c r="BJ91" s="7">
        <f t="shared" si="12"/>
        <v>0</v>
      </c>
      <c r="BK91" s="7">
        <f t="shared" si="12"/>
        <v>0</v>
      </c>
      <c r="BL91" s="7">
        <f t="shared" si="12"/>
        <v>0</v>
      </c>
      <c r="BM91" s="7">
        <f t="shared" si="12"/>
        <v>0</v>
      </c>
      <c r="BN91" s="7">
        <f t="shared" si="12"/>
        <v>0</v>
      </c>
      <c r="BO91" s="7">
        <f t="shared" ref="BO91:BU91" si="13">BO15</f>
        <v>0</v>
      </c>
      <c r="BP91" s="7">
        <f t="shared" si="13"/>
        <v>0</v>
      </c>
      <c r="BQ91" s="7">
        <f t="shared" si="13"/>
        <v>0</v>
      </c>
      <c r="BR91" s="7">
        <f t="shared" si="13"/>
        <v>0</v>
      </c>
      <c r="BS91" s="7">
        <f t="shared" si="13"/>
        <v>0</v>
      </c>
      <c r="BT91" s="7">
        <f t="shared" si="13"/>
        <v>0</v>
      </c>
      <c r="BU91" s="7">
        <f t="shared" si="13"/>
        <v>0</v>
      </c>
    </row>
    <row r="92" spans="1:73" x14ac:dyDescent="0.15">
      <c r="A92" t="s">
        <v>308</v>
      </c>
      <c r="B92" s="7">
        <f>B10</f>
        <v>713800</v>
      </c>
      <c r="C92" s="7">
        <f t="shared" ref="C92:BN92" si="14">C10</f>
        <v>795900</v>
      </c>
      <c r="D92" s="7">
        <f t="shared" si="14"/>
        <v>822600</v>
      </c>
      <c r="E92" s="7">
        <f t="shared" si="14"/>
        <v>816600</v>
      </c>
      <c r="F92" s="7">
        <f t="shared" si="14"/>
        <v>721000</v>
      </c>
      <c r="G92" s="7">
        <f t="shared" si="14"/>
        <v>916200</v>
      </c>
      <c r="H92" s="7">
        <f t="shared" si="14"/>
        <v>774900</v>
      </c>
      <c r="I92" s="7">
        <f t="shared" si="14"/>
        <v>602900</v>
      </c>
      <c r="J92" s="7">
        <f t="shared" si="14"/>
        <v>540700</v>
      </c>
      <c r="K92" s="7">
        <f t="shared" si="14"/>
        <v>484300</v>
      </c>
      <c r="L92" s="7">
        <f t="shared" si="14"/>
        <v>416000</v>
      </c>
      <c r="M92" s="7">
        <f t="shared" si="14"/>
        <v>473700</v>
      </c>
      <c r="N92" s="7">
        <f t="shared" si="14"/>
        <v>493100</v>
      </c>
      <c r="O92" s="7">
        <f t="shared" si="14"/>
        <v>378100</v>
      </c>
      <c r="P92" s="7">
        <f t="shared" si="14"/>
        <v>468300</v>
      </c>
      <c r="Q92" s="7">
        <f t="shared" si="14"/>
        <v>497800</v>
      </c>
      <c r="R92" s="7">
        <f t="shared" si="14"/>
        <v>477600</v>
      </c>
      <c r="S92" s="7">
        <f t="shared" si="14"/>
        <v>478200</v>
      </c>
      <c r="T92" s="7">
        <f t="shared" si="14"/>
        <v>447800</v>
      </c>
      <c r="U92" s="7">
        <f t="shared" si="14"/>
        <v>505000</v>
      </c>
      <c r="V92" s="7">
        <f t="shared" si="14"/>
        <v>374900</v>
      </c>
      <c r="W92" s="7">
        <f t="shared" si="14"/>
        <v>295900</v>
      </c>
      <c r="X92" s="7">
        <f t="shared" si="14"/>
        <v>318200</v>
      </c>
      <c r="Y92" s="7">
        <f t="shared" si="14"/>
        <v>169400</v>
      </c>
      <c r="Z92" s="7">
        <f t="shared" si="14"/>
        <v>366600</v>
      </c>
      <c r="AA92" s="7">
        <f t="shared" si="14"/>
        <v>324100</v>
      </c>
      <c r="AB92" s="7">
        <f t="shared" si="14"/>
        <v>535700</v>
      </c>
      <c r="AC92" s="7">
        <f t="shared" si="14"/>
        <v>330500</v>
      </c>
      <c r="AD92" s="7">
        <f t="shared" si="14"/>
        <v>415000</v>
      </c>
      <c r="AE92" s="7">
        <f t="shared" si="14"/>
        <v>320600</v>
      </c>
      <c r="AF92" s="7">
        <f t="shared" si="14"/>
        <v>204900</v>
      </c>
      <c r="AG92" s="7">
        <f t="shared" si="14"/>
        <v>76700</v>
      </c>
      <c r="AH92" s="7">
        <f t="shared" si="14"/>
        <v>69500</v>
      </c>
      <c r="AI92" s="7">
        <f t="shared" si="14"/>
        <v>45200</v>
      </c>
      <c r="AJ92" s="7">
        <f t="shared" si="14"/>
        <v>21100</v>
      </c>
      <c r="AK92" s="7">
        <f t="shared" si="14"/>
        <v>30100</v>
      </c>
      <c r="AL92" s="7">
        <f t="shared" si="14"/>
        <v>0</v>
      </c>
      <c r="AM92" s="7">
        <f t="shared" si="14"/>
        <v>0</v>
      </c>
      <c r="AN92" s="7">
        <f t="shared" si="14"/>
        <v>0</v>
      </c>
      <c r="AO92" s="7">
        <f t="shared" si="14"/>
        <v>0</v>
      </c>
      <c r="AP92" s="7">
        <f t="shared" si="14"/>
        <v>0</v>
      </c>
      <c r="AQ92" s="7">
        <f t="shared" si="14"/>
        <v>0</v>
      </c>
      <c r="AR92" s="7">
        <f t="shared" si="14"/>
        <v>0</v>
      </c>
      <c r="AS92" s="7">
        <f t="shared" si="14"/>
        <v>0</v>
      </c>
      <c r="AT92" s="7">
        <f t="shared" si="14"/>
        <v>0</v>
      </c>
      <c r="AU92" s="7">
        <f t="shared" si="14"/>
        <v>0</v>
      </c>
      <c r="AV92" s="7">
        <f t="shared" si="14"/>
        <v>0</v>
      </c>
      <c r="AW92" s="7">
        <f t="shared" si="14"/>
        <v>0</v>
      </c>
      <c r="AX92" s="7">
        <f t="shared" si="14"/>
        <v>0</v>
      </c>
      <c r="AY92" s="7">
        <f t="shared" si="14"/>
        <v>0</v>
      </c>
      <c r="AZ92" s="7">
        <f t="shared" si="14"/>
        <v>0</v>
      </c>
      <c r="BA92" s="7">
        <f t="shared" si="14"/>
        <v>0</v>
      </c>
      <c r="BB92" s="7">
        <f t="shared" si="14"/>
        <v>0</v>
      </c>
      <c r="BC92" s="7">
        <f t="shared" si="14"/>
        <v>0</v>
      </c>
      <c r="BD92" s="7">
        <f t="shared" si="14"/>
        <v>0</v>
      </c>
      <c r="BE92" s="7">
        <f t="shared" si="14"/>
        <v>0</v>
      </c>
      <c r="BF92" s="7">
        <f t="shared" si="14"/>
        <v>0</v>
      </c>
      <c r="BG92" s="7">
        <f t="shared" si="14"/>
        <v>0</v>
      </c>
      <c r="BH92" s="7">
        <f t="shared" si="14"/>
        <v>0</v>
      </c>
      <c r="BI92" s="7">
        <f t="shared" si="14"/>
        <v>0</v>
      </c>
      <c r="BJ92" s="7">
        <f t="shared" si="14"/>
        <v>0</v>
      </c>
      <c r="BK92" s="7">
        <f t="shared" si="14"/>
        <v>0</v>
      </c>
      <c r="BL92" s="7">
        <f t="shared" si="14"/>
        <v>0</v>
      </c>
      <c r="BM92" s="7">
        <f t="shared" si="14"/>
        <v>0</v>
      </c>
      <c r="BN92" s="7">
        <f t="shared" si="14"/>
        <v>0</v>
      </c>
      <c r="BO92" s="7">
        <f t="shared" ref="BO92:BU92" si="15">BO10</f>
        <v>0</v>
      </c>
      <c r="BP92" s="7">
        <f t="shared" si="15"/>
        <v>0</v>
      </c>
      <c r="BQ92" s="7">
        <f t="shared" si="15"/>
        <v>0</v>
      </c>
      <c r="BR92" s="7">
        <f t="shared" si="15"/>
        <v>0</v>
      </c>
      <c r="BS92" s="7">
        <f t="shared" si="15"/>
        <v>0</v>
      </c>
      <c r="BT92" s="7">
        <f t="shared" si="15"/>
        <v>0</v>
      </c>
      <c r="BU92" s="7">
        <f t="shared" si="15"/>
        <v>0</v>
      </c>
    </row>
    <row r="93" spans="1:73" x14ac:dyDescent="0.15">
      <c r="A93" t="s">
        <v>309</v>
      </c>
      <c r="B93" s="7">
        <f>B33</f>
        <v>586400</v>
      </c>
      <c r="C93" s="7">
        <f t="shared" ref="C93:BN93" si="16">C33</f>
        <v>740500</v>
      </c>
      <c r="D93" s="7">
        <f t="shared" si="16"/>
        <v>734700</v>
      </c>
      <c r="E93" s="7">
        <f t="shared" si="16"/>
        <v>776600</v>
      </c>
      <c r="F93" s="7">
        <f t="shared" si="16"/>
        <v>656100</v>
      </c>
      <c r="G93" s="7">
        <f t="shared" si="16"/>
        <v>775300</v>
      </c>
      <c r="H93" s="7">
        <f t="shared" si="16"/>
        <v>685300</v>
      </c>
      <c r="I93" s="7">
        <f t="shared" si="16"/>
        <v>515700</v>
      </c>
      <c r="J93" s="7">
        <f t="shared" si="16"/>
        <v>491900</v>
      </c>
      <c r="K93" s="7">
        <f t="shared" si="16"/>
        <v>409100</v>
      </c>
      <c r="L93" s="7">
        <f t="shared" si="16"/>
        <v>341200</v>
      </c>
      <c r="M93" s="7">
        <f t="shared" si="16"/>
        <v>342500</v>
      </c>
      <c r="N93" s="7">
        <f t="shared" si="16"/>
        <v>351200</v>
      </c>
      <c r="O93" s="7">
        <f t="shared" si="16"/>
        <v>260200</v>
      </c>
      <c r="P93" s="7">
        <f t="shared" si="16"/>
        <v>376400</v>
      </c>
      <c r="Q93" s="7">
        <f t="shared" si="16"/>
        <v>451300</v>
      </c>
      <c r="R93" s="7">
        <f t="shared" si="16"/>
        <v>366600</v>
      </c>
      <c r="S93" s="7">
        <f t="shared" si="16"/>
        <v>387600</v>
      </c>
      <c r="T93" s="7">
        <f t="shared" si="16"/>
        <v>412600</v>
      </c>
      <c r="U93" s="7">
        <f t="shared" si="16"/>
        <v>423100</v>
      </c>
      <c r="V93" s="7">
        <f t="shared" si="16"/>
        <v>362100</v>
      </c>
      <c r="W93" s="7">
        <f t="shared" si="16"/>
        <v>317400</v>
      </c>
      <c r="X93" s="7">
        <f t="shared" si="16"/>
        <v>362800</v>
      </c>
      <c r="Y93" s="7">
        <f t="shared" si="16"/>
        <v>189700</v>
      </c>
      <c r="Z93" s="7">
        <f t="shared" si="16"/>
        <v>341200</v>
      </c>
      <c r="AA93" s="7">
        <f t="shared" si="16"/>
        <v>295700</v>
      </c>
      <c r="AB93" s="7">
        <f t="shared" si="16"/>
        <v>557900</v>
      </c>
      <c r="AC93" s="7">
        <f t="shared" si="16"/>
        <v>344800</v>
      </c>
      <c r="AD93" s="7">
        <f t="shared" si="16"/>
        <v>254500</v>
      </c>
      <c r="AE93" s="7">
        <f t="shared" si="16"/>
        <v>258800</v>
      </c>
      <c r="AF93" s="7">
        <f t="shared" si="16"/>
        <v>191400</v>
      </c>
      <c r="AG93" s="7">
        <f t="shared" si="16"/>
        <v>103100</v>
      </c>
      <c r="AH93" s="7">
        <f t="shared" si="16"/>
        <v>105000</v>
      </c>
      <c r="AI93" s="7">
        <f t="shared" si="16"/>
        <v>57600</v>
      </c>
      <c r="AJ93" s="7">
        <f t="shared" si="16"/>
        <v>31400</v>
      </c>
      <c r="AK93" s="7">
        <f t="shared" si="16"/>
        <v>31400</v>
      </c>
      <c r="AL93" s="7">
        <f t="shared" si="16"/>
        <v>0</v>
      </c>
      <c r="AM93" s="7">
        <f t="shared" si="16"/>
        <v>0</v>
      </c>
      <c r="AN93" s="7">
        <f t="shared" si="16"/>
        <v>0</v>
      </c>
      <c r="AO93" s="7">
        <f t="shared" si="16"/>
        <v>0</v>
      </c>
      <c r="AP93" s="7">
        <f t="shared" si="16"/>
        <v>0</v>
      </c>
      <c r="AQ93" s="7">
        <f t="shared" si="16"/>
        <v>0</v>
      </c>
      <c r="AR93" s="7">
        <f t="shared" si="16"/>
        <v>0</v>
      </c>
      <c r="AS93" s="7">
        <f t="shared" si="16"/>
        <v>0</v>
      </c>
      <c r="AT93" s="7">
        <f t="shared" si="16"/>
        <v>0</v>
      </c>
      <c r="AU93" s="7">
        <f t="shared" si="16"/>
        <v>0</v>
      </c>
      <c r="AV93" s="7">
        <f t="shared" si="16"/>
        <v>0</v>
      </c>
      <c r="AW93" s="7">
        <f t="shared" si="16"/>
        <v>0</v>
      </c>
      <c r="AX93" s="7">
        <f t="shared" si="16"/>
        <v>0</v>
      </c>
      <c r="AY93" s="7">
        <f t="shared" si="16"/>
        <v>0</v>
      </c>
      <c r="AZ93" s="7">
        <f t="shared" si="16"/>
        <v>0</v>
      </c>
      <c r="BA93" s="7">
        <f t="shared" si="16"/>
        <v>0</v>
      </c>
      <c r="BB93" s="7">
        <f t="shared" si="16"/>
        <v>0</v>
      </c>
      <c r="BC93" s="7">
        <f t="shared" si="16"/>
        <v>0</v>
      </c>
      <c r="BD93" s="7">
        <f t="shared" si="16"/>
        <v>0</v>
      </c>
      <c r="BE93" s="7">
        <f t="shared" si="16"/>
        <v>0</v>
      </c>
      <c r="BF93" s="7">
        <f t="shared" si="16"/>
        <v>0</v>
      </c>
      <c r="BG93" s="7">
        <f t="shared" si="16"/>
        <v>0</v>
      </c>
      <c r="BH93" s="7">
        <f t="shared" si="16"/>
        <v>0</v>
      </c>
      <c r="BI93" s="7">
        <f t="shared" si="16"/>
        <v>0</v>
      </c>
      <c r="BJ93" s="7">
        <f t="shared" si="16"/>
        <v>0</v>
      </c>
      <c r="BK93" s="7">
        <f t="shared" si="16"/>
        <v>0</v>
      </c>
      <c r="BL93" s="7">
        <f t="shared" si="16"/>
        <v>0</v>
      </c>
      <c r="BM93" s="7">
        <f t="shared" si="16"/>
        <v>0</v>
      </c>
      <c r="BN93" s="7">
        <f t="shared" si="16"/>
        <v>0</v>
      </c>
      <c r="BO93" s="7">
        <f t="shared" ref="BO93:BU93" si="17">BO33</f>
        <v>0</v>
      </c>
      <c r="BP93" s="7">
        <f t="shared" si="17"/>
        <v>0</v>
      </c>
      <c r="BQ93" s="7">
        <f t="shared" si="17"/>
        <v>0</v>
      </c>
      <c r="BR93" s="7">
        <f t="shared" si="17"/>
        <v>0</v>
      </c>
      <c r="BS93" s="7">
        <f t="shared" si="17"/>
        <v>0</v>
      </c>
      <c r="BT93" s="7">
        <f t="shared" si="17"/>
        <v>0</v>
      </c>
      <c r="BU93" s="7">
        <f t="shared" si="17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topLeftCell="A61" workbookViewId="0">
      <selection activeCell="B70" sqref="B70:AF74"/>
    </sheetView>
  </sheetViews>
  <sheetFormatPr defaultRowHeight="13.5" x14ac:dyDescent="0.15"/>
  <cols>
    <col min="1" max="1" width="34.625" customWidth="1"/>
    <col min="2" max="74" width="20.625" customWidth="1"/>
  </cols>
  <sheetData>
    <row r="1" spans="1:40" x14ac:dyDescent="0.15">
      <c r="B1" s="5" t="s">
        <v>171</v>
      </c>
      <c r="C1" s="5" t="s">
        <v>172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177</v>
      </c>
      <c r="I1" s="5" t="s">
        <v>178</v>
      </c>
      <c r="J1" s="5" t="s">
        <v>179</v>
      </c>
      <c r="K1" s="5" t="s">
        <v>180</v>
      </c>
      <c r="L1" s="5" t="s">
        <v>181</v>
      </c>
      <c r="M1" s="5" t="s">
        <v>182</v>
      </c>
      <c r="N1" s="5" t="s">
        <v>183</v>
      </c>
      <c r="O1" s="5" t="s">
        <v>184</v>
      </c>
      <c r="P1" s="5" t="s">
        <v>185</v>
      </c>
      <c r="Q1" s="5" t="s">
        <v>186</v>
      </c>
      <c r="R1" s="5" t="s">
        <v>187</v>
      </c>
      <c r="S1" s="5" t="s">
        <v>188</v>
      </c>
      <c r="T1" s="5" t="s">
        <v>189</v>
      </c>
      <c r="U1" s="5" t="s">
        <v>190</v>
      </c>
      <c r="V1" s="5" t="s">
        <v>191</v>
      </c>
      <c r="W1" s="5" t="s">
        <v>192</v>
      </c>
      <c r="X1" s="5" t="s">
        <v>193</v>
      </c>
      <c r="Y1" s="5" t="s">
        <v>194</v>
      </c>
      <c r="Z1" s="5" t="s">
        <v>195</v>
      </c>
      <c r="AA1" s="5" t="s">
        <v>196</v>
      </c>
      <c r="AB1" s="5" t="s">
        <v>197</v>
      </c>
      <c r="AC1" s="5" t="s">
        <v>198</v>
      </c>
      <c r="AD1" s="5" t="s">
        <v>199</v>
      </c>
      <c r="AE1" s="5" t="s">
        <v>200</v>
      </c>
      <c r="AF1" s="5" t="s">
        <v>201</v>
      </c>
      <c r="AG1" s="5" t="s">
        <v>202</v>
      </c>
      <c r="AH1" s="5" t="s">
        <v>203</v>
      </c>
      <c r="AI1" s="5" t="s">
        <v>204</v>
      </c>
      <c r="AJ1" s="5" t="s">
        <v>312</v>
      </c>
      <c r="AK1" s="5" t="s">
        <v>205</v>
      </c>
      <c r="AL1" s="5" t="s">
        <v>206</v>
      </c>
      <c r="AM1" s="5" t="s">
        <v>207</v>
      </c>
      <c r="AN1" s="5" t="s">
        <v>208</v>
      </c>
    </row>
    <row r="2" spans="1:40" x14ac:dyDescent="0.15">
      <c r="A2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210</v>
      </c>
      <c r="G2" s="5" t="s">
        <v>211</v>
      </c>
      <c r="H2" s="5" t="s">
        <v>212</v>
      </c>
      <c r="I2" s="5" t="s">
        <v>213</v>
      </c>
      <c r="J2" s="5" t="s">
        <v>210</v>
      </c>
      <c r="K2" s="5" t="s">
        <v>211</v>
      </c>
      <c r="L2" s="5" t="s">
        <v>212</v>
      </c>
      <c r="M2" s="5" t="s">
        <v>213</v>
      </c>
      <c r="N2" s="5" t="s">
        <v>210</v>
      </c>
      <c r="O2" s="5" t="s">
        <v>211</v>
      </c>
      <c r="P2" s="5" t="s">
        <v>212</v>
      </c>
      <c r="Q2" s="5" t="s">
        <v>213</v>
      </c>
      <c r="R2" s="5" t="s">
        <v>210</v>
      </c>
      <c r="S2" s="5" t="s">
        <v>211</v>
      </c>
      <c r="T2" s="5" t="s">
        <v>212</v>
      </c>
      <c r="U2" s="5" t="s">
        <v>213</v>
      </c>
      <c r="V2" s="5" t="s">
        <v>210</v>
      </c>
      <c r="W2" s="5" t="s">
        <v>211</v>
      </c>
      <c r="X2" s="5" t="s">
        <v>212</v>
      </c>
      <c r="Y2" s="5" t="s">
        <v>213</v>
      </c>
      <c r="Z2" s="5" t="s">
        <v>210</v>
      </c>
      <c r="AA2" s="5" t="s">
        <v>211</v>
      </c>
      <c r="AB2" s="5" t="s">
        <v>212</v>
      </c>
      <c r="AC2" s="5" t="s">
        <v>213</v>
      </c>
      <c r="AD2" s="5" t="s">
        <v>210</v>
      </c>
      <c r="AE2" s="5" t="s">
        <v>211</v>
      </c>
      <c r="AF2" s="5" t="s">
        <v>212</v>
      </c>
      <c r="AG2" s="5" t="s">
        <v>213</v>
      </c>
      <c r="AH2" s="5" t="s">
        <v>210</v>
      </c>
      <c r="AI2" s="5" t="s">
        <v>212</v>
      </c>
      <c r="AJ2" s="5" t="s">
        <v>210</v>
      </c>
      <c r="AK2" s="5" t="s">
        <v>212</v>
      </c>
      <c r="AL2" s="5" t="s">
        <v>212</v>
      </c>
      <c r="AM2" s="5" t="s">
        <v>212</v>
      </c>
      <c r="AN2" s="5" t="s">
        <v>212</v>
      </c>
    </row>
    <row r="3" spans="1:40" x14ac:dyDescent="0.15">
      <c r="A3" t="s">
        <v>214</v>
      </c>
      <c r="B3" s="5" t="s">
        <v>215</v>
      </c>
      <c r="C3" s="5" t="s">
        <v>215</v>
      </c>
      <c r="D3" s="5" t="s">
        <v>215</v>
      </c>
      <c r="E3" s="5" t="s">
        <v>215</v>
      </c>
      <c r="F3" s="5" t="s">
        <v>215</v>
      </c>
      <c r="G3" s="5" t="s">
        <v>215</v>
      </c>
      <c r="H3" s="5" t="s">
        <v>215</v>
      </c>
      <c r="I3" s="5" t="s">
        <v>215</v>
      </c>
      <c r="J3" s="5" t="s">
        <v>215</v>
      </c>
      <c r="K3" s="5" t="s">
        <v>215</v>
      </c>
      <c r="L3" s="5" t="s">
        <v>215</v>
      </c>
      <c r="M3" s="5" t="s">
        <v>215</v>
      </c>
      <c r="N3" s="5" t="s">
        <v>215</v>
      </c>
      <c r="O3" s="5" t="s">
        <v>215</v>
      </c>
      <c r="P3" s="5" t="s">
        <v>215</v>
      </c>
      <c r="Q3" s="5" t="s">
        <v>215</v>
      </c>
      <c r="R3" s="5" t="s">
        <v>215</v>
      </c>
      <c r="S3" s="5" t="s">
        <v>215</v>
      </c>
      <c r="T3" s="5" t="s">
        <v>215</v>
      </c>
      <c r="U3" s="5" t="s">
        <v>215</v>
      </c>
      <c r="V3" s="5" t="s">
        <v>215</v>
      </c>
      <c r="W3" s="5" t="s">
        <v>215</v>
      </c>
      <c r="X3" s="5" t="s">
        <v>215</v>
      </c>
      <c r="Y3" s="5" t="s">
        <v>215</v>
      </c>
      <c r="Z3" s="5" t="s">
        <v>215</v>
      </c>
      <c r="AA3" s="5" t="s">
        <v>215</v>
      </c>
      <c r="AB3" s="5" t="s">
        <v>215</v>
      </c>
      <c r="AC3" s="5" t="s">
        <v>215</v>
      </c>
      <c r="AD3" s="5" t="s">
        <v>215</v>
      </c>
      <c r="AE3" s="5" t="s">
        <v>215</v>
      </c>
      <c r="AF3" s="5" t="s">
        <v>215</v>
      </c>
      <c r="AG3" s="5" t="s">
        <v>215</v>
      </c>
      <c r="AH3" s="5" t="s">
        <v>215</v>
      </c>
      <c r="AI3" s="5" t="s">
        <v>215</v>
      </c>
      <c r="AJ3" s="5" t="s">
        <v>215</v>
      </c>
      <c r="AK3" s="5" t="s">
        <v>215</v>
      </c>
      <c r="AL3" s="5" t="s">
        <v>215</v>
      </c>
      <c r="AM3" s="5" t="s">
        <v>215</v>
      </c>
      <c r="AN3" s="5" t="s">
        <v>215</v>
      </c>
    </row>
    <row r="4" spans="1:40" x14ac:dyDescent="0.15">
      <c r="A4" s="6" t="s">
        <v>313</v>
      </c>
      <c r="B4" s="7">
        <v>7003800</v>
      </c>
      <c r="C4" s="7">
        <v>3299200</v>
      </c>
      <c r="D4" s="7">
        <v>12471600</v>
      </c>
      <c r="E4" s="7">
        <v>9256800</v>
      </c>
      <c r="F4" s="7">
        <v>6210600</v>
      </c>
      <c r="G4" s="7">
        <v>2980000</v>
      </c>
      <c r="H4" s="7">
        <v>10455800</v>
      </c>
      <c r="I4" s="7">
        <v>7657200</v>
      </c>
      <c r="J4" s="7">
        <v>4987800</v>
      </c>
      <c r="K4" s="7">
        <v>2404600</v>
      </c>
      <c r="L4" s="7">
        <v>8943500</v>
      </c>
      <c r="M4" s="7">
        <v>6628200</v>
      </c>
      <c r="N4" s="7">
        <v>4417100</v>
      </c>
      <c r="O4" s="7">
        <v>2167900</v>
      </c>
      <c r="P4" s="7">
        <v>7694800</v>
      </c>
      <c r="Q4" s="7">
        <v>5545600</v>
      </c>
      <c r="R4" s="7">
        <v>3530000</v>
      </c>
      <c r="S4" s="7">
        <v>1683000</v>
      </c>
      <c r="T4" s="7">
        <v>5576500</v>
      </c>
      <c r="U4" s="7">
        <v>4015600</v>
      </c>
      <c r="V4" s="7">
        <v>2550500</v>
      </c>
      <c r="W4" s="7">
        <v>1218200</v>
      </c>
      <c r="X4" s="7">
        <v>4080100</v>
      </c>
      <c r="Y4" s="7">
        <v>2721200</v>
      </c>
      <c r="Z4" s="7">
        <v>1710400</v>
      </c>
      <c r="AA4" s="7">
        <v>829800</v>
      </c>
      <c r="AB4" s="7">
        <v>4015500</v>
      </c>
      <c r="AC4" s="7">
        <v>3097800</v>
      </c>
      <c r="AD4" s="7">
        <v>2025000</v>
      </c>
      <c r="AE4" s="7">
        <v>950700</v>
      </c>
      <c r="AF4" s="7">
        <v>2783800</v>
      </c>
      <c r="AG4" s="7">
        <v>1929900</v>
      </c>
      <c r="AH4" s="7">
        <v>1187900</v>
      </c>
      <c r="AI4" s="7">
        <v>1783000</v>
      </c>
      <c r="AJ4" s="7">
        <v>795300</v>
      </c>
      <c r="AK4" s="7">
        <v>1354000</v>
      </c>
      <c r="AL4" s="7">
        <v>1106400</v>
      </c>
      <c r="AM4" s="7">
        <v>727640.9</v>
      </c>
      <c r="AN4" s="7">
        <v>974773.1</v>
      </c>
    </row>
    <row r="5" spans="1:40" x14ac:dyDescent="0.15">
      <c r="A5" t="s">
        <v>314</v>
      </c>
      <c r="B5" s="7">
        <v>4974400</v>
      </c>
      <c r="C5" s="7">
        <v>2405300</v>
      </c>
      <c r="D5" s="7">
        <v>9474100</v>
      </c>
      <c r="E5" s="7">
        <v>7004800</v>
      </c>
      <c r="F5" s="7">
        <v>4561400</v>
      </c>
      <c r="G5" s="7">
        <v>2213600</v>
      </c>
      <c r="H5" s="7">
        <v>8568800</v>
      </c>
      <c r="I5" s="7">
        <v>6280400</v>
      </c>
      <c r="J5" s="7">
        <v>4067500</v>
      </c>
      <c r="K5" s="7">
        <v>1991200</v>
      </c>
      <c r="L5" s="7">
        <v>7548600</v>
      </c>
      <c r="M5" s="7">
        <v>5571800</v>
      </c>
      <c r="N5" s="7">
        <v>3692900</v>
      </c>
      <c r="O5" s="7">
        <v>1831000</v>
      </c>
      <c r="P5" s="7">
        <v>6510600</v>
      </c>
      <c r="Q5" s="7">
        <v>4696600</v>
      </c>
      <c r="R5" s="7">
        <v>2980600</v>
      </c>
      <c r="S5" s="7">
        <v>1434400</v>
      </c>
      <c r="T5" s="7">
        <v>4813500</v>
      </c>
      <c r="U5" s="7">
        <v>3480000</v>
      </c>
      <c r="V5" s="7">
        <v>2236300</v>
      </c>
      <c r="W5" s="7">
        <v>1067400</v>
      </c>
      <c r="X5" s="7">
        <v>3598400</v>
      </c>
      <c r="Y5" s="7">
        <v>2420200</v>
      </c>
      <c r="Z5" s="7">
        <v>1501400</v>
      </c>
      <c r="AA5" s="7">
        <v>723200</v>
      </c>
      <c r="AB5" s="7">
        <v>3609100</v>
      </c>
      <c r="AC5" s="7">
        <v>2763300</v>
      </c>
      <c r="AD5" s="7">
        <v>1822800</v>
      </c>
      <c r="AE5" s="7">
        <v>882500</v>
      </c>
      <c r="AF5" s="7">
        <v>2617000</v>
      </c>
      <c r="AG5" s="7">
        <v>1817200</v>
      </c>
      <c r="AH5" s="7">
        <v>1125600</v>
      </c>
      <c r="AI5" s="7">
        <v>1647300</v>
      </c>
      <c r="AJ5" s="7">
        <v>734400</v>
      </c>
      <c r="AK5" s="7">
        <v>1266000</v>
      </c>
      <c r="AL5" s="7">
        <v>1038300</v>
      </c>
      <c r="AM5" s="7">
        <v>518063.1</v>
      </c>
      <c r="AN5" s="7"/>
    </row>
    <row r="6" spans="1:40" x14ac:dyDescent="0.15">
      <c r="A6" t="s">
        <v>315</v>
      </c>
      <c r="B6" s="7">
        <v>10768500</v>
      </c>
      <c r="C6" s="7">
        <v>5319300</v>
      </c>
      <c r="D6" s="7">
        <v>20563900</v>
      </c>
      <c r="E6" s="7">
        <v>15467700</v>
      </c>
      <c r="F6" s="7">
        <v>10228000</v>
      </c>
      <c r="G6" s="7">
        <v>4995400</v>
      </c>
      <c r="H6" s="7">
        <v>16333500</v>
      </c>
      <c r="I6" s="7">
        <v>11783200</v>
      </c>
      <c r="J6" s="7">
        <v>7539900</v>
      </c>
      <c r="K6" s="7">
        <v>3667800</v>
      </c>
      <c r="L6" s="7">
        <v>13881000</v>
      </c>
      <c r="M6" s="7">
        <v>10344800</v>
      </c>
      <c r="N6" s="7">
        <v>6833700</v>
      </c>
      <c r="O6" s="7">
        <v>3311800</v>
      </c>
      <c r="P6" s="7">
        <v>10662300</v>
      </c>
      <c r="Q6" s="7">
        <v>7586100</v>
      </c>
      <c r="R6" s="7">
        <v>4761600</v>
      </c>
      <c r="S6" s="7">
        <v>2221300</v>
      </c>
      <c r="T6" s="7">
        <v>7246000</v>
      </c>
      <c r="U6" s="7">
        <v>5227900</v>
      </c>
      <c r="V6" s="7">
        <v>3348800</v>
      </c>
      <c r="W6" s="7">
        <v>1602300</v>
      </c>
      <c r="X6" s="7">
        <v>5613100</v>
      </c>
      <c r="Y6" s="7">
        <v>3879900</v>
      </c>
      <c r="Z6" s="7">
        <v>2489400</v>
      </c>
      <c r="AA6" s="7">
        <v>1232200</v>
      </c>
      <c r="AB6" s="7">
        <v>5886700</v>
      </c>
      <c r="AC6" s="7">
        <v>4457600</v>
      </c>
      <c r="AD6" s="7">
        <v>2909900</v>
      </c>
      <c r="AE6" s="7">
        <v>1395300</v>
      </c>
      <c r="AF6" s="7">
        <v>4149400</v>
      </c>
      <c r="AG6" s="7">
        <v>2902500</v>
      </c>
      <c r="AH6" s="7">
        <v>1812300</v>
      </c>
      <c r="AI6" s="7">
        <v>2949000</v>
      </c>
      <c r="AJ6" s="7">
        <v>1302000</v>
      </c>
      <c r="AK6" s="7">
        <v>2251100</v>
      </c>
      <c r="AL6" s="7">
        <v>1779500</v>
      </c>
      <c r="AM6" s="7">
        <v>1083517.8</v>
      </c>
      <c r="AN6" s="7"/>
    </row>
    <row r="7" spans="1:40" x14ac:dyDescent="0.15">
      <c r="A7" t="s">
        <v>316</v>
      </c>
      <c r="B7" s="7">
        <v>5794100</v>
      </c>
      <c r="C7" s="7">
        <v>2914000</v>
      </c>
      <c r="D7" s="7">
        <v>11089800</v>
      </c>
      <c r="E7" s="7">
        <v>8462900</v>
      </c>
      <c r="F7" s="7">
        <v>5666600</v>
      </c>
      <c r="G7" s="7">
        <v>2781800</v>
      </c>
      <c r="H7" s="7">
        <v>7764700</v>
      </c>
      <c r="I7" s="7">
        <v>5502800</v>
      </c>
      <c r="J7" s="7">
        <v>3472400</v>
      </c>
      <c r="K7" s="7">
        <v>1676600</v>
      </c>
      <c r="L7" s="7">
        <v>6332400</v>
      </c>
      <c r="M7" s="7">
        <v>4773000</v>
      </c>
      <c r="N7" s="7">
        <v>3140800</v>
      </c>
      <c r="O7" s="7">
        <v>1480800</v>
      </c>
      <c r="P7" s="7">
        <v>4151700</v>
      </c>
      <c r="Q7" s="7">
        <v>2889500</v>
      </c>
      <c r="R7" s="7">
        <v>1781000</v>
      </c>
      <c r="S7" s="7">
        <v>786900</v>
      </c>
      <c r="T7" s="7">
        <v>2432500</v>
      </c>
      <c r="U7" s="7">
        <v>1747900</v>
      </c>
      <c r="V7" s="7">
        <v>1112500</v>
      </c>
      <c r="W7" s="7">
        <v>534900</v>
      </c>
      <c r="X7" s="7">
        <v>2014700</v>
      </c>
      <c r="Y7" s="7">
        <v>1459700</v>
      </c>
      <c r="Z7" s="7">
        <v>988000</v>
      </c>
      <c r="AA7" s="7">
        <v>509000</v>
      </c>
      <c r="AB7" s="7">
        <v>2277600</v>
      </c>
      <c r="AC7" s="7">
        <v>1694300</v>
      </c>
      <c r="AD7" s="7">
        <v>1087100</v>
      </c>
      <c r="AE7" s="7">
        <v>512800</v>
      </c>
      <c r="AF7" s="7">
        <v>1532400</v>
      </c>
      <c r="AG7" s="7">
        <v>1085300</v>
      </c>
      <c r="AH7" s="7">
        <v>686700</v>
      </c>
      <c r="AI7" s="7">
        <v>1301700</v>
      </c>
      <c r="AJ7" s="7">
        <v>567600</v>
      </c>
      <c r="AK7" s="7">
        <v>985100</v>
      </c>
      <c r="AL7" s="7">
        <v>741200</v>
      </c>
      <c r="AM7" s="7">
        <v>565454.69999999995</v>
      </c>
      <c r="AN7" s="7"/>
    </row>
    <row r="8" spans="1:40" x14ac:dyDescent="0.15">
      <c r="A8" t="s">
        <v>317</v>
      </c>
      <c r="B8" s="7">
        <v>1748000</v>
      </c>
      <c r="C8" s="7">
        <v>818400</v>
      </c>
      <c r="D8" s="7">
        <v>2531300</v>
      </c>
      <c r="E8" s="7">
        <v>1883500</v>
      </c>
      <c r="F8" s="7">
        <v>1280700</v>
      </c>
      <c r="G8" s="7">
        <v>616800</v>
      </c>
      <c r="H8" s="7">
        <v>1681100</v>
      </c>
      <c r="I8" s="7">
        <v>1239000</v>
      </c>
      <c r="J8" s="7">
        <v>797700</v>
      </c>
      <c r="K8" s="7">
        <v>359900</v>
      </c>
      <c r="L8" s="7">
        <v>1121000</v>
      </c>
      <c r="M8" s="7">
        <v>815800</v>
      </c>
      <c r="N8" s="7">
        <v>540500</v>
      </c>
      <c r="O8" s="7">
        <v>262700</v>
      </c>
      <c r="P8" s="7">
        <v>883700</v>
      </c>
      <c r="Q8" s="7">
        <v>620400</v>
      </c>
      <c r="R8" s="7">
        <v>389800</v>
      </c>
      <c r="S8" s="7">
        <v>185000</v>
      </c>
      <c r="T8" s="7">
        <v>569600</v>
      </c>
      <c r="U8" s="7">
        <v>413300</v>
      </c>
      <c r="V8" s="7">
        <v>252900</v>
      </c>
      <c r="W8" s="7">
        <v>117700</v>
      </c>
      <c r="X8" s="7">
        <v>422000</v>
      </c>
      <c r="Y8" s="7">
        <v>259600</v>
      </c>
      <c r="Z8" s="7">
        <v>165800</v>
      </c>
      <c r="AA8" s="7">
        <v>73800</v>
      </c>
      <c r="AB8" s="7">
        <v>304500</v>
      </c>
      <c r="AC8" s="7">
        <v>217500</v>
      </c>
      <c r="AD8" s="7">
        <v>138100</v>
      </c>
      <c r="AE8" s="7">
        <v>59500</v>
      </c>
      <c r="AF8" s="7">
        <v>208000</v>
      </c>
      <c r="AG8" s="7">
        <v>105400</v>
      </c>
      <c r="AH8" s="7">
        <v>60500</v>
      </c>
      <c r="AI8" s="7">
        <v>75900</v>
      </c>
      <c r="AJ8" s="7">
        <v>32600</v>
      </c>
      <c r="AK8" s="7">
        <v>41800</v>
      </c>
      <c r="AL8" s="7">
        <v>31800</v>
      </c>
      <c r="AM8" s="7">
        <v>25686</v>
      </c>
      <c r="AN8" s="7">
        <v>20815.900000000001</v>
      </c>
    </row>
    <row r="9" spans="1:40" x14ac:dyDescent="0.15">
      <c r="A9" t="s">
        <v>318</v>
      </c>
      <c r="B9" s="7">
        <v>1836700</v>
      </c>
      <c r="C9" s="7">
        <v>859700</v>
      </c>
      <c r="D9" s="7">
        <v>2697200</v>
      </c>
      <c r="E9" s="7">
        <v>1994100</v>
      </c>
      <c r="F9" s="7">
        <v>1349700</v>
      </c>
      <c r="G9" s="7">
        <v>650100</v>
      </c>
      <c r="H9" s="7">
        <v>1831800</v>
      </c>
      <c r="I9" s="7">
        <v>1332000</v>
      </c>
      <c r="J9" s="7">
        <v>858100</v>
      </c>
      <c r="K9" s="7">
        <v>388000</v>
      </c>
      <c r="L9" s="7">
        <v>1219400</v>
      </c>
      <c r="M9" s="7">
        <v>879600</v>
      </c>
      <c r="N9" s="7">
        <v>581700</v>
      </c>
      <c r="O9" s="7">
        <v>282500</v>
      </c>
      <c r="P9" s="7">
        <v>948100</v>
      </c>
      <c r="Q9" s="7">
        <v>671500</v>
      </c>
      <c r="R9" s="7">
        <v>421200</v>
      </c>
      <c r="S9" s="7">
        <v>199000</v>
      </c>
      <c r="T9" s="7">
        <v>630800</v>
      </c>
      <c r="U9" s="7">
        <v>455900</v>
      </c>
      <c r="V9" s="7">
        <v>280100</v>
      </c>
      <c r="W9" s="7">
        <v>130200</v>
      </c>
      <c r="X9" s="7">
        <v>471800</v>
      </c>
      <c r="Y9" s="7">
        <v>292100</v>
      </c>
      <c r="Z9" s="7">
        <v>186800</v>
      </c>
      <c r="AA9" s="7">
        <v>83900</v>
      </c>
      <c r="AB9" s="7">
        <v>345300</v>
      </c>
      <c r="AC9" s="7">
        <v>244400</v>
      </c>
      <c r="AD9" s="7">
        <v>155100</v>
      </c>
      <c r="AE9" s="7">
        <v>66900</v>
      </c>
      <c r="AF9" s="7">
        <v>236500</v>
      </c>
      <c r="AG9" s="7">
        <v>123300</v>
      </c>
      <c r="AH9" s="7">
        <v>71500</v>
      </c>
      <c r="AI9" s="7">
        <v>96500</v>
      </c>
      <c r="AJ9" s="7">
        <v>40200</v>
      </c>
      <c r="AK9" s="7">
        <v>60800</v>
      </c>
      <c r="AL9" s="7">
        <v>44900</v>
      </c>
      <c r="AM9" s="7">
        <v>34530.800000000003</v>
      </c>
      <c r="AN9" s="7">
        <v>27196.799999999999</v>
      </c>
    </row>
    <row r="10" spans="1:40" x14ac:dyDescent="0.15">
      <c r="A10" t="s">
        <v>319</v>
      </c>
      <c r="B10" s="7">
        <v>88700</v>
      </c>
      <c r="C10" s="7">
        <v>41300</v>
      </c>
      <c r="D10" s="7">
        <v>165900</v>
      </c>
      <c r="E10" s="7">
        <v>110600</v>
      </c>
      <c r="F10" s="7">
        <v>69000</v>
      </c>
      <c r="G10" s="7">
        <v>33300</v>
      </c>
      <c r="H10" s="7">
        <v>150700</v>
      </c>
      <c r="I10" s="7">
        <v>93000</v>
      </c>
      <c r="J10" s="7">
        <v>60400</v>
      </c>
      <c r="K10" s="7">
        <v>28100</v>
      </c>
      <c r="L10" s="7">
        <v>98400</v>
      </c>
      <c r="M10" s="7">
        <v>63800</v>
      </c>
      <c r="N10" s="7">
        <v>41200</v>
      </c>
      <c r="O10" s="7">
        <v>19800</v>
      </c>
      <c r="P10" s="7">
        <v>64400</v>
      </c>
      <c r="Q10" s="7">
        <v>51100</v>
      </c>
      <c r="R10" s="7">
        <v>31400</v>
      </c>
      <c r="S10" s="7">
        <v>14000</v>
      </c>
      <c r="T10" s="7">
        <v>61200</v>
      </c>
      <c r="U10" s="7">
        <v>42600</v>
      </c>
      <c r="V10" s="7">
        <v>27200</v>
      </c>
      <c r="W10" s="7">
        <v>12500</v>
      </c>
      <c r="X10" s="7">
        <v>49800</v>
      </c>
      <c r="Y10" s="7">
        <v>32500</v>
      </c>
      <c r="Z10" s="7">
        <v>21000</v>
      </c>
      <c r="AA10" s="7">
        <v>10100</v>
      </c>
      <c r="AB10" s="7">
        <v>40800</v>
      </c>
      <c r="AC10" s="7">
        <v>26900</v>
      </c>
      <c r="AD10" s="7">
        <v>17000</v>
      </c>
      <c r="AE10" s="7">
        <v>7400</v>
      </c>
      <c r="AF10" s="7">
        <v>28500</v>
      </c>
      <c r="AG10" s="7">
        <v>17900</v>
      </c>
      <c r="AH10" s="7">
        <v>11000</v>
      </c>
      <c r="AI10" s="7">
        <v>20600</v>
      </c>
      <c r="AJ10" s="7">
        <v>7600</v>
      </c>
      <c r="AK10" s="7">
        <v>19000</v>
      </c>
      <c r="AL10" s="7">
        <v>13100</v>
      </c>
      <c r="AM10" s="7">
        <v>8844.7999999999993</v>
      </c>
      <c r="AN10" s="7">
        <v>6380.9</v>
      </c>
    </row>
    <row r="11" spans="1:40" x14ac:dyDescent="0.15">
      <c r="A11" t="s">
        <v>320</v>
      </c>
      <c r="B11" s="7">
        <v>281400</v>
      </c>
      <c r="C11" s="7">
        <v>75500</v>
      </c>
      <c r="D11" s="7">
        <v>466200</v>
      </c>
      <c r="E11" s="7">
        <v>368500</v>
      </c>
      <c r="F11" s="7">
        <v>368500</v>
      </c>
      <c r="G11" s="7">
        <v>149600</v>
      </c>
      <c r="H11" s="7">
        <v>205900</v>
      </c>
      <c r="I11" s="7">
        <v>137800</v>
      </c>
      <c r="J11" s="7">
        <v>122600</v>
      </c>
      <c r="K11" s="7">
        <v>53500</v>
      </c>
      <c r="L11" s="7">
        <v>273900</v>
      </c>
      <c r="M11" s="7">
        <v>240600</v>
      </c>
      <c r="N11" s="7">
        <v>183700</v>
      </c>
      <c r="O11" s="7">
        <v>74200</v>
      </c>
      <c r="P11" s="7">
        <v>300500</v>
      </c>
      <c r="Q11" s="7">
        <v>228600</v>
      </c>
      <c r="R11" s="7">
        <v>159600</v>
      </c>
      <c r="S11" s="7">
        <v>63600</v>
      </c>
      <c r="T11" s="7">
        <v>193400</v>
      </c>
      <c r="U11" s="7">
        <v>122300</v>
      </c>
      <c r="V11" s="7">
        <v>61300</v>
      </c>
      <c r="W11" s="7">
        <v>33100</v>
      </c>
      <c r="X11" s="7">
        <v>59700</v>
      </c>
      <c r="Y11" s="7">
        <v>41400</v>
      </c>
      <c r="Z11" s="7">
        <v>43200</v>
      </c>
      <c r="AA11" s="7">
        <v>32800</v>
      </c>
      <c r="AB11" s="7">
        <v>101900</v>
      </c>
      <c r="AC11" s="7">
        <v>117000</v>
      </c>
      <c r="AD11" s="7">
        <v>64100</v>
      </c>
      <c r="AE11" s="7">
        <v>8700</v>
      </c>
      <c r="AF11" s="7">
        <v>-41200</v>
      </c>
      <c r="AG11" s="7">
        <v>7300</v>
      </c>
      <c r="AH11" s="7">
        <v>1800</v>
      </c>
      <c r="AI11" s="7">
        <v>59800</v>
      </c>
      <c r="AJ11" s="7">
        <v>28300</v>
      </c>
      <c r="AK11" s="7">
        <v>46200</v>
      </c>
      <c r="AL11" s="7">
        <v>36300</v>
      </c>
      <c r="AM11" s="7">
        <v>86004.4</v>
      </c>
      <c r="AN11" s="7">
        <v>156658.79999999999</v>
      </c>
    </row>
    <row r="12" spans="1:40" x14ac:dyDescent="0.15">
      <c r="A12" t="s">
        <v>321</v>
      </c>
      <c r="B12" s="7">
        <v>204100</v>
      </c>
      <c r="C12" s="7">
        <v>67500</v>
      </c>
      <c r="D12" s="7">
        <v>258500</v>
      </c>
      <c r="E12" s="7">
        <v>259600</v>
      </c>
      <c r="F12" s="7">
        <v>229000</v>
      </c>
      <c r="G12" s="7">
        <v>95600</v>
      </c>
      <c r="H12" s="7">
        <v>19100</v>
      </c>
      <c r="I12" s="7">
        <v>34500</v>
      </c>
      <c r="J12" s="7">
        <v>37300</v>
      </c>
      <c r="K12" s="7">
        <v>20500</v>
      </c>
      <c r="L12" s="7">
        <v>103900</v>
      </c>
      <c r="M12" s="7">
        <v>106400</v>
      </c>
      <c r="N12" s="7">
        <v>54300</v>
      </c>
      <c r="O12" s="7">
        <v>17100</v>
      </c>
      <c r="P12" s="7">
        <v>25700</v>
      </c>
      <c r="Q12" s="7">
        <v>29400</v>
      </c>
      <c r="R12" s="7">
        <v>19500</v>
      </c>
      <c r="S12" s="7">
        <v>3900</v>
      </c>
      <c r="T12" s="7">
        <v>4300</v>
      </c>
      <c r="U12" s="7">
        <v>-9100</v>
      </c>
      <c r="V12" s="7">
        <v>-25800</v>
      </c>
      <c r="W12" s="7">
        <v>-9100</v>
      </c>
      <c r="X12" s="7">
        <v>15700</v>
      </c>
      <c r="Y12" s="7">
        <v>11700</v>
      </c>
      <c r="Z12" s="7">
        <v>5400</v>
      </c>
      <c r="AA12" s="7">
        <v>35000</v>
      </c>
      <c r="AB12" s="7">
        <v>-700</v>
      </c>
      <c r="AC12" s="7">
        <v>21000</v>
      </c>
      <c r="AD12" s="7">
        <v>18600</v>
      </c>
      <c r="AE12" s="7">
        <v>3100</v>
      </c>
      <c r="AF12" s="7">
        <v>12100</v>
      </c>
      <c r="AG12" s="7">
        <v>24300</v>
      </c>
      <c r="AH12" s="7">
        <v>5900</v>
      </c>
      <c r="AI12" s="7">
        <v>-8200</v>
      </c>
      <c r="AJ12" s="7">
        <v>-2800</v>
      </c>
      <c r="AK12" s="7">
        <v>200</v>
      </c>
      <c r="AL12" s="7">
        <v>4000</v>
      </c>
      <c r="AM12" s="7">
        <v>156868.1</v>
      </c>
      <c r="AN12" s="7">
        <v>156658.79999999999</v>
      </c>
    </row>
    <row r="13" spans="1:40" x14ac:dyDescent="0.15">
      <c r="A13" t="s">
        <v>322</v>
      </c>
      <c r="B13" s="7">
        <v>14100</v>
      </c>
      <c r="C13" s="7">
        <v>-1400</v>
      </c>
      <c r="D13" s="7">
        <v>20200</v>
      </c>
      <c r="E13" s="7">
        <v>15300</v>
      </c>
      <c r="F13" s="7">
        <v>10600</v>
      </c>
      <c r="G13" s="7">
        <v>8000</v>
      </c>
      <c r="H13" s="7">
        <v>10900</v>
      </c>
      <c r="I13" s="7">
        <v>1700</v>
      </c>
      <c r="J13" s="7">
        <v>-300</v>
      </c>
      <c r="K13" s="7">
        <v>-1000</v>
      </c>
      <c r="L13" s="7">
        <v>-8100</v>
      </c>
      <c r="M13" s="7">
        <v>-3000</v>
      </c>
      <c r="N13" s="7">
        <v>-2000</v>
      </c>
      <c r="O13" s="7">
        <v>-800</v>
      </c>
      <c r="P13" s="7">
        <v>5700</v>
      </c>
      <c r="Q13" s="7">
        <v>2600</v>
      </c>
      <c r="R13" s="7">
        <v>5000</v>
      </c>
      <c r="S13" s="7">
        <v>2000</v>
      </c>
      <c r="T13" s="7">
        <v>17200</v>
      </c>
      <c r="U13" s="7">
        <v>3400</v>
      </c>
      <c r="V13" s="7">
        <v>1000</v>
      </c>
      <c r="W13" s="7">
        <v>2200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15">
      <c r="A14" t="s">
        <v>323</v>
      </c>
      <c r="B14" s="7">
        <v>-44300</v>
      </c>
      <c r="C14" s="7">
        <v>-47300</v>
      </c>
      <c r="D14" s="7">
        <v>106100</v>
      </c>
      <c r="E14" s="7">
        <v>85700</v>
      </c>
      <c r="F14" s="7">
        <v>63100</v>
      </c>
      <c r="G14" s="7">
        <v>84600</v>
      </c>
      <c r="H14" s="7">
        <v>9200</v>
      </c>
      <c r="I14" s="7">
        <v>-26900</v>
      </c>
      <c r="J14" s="7">
        <v>-11700</v>
      </c>
      <c r="K14" s="7">
        <v>-10100</v>
      </c>
      <c r="L14" s="7">
        <v>-10500</v>
      </c>
      <c r="M14" s="7">
        <v>-4700</v>
      </c>
      <c r="N14" s="7">
        <v>37000</v>
      </c>
      <c r="O14" s="7">
        <v>14700</v>
      </c>
      <c r="P14" s="7">
        <v>87800</v>
      </c>
      <c r="Q14" s="7">
        <v>46700</v>
      </c>
      <c r="R14" s="7">
        <v>11300</v>
      </c>
      <c r="S14" s="7">
        <v>-500</v>
      </c>
      <c r="T14" s="7">
        <v>3000</v>
      </c>
      <c r="U14" s="7">
        <v>10300</v>
      </c>
      <c r="V14" s="7">
        <v>51000</v>
      </c>
      <c r="W14" s="7">
        <v>21900</v>
      </c>
      <c r="X14" s="7">
        <v>-53700</v>
      </c>
      <c r="Y14" s="7">
        <v>-15800</v>
      </c>
      <c r="Z14" s="7">
        <v>8100</v>
      </c>
      <c r="AA14" s="7">
        <v>-20100</v>
      </c>
      <c r="AB14" s="7">
        <v>65400</v>
      </c>
      <c r="AC14" s="7">
        <v>73200</v>
      </c>
      <c r="AD14" s="7">
        <v>56800</v>
      </c>
      <c r="AE14" s="7">
        <v>2900</v>
      </c>
      <c r="AF14" s="7">
        <v>-81200</v>
      </c>
      <c r="AG14" s="7">
        <v>-23600</v>
      </c>
      <c r="AH14" s="7">
        <v>-14000</v>
      </c>
      <c r="AI14" s="7">
        <v>7800</v>
      </c>
      <c r="AJ14" s="7">
        <v>4900</v>
      </c>
      <c r="AK14" s="7">
        <v>8300</v>
      </c>
      <c r="AL14" s="7">
        <v>500</v>
      </c>
      <c r="AM14" s="7"/>
      <c r="AN14" s="7"/>
    </row>
    <row r="15" spans="1:40" x14ac:dyDescent="0.15">
      <c r="A15" t="s">
        <v>324</v>
      </c>
      <c r="B15" s="7">
        <v>115600</v>
      </c>
      <c r="C15" s="7">
        <v>52700</v>
      </c>
      <c r="D15" s="7">
        <v>82700</v>
      </c>
      <c r="E15" s="7">
        <v>13000</v>
      </c>
      <c r="F15" s="7">
        <v>69600</v>
      </c>
      <c r="G15" s="7">
        <v>-33700</v>
      </c>
      <c r="H15" s="7">
        <v>137700</v>
      </c>
      <c r="I15" s="7">
        <v>100900</v>
      </c>
      <c r="J15" s="7">
        <v>78400</v>
      </c>
      <c r="K15" s="7">
        <v>34700</v>
      </c>
      <c r="L15" s="7">
        <v>145800</v>
      </c>
      <c r="M15" s="7">
        <v>112700</v>
      </c>
      <c r="N15" s="7">
        <v>75700</v>
      </c>
      <c r="O15" s="7">
        <v>34700</v>
      </c>
      <c r="P15" s="7">
        <v>129300</v>
      </c>
      <c r="Q15" s="7">
        <v>105300</v>
      </c>
      <c r="R15" s="7">
        <v>90900</v>
      </c>
      <c r="S15" s="7">
        <v>52500</v>
      </c>
      <c r="T15" s="7">
        <v>158300</v>
      </c>
      <c r="U15" s="7">
        <v>105000</v>
      </c>
      <c r="V15" s="7">
        <v>26900</v>
      </c>
      <c r="W15" s="7">
        <v>16300</v>
      </c>
      <c r="X15" s="7">
        <v>79200</v>
      </c>
      <c r="Y15" s="7">
        <v>35000</v>
      </c>
      <c r="Z15" s="7">
        <v>23000</v>
      </c>
      <c r="AA15" s="7">
        <v>14900</v>
      </c>
      <c r="AB15" s="7">
        <v>22600</v>
      </c>
      <c r="AC15" s="7">
        <v>11300</v>
      </c>
      <c r="AD15" s="7">
        <v>-18400</v>
      </c>
      <c r="AE15" s="7">
        <v>-900</v>
      </c>
      <c r="AF15" s="7">
        <v>14400</v>
      </c>
      <c r="AG15" s="7">
        <v>-2200</v>
      </c>
      <c r="AH15" s="7">
        <v>4600</v>
      </c>
      <c r="AI15" s="7">
        <v>50300</v>
      </c>
      <c r="AJ15" s="7">
        <v>21900</v>
      </c>
      <c r="AK15" s="7">
        <v>26600</v>
      </c>
      <c r="AL15" s="7">
        <v>22700</v>
      </c>
      <c r="AM15" s="7"/>
      <c r="AN15" s="7"/>
    </row>
    <row r="16" spans="1:40" x14ac:dyDescent="0.15">
      <c r="A16" t="s">
        <v>325</v>
      </c>
      <c r="B16" s="7">
        <v>6000</v>
      </c>
      <c r="C16" s="7">
        <v>2600</v>
      </c>
      <c r="D16" s="7">
        <v>18900</v>
      </c>
      <c r="E16" s="7">
        <v>10200</v>
      </c>
      <c r="F16" s="7">
        <v>6800</v>
      </c>
      <c r="G16" s="7">
        <v>3100</v>
      </c>
      <c r="H16" s="7">
        <v>39900</v>
      </c>
      <c r="I16" s="7">
        <v>29300</v>
      </c>
      <c r="J16" s="7">
        <v>18600</v>
      </c>
      <c r="K16" s="7">
        <v>8400</v>
      </c>
      <c r="L16" s="7">
        <v>34700</v>
      </c>
      <c r="M16" s="7">
        <v>26200</v>
      </c>
      <c r="N16" s="7">
        <v>16700</v>
      </c>
      <c r="O16" s="7">
        <v>7700</v>
      </c>
      <c r="P16" s="7">
        <v>57700</v>
      </c>
      <c r="Q16" s="7">
        <v>47200</v>
      </c>
      <c r="R16" s="7">
        <v>37900</v>
      </c>
      <c r="S16" s="7">
        <v>7700</v>
      </c>
      <c r="T16" s="7">
        <v>27800</v>
      </c>
      <c r="U16" s="7">
        <v>16100</v>
      </c>
      <c r="V16" s="7">
        <v>9200</v>
      </c>
      <c r="W16" s="7">
        <v>4000</v>
      </c>
      <c r="X16" s="7">
        <v>18500</v>
      </c>
      <c r="Y16" s="7">
        <v>10500</v>
      </c>
      <c r="Z16" s="7">
        <v>6700</v>
      </c>
      <c r="AA16" s="7">
        <v>3000</v>
      </c>
      <c r="AB16" s="7">
        <v>14600</v>
      </c>
      <c r="AC16" s="7">
        <v>11500</v>
      </c>
      <c r="AD16" s="7">
        <v>7100</v>
      </c>
      <c r="AE16" s="7">
        <v>3600</v>
      </c>
      <c r="AF16" s="7">
        <v>13500</v>
      </c>
      <c r="AG16" s="7">
        <v>8800</v>
      </c>
      <c r="AH16" s="7">
        <v>5300</v>
      </c>
      <c r="AI16" s="7">
        <v>9900</v>
      </c>
      <c r="AJ16" s="7">
        <v>4300</v>
      </c>
      <c r="AK16" s="7">
        <v>11100</v>
      </c>
      <c r="AL16" s="7">
        <v>9100</v>
      </c>
      <c r="AM16" s="7">
        <v>-70863.7</v>
      </c>
      <c r="AN16" s="7"/>
    </row>
    <row r="17" spans="1:40" x14ac:dyDescent="0.15">
      <c r="A17" t="s">
        <v>326</v>
      </c>
      <c r="B17" s="7">
        <v>6000</v>
      </c>
      <c r="C17" s="7">
        <v>2600</v>
      </c>
      <c r="D17" s="7">
        <v>18900</v>
      </c>
      <c r="E17" s="7">
        <v>10200</v>
      </c>
      <c r="F17" s="7">
        <v>6800</v>
      </c>
      <c r="G17" s="7">
        <v>3100</v>
      </c>
      <c r="H17" s="7">
        <v>39900</v>
      </c>
      <c r="I17" s="7">
        <v>29300</v>
      </c>
      <c r="J17" s="7">
        <v>18600</v>
      </c>
      <c r="K17" s="7">
        <v>8400</v>
      </c>
      <c r="L17" s="7">
        <v>34700</v>
      </c>
      <c r="M17" s="7">
        <v>26200</v>
      </c>
      <c r="N17" s="7">
        <v>16700</v>
      </c>
      <c r="O17" s="7">
        <v>7700</v>
      </c>
      <c r="P17" s="7">
        <v>57700</v>
      </c>
      <c r="Q17" s="7">
        <v>47200</v>
      </c>
      <c r="R17" s="7">
        <v>37900</v>
      </c>
      <c r="S17" s="7">
        <v>7700</v>
      </c>
      <c r="T17" s="7">
        <v>27800</v>
      </c>
      <c r="U17" s="7">
        <v>16100</v>
      </c>
      <c r="V17" s="7">
        <v>9200</v>
      </c>
      <c r="W17" s="7">
        <v>4000</v>
      </c>
      <c r="X17" s="7">
        <v>18500</v>
      </c>
      <c r="Y17" s="7">
        <v>10500</v>
      </c>
      <c r="Z17" s="7">
        <v>6700</v>
      </c>
      <c r="AA17" s="7">
        <v>3000</v>
      </c>
      <c r="AB17" s="7">
        <v>14600</v>
      </c>
      <c r="AC17" s="7">
        <v>11500</v>
      </c>
      <c r="AD17" s="7">
        <v>7100</v>
      </c>
      <c r="AE17" s="7">
        <v>3600</v>
      </c>
      <c r="AF17" s="7">
        <v>13500</v>
      </c>
      <c r="AG17" s="7">
        <v>8800</v>
      </c>
      <c r="AH17" s="7">
        <v>5300</v>
      </c>
      <c r="AI17" s="7">
        <v>9900</v>
      </c>
      <c r="AJ17" s="7">
        <v>4300</v>
      </c>
      <c r="AK17" s="7">
        <v>11100</v>
      </c>
      <c r="AL17" s="7">
        <v>9100</v>
      </c>
      <c r="AM17" s="7">
        <v>27023.7</v>
      </c>
      <c r="AN17" s="7"/>
    </row>
    <row r="18" spans="1:40" x14ac:dyDescent="0.15">
      <c r="A18" t="s">
        <v>327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>
        <v>97887.4</v>
      </c>
      <c r="AN18" s="7"/>
    </row>
    <row r="19" spans="1:40" x14ac:dyDescent="0.15">
      <c r="A19" s="6" t="s">
        <v>328</v>
      </c>
      <c r="B19" s="7">
        <v>3992800</v>
      </c>
      <c r="C19" s="7">
        <v>1834700</v>
      </c>
      <c r="D19" s="7">
        <v>7031200</v>
      </c>
      <c r="E19" s="7">
        <v>4955200</v>
      </c>
      <c r="F19" s="7">
        <v>3262700</v>
      </c>
      <c r="G19" s="7">
        <v>1544900</v>
      </c>
      <c r="H19" s="7">
        <v>5227300</v>
      </c>
      <c r="I19" s="7">
        <v>3558400</v>
      </c>
      <c r="J19" s="7">
        <v>2278300</v>
      </c>
      <c r="K19" s="7">
        <v>1176100</v>
      </c>
      <c r="L19" s="7">
        <v>4793100</v>
      </c>
      <c r="M19" s="7">
        <v>2992200</v>
      </c>
      <c r="N19" s="7">
        <v>1834000</v>
      </c>
      <c r="O19" s="7">
        <v>1008800</v>
      </c>
      <c r="P19" s="7">
        <v>3552300</v>
      </c>
      <c r="Q19" s="7">
        <v>2297800</v>
      </c>
      <c r="R19" s="7">
        <v>1506500</v>
      </c>
      <c r="S19" s="7">
        <v>814600</v>
      </c>
      <c r="T19" s="7">
        <v>2779600</v>
      </c>
      <c r="U19" s="7">
        <v>1727300</v>
      </c>
      <c r="V19" s="7">
        <v>1129400</v>
      </c>
      <c r="W19" s="7">
        <v>640100</v>
      </c>
      <c r="X19" s="7">
        <v>2167900</v>
      </c>
      <c r="Y19" s="7">
        <v>1217800</v>
      </c>
      <c r="Z19" s="7">
        <v>777400</v>
      </c>
      <c r="AA19" s="7">
        <v>404100</v>
      </c>
      <c r="AB19" s="7">
        <v>2254000</v>
      </c>
      <c r="AC19" s="7">
        <v>1445800</v>
      </c>
      <c r="AD19" s="7">
        <v>913000</v>
      </c>
      <c r="AE19" s="7">
        <v>397900</v>
      </c>
      <c r="AF19" s="7">
        <v>1473500</v>
      </c>
      <c r="AG19" s="7">
        <v>1001900</v>
      </c>
      <c r="AH19" s="7">
        <v>631300</v>
      </c>
      <c r="AI19" s="7">
        <v>1104100</v>
      </c>
      <c r="AJ19" s="7">
        <v>493300</v>
      </c>
      <c r="AK19" s="7">
        <v>809800</v>
      </c>
      <c r="AL19" s="7">
        <v>702300</v>
      </c>
      <c r="AM19" s="7">
        <v>479668.7</v>
      </c>
      <c r="AN19" s="7"/>
    </row>
    <row r="20" spans="1:40" x14ac:dyDescent="0.15">
      <c r="A20" t="s">
        <v>329</v>
      </c>
      <c r="B20" s="7">
        <v>506500</v>
      </c>
      <c r="C20" s="7">
        <v>247800</v>
      </c>
      <c r="D20" s="7">
        <v>882700</v>
      </c>
      <c r="E20" s="7">
        <v>649600</v>
      </c>
      <c r="F20" s="7">
        <v>435000</v>
      </c>
      <c r="G20" s="7">
        <v>213500</v>
      </c>
      <c r="H20" s="7">
        <v>748800</v>
      </c>
      <c r="I20" s="7">
        <v>550300</v>
      </c>
      <c r="J20" s="7">
        <v>358800</v>
      </c>
      <c r="K20" s="7">
        <v>178100</v>
      </c>
      <c r="L20" s="7">
        <v>664800</v>
      </c>
      <c r="M20" s="7">
        <v>490900</v>
      </c>
      <c r="N20" s="7">
        <v>325700</v>
      </c>
      <c r="O20" s="7">
        <v>158400</v>
      </c>
      <c r="P20" s="7">
        <v>534300</v>
      </c>
      <c r="Q20" s="7">
        <v>380900</v>
      </c>
      <c r="R20" s="7">
        <v>243200</v>
      </c>
      <c r="S20" s="7">
        <v>115900</v>
      </c>
      <c r="T20" s="7">
        <v>368500</v>
      </c>
      <c r="U20" s="7">
        <v>266500</v>
      </c>
      <c r="V20" s="7">
        <v>169600</v>
      </c>
      <c r="W20" s="7">
        <v>81800</v>
      </c>
      <c r="X20" s="7">
        <v>276100</v>
      </c>
      <c r="Y20" s="7">
        <v>197800</v>
      </c>
      <c r="Z20" s="7">
        <v>125000</v>
      </c>
      <c r="AA20" s="7">
        <v>61600</v>
      </c>
      <c r="AB20" s="7">
        <v>285400</v>
      </c>
      <c r="AC20" s="7">
        <v>216400</v>
      </c>
      <c r="AD20" s="7">
        <v>133000</v>
      </c>
      <c r="AE20" s="7">
        <v>66000</v>
      </c>
      <c r="AF20" s="7">
        <v>203400</v>
      </c>
      <c r="AG20" s="7">
        <v>139800</v>
      </c>
      <c r="AH20" s="7">
        <v>90000</v>
      </c>
      <c r="AI20" s="7">
        <v>139800</v>
      </c>
      <c r="AJ20" s="7">
        <v>63000</v>
      </c>
      <c r="AK20" s="7">
        <v>99100</v>
      </c>
      <c r="AL20" s="7">
        <v>79200</v>
      </c>
      <c r="AM20" s="7">
        <v>52086.8</v>
      </c>
      <c r="AN20" s="7">
        <v>50112.800000000003</v>
      </c>
    </row>
    <row r="21" spans="1:40" x14ac:dyDescent="0.15">
      <c r="A21" t="s">
        <v>330</v>
      </c>
      <c r="B21" s="7">
        <v>1817200</v>
      </c>
      <c r="C21" s="7">
        <v>935000</v>
      </c>
      <c r="D21" s="7">
        <v>3781200</v>
      </c>
      <c r="E21" s="7">
        <v>2528200</v>
      </c>
      <c r="F21" s="7">
        <v>1666000</v>
      </c>
      <c r="G21" s="7">
        <v>836500</v>
      </c>
      <c r="H21" s="7">
        <v>3284500</v>
      </c>
      <c r="I21" s="7">
        <v>2216200</v>
      </c>
      <c r="J21" s="7">
        <v>1430600</v>
      </c>
      <c r="K21" s="7">
        <v>746300</v>
      </c>
      <c r="L21" s="7">
        <v>2817900</v>
      </c>
      <c r="M21" s="7">
        <v>1839100</v>
      </c>
      <c r="N21" s="7">
        <v>1255900</v>
      </c>
      <c r="O21" s="7">
        <v>627800</v>
      </c>
      <c r="P21" s="7">
        <v>2297300</v>
      </c>
      <c r="Q21" s="7">
        <v>1542800</v>
      </c>
      <c r="R21" s="7">
        <v>1070400</v>
      </c>
      <c r="S21" s="7">
        <v>526800</v>
      </c>
      <c r="T21" s="7">
        <v>1886200</v>
      </c>
      <c r="U21" s="7">
        <v>1199200</v>
      </c>
      <c r="V21" s="7">
        <v>777400</v>
      </c>
      <c r="W21" s="7">
        <v>440800</v>
      </c>
      <c r="X21" s="7">
        <v>1629900</v>
      </c>
      <c r="Y21" s="7">
        <v>846800</v>
      </c>
      <c r="Z21" s="7">
        <v>526000</v>
      </c>
      <c r="AA21" s="7">
        <v>286600</v>
      </c>
      <c r="AB21" s="7">
        <v>1324200</v>
      </c>
      <c r="AC21" s="7">
        <v>991200</v>
      </c>
      <c r="AD21" s="7">
        <v>637800</v>
      </c>
      <c r="AE21" s="7">
        <v>301900</v>
      </c>
      <c r="AF21" s="7">
        <v>971300</v>
      </c>
      <c r="AG21" s="7">
        <v>667500</v>
      </c>
      <c r="AH21" s="7">
        <v>425100</v>
      </c>
      <c r="AI21" s="7">
        <v>788100</v>
      </c>
      <c r="AJ21" s="7">
        <v>326800</v>
      </c>
      <c r="AK21" s="7">
        <v>600500</v>
      </c>
      <c r="AL21" s="7">
        <v>457800</v>
      </c>
      <c r="AM21" s="7">
        <v>329694.5</v>
      </c>
      <c r="AN21" s="7"/>
    </row>
    <row r="22" spans="1:40" x14ac:dyDescent="0.15">
      <c r="A22" t="s">
        <v>331</v>
      </c>
      <c r="B22" s="7">
        <v>1669100</v>
      </c>
      <c r="C22" s="7">
        <v>651900</v>
      </c>
      <c r="D22" s="7">
        <v>2367300</v>
      </c>
      <c r="E22" s="7">
        <v>1777400</v>
      </c>
      <c r="F22" s="7">
        <v>1161700</v>
      </c>
      <c r="G22" s="7">
        <v>494900</v>
      </c>
      <c r="H22" s="7">
        <v>1194000</v>
      </c>
      <c r="I22" s="7">
        <v>791900</v>
      </c>
      <c r="J22" s="7">
        <v>488900</v>
      </c>
      <c r="K22" s="7">
        <v>251700</v>
      </c>
      <c r="L22" s="7">
        <v>1310400</v>
      </c>
      <c r="M22" s="7">
        <v>662200</v>
      </c>
      <c r="N22" s="7">
        <v>252400</v>
      </c>
      <c r="O22" s="7">
        <v>222600</v>
      </c>
      <c r="P22" s="7">
        <v>720700</v>
      </c>
      <c r="Q22" s="7">
        <v>374100</v>
      </c>
      <c r="R22" s="7">
        <v>192900</v>
      </c>
      <c r="S22" s="7">
        <v>171900</v>
      </c>
      <c r="T22" s="7">
        <v>524900</v>
      </c>
      <c r="U22" s="7">
        <v>261600</v>
      </c>
      <c r="V22" s="7">
        <v>182400</v>
      </c>
      <c r="W22" s="7">
        <v>117500</v>
      </c>
      <c r="X22" s="7">
        <v>261900</v>
      </c>
      <c r="Y22" s="7">
        <v>173200</v>
      </c>
      <c r="Z22" s="7">
        <v>126400</v>
      </c>
      <c r="AA22" s="7">
        <v>55900</v>
      </c>
      <c r="AB22" s="7">
        <v>644400</v>
      </c>
      <c r="AC22" s="7">
        <v>238200</v>
      </c>
      <c r="AD22" s="7">
        <v>142200</v>
      </c>
      <c r="AE22" s="7">
        <v>30000</v>
      </c>
      <c r="AF22" s="7">
        <v>298800</v>
      </c>
      <c r="AG22" s="7">
        <v>194600</v>
      </c>
      <c r="AH22" s="7">
        <v>116200</v>
      </c>
      <c r="AI22" s="7">
        <v>176200</v>
      </c>
      <c r="AJ22" s="7">
        <v>103500</v>
      </c>
      <c r="AK22" s="7">
        <v>110200</v>
      </c>
      <c r="AL22" s="7">
        <v>165300</v>
      </c>
      <c r="AM22" s="7"/>
      <c r="AN22" s="7"/>
    </row>
    <row r="23" spans="1:40" x14ac:dyDescent="0.15">
      <c r="A23" t="s">
        <v>332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15">
      <c r="A24" t="s">
        <v>333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15">
      <c r="A25" s="6" t="s">
        <v>334</v>
      </c>
      <c r="B25" s="7">
        <v>3011000</v>
      </c>
      <c r="C25" s="7">
        <v>1464500</v>
      </c>
      <c r="D25" s="7">
        <v>5440400</v>
      </c>
      <c r="E25" s="7">
        <v>4301600</v>
      </c>
      <c r="F25" s="7">
        <v>2947900</v>
      </c>
      <c r="G25" s="7">
        <v>1435100</v>
      </c>
      <c r="H25" s="7">
        <v>5228500</v>
      </c>
      <c r="I25" s="7">
        <v>4098800</v>
      </c>
      <c r="J25" s="7">
        <v>2709500</v>
      </c>
      <c r="K25" s="7">
        <v>1228500</v>
      </c>
      <c r="L25" s="7">
        <v>4150400</v>
      </c>
      <c r="M25" s="7">
        <v>3636000</v>
      </c>
      <c r="N25" s="7">
        <v>2583100</v>
      </c>
      <c r="O25" s="7">
        <v>1159100</v>
      </c>
      <c r="P25" s="7">
        <v>4142500</v>
      </c>
      <c r="Q25" s="7">
        <v>3247800</v>
      </c>
      <c r="R25" s="7">
        <v>2023500</v>
      </c>
      <c r="S25" s="7">
        <v>868400</v>
      </c>
      <c r="T25" s="7">
        <v>2796900</v>
      </c>
      <c r="U25" s="7">
        <v>2288300</v>
      </c>
      <c r="V25" s="7">
        <v>1421100</v>
      </c>
      <c r="W25" s="7">
        <v>578100</v>
      </c>
      <c r="X25" s="7">
        <v>1912200</v>
      </c>
      <c r="Y25" s="7">
        <v>1503400</v>
      </c>
      <c r="Z25" s="7">
        <v>933000</v>
      </c>
      <c r="AA25" s="7">
        <v>425700</v>
      </c>
      <c r="AB25" s="7">
        <v>1761500</v>
      </c>
      <c r="AC25" s="7">
        <v>1652000</v>
      </c>
      <c r="AD25" s="7">
        <v>1112000</v>
      </c>
      <c r="AE25" s="7">
        <v>552800</v>
      </c>
      <c r="AF25" s="7">
        <v>1310300</v>
      </c>
      <c r="AG25" s="7">
        <v>928000</v>
      </c>
      <c r="AH25" s="7">
        <v>556600</v>
      </c>
      <c r="AI25" s="7">
        <v>678900</v>
      </c>
      <c r="AJ25" s="7">
        <v>302000</v>
      </c>
      <c r="AK25" s="7">
        <v>544200</v>
      </c>
      <c r="AL25" s="7">
        <v>404100</v>
      </c>
      <c r="AM25" s="7">
        <v>247972.2</v>
      </c>
      <c r="AN25" s="7">
        <v>428606</v>
      </c>
    </row>
    <row r="26" spans="1:40" x14ac:dyDescent="0.15">
      <c r="A26" t="s">
        <v>335</v>
      </c>
      <c r="B26" s="7">
        <v>6300</v>
      </c>
      <c r="C26" s="7">
        <v>2000</v>
      </c>
      <c r="D26" s="7">
        <v>32700</v>
      </c>
      <c r="E26" s="7">
        <v>19200</v>
      </c>
      <c r="F26" s="7">
        <v>10000</v>
      </c>
      <c r="G26" s="7">
        <v>3300</v>
      </c>
      <c r="H26" s="7">
        <v>36600</v>
      </c>
      <c r="I26" s="7">
        <v>26300</v>
      </c>
      <c r="J26" s="7">
        <v>19400</v>
      </c>
      <c r="K26" s="7">
        <v>9700</v>
      </c>
      <c r="L26" s="7">
        <v>25700</v>
      </c>
      <c r="M26" s="7">
        <v>15200</v>
      </c>
      <c r="N26" s="7">
        <v>8700</v>
      </c>
      <c r="O26" s="7">
        <v>3600</v>
      </c>
      <c r="P26" s="7">
        <v>23000</v>
      </c>
      <c r="Q26" s="7">
        <v>14900</v>
      </c>
      <c r="R26" s="7">
        <v>11400</v>
      </c>
      <c r="S26" s="7">
        <v>4200</v>
      </c>
      <c r="T26" s="7">
        <v>81700</v>
      </c>
      <c r="U26" s="7">
        <v>14200</v>
      </c>
      <c r="V26" s="7">
        <v>8300</v>
      </c>
      <c r="W26" s="7">
        <v>1900</v>
      </c>
      <c r="X26" s="7">
        <v>21400</v>
      </c>
      <c r="Y26" s="7">
        <v>9400</v>
      </c>
      <c r="Z26" s="7">
        <v>5100</v>
      </c>
      <c r="AA26" s="7">
        <v>2300</v>
      </c>
      <c r="AB26" s="7">
        <v>21700</v>
      </c>
      <c r="AC26" s="7">
        <v>13500</v>
      </c>
      <c r="AD26" s="7">
        <v>10900</v>
      </c>
      <c r="AE26" s="7">
        <v>2300</v>
      </c>
      <c r="AF26" s="7">
        <v>11700</v>
      </c>
      <c r="AG26" s="7">
        <v>4700</v>
      </c>
      <c r="AH26" s="7">
        <v>3600</v>
      </c>
      <c r="AI26" s="7">
        <v>12300</v>
      </c>
      <c r="AJ26" s="7">
        <v>7400</v>
      </c>
      <c r="AK26" s="7">
        <v>12100</v>
      </c>
      <c r="AL26" s="7">
        <v>8800</v>
      </c>
      <c r="AM26" s="7">
        <v>2223.4</v>
      </c>
      <c r="AN26" s="7">
        <v>5559.8</v>
      </c>
    </row>
    <row r="27" spans="1:40" x14ac:dyDescent="0.15">
      <c r="A27" t="s">
        <v>336</v>
      </c>
      <c r="B27" s="7">
        <v>5300</v>
      </c>
      <c r="C27" s="7">
        <v>2800</v>
      </c>
      <c r="D27" s="7">
        <v>15700</v>
      </c>
      <c r="E27" s="7">
        <v>11500</v>
      </c>
      <c r="F27" s="7">
        <v>7600</v>
      </c>
      <c r="G27" s="7">
        <v>1000</v>
      </c>
      <c r="H27" s="7">
        <v>10200</v>
      </c>
      <c r="I27" s="7">
        <v>6200</v>
      </c>
      <c r="J27" s="7">
        <v>4600</v>
      </c>
      <c r="K27" s="7">
        <v>1500</v>
      </c>
      <c r="L27" s="7">
        <v>15200</v>
      </c>
      <c r="M27" s="7">
        <v>6500</v>
      </c>
      <c r="N27" s="7">
        <v>4200</v>
      </c>
      <c r="O27" s="7">
        <v>2100</v>
      </c>
      <c r="P27" s="7">
        <v>6500</v>
      </c>
      <c r="Q27" s="7">
        <v>3800</v>
      </c>
      <c r="R27" s="7">
        <v>2300</v>
      </c>
      <c r="S27" s="7">
        <v>700</v>
      </c>
      <c r="T27" s="7">
        <v>9100</v>
      </c>
      <c r="U27" s="7">
        <v>2700</v>
      </c>
      <c r="V27" s="7">
        <v>1300</v>
      </c>
      <c r="W27" s="7">
        <v>700</v>
      </c>
      <c r="X27" s="7">
        <v>7100</v>
      </c>
      <c r="Y27" s="7">
        <v>3400</v>
      </c>
      <c r="Z27" s="7">
        <v>2300</v>
      </c>
      <c r="AA27" s="7">
        <v>400</v>
      </c>
      <c r="AB27" s="7">
        <v>8600</v>
      </c>
      <c r="AC27" s="7">
        <v>4600</v>
      </c>
      <c r="AD27" s="7">
        <v>3800</v>
      </c>
      <c r="AE27" s="7">
        <v>900</v>
      </c>
      <c r="AF27" s="7">
        <v>8000</v>
      </c>
      <c r="AG27" s="7">
        <v>1900</v>
      </c>
      <c r="AH27" s="7">
        <v>1000</v>
      </c>
      <c r="AI27" s="7">
        <v>7300</v>
      </c>
      <c r="AJ27" s="7">
        <v>5100</v>
      </c>
      <c r="AK27" s="7">
        <v>4500</v>
      </c>
      <c r="AL27" s="7">
        <v>4500</v>
      </c>
      <c r="AM27" s="7">
        <v>4853.3</v>
      </c>
      <c r="AN27" s="7">
        <v>3912.4</v>
      </c>
    </row>
    <row r="28" spans="1:40" x14ac:dyDescent="0.15">
      <c r="A28" t="s">
        <v>337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x14ac:dyDescent="0.15">
      <c r="A29" t="s">
        <v>338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x14ac:dyDescent="0.15">
      <c r="A30" t="s">
        <v>339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>
        <v>-206771.6</v>
      </c>
    </row>
    <row r="31" spans="1:40" x14ac:dyDescent="0.15">
      <c r="A31" s="6" t="s">
        <v>340</v>
      </c>
      <c r="B31" s="7">
        <v>3012000</v>
      </c>
      <c r="C31" s="7">
        <v>1463700</v>
      </c>
      <c r="D31" s="7">
        <v>5457400</v>
      </c>
      <c r="E31" s="7">
        <v>4309300</v>
      </c>
      <c r="F31" s="7">
        <v>2950300</v>
      </c>
      <c r="G31" s="7">
        <v>1437400</v>
      </c>
      <c r="H31" s="7">
        <v>5254900</v>
      </c>
      <c r="I31" s="7">
        <v>4118900</v>
      </c>
      <c r="J31" s="7">
        <v>2724300</v>
      </c>
      <c r="K31" s="7">
        <v>1236700</v>
      </c>
      <c r="L31" s="7">
        <v>4160900</v>
      </c>
      <c r="M31" s="7">
        <v>3644700</v>
      </c>
      <c r="N31" s="7">
        <v>2587600</v>
      </c>
      <c r="O31" s="7">
        <v>1160600</v>
      </c>
      <c r="P31" s="7">
        <v>4159000</v>
      </c>
      <c r="Q31" s="7">
        <v>3258900</v>
      </c>
      <c r="R31" s="7">
        <v>2032600</v>
      </c>
      <c r="S31" s="7">
        <v>871900</v>
      </c>
      <c r="T31" s="7">
        <v>2869500</v>
      </c>
      <c r="U31" s="7">
        <v>2299800</v>
      </c>
      <c r="V31" s="7">
        <v>1428100</v>
      </c>
      <c r="W31" s="7">
        <v>579300</v>
      </c>
      <c r="X31" s="7">
        <v>1926500</v>
      </c>
      <c r="Y31" s="7">
        <v>1509400</v>
      </c>
      <c r="Z31" s="7">
        <v>935800</v>
      </c>
      <c r="AA31" s="7">
        <v>427600</v>
      </c>
      <c r="AB31" s="7">
        <v>1774600</v>
      </c>
      <c r="AC31" s="7">
        <v>1660900</v>
      </c>
      <c r="AD31" s="7">
        <v>1119100</v>
      </c>
      <c r="AE31" s="7">
        <v>554200</v>
      </c>
      <c r="AF31" s="7">
        <v>1314000</v>
      </c>
      <c r="AG31" s="7">
        <v>930800</v>
      </c>
      <c r="AH31" s="7">
        <v>559200</v>
      </c>
      <c r="AI31" s="7">
        <v>683900</v>
      </c>
      <c r="AJ31" s="7">
        <v>304300</v>
      </c>
      <c r="AK31" s="7">
        <v>551800</v>
      </c>
      <c r="AL31" s="7">
        <v>408400</v>
      </c>
      <c r="AM31" s="7">
        <v>245342.3</v>
      </c>
      <c r="AN31" s="7">
        <v>223481.8</v>
      </c>
    </row>
    <row r="32" spans="1:40" x14ac:dyDescent="0.15">
      <c r="A32" t="s">
        <v>341</v>
      </c>
      <c r="B32" s="7">
        <v>715100</v>
      </c>
      <c r="C32" s="7">
        <v>354000</v>
      </c>
      <c r="D32" s="7">
        <v>1312000</v>
      </c>
      <c r="E32" s="7">
        <v>1024000</v>
      </c>
      <c r="F32" s="7">
        <v>707800</v>
      </c>
      <c r="G32" s="7">
        <v>344300</v>
      </c>
      <c r="H32" s="7">
        <v>1283200</v>
      </c>
      <c r="I32" s="7">
        <v>995000</v>
      </c>
      <c r="J32" s="7">
        <v>660000</v>
      </c>
      <c r="K32" s="7">
        <v>303500</v>
      </c>
      <c r="L32" s="7">
        <v>1022400</v>
      </c>
      <c r="M32" s="7">
        <v>890300</v>
      </c>
      <c r="N32" s="7">
        <v>629100</v>
      </c>
      <c r="O32" s="7">
        <v>293300</v>
      </c>
      <c r="P32" s="7">
        <v>1074600</v>
      </c>
      <c r="Q32" s="7">
        <v>836900</v>
      </c>
      <c r="R32" s="7">
        <v>505300</v>
      </c>
      <c r="S32" s="7">
        <v>213000</v>
      </c>
      <c r="T32" s="7">
        <v>691600</v>
      </c>
      <c r="U32" s="7">
        <v>557800</v>
      </c>
      <c r="V32" s="7">
        <v>344200</v>
      </c>
      <c r="W32" s="7">
        <v>138600</v>
      </c>
      <c r="X32" s="7">
        <v>470500</v>
      </c>
      <c r="Y32" s="7">
        <v>369900</v>
      </c>
      <c r="Z32" s="7">
        <v>231100</v>
      </c>
      <c r="AA32" s="7">
        <v>104700</v>
      </c>
      <c r="AB32" s="7">
        <v>442600</v>
      </c>
      <c r="AC32" s="7">
        <v>415800</v>
      </c>
      <c r="AD32" s="7">
        <v>277400</v>
      </c>
      <c r="AE32" s="7">
        <v>135200</v>
      </c>
      <c r="AF32" s="7">
        <v>485000</v>
      </c>
      <c r="AG32" s="7">
        <v>406100</v>
      </c>
      <c r="AH32" s="7">
        <v>238700</v>
      </c>
      <c r="AI32" s="7">
        <v>311300</v>
      </c>
      <c r="AJ32" s="7">
        <v>132600</v>
      </c>
      <c r="AK32" s="7">
        <v>236900</v>
      </c>
      <c r="AL32" s="7">
        <v>163300</v>
      </c>
      <c r="AM32" s="7">
        <v>90958.5</v>
      </c>
      <c r="AN32" s="7">
        <v>81849.2</v>
      </c>
    </row>
    <row r="33" spans="1:40" x14ac:dyDescent="0.15">
      <c r="A33" t="s">
        <v>342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15">
      <c r="A34" t="s">
        <v>343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15">
      <c r="A35" t="s">
        <v>344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15">
      <c r="A36" s="6" t="s">
        <v>345</v>
      </c>
      <c r="B36" s="7">
        <v>2296900</v>
      </c>
      <c r="C36" s="7">
        <v>1109700</v>
      </c>
      <c r="D36" s="7">
        <v>4145400</v>
      </c>
      <c r="E36" s="7">
        <v>3285300</v>
      </c>
      <c r="F36" s="7">
        <v>2242500</v>
      </c>
      <c r="G36" s="7">
        <v>1093100</v>
      </c>
      <c r="H36" s="7">
        <v>3971700</v>
      </c>
      <c r="I36" s="7">
        <v>3123900</v>
      </c>
      <c r="J36" s="7">
        <v>2064300</v>
      </c>
      <c r="K36" s="7">
        <v>933200</v>
      </c>
      <c r="L36" s="7">
        <v>3138500</v>
      </c>
      <c r="M36" s="7">
        <v>2754400</v>
      </c>
      <c r="N36" s="7">
        <v>1958500</v>
      </c>
      <c r="O36" s="7">
        <v>867300</v>
      </c>
      <c r="P36" s="7">
        <v>3084400</v>
      </c>
      <c r="Q36" s="7">
        <v>2422000</v>
      </c>
      <c r="R36" s="7">
        <v>1527300</v>
      </c>
      <c r="S36" s="7">
        <v>658900</v>
      </c>
      <c r="T36" s="7">
        <v>2177900</v>
      </c>
      <c r="U36" s="7">
        <v>1742000</v>
      </c>
      <c r="V36" s="7">
        <v>1083900</v>
      </c>
      <c r="W36" s="7">
        <v>440700</v>
      </c>
      <c r="X36" s="7">
        <v>1456000</v>
      </c>
      <c r="Y36" s="7">
        <v>1139500</v>
      </c>
      <c r="Z36" s="7">
        <v>704700</v>
      </c>
      <c r="AA36" s="7">
        <v>322900</v>
      </c>
      <c r="AB36" s="7">
        <v>1332000</v>
      </c>
      <c r="AC36" s="7">
        <v>1245100</v>
      </c>
      <c r="AD36" s="7">
        <v>841700</v>
      </c>
      <c r="AE36" s="7">
        <v>419000</v>
      </c>
      <c r="AF36" s="7">
        <v>829000</v>
      </c>
      <c r="AG36" s="7">
        <v>524700</v>
      </c>
      <c r="AH36" s="7">
        <v>320500</v>
      </c>
      <c r="AI36" s="7">
        <v>372600</v>
      </c>
      <c r="AJ36" s="7">
        <v>171700</v>
      </c>
      <c r="AK36" s="7">
        <v>314900</v>
      </c>
      <c r="AL36" s="7">
        <v>245100</v>
      </c>
      <c r="AM36" s="7">
        <v>154383.79999999999</v>
      </c>
      <c r="AN36" s="7">
        <v>141632.6</v>
      </c>
    </row>
    <row r="37" spans="1:40" x14ac:dyDescent="0.15">
      <c r="A37" t="s">
        <v>346</v>
      </c>
      <c r="B37" s="7">
        <v>38300</v>
      </c>
      <c r="C37" s="7">
        <v>16900</v>
      </c>
      <c r="D37" s="7">
        <v>76200</v>
      </c>
      <c r="E37" s="7">
        <v>57300</v>
      </c>
      <c r="F37" s="7">
        <v>39100</v>
      </c>
      <c r="G37" s="7">
        <v>22500</v>
      </c>
      <c r="H37" s="7">
        <v>54200</v>
      </c>
      <c r="I37" s="7">
        <v>37900</v>
      </c>
      <c r="J37" s="7">
        <v>25200</v>
      </c>
      <c r="K37" s="7">
        <v>11400</v>
      </c>
      <c r="L37" s="7">
        <v>35300</v>
      </c>
      <c r="M37" s="7">
        <v>31800</v>
      </c>
      <c r="N37" s="7">
        <v>21200</v>
      </c>
      <c r="O37" s="7">
        <v>11000</v>
      </c>
      <c r="P37" s="7">
        <v>2500</v>
      </c>
      <c r="Q37" s="7">
        <v>-600</v>
      </c>
      <c r="R37" s="7">
        <v>24900</v>
      </c>
      <c r="S37" s="7">
        <v>8400</v>
      </c>
      <c r="T37" s="7">
        <v>27000</v>
      </c>
      <c r="U37" s="7">
        <v>22700</v>
      </c>
      <c r="V37" s="7">
        <v>15400</v>
      </c>
      <c r="W37" s="7">
        <v>9500</v>
      </c>
      <c r="X37" s="7">
        <v>24000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>
        <v>100</v>
      </c>
      <c r="AL37" s="7">
        <v>100</v>
      </c>
      <c r="AM37" s="7"/>
      <c r="AN37" s="7"/>
    </row>
    <row r="38" spans="1:40" x14ac:dyDescent="0.15">
      <c r="A38" t="s">
        <v>347</v>
      </c>
      <c r="B38" s="7">
        <v>2258600</v>
      </c>
      <c r="C38" s="7">
        <v>1092800</v>
      </c>
      <c r="D38" s="7">
        <v>4069200</v>
      </c>
      <c r="E38" s="7">
        <v>3228000</v>
      </c>
      <c r="F38" s="7">
        <v>2203400</v>
      </c>
      <c r="G38" s="7">
        <v>1070600</v>
      </c>
      <c r="H38" s="7">
        <v>3917500</v>
      </c>
      <c r="I38" s="7">
        <v>3086000</v>
      </c>
      <c r="J38" s="7">
        <v>2039100</v>
      </c>
      <c r="K38" s="7">
        <v>921800</v>
      </c>
      <c r="L38" s="7">
        <v>3103200</v>
      </c>
      <c r="M38" s="7">
        <v>2722600</v>
      </c>
      <c r="N38" s="7">
        <v>1937300</v>
      </c>
      <c r="O38" s="7">
        <v>856300</v>
      </c>
      <c r="P38" s="7">
        <v>3081900</v>
      </c>
      <c r="Q38" s="7">
        <v>2422600</v>
      </c>
      <c r="R38" s="7">
        <v>1502400</v>
      </c>
      <c r="S38" s="7">
        <v>650500</v>
      </c>
      <c r="T38" s="7">
        <v>2150900</v>
      </c>
      <c r="U38" s="7">
        <v>1719300</v>
      </c>
      <c r="V38" s="7">
        <v>1068500</v>
      </c>
      <c r="W38" s="7">
        <v>431200</v>
      </c>
      <c r="X38" s="7">
        <v>1432000</v>
      </c>
      <c r="Y38" s="7">
        <v>1139500</v>
      </c>
      <c r="Z38" s="7">
        <v>704700</v>
      </c>
      <c r="AA38" s="7">
        <v>322900</v>
      </c>
      <c r="AB38" s="7">
        <v>1332000</v>
      </c>
      <c r="AC38" s="7">
        <v>1245100</v>
      </c>
      <c r="AD38" s="7">
        <v>841700</v>
      </c>
      <c r="AE38" s="7">
        <v>419000</v>
      </c>
      <c r="AF38" s="7">
        <v>829000</v>
      </c>
      <c r="AG38" s="7">
        <v>524700</v>
      </c>
      <c r="AH38" s="7">
        <v>320500</v>
      </c>
      <c r="AI38" s="7">
        <v>372600</v>
      </c>
      <c r="AJ38" s="7">
        <v>171700</v>
      </c>
      <c r="AK38" s="7">
        <v>314800</v>
      </c>
      <c r="AL38" s="7">
        <v>245000</v>
      </c>
      <c r="AM38" s="7">
        <v>154383.79999999999</v>
      </c>
      <c r="AN38" s="7">
        <v>141632.6</v>
      </c>
    </row>
    <row r="39" spans="1:40" x14ac:dyDescent="0.15">
      <c r="A39" t="s">
        <v>348</v>
      </c>
      <c r="B39" s="7">
        <v>83400</v>
      </c>
      <c r="C39" s="7">
        <v>30600</v>
      </c>
      <c r="D39" s="7">
        <v>518000</v>
      </c>
      <c r="E39" s="7">
        <v>405600</v>
      </c>
      <c r="F39" s="7">
        <v>349500</v>
      </c>
      <c r="G39" s="7">
        <v>168000</v>
      </c>
      <c r="H39" s="7">
        <v>-506000</v>
      </c>
      <c r="I39" s="7">
        <v>-249700</v>
      </c>
      <c r="J39" s="7">
        <v>-73400</v>
      </c>
      <c r="K39" s="7">
        <v>37800</v>
      </c>
      <c r="L39" s="7">
        <v>-29600</v>
      </c>
      <c r="M39" s="7">
        <v>12800</v>
      </c>
      <c r="N39" s="7">
        <v>89800</v>
      </c>
      <c r="O39" s="7">
        <v>34200</v>
      </c>
      <c r="P39" s="7">
        <v>20700</v>
      </c>
      <c r="Q39" s="7">
        <v>-106300</v>
      </c>
      <c r="R39" s="7">
        <v>-15400</v>
      </c>
      <c r="S39" s="7">
        <v>19900</v>
      </c>
      <c r="T39" s="7">
        <v>-81400</v>
      </c>
      <c r="U39" s="7">
        <v>4700</v>
      </c>
      <c r="V39" s="7">
        <v>-19000</v>
      </c>
      <c r="W39" s="7">
        <v>45400</v>
      </c>
      <c r="X39" s="7">
        <v>3300</v>
      </c>
      <c r="Y39" s="7">
        <v>1700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15">
      <c r="A40" s="6" t="s">
        <v>349</v>
      </c>
      <c r="B40" s="7">
        <v>2380300</v>
      </c>
      <c r="C40" s="7">
        <v>1140300</v>
      </c>
      <c r="D40" s="7">
        <v>4663400</v>
      </c>
      <c r="E40" s="7">
        <v>3690900</v>
      </c>
      <c r="F40" s="7">
        <v>2592000</v>
      </c>
      <c r="G40" s="7">
        <v>1261100</v>
      </c>
      <c r="H40" s="7">
        <v>3465700</v>
      </c>
      <c r="I40" s="7">
        <v>2874200</v>
      </c>
      <c r="J40" s="7">
        <v>1990900</v>
      </c>
      <c r="K40" s="7">
        <v>971000</v>
      </c>
      <c r="L40" s="7">
        <v>3108900</v>
      </c>
      <c r="M40" s="7">
        <v>2767200</v>
      </c>
      <c r="N40" s="7">
        <v>2048300</v>
      </c>
      <c r="O40" s="7">
        <v>901500</v>
      </c>
      <c r="P40" s="7">
        <v>3105100</v>
      </c>
      <c r="Q40" s="7">
        <v>2315700</v>
      </c>
      <c r="R40" s="7">
        <v>1511900</v>
      </c>
      <c r="S40" s="7">
        <v>678800</v>
      </c>
      <c r="T40" s="7">
        <v>2096500</v>
      </c>
      <c r="U40" s="7">
        <v>1746700</v>
      </c>
      <c r="V40" s="7">
        <v>1064900</v>
      </c>
      <c r="W40" s="7">
        <v>486100</v>
      </c>
      <c r="X40" s="7">
        <v>1459300</v>
      </c>
      <c r="Y40" s="7">
        <v>1141200</v>
      </c>
      <c r="Z40" s="7">
        <v>704700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15">
      <c r="A41" t="s">
        <v>350</v>
      </c>
      <c r="B41" s="7">
        <v>47900</v>
      </c>
      <c r="C41" s="7">
        <v>26800</v>
      </c>
      <c r="D41" s="7">
        <v>76800</v>
      </c>
      <c r="E41" s="7">
        <v>62900</v>
      </c>
      <c r="F41" s="7">
        <v>44400</v>
      </c>
      <c r="G41" s="7">
        <v>25900</v>
      </c>
      <c r="H41" s="7">
        <v>39400</v>
      </c>
      <c r="I41" s="7">
        <v>25600</v>
      </c>
      <c r="J41" s="7">
        <v>14000</v>
      </c>
      <c r="K41" s="7">
        <v>10100</v>
      </c>
      <c r="L41" s="7">
        <v>44500</v>
      </c>
      <c r="M41" s="7">
        <v>46100</v>
      </c>
      <c r="N41" s="7">
        <v>30300</v>
      </c>
      <c r="O41" s="7">
        <v>21200</v>
      </c>
      <c r="P41" s="7">
        <v>-17600</v>
      </c>
      <c r="Q41" s="7">
        <v>-27100</v>
      </c>
      <c r="R41" s="7">
        <v>17800</v>
      </c>
      <c r="S41" s="7">
        <v>6300</v>
      </c>
      <c r="T41" s="7">
        <v>15300</v>
      </c>
      <c r="U41" s="7">
        <v>16800</v>
      </c>
      <c r="V41" s="7">
        <v>6100</v>
      </c>
      <c r="W41" s="7">
        <v>15700</v>
      </c>
      <c r="X41" s="7">
        <v>23000</v>
      </c>
      <c r="Y41" s="7">
        <v>200</v>
      </c>
      <c r="Z41" s="7">
        <v>100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15">
      <c r="A42" t="s">
        <v>351</v>
      </c>
      <c r="B42" s="7">
        <v>2332400</v>
      </c>
      <c r="C42" s="7">
        <v>1113500</v>
      </c>
      <c r="D42" s="7">
        <v>4586600</v>
      </c>
      <c r="E42" s="7">
        <v>3628000</v>
      </c>
      <c r="F42" s="7">
        <v>2547600</v>
      </c>
      <c r="G42" s="7">
        <v>1235200</v>
      </c>
      <c r="H42" s="7">
        <v>3426300</v>
      </c>
      <c r="I42" s="7">
        <v>2848600</v>
      </c>
      <c r="J42" s="7">
        <v>1976900</v>
      </c>
      <c r="K42" s="7">
        <v>960900</v>
      </c>
      <c r="L42" s="7">
        <v>3064400</v>
      </c>
      <c r="M42" s="7">
        <v>2721100</v>
      </c>
      <c r="N42" s="7">
        <v>2018000</v>
      </c>
      <c r="O42" s="7">
        <v>880300</v>
      </c>
      <c r="P42" s="7">
        <v>3122700</v>
      </c>
      <c r="Q42" s="7">
        <v>2342800</v>
      </c>
      <c r="R42" s="7">
        <v>1494100</v>
      </c>
      <c r="S42" s="7">
        <v>672500</v>
      </c>
      <c r="T42" s="7">
        <v>2081200</v>
      </c>
      <c r="U42" s="7">
        <v>1729900</v>
      </c>
      <c r="V42" s="7">
        <v>1058800</v>
      </c>
      <c r="W42" s="7">
        <v>470400</v>
      </c>
      <c r="X42" s="7">
        <v>1436300</v>
      </c>
      <c r="Y42" s="7">
        <v>1141000</v>
      </c>
      <c r="Z42" s="7">
        <v>704600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15">
      <c r="A43" s="6" t="s">
        <v>352</v>
      </c>
      <c r="B43" s="5" t="s">
        <v>217</v>
      </c>
      <c r="C43" s="5" t="s">
        <v>217</v>
      </c>
      <c r="D43" s="5" t="s">
        <v>217</v>
      </c>
      <c r="E43" s="5" t="s">
        <v>217</v>
      </c>
      <c r="F43" s="5" t="s">
        <v>217</v>
      </c>
      <c r="G43" s="5" t="s">
        <v>217</v>
      </c>
      <c r="H43" s="5" t="s">
        <v>217</v>
      </c>
      <c r="I43" s="5" t="s">
        <v>217</v>
      </c>
      <c r="J43" s="5" t="s">
        <v>217</v>
      </c>
      <c r="K43" s="5" t="s">
        <v>217</v>
      </c>
      <c r="L43" s="5" t="s">
        <v>217</v>
      </c>
      <c r="M43" s="5" t="s">
        <v>217</v>
      </c>
      <c r="N43" s="5" t="s">
        <v>217</v>
      </c>
      <c r="O43" s="5" t="s">
        <v>217</v>
      </c>
      <c r="P43" s="5" t="s">
        <v>217</v>
      </c>
      <c r="Q43" s="5" t="s">
        <v>217</v>
      </c>
      <c r="R43" s="5" t="s">
        <v>217</v>
      </c>
      <c r="S43" s="5" t="s">
        <v>217</v>
      </c>
      <c r="T43" s="5" t="s">
        <v>217</v>
      </c>
      <c r="U43" s="5" t="s">
        <v>217</v>
      </c>
      <c r="V43" s="5" t="s">
        <v>217</v>
      </c>
      <c r="W43" s="5" t="s">
        <v>217</v>
      </c>
      <c r="X43" s="5" t="s">
        <v>217</v>
      </c>
      <c r="Y43" s="5" t="s">
        <v>217</v>
      </c>
      <c r="Z43" s="5" t="s">
        <v>217</v>
      </c>
      <c r="AA43" s="5" t="s">
        <v>217</v>
      </c>
      <c r="AB43" s="5" t="s">
        <v>217</v>
      </c>
      <c r="AC43" s="5" t="s">
        <v>217</v>
      </c>
      <c r="AD43" s="5" t="s">
        <v>217</v>
      </c>
      <c r="AE43" s="5" t="s">
        <v>217</v>
      </c>
      <c r="AF43" s="5" t="s">
        <v>217</v>
      </c>
      <c r="AG43" s="5" t="s">
        <v>217</v>
      </c>
      <c r="AH43" s="5" t="s">
        <v>217</v>
      </c>
      <c r="AI43" s="5" t="s">
        <v>217</v>
      </c>
      <c r="AJ43" s="5" t="s">
        <v>217</v>
      </c>
      <c r="AK43" s="5" t="s">
        <v>217</v>
      </c>
      <c r="AL43" s="5" t="s">
        <v>217</v>
      </c>
      <c r="AM43" s="5" t="s">
        <v>217</v>
      </c>
      <c r="AN43" s="5" t="s">
        <v>217</v>
      </c>
    </row>
    <row r="44" spans="1:40" x14ac:dyDescent="0.15">
      <c r="A44" t="s">
        <v>353</v>
      </c>
      <c r="B44" s="8">
        <v>0.48</v>
      </c>
      <c r="C44" s="8">
        <v>0.23</v>
      </c>
      <c r="D44" s="8">
        <v>0.87</v>
      </c>
      <c r="E44" s="8">
        <v>0.69</v>
      </c>
      <c r="F44" s="8">
        <v>0.47</v>
      </c>
      <c r="G44" s="8">
        <v>0.23</v>
      </c>
      <c r="H44" s="8">
        <v>0.84</v>
      </c>
      <c r="I44" s="8">
        <v>0.66</v>
      </c>
      <c r="J44" s="8">
        <v>0.44</v>
      </c>
      <c r="K44" s="8">
        <v>0.2</v>
      </c>
      <c r="L44" s="8">
        <v>0.66</v>
      </c>
      <c r="M44" s="8">
        <v>0.57999999999999996</v>
      </c>
      <c r="N44" s="8">
        <v>0.41</v>
      </c>
      <c r="O44" s="8">
        <v>0.18</v>
      </c>
      <c r="P44" s="8">
        <v>0.71</v>
      </c>
      <c r="Q44" s="8">
        <v>0.56999999999999995</v>
      </c>
      <c r="R44" s="8">
        <v>0.38</v>
      </c>
      <c r="S44" s="8">
        <v>0.17</v>
      </c>
      <c r="T44" s="8">
        <v>0.55000000000000004</v>
      </c>
      <c r="U44" s="8">
        <v>0.44</v>
      </c>
      <c r="V44" s="8">
        <v>0.27</v>
      </c>
      <c r="W44" s="8">
        <v>0.11</v>
      </c>
      <c r="X44" s="8">
        <v>0.37</v>
      </c>
      <c r="Y44" s="8">
        <v>0.28999999999999998</v>
      </c>
      <c r="Z44" s="8">
        <v>0.18</v>
      </c>
      <c r="AA44" s="8">
        <v>0.08</v>
      </c>
      <c r="AB44" s="8">
        <v>0.34</v>
      </c>
      <c r="AC44" s="8">
        <v>0.32</v>
      </c>
      <c r="AD44" s="8">
        <v>0.22</v>
      </c>
      <c r="AE44" s="8">
        <v>0.11</v>
      </c>
      <c r="AF44" s="8">
        <v>0.23</v>
      </c>
      <c r="AG44" s="8">
        <v>0.15</v>
      </c>
      <c r="AH44" s="8">
        <v>0.09</v>
      </c>
      <c r="AI44" s="8">
        <v>0.12</v>
      </c>
      <c r="AJ44" s="8">
        <v>0.06</v>
      </c>
      <c r="AK44" s="8"/>
      <c r="AL44" s="8"/>
      <c r="AM44" s="8"/>
      <c r="AN44" s="8"/>
    </row>
    <row r="45" spans="1:40" x14ac:dyDescent="0.15">
      <c r="A45" t="s">
        <v>354</v>
      </c>
      <c r="B45" s="8">
        <v>0.48</v>
      </c>
      <c r="C45" s="8">
        <v>0.23</v>
      </c>
      <c r="D45" s="8">
        <v>0.87</v>
      </c>
      <c r="E45" s="8">
        <v>0.69</v>
      </c>
      <c r="F45" s="8">
        <v>0.47</v>
      </c>
      <c r="G45" s="8">
        <v>0.23</v>
      </c>
      <c r="H45" s="8">
        <v>0.84</v>
      </c>
      <c r="I45" s="8">
        <v>0.66</v>
      </c>
      <c r="J45" s="8">
        <v>0.44</v>
      </c>
      <c r="K45" s="8">
        <v>0.2</v>
      </c>
      <c r="L45" s="8">
        <v>0.66</v>
      </c>
      <c r="M45" s="8">
        <v>0.57999999999999996</v>
      </c>
      <c r="N45" s="8">
        <v>0.41</v>
      </c>
      <c r="O45" s="8">
        <v>0.18</v>
      </c>
      <c r="P45" s="8">
        <v>0.71</v>
      </c>
      <c r="Q45" s="8">
        <v>0.56999999999999995</v>
      </c>
      <c r="R45" s="8">
        <v>0.38</v>
      </c>
      <c r="S45" s="8">
        <v>0.17</v>
      </c>
      <c r="T45" s="8">
        <v>0.55000000000000004</v>
      </c>
      <c r="U45" s="8">
        <v>0.44</v>
      </c>
      <c r="V45" s="8">
        <v>0.27</v>
      </c>
      <c r="W45" s="8">
        <v>0.11</v>
      </c>
      <c r="X45" s="8">
        <v>0.37</v>
      </c>
      <c r="Y45" s="8">
        <v>0.28999999999999998</v>
      </c>
      <c r="Z45" s="8">
        <v>0.18</v>
      </c>
      <c r="AA45" s="8">
        <v>0.08</v>
      </c>
      <c r="AB45" s="8">
        <v>0.34</v>
      </c>
      <c r="AC45" s="8">
        <v>0.32</v>
      </c>
      <c r="AD45" s="8">
        <v>0.22</v>
      </c>
      <c r="AE45" s="8">
        <v>0.11</v>
      </c>
      <c r="AF45" s="8">
        <v>0.23</v>
      </c>
      <c r="AG45" s="8">
        <v>0.15</v>
      </c>
      <c r="AH45" s="8">
        <v>0.09</v>
      </c>
      <c r="AI45" s="8">
        <v>0.12</v>
      </c>
      <c r="AJ45" s="8">
        <v>0.06</v>
      </c>
      <c r="AK45" s="8"/>
      <c r="AL45" s="8"/>
      <c r="AM45" s="8"/>
      <c r="AN45" s="8"/>
    </row>
    <row r="46" spans="1:40" x14ac:dyDescent="0.15">
      <c r="A46" t="s">
        <v>287</v>
      </c>
      <c r="B46" s="5" t="s">
        <v>217</v>
      </c>
      <c r="C46" s="5" t="s">
        <v>217</v>
      </c>
      <c r="D46" s="5" t="s">
        <v>288</v>
      </c>
      <c r="E46" s="5" t="s">
        <v>217</v>
      </c>
      <c r="F46" s="5" t="s">
        <v>217</v>
      </c>
      <c r="G46" s="5" t="s">
        <v>217</v>
      </c>
      <c r="H46" s="5" t="s">
        <v>288</v>
      </c>
      <c r="I46" s="5" t="s">
        <v>217</v>
      </c>
      <c r="J46" s="5" t="s">
        <v>217</v>
      </c>
      <c r="K46" s="5" t="s">
        <v>217</v>
      </c>
      <c r="L46" s="5" t="s">
        <v>288</v>
      </c>
      <c r="M46" s="5" t="s">
        <v>217</v>
      </c>
      <c r="N46" s="5" t="s">
        <v>217</v>
      </c>
      <c r="O46" s="5" t="s">
        <v>217</v>
      </c>
      <c r="P46" s="5" t="s">
        <v>288</v>
      </c>
      <c r="Q46" s="5" t="s">
        <v>217</v>
      </c>
      <c r="R46" s="5" t="s">
        <v>217</v>
      </c>
      <c r="S46" s="5" t="s">
        <v>217</v>
      </c>
      <c r="T46" s="5" t="s">
        <v>288</v>
      </c>
      <c r="U46" s="5" t="s">
        <v>217</v>
      </c>
      <c r="V46" s="5" t="s">
        <v>217</v>
      </c>
      <c r="W46" s="5" t="s">
        <v>217</v>
      </c>
      <c r="X46" s="5" t="s">
        <v>288</v>
      </c>
      <c r="Y46" s="5" t="s">
        <v>217</v>
      </c>
      <c r="Z46" s="5" t="s">
        <v>217</v>
      </c>
      <c r="AA46" s="5" t="s">
        <v>217</v>
      </c>
      <c r="AB46" s="5" t="s">
        <v>288</v>
      </c>
      <c r="AC46" s="5" t="s">
        <v>217</v>
      </c>
      <c r="AD46" s="5" t="s">
        <v>217</v>
      </c>
      <c r="AE46" s="5" t="s">
        <v>217</v>
      </c>
      <c r="AF46" s="5" t="s">
        <v>288</v>
      </c>
      <c r="AG46" s="5" t="s">
        <v>217</v>
      </c>
      <c r="AH46" s="5" t="s">
        <v>217</v>
      </c>
      <c r="AI46" s="5" t="s">
        <v>288</v>
      </c>
      <c r="AJ46" s="5" t="s">
        <v>217</v>
      </c>
      <c r="AK46" s="5" t="s">
        <v>288</v>
      </c>
      <c r="AL46" s="5" t="s">
        <v>288</v>
      </c>
      <c r="AM46" s="5" t="s">
        <v>288</v>
      </c>
      <c r="AN46" s="5" t="s">
        <v>217</v>
      </c>
    </row>
    <row r="47" spans="1:40" x14ac:dyDescent="0.15">
      <c r="A47" t="s">
        <v>280</v>
      </c>
      <c r="B47" s="5" t="s">
        <v>281</v>
      </c>
      <c r="C47" s="5" t="s">
        <v>281</v>
      </c>
      <c r="D47" s="5" t="s">
        <v>281</v>
      </c>
      <c r="E47" s="5" t="s">
        <v>281</v>
      </c>
      <c r="F47" s="5" t="s">
        <v>281</v>
      </c>
      <c r="G47" s="5" t="s">
        <v>281</v>
      </c>
      <c r="H47" s="5" t="s">
        <v>281</v>
      </c>
      <c r="I47" s="5" t="s">
        <v>281</v>
      </c>
      <c r="J47" s="5" t="s">
        <v>281</v>
      </c>
      <c r="K47" s="5" t="s">
        <v>281</v>
      </c>
      <c r="L47" s="5" t="s">
        <v>281</v>
      </c>
      <c r="M47" s="5" t="s">
        <v>281</v>
      </c>
      <c r="N47" s="5" t="s">
        <v>281</v>
      </c>
      <c r="O47" s="5" t="s">
        <v>281</v>
      </c>
      <c r="P47" s="5" t="s">
        <v>281</v>
      </c>
      <c r="Q47" s="5" t="s">
        <v>281</v>
      </c>
      <c r="R47" s="5" t="s">
        <v>281</v>
      </c>
      <c r="S47" s="5" t="s">
        <v>281</v>
      </c>
      <c r="T47" s="5" t="s">
        <v>281</v>
      </c>
      <c r="U47" s="5" t="s">
        <v>281</v>
      </c>
      <c r="V47" s="5" t="s">
        <v>281</v>
      </c>
      <c r="W47" s="5" t="s">
        <v>281</v>
      </c>
      <c r="X47" s="5" t="s">
        <v>281</v>
      </c>
      <c r="Y47" s="5" t="s">
        <v>281</v>
      </c>
      <c r="Z47" s="5" t="s">
        <v>281</v>
      </c>
      <c r="AA47" s="5" t="s">
        <v>281</v>
      </c>
      <c r="AB47" s="5" t="s">
        <v>281</v>
      </c>
      <c r="AC47" s="5" t="s">
        <v>281</v>
      </c>
      <c r="AD47" s="5" t="s">
        <v>281</v>
      </c>
      <c r="AE47" s="5" t="s">
        <v>281</v>
      </c>
      <c r="AF47" s="5" t="s">
        <v>281</v>
      </c>
      <c r="AG47" s="5" t="s">
        <v>281</v>
      </c>
      <c r="AH47" s="5" t="s">
        <v>281</v>
      </c>
      <c r="AI47" s="5" t="s">
        <v>281</v>
      </c>
      <c r="AJ47" s="5" t="s">
        <v>281</v>
      </c>
      <c r="AK47" s="5" t="s">
        <v>281</v>
      </c>
      <c r="AL47" s="5" t="s">
        <v>281</v>
      </c>
      <c r="AM47" s="5" t="s">
        <v>281</v>
      </c>
      <c r="AN47" s="5" t="s">
        <v>281</v>
      </c>
    </row>
    <row r="48" spans="1:40" x14ac:dyDescent="0.15">
      <c r="A48" t="s">
        <v>282</v>
      </c>
      <c r="B48" s="5" t="s">
        <v>281</v>
      </c>
      <c r="C48" s="5" t="s">
        <v>281</v>
      </c>
      <c r="D48" s="5" t="s">
        <v>281</v>
      </c>
      <c r="E48" s="5" t="s">
        <v>281</v>
      </c>
      <c r="F48" s="5" t="s">
        <v>281</v>
      </c>
      <c r="G48" s="5" t="s">
        <v>281</v>
      </c>
      <c r="H48" s="5" t="s">
        <v>281</v>
      </c>
      <c r="I48" s="5" t="s">
        <v>281</v>
      </c>
      <c r="J48" s="5" t="s">
        <v>281</v>
      </c>
      <c r="K48" s="5" t="s">
        <v>281</v>
      </c>
      <c r="L48" s="5" t="s">
        <v>281</v>
      </c>
      <c r="M48" s="5" t="s">
        <v>281</v>
      </c>
      <c r="N48" s="5" t="s">
        <v>281</v>
      </c>
      <c r="O48" s="5" t="s">
        <v>281</v>
      </c>
      <c r="P48" s="5" t="s">
        <v>281</v>
      </c>
      <c r="Q48" s="5" t="s">
        <v>281</v>
      </c>
      <c r="R48" s="5" t="s">
        <v>281</v>
      </c>
      <c r="S48" s="5" t="s">
        <v>281</v>
      </c>
      <c r="T48" s="5" t="s">
        <v>281</v>
      </c>
      <c r="U48" s="5" t="s">
        <v>281</v>
      </c>
      <c r="V48" s="5" t="s">
        <v>281</v>
      </c>
      <c r="W48" s="5" t="s">
        <v>281</v>
      </c>
      <c r="X48" s="5" t="s">
        <v>281</v>
      </c>
      <c r="Y48" s="5" t="s">
        <v>281</v>
      </c>
      <c r="Z48" s="5" t="s">
        <v>281</v>
      </c>
      <c r="AA48" s="5" t="s">
        <v>281</v>
      </c>
      <c r="AB48" s="5" t="s">
        <v>281</v>
      </c>
      <c r="AC48" s="5" t="s">
        <v>281</v>
      </c>
      <c r="AD48" s="5" t="s">
        <v>281</v>
      </c>
      <c r="AE48" s="5" t="s">
        <v>281</v>
      </c>
      <c r="AF48" s="5" t="s">
        <v>281</v>
      </c>
      <c r="AG48" s="5" t="s">
        <v>281</v>
      </c>
      <c r="AH48" s="5" t="s">
        <v>281</v>
      </c>
      <c r="AI48" s="5" t="s">
        <v>281</v>
      </c>
      <c r="AJ48" s="5" t="s">
        <v>281</v>
      </c>
      <c r="AK48" s="5" t="s">
        <v>281</v>
      </c>
      <c r="AL48" s="5" t="s">
        <v>281</v>
      </c>
      <c r="AM48" s="5" t="s">
        <v>281</v>
      </c>
      <c r="AN48" s="5" t="s">
        <v>281</v>
      </c>
    </row>
    <row r="49" spans="1:40" x14ac:dyDescent="0.15">
      <c r="A49" t="s">
        <v>283</v>
      </c>
      <c r="B49" s="5" t="s">
        <v>284</v>
      </c>
      <c r="C49" s="5" t="s">
        <v>284</v>
      </c>
      <c r="D49" s="5" t="s">
        <v>284</v>
      </c>
      <c r="E49" s="5" t="s">
        <v>284</v>
      </c>
      <c r="F49" s="5" t="s">
        <v>284</v>
      </c>
      <c r="G49" s="5" t="s">
        <v>284</v>
      </c>
      <c r="H49" s="5" t="s">
        <v>284</v>
      </c>
      <c r="I49" s="5" t="s">
        <v>284</v>
      </c>
      <c r="J49" s="5" t="s">
        <v>284</v>
      </c>
      <c r="K49" s="5" t="s">
        <v>284</v>
      </c>
      <c r="L49" s="5" t="s">
        <v>284</v>
      </c>
      <c r="M49" s="5" t="s">
        <v>284</v>
      </c>
      <c r="N49" s="5" t="s">
        <v>284</v>
      </c>
      <c r="O49" s="5" t="s">
        <v>284</v>
      </c>
      <c r="P49" s="5" t="s">
        <v>284</v>
      </c>
      <c r="Q49" s="5" t="s">
        <v>284</v>
      </c>
      <c r="R49" s="5" t="s">
        <v>284</v>
      </c>
      <c r="S49" s="5" t="s">
        <v>284</v>
      </c>
      <c r="T49" s="5" t="s">
        <v>284</v>
      </c>
      <c r="U49" s="5" t="s">
        <v>284</v>
      </c>
      <c r="V49" s="5" t="s">
        <v>284</v>
      </c>
      <c r="W49" s="5" t="s">
        <v>284</v>
      </c>
      <c r="X49" s="5" t="s">
        <v>284</v>
      </c>
      <c r="Y49" s="5" t="s">
        <v>284</v>
      </c>
      <c r="Z49" s="5" t="s">
        <v>284</v>
      </c>
      <c r="AA49" s="5" t="s">
        <v>284</v>
      </c>
      <c r="AB49" s="5" t="s">
        <v>284</v>
      </c>
      <c r="AC49" s="5" t="s">
        <v>284</v>
      </c>
      <c r="AD49" s="5" t="s">
        <v>284</v>
      </c>
      <c r="AE49" s="5" t="s">
        <v>284</v>
      </c>
      <c r="AF49" s="5" t="s">
        <v>284</v>
      </c>
      <c r="AG49" s="5" t="s">
        <v>284</v>
      </c>
      <c r="AH49" s="5" t="s">
        <v>284</v>
      </c>
      <c r="AI49" s="5" t="s">
        <v>284</v>
      </c>
      <c r="AJ49" s="5" t="s">
        <v>284</v>
      </c>
      <c r="AK49" s="5" t="s">
        <v>284</v>
      </c>
      <c r="AL49" s="5" t="s">
        <v>284</v>
      </c>
      <c r="AM49" s="5" t="s">
        <v>284</v>
      </c>
      <c r="AN49" s="5" t="s">
        <v>284</v>
      </c>
    </row>
    <row r="50" spans="1:40" x14ac:dyDescent="0.15">
      <c r="A50" t="s">
        <v>285</v>
      </c>
      <c r="B50" s="5" t="s">
        <v>286</v>
      </c>
      <c r="C50" s="5" t="s">
        <v>286</v>
      </c>
      <c r="D50" s="5" t="s">
        <v>286</v>
      </c>
      <c r="E50" s="5" t="s">
        <v>286</v>
      </c>
      <c r="F50" s="5" t="s">
        <v>286</v>
      </c>
      <c r="G50" s="5" t="s">
        <v>286</v>
      </c>
      <c r="H50" s="5" t="s">
        <v>286</v>
      </c>
      <c r="I50" s="5" t="s">
        <v>286</v>
      </c>
      <c r="J50" s="5" t="s">
        <v>286</v>
      </c>
      <c r="K50" s="5" t="s">
        <v>286</v>
      </c>
      <c r="L50" s="5" t="s">
        <v>286</v>
      </c>
      <c r="M50" s="5" t="s">
        <v>286</v>
      </c>
      <c r="N50" s="5" t="s">
        <v>286</v>
      </c>
      <c r="O50" s="5" t="s">
        <v>286</v>
      </c>
      <c r="P50" s="5" t="s">
        <v>286</v>
      </c>
      <c r="Q50" s="5" t="s">
        <v>286</v>
      </c>
      <c r="R50" s="5" t="s">
        <v>286</v>
      </c>
      <c r="S50" s="5" t="s">
        <v>286</v>
      </c>
      <c r="T50" s="5" t="s">
        <v>286</v>
      </c>
      <c r="U50" s="5" t="s">
        <v>286</v>
      </c>
      <c r="V50" s="5" t="s">
        <v>286</v>
      </c>
      <c r="W50" s="5" t="s">
        <v>286</v>
      </c>
      <c r="X50" s="5" t="s">
        <v>286</v>
      </c>
      <c r="Y50" s="5" t="s">
        <v>286</v>
      </c>
      <c r="Z50" s="5" t="s">
        <v>286</v>
      </c>
      <c r="AA50" s="5" t="s">
        <v>286</v>
      </c>
      <c r="AB50" s="5" t="s">
        <v>286</v>
      </c>
      <c r="AC50" s="5" t="s">
        <v>286</v>
      </c>
      <c r="AD50" s="5" t="s">
        <v>286</v>
      </c>
      <c r="AE50" s="5" t="s">
        <v>286</v>
      </c>
      <c r="AF50" s="5" t="s">
        <v>286</v>
      </c>
      <c r="AG50" s="5" t="s">
        <v>286</v>
      </c>
      <c r="AH50" s="5" t="s">
        <v>286</v>
      </c>
      <c r="AI50" s="5" t="s">
        <v>286</v>
      </c>
      <c r="AJ50" s="5" t="s">
        <v>286</v>
      </c>
      <c r="AK50" s="5" t="s">
        <v>286</v>
      </c>
      <c r="AL50" s="5" t="s">
        <v>286</v>
      </c>
      <c r="AM50" s="5" t="s">
        <v>286</v>
      </c>
      <c r="AN50" s="5" t="s">
        <v>286</v>
      </c>
    </row>
    <row r="51" spans="1:40" x14ac:dyDescent="0.15">
      <c r="A51" t="s">
        <v>289</v>
      </c>
      <c r="B51" s="5" t="s">
        <v>217</v>
      </c>
      <c r="C51" s="5" t="s">
        <v>217</v>
      </c>
      <c r="D51" s="5" t="s">
        <v>288</v>
      </c>
      <c r="E51" s="5" t="s">
        <v>217</v>
      </c>
      <c r="F51" s="5" t="s">
        <v>217</v>
      </c>
      <c r="G51" s="5" t="s">
        <v>217</v>
      </c>
      <c r="H51" s="5" t="s">
        <v>288</v>
      </c>
      <c r="I51" s="5" t="s">
        <v>217</v>
      </c>
      <c r="J51" s="5" t="s">
        <v>217</v>
      </c>
      <c r="K51" s="5" t="s">
        <v>217</v>
      </c>
      <c r="L51" s="5" t="s">
        <v>288</v>
      </c>
      <c r="M51" s="5" t="s">
        <v>217</v>
      </c>
      <c r="N51" s="5" t="s">
        <v>217</v>
      </c>
      <c r="O51" s="5" t="s">
        <v>217</v>
      </c>
      <c r="P51" s="5" t="s">
        <v>288</v>
      </c>
      <c r="Q51" s="5" t="s">
        <v>217</v>
      </c>
      <c r="R51" s="5" t="s">
        <v>217</v>
      </c>
      <c r="S51" s="5" t="s">
        <v>217</v>
      </c>
      <c r="T51" s="5" t="s">
        <v>288</v>
      </c>
      <c r="U51" s="5" t="s">
        <v>217</v>
      </c>
      <c r="V51" s="5" t="s">
        <v>217</v>
      </c>
      <c r="W51" s="5" t="s">
        <v>217</v>
      </c>
      <c r="X51" s="5" t="s">
        <v>288</v>
      </c>
      <c r="Y51" s="5" t="s">
        <v>217</v>
      </c>
      <c r="Z51" s="5" t="s">
        <v>217</v>
      </c>
      <c r="AA51" s="5" t="s">
        <v>217</v>
      </c>
      <c r="AB51" s="5" t="s">
        <v>288</v>
      </c>
      <c r="AC51" s="5" t="s">
        <v>217</v>
      </c>
      <c r="AD51" s="5" t="s">
        <v>217</v>
      </c>
      <c r="AE51" s="5" t="s">
        <v>217</v>
      </c>
      <c r="AF51" s="5" t="s">
        <v>288</v>
      </c>
      <c r="AG51" s="5" t="s">
        <v>217</v>
      </c>
      <c r="AH51" s="5" t="s">
        <v>217</v>
      </c>
      <c r="AI51" s="5" t="s">
        <v>217</v>
      </c>
      <c r="AJ51" s="5" t="s">
        <v>217</v>
      </c>
      <c r="AK51" s="5" t="s">
        <v>217</v>
      </c>
      <c r="AL51" s="5" t="s">
        <v>217</v>
      </c>
      <c r="AM51" s="5" t="s">
        <v>217</v>
      </c>
      <c r="AN51" s="5" t="s">
        <v>217</v>
      </c>
    </row>
    <row r="52" spans="1:40" x14ac:dyDescent="0.15">
      <c r="A52" t="s">
        <v>290</v>
      </c>
      <c r="B52" t="s">
        <v>291</v>
      </c>
      <c r="C52" t="s">
        <v>291</v>
      </c>
      <c r="D52" t="s">
        <v>291</v>
      </c>
      <c r="E52" t="s">
        <v>291</v>
      </c>
      <c r="F52" t="s">
        <v>291</v>
      </c>
      <c r="G52" t="s">
        <v>291</v>
      </c>
      <c r="H52" t="s">
        <v>291</v>
      </c>
      <c r="I52" t="s">
        <v>291</v>
      </c>
      <c r="J52" t="s">
        <v>291</v>
      </c>
      <c r="K52" t="s">
        <v>291</v>
      </c>
      <c r="L52" t="s">
        <v>291</v>
      </c>
      <c r="M52" t="s">
        <v>291</v>
      </c>
      <c r="N52" t="s">
        <v>291</v>
      </c>
      <c r="O52" t="s">
        <v>291</v>
      </c>
      <c r="P52" t="s">
        <v>291</v>
      </c>
      <c r="Q52" t="s">
        <v>291</v>
      </c>
      <c r="R52" t="s">
        <v>291</v>
      </c>
      <c r="S52" t="s">
        <v>291</v>
      </c>
      <c r="T52" t="s">
        <v>291</v>
      </c>
      <c r="U52" t="s">
        <v>291</v>
      </c>
      <c r="V52" t="s">
        <v>291</v>
      </c>
      <c r="W52" t="s">
        <v>291</v>
      </c>
      <c r="X52" t="s">
        <v>291</v>
      </c>
      <c r="Y52" t="s">
        <v>291</v>
      </c>
      <c r="Z52" t="s">
        <v>291</v>
      </c>
      <c r="AA52" t="s">
        <v>291</v>
      </c>
      <c r="AB52" t="s">
        <v>291</v>
      </c>
      <c r="AC52" t="s">
        <v>291</v>
      </c>
      <c r="AD52" t="s">
        <v>291</v>
      </c>
      <c r="AE52" t="s">
        <v>291</v>
      </c>
      <c r="AF52" t="s">
        <v>291</v>
      </c>
      <c r="AG52" t="s">
        <v>291</v>
      </c>
      <c r="AH52" t="s">
        <v>291</v>
      </c>
      <c r="AI52" t="s">
        <v>291</v>
      </c>
      <c r="AK52" t="s">
        <v>291</v>
      </c>
      <c r="AL52" t="s">
        <v>291</v>
      </c>
      <c r="AM52" t="s">
        <v>291</v>
      </c>
    </row>
    <row r="53" spans="1:40" x14ac:dyDescent="0.15">
      <c r="A53" t="s">
        <v>292</v>
      </c>
      <c r="B53" s="5" t="s">
        <v>355</v>
      </c>
      <c r="C53" s="5" t="s">
        <v>356</v>
      </c>
      <c r="D53" s="5" t="s">
        <v>357</v>
      </c>
      <c r="E53" s="5" t="s">
        <v>293</v>
      </c>
      <c r="F53" s="5" t="s">
        <v>358</v>
      </c>
      <c r="G53" s="5" t="s">
        <v>294</v>
      </c>
      <c r="H53" s="5" t="s">
        <v>359</v>
      </c>
      <c r="I53" s="5" t="s">
        <v>360</v>
      </c>
      <c r="J53" s="5" t="s">
        <v>361</v>
      </c>
      <c r="K53" s="5" t="s">
        <v>362</v>
      </c>
      <c r="L53" s="5" t="s">
        <v>363</v>
      </c>
      <c r="M53" s="5" t="s">
        <v>364</v>
      </c>
      <c r="N53" s="5" t="s">
        <v>365</v>
      </c>
      <c r="O53" s="5" t="s">
        <v>295</v>
      </c>
      <c r="P53" s="5" t="s">
        <v>184</v>
      </c>
      <c r="Q53" s="5" t="s">
        <v>366</v>
      </c>
      <c r="R53" s="5" t="s">
        <v>367</v>
      </c>
      <c r="S53" s="5" t="s">
        <v>368</v>
      </c>
      <c r="T53" s="5" t="s">
        <v>369</v>
      </c>
      <c r="U53" s="5" t="s">
        <v>370</v>
      </c>
      <c r="V53" s="5" t="s">
        <v>371</v>
      </c>
      <c r="W53" s="5" t="s">
        <v>372</v>
      </c>
      <c r="X53" s="5" t="s">
        <v>372</v>
      </c>
      <c r="Y53" s="5" t="s">
        <v>373</v>
      </c>
      <c r="Z53" s="5" t="s">
        <v>374</v>
      </c>
      <c r="AA53" s="5" t="s">
        <v>375</v>
      </c>
      <c r="AB53" s="5" t="s">
        <v>296</v>
      </c>
      <c r="AC53" s="5" t="s">
        <v>297</v>
      </c>
      <c r="AD53" s="5" t="s">
        <v>376</v>
      </c>
      <c r="AE53" s="5" t="s">
        <v>298</v>
      </c>
      <c r="AF53" s="5" t="s">
        <v>377</v>
      </c>
      <c r="AG53" s="5" t="s">
        <v>378</v>
      </c>
      <c r="AH53" s="5" t="s">
        <v>379</v>
      </c>
      <c r="AI53" s="5" t="s">
        <v>380</v>
      </c>
      <c r="AJ53" s="5" t="s">
        <v>379</v>
      </c>
      <c r="AK53" s="5" t="s">
        <v>380</v>
      </c>
      <c r="AL53" s="5" t="s">
        <v>380</v>
      </c>
      <c r="AM53" s="5" t="s">
        <v>381</v>
      </c>
      <c r="AN53" s="5" t="s">
        <v>381</v>
      </c>
    </row>
    <row r="54" spans="1:40" x14ac:dyDescent="0.15">
      <c r="A54" t="s">
        <v>147</v>
      </c>
      <c r="B54" s="5" t="s">
        <v>299</v>
      </c>
      <c r="C54" s="5" t="s">
        <v>299</v>
      </c>
      <c r="D54" s="5" t="s">
        <v>299</v>
      </c>
      <c r="E54" s="5" t="s">
        <v>299</v>
      </c>
      <c r="F54" s="5" t="s">
        <v>299</v>
      </c>
      <c r="G54" s="5" t="s">
        <v>299</v>
      </c>
      <c r="H54" s="5" t="s">
        <v>299</v>
      </c>
      <c r="I54" s="5" t="s">
        <v>299</v>
      </c>
      <c r="J54" s="5" t="s">
        <v>299</v>
      </c>
      <c r="K54" s="5" t="s">
        <v>299</v>
      </c>
      <c r="L54" s="5" t="s">
        <v>299</v>
      </c>
      <c r="M54" s="5" t="s">
        <v>299</v>
      </c>
      <c r="N54" s="5" t="s">
        <v>299</v>
      </c>
      <c r="O54" s="5" t="s">
        <v>299</v>
      </c>
      <c r="P54" s="5" t="s">
        <v>299</v>
      </c>
      <c r="Q54" s="5" t="s">
        <v>299</v>
      </c>
      <c r="R54" s="5" t="s">
        <v>299</v>
      </c>
      <c r="S54" s="5" t="s">
        <v>299</v>
      </c>
      <c r="T54" s="5" t="s">
        <v>299</v>
      </c>
      <c r="U54" s="5" t="s">
        <v>299</v>
      </c>
      <c r="V54" s="5" t="s">
        <v>299</v>
      </c>
      <c r="W54" s="5" t="s">
        <v>299</v>
      </c>
      <c r="X54" s="5" t="s">
        <v>299</v>
      </c>
      <c r="Y54" s="5" t="s">
        <v>299</v>
      </c>
      <c r="Z54" s="5" t="s">
        <v>299</v>
      </c>
      <c r="AA54" s="5" t="s">
        <v>299</v>
      </c>
      <c r="AB54" s="5" t="s">
        <v>299</v>
      </c>
      <c r="AC54" s="5" t="s">
        <v>299</v>
      </c>
      <c r="AD54" s="5" t="s">
        <v>299</v>
      </c>
      <c r="AE54" s="5" t="s">
        <v>299</v>
      </c>
      <c r="AF54" s="5" t="s">
        <v>299</v>
      </c>
      <c r="AG54" s="5" t="s">
        <v>299</v>
      </c>
      <c r="AH54" s="5" t="s">
        <v>299</v>
      </c>
      <c r="AI54" s="5" t="s">
        <v>299</v>
      </c>
      <c r="AJ54" s="5" t="s">
        <v>299</v>
      </c>
      <c r="AK54" s="5" t="s">
        <v>299</v>
      </c>
      <c r="AL54" s="5" t="s">
        <v>299</v>
      </c>
      <c r="AM54" s="5" t="s">
        <v>300</v>
      </c>
      <c r="AN54" s="5" t="s">
        <v>300</v>
      </c>
    </row>
    <row r="58" spans="1:40" x14ac:dyDescent="0.15">
      <c r="A58" t="s">
        <v>301</v>
      </c>
    </row>
    <row r="65" spans="1:75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</row>
    <row r="66" spans="1:75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</row>
    <row r="69" spans="1:75" x14ac:dyDescent="0.15">
      <c r="A69" t="s">
        <v>382</v>
      </c>
    </row>
    <row r="70" spans="1:75" x14ac:dyDescent="0.15">
      <c r="A70" t="s">
        <v>383</v>
      </c>
      <c r="B70" t="str">
        <f>B1</f>
        <v>2015-06-30</v>
      </c>
      <c r="C70" t="str">
        <f t="shared" ref="C70:BN70" si="0">C1</f>
        <v>2015-03-31</v>
      </c>
      <c r="D70" t="str">
        <f t="shared" si="0"/>
        <v>2014-12-31</v>
      </c>
      <c r="E70" t="str">
        <f t="shared" si="0"/>
        <v>2014-09-30</v>
      </c>
      <c r="F70" t="str">
        <f t="shared" si="0"/>
        <v>2014-06-30</v>
      </c>
      <c r="G70" t="str">
        <f t="shared" si="0"/>
        <v>2014-03-31</v>
      </c>
      <c r="H70" t="str">
        <f t="shared" si="0"/>
        <v>2013-12-31</v>
      </c>
      <c r="I70" t="str">
        <f t="shared" si="0"/>
        <v>2013-09-30</v>
      </c>
      <c r="J70" t="str">
        <f t="shared" si="0"/>
        <v>2013-06-30</v>
      </c>
      <c r="K70" t="str">
        <f t="shared" si="0"/>
        <v>2013-03-31</v>
      </c>
      <c r="L70" t="str">
        <f t="shared" si="0"/>
        <v>2012-12-31</v>
      </c>
      <c r="M70" t="str">
        <f t="shared" si="0"/>
        <v>2012-09-30</v>
      </c>
      <c r="N70" t="str">
        <f t="shared" si="0"/>
        <v>2012-06-30</v>
      </c>
      <c r="O70" t="str">
        <f t="shared" si="0"/>
        <v>2012-03-31</v>
      </c>
      <c r="P70" t="str">
        <f t="shared" si="0"/>
        <v>2011-12-31</v>
      </c>
      <c r="Q70" t="str">
        <f t="shared" si="0"/>
        <v>2011-09-30</v>
      </c>
      <c r="R70" t="str">
        <f t="shared" si="0"/>
        <v>2011-06-30</v>
      </c>
      <c r="S70" t="str">
        <f t="shared" si="0"/>
        <v>2011-03-31</v>
      </c>
      <c r="T70" t="str">
        <f t="shared" si="0"/>
        <v>2010-12-31</v>
      </c>
      <c r="U70" t="str">
        <f t="shared" si="0"/>
        <v>2010-09-30</v>
      </c>
      <c r="V70" t="str">
        <f t="shared" si="0"/>
        <v>2010-06-30</v>
      </c>
      <c r="W70" t="str">
        <f t="shared" si="0"/>
        <v>2010-03-31</v>
      </c>
      <c r="X70" t="str">
        <f t="shared" si="0"/>
        <v>2009-12-31</v>
      </c>
      <c r="Y70" t="str">
        <f t="shared" si="0"/>
        <v>2009-09-30</v>
      </c>
      <c r="Z70" t="str">
        <f t="shared" si="0"/>
        <v>2009-06-30</v>
      </c>
      <c r="AA70" t="str">
        <f t="shared" si="0"/>
        <v>2009-03-31</v>
      </c>
      <c r="AB70" t="str">
        <f t="shared" si="0"/>
        <v>2008-12-31</v>
      </c>
      <c r="AC70" t="str">
        <f t="shared" si="0"/>
        <v>2008-09-30</v>
      </c>
      <c r="AD70" t="str">
        <f t="shared" si="0"/>
        <v>2008-06-30</v>
      </c>
      <c r="AE70" t="str">
        <f t="shared" si="0"/>
        <v>2008-03-31</v>
      </c>
      <c r="AF70" t="str">
        <f t="shared" si="0"/>
        <v>2007-12-31</v>
      </c>
      <c r="AG70" t="str">
        <f t="shared" si="0"/>
        <v>2007-09-30</v>
      </c>
      <c r="AH70" t="str">
        <f t="shared" si="0"/>
        <v>2007-06-30</v>
      </c>
      <c r="AI70" t="str">
        <f t="shared" si="0"/>
        <v>2006-12-31</v>
      </c>
      <c r="AJ70" t="str">
        <f t="shared" si="0"/>
        <v>2006-06-30</v>
      </c>
      <c r="AK70" t="str">
        <f t="shared" si="0"/>
        <v>2005-12-31</v>
      </c>
      <c r="AL70" t="str">
        <f t="shared" si="0"/>
        <v>2004-12-31</v>
      </c>
      <c r="AM70" t="str">
        <f t="shared" si="0"/>
        <v>2003-12-31</v>
      </c>
      <c r="AN70" t="str">
        <f t="shared" si="0"/>
        <v>2002-12-31</v>
      </c>
      <c r="AO70">
        <f t="shared" si="0"/>
        <v>0</v>
      </c>
      <c r="AP70">
        <f t="shared" si="0"/>
        <v>0</v>
      </c>
      <c r="AQ70">
        <f t="shared" si="0"/>
        <v>0</v>
      </c>
      <c r="AR70">
        <f t="shared" si="0"/>
        <v>0</v>
      </c>
      <c r="AS70">
        <f t="shared" si="0"/>
        <v>0</v>
      </c>
      <c r="AT70">
        <f t="shared" si="0"/>
        <v>0</v>
      </c>
      <c r="AU70">
        <f t="shared" si="0"/>
        <v>0</v>
      </c>
      <c r="AV70">
        <f t="shared" si="0"/>
        <v>0</v>
      </c>
      <c r="AW70">
        <f t="shared" si="0"/>
        <v>0</v>
      </c>
      <c r="AX70">
        <f t="shared" si="0"/>
        <v>0</v>
      </c>
      <c r="AY70">
        <f t="shared" si="0"/>
        <v>0</v>
      </c>
      <c r="AZ70">
        <f t="shared" si="0"/>
        <v>0</v>
      </c>
      <c r="BA70">
        <f t="shared" si="0"/>
        <v>0</v>
      </c>
      <c r="BB70">
        <f t="shared" si="0"/>
        <v>0</v>
      </c>
      <c r="BC70">
        <f t="shared" si="0"/>
        <v>0</v>
      </c>
      <c r="BD70">
        <f t="shared" si="0"/>
        <v>0</v>
      </c>
      <c r="BE70">
        <f t="shared" si="0"/>
        <v>0</v>
      </c>
      <c r="BF70">
        <f t="shared" si="0"/>
        <v>0</v>
      </c>
      <c r="BG70">
        <f t="shared" si="0"/>
        <v>0</v>
      </c>
      <c r="BH70">
        <f t="shared" si="0"/>
        <v>0</v>
      </c>
      <c r="BI70">
        <f t="shared" si="0"/>
        <v>0</v>
      </c>
      <c r="BJ70">
        <f t="shared" si="0"/>
        <v>0</v>
      </c>
      <c r="BK70">
        <f t="shared" si="0"/>
        <v>0</v>
      </c>
      <c r="BL70">
        <f t="shared" si="0"/>
        <v>0</v>
      </c>
      <c r="BM70">
        <f t="shared" si="0"/>
        <v>0</v>
      </c>
      <c r="BN70">
        <f t="shared" si="0"/>
        <v>0</v>
      </c>
      <c r="BO70">
        <f t="shared" ref="BO70:BW70" si="1">BO1</f>
        <v>0</v>
      </c>
      <c r="BP70">
        <f t="shared" si="1"/>
        <v>0</v>
      </c>
      <c r="BQ70">
        <f t="shared" si="1"/>
        <v>0</v>
      </c>
      <c r="BR70">
        <f t="shared" si="1"/>
        <v>0</v>
      </c>
      <c r="BS70">
        <f t="shared" si="1"/>
        <v>0</v>
      </c>
      <c r="BT70">
        <f t="shared" si="1"/>
        <v>0</v>
      </c>
      <c r="BU70">
        <f t="shared" si="1"/>
        <v>0</v>
      </c>
      <c r="BV70">
        <f t="shared" si="1"/>
        <v>0</v>
      </c>
      <c r="BW70">
        <f t="shared" si="1"/>
        <v>0</v>
      </c>
    </row>
    <row r="71" spans="1:75" x14ac:dyDescent="0.15">
      <c r="A71" t="s">
        <v>384</v>
      </c>
      <c r="B71" s="7">
        <f>B5</f>
        <v>4974400</v>
      </c>
      <c r="C71" s="7">
        <f t="shared" ref="C71:BN71" si="2">C5</f>
        <v>2405300</v>
      </c>
      <c r="D71" s="7">
        <f t="shared" si="2"/>
        <v>9474100</v>
      </c>
      <c r="E71" s="7">
        <f t="shared" si="2"/>
        <v>7004800</v>
      </c>
      <c r="F71" s="7">
        <f t="shared" si="2"/>
        <v>4561400</v>
      </c>
      <c r="G71" s="7">
        <f t="shared" si="2"/>
        <v>2213600</v>
      </c>
      <c r="H71" s="7">
        <f t="shared" si="2"/>
        <v>8568800</v>
      </c>
      <c r="I71" s="7">
        <f t="shared" si="2"/>
        <v>6280400</v>
      </c>
      <c r="J71" s="7">
        <f t="shared" si="2"/>
        <v>4067500</v>
      </c>
      <c r="K71" s="7">
        <f t="shared" si="2"/>
        <v>1991200</v>
      </c>
      <c r="L71" s="7">
        <f t="shared" si="2"/>
        <v>7548600</v>
      </c>
      <c r="M71" s="7">
        <f t="shared" si="2"/>
        <v>5571800</v>
      </c>
      <c r="N71" s="7">
        <f t="shared" si="2"/>
        <v>3692900</v>
      </c>
      <c r="O71" s="7">
        <f t="shared" si="2"/>
        <v>1831000</v>
      </c>
      <c r="P71" s="7">
        <f t="shared" si="2"/>
        <v>6510600</v>
      </c>
      <c r="Q71" s="7">
        <f t="shared" si="2"/>
        <v>4696600</v>
      </c>
      <c r="R71" s="7">
        <f t="shared" si="2"/>
        <v>2980600</v>
      </c>
      <c r="S71" s="7">
        <f t="shared" si="2"/>
        <v>1434400</v>
      </c>
      <c r="T71" s="7">
        <f t="shared" si="2"/>
        <v>4813500</v>
      </c>
      <c r="U71" s="7">
        <f t="shared" si="2"/>
        <v>3480000</v>
      </c>
      <c r="V71" s="7">
        <f t="shared" si="2"/>
        <v>2236300</v>
      </c>
      <c r="W71" s="7">
        <f t="shared" si="2"/>
        <v>1067400</v>
      </c>
      <c r="X71" s="7">
        <f t="shared" si="2"/>
        <v>3598400</v>
      </c>
      <c r="Y71" s="7">
        <f t="shared" si="2"/>
        <v>2420200</v>
      </c>
      <c r="Z71" s="7">
        <f t="shared" si="2"/>
        <v>1501400</v>
      </c>
      <c r="AA71" s="7">
        <f t="shared" si="2"/>
        <v>723200</v>
      </c>
      <c r="AB71" s="7">
        <f t="shared" si="2"/>
        <v>3609100</v>
      </c>
      <c r="AC71" s="7">
        <f t="shared" si="2"/>
        <v>2763300</v>
      </c>
      <c r="AD71" s="7">
        <f t="shared" si="2"/>
        <v>1822800</v>
      </c>
      <c r="AE71" s="7">
        <f t="shared" si="2"/>
        <v>882500</v>
      </c>
      <c r="AF71" s="7">
        <f t="shared" si="2"/>
        <v>2617000</v>
      </c>
      <c r="AG71" s="7">
        <f t="shared" si="2"/>
        <v>1817200</v>
      </c>
      <c r="AH71" s="7">
        <f t="shared" si="2"/>
        <v>1125600</v>
      </c>
      <c r="AI71" s="7">
        <f t="shared" si="2"/>
        <v>1647300</v>
      </c>
      <c r="AJ71" s="7">
        <f t="shared" si="2"/>
        <v>734400</v>
      </c>
      <c r="AK71" s="7">
        <f t="shared" si="2"/>
        <v>1266000</v>
      </c>
      <c r="AL71" s="7">
        <f t="shared" si="2"/>
        <v>1038300</v>
      </c>
      <c r="AM71" s="7">
        <f t="shared" si="2"/>
        <v>518063.1</v>
      </c>
      <c r="AN71" s="7">
        <f t="shared" si="2"/>
        <v>0</v>
      </c>
      <c r="AO71" s="7">
        <f t="shared" si="2"/>
        <v>0</v>
      </c>
      <c r="AP71" s="7">
        <f t="shared" si="2"/>
        <v>0</v>
      </c>
      <c r="AQ71" s="7">
        <f t="shared" si="2"/>
        <v>0</v>
      </c>
      <c r="AR71" s="7">
        <f t="shared" si="2"/>
        <v>0</v>
      </c>
      <c r="AS71" s="7">
        <f t="shared" si="2"/>
        <v>0</v>
      </c>
      <c r="AT71" s="7">
        <f t="shared" si="2"/>
        <v>0</v>
      </c>
      <c r="AU71" s="7">
        <f t="shared" si="2"/>
        <v>0</v>
      </c>
      <c r="AV71" s="7">
        <f t="shared" si="2"/>
        <v>0</v>
      </c>
      <c r="AW71" s="7">
        <f t="shared" si="2"/>
        <v>0</v>
      </c>
      <c r="AX71" s="7">
        <f t="shared" si="2"/>
        <v>0</v>
      </c>
      <c r="AY71" s="7">
        <f t="shared" si="2"/>
        <v>0</v>
      </c>
      <c r="AZ71" s="7">
        <f t="shared" si="2"/>
        <v>0</v>
      </c>
      <c r="BA71" s="7">
        <f t="shared" si="2"/>
        <v>0</v>
      </c>
      <c r="BB71" s="7">
        <f t="shared" si="2"/>
        <v>0</v>
      </c>
      <c r="BC71" s="7">
        <f t="shared" si="2"/>
        <v>0</v>
      </c>
      <c r="BD71" s="7">
        <f t="shared" si="2"/>
        <v>0</v>
      </c>
      <c r="BE71" s="7">
        <f t="shared" si="2"/>
        <v>0</v>
      </c>
      <c r="BF71" s="7">
        <f t="shared" si="2"/>
        <v>0</v>
      </c>
      <c r="BG71" s="7">
        <f t="shared" si="2"/>
        <v>0</v>
      </c>
      <c r="BH71" s="7">
        <f t="shared" si="2"/>
        <v>0</v>
      </c>
      <c r="BI71" s="7">
        <f t="shared" si="2"/>
        <v>0</v>
      </c>
      <c r="BJ71" s="7">
        <f t="shared" si="2"/>
        <v>0</v>
      </c>
      <c r="BK71" s="7">
        <f t="shared" si="2"/>
        <v>0</v>
      </c>
      <c r="BL71" s="7">
        <f t="shared" si="2"/>
        <v>0</v>
      </c>
      <c r="BM71" s="7">
        <f t="shared" si="2"/>
        <v>0</v>
      </c>
      <c r="BN71" s="7">
        <f t="shared" si="2"/>
        <v>0</v>
      </c>
      <c r="BO71" s="7">
        <f t="shared" ref="BO71:BW71" si="3">BO5</f>
        <v>0</v>
      </c>
      <c r="BP71" s="7">
        <f t="shared" si="3"/>
        <v>0</v>
      </c>
      <c r="BQ71" s="7">
        <f t="shared" si="3"/>
        <v>0</v>
      </c>
      <c r="BR71" s="7">
        <f t="shared" si="3"/>
        <v>0</v>
      </c>
      <c r="BS71" s="7">
        <f t="shared" si="3"/>
        <v>0</v>
      </c>
      <c r="BT71" s="7">
        <f t="shared" si="3"/>
        <v>0</v>
      </c>
      <c r="BU71" s="7">
        <f t="shared" si="3"/>
        <v>0</v>
      </c>
      <c r="BV71" s="7">
        <f t="shared" si="3"/>
        <v>0</v>
      </c>
      <c r="BW71" s="7">
        <f t="shared" si="3"/>
        <v>0</v>
      </c>
    </row>
    <row r="72" spans="1:75" x14ac:dyDescent="0.15">
      <c r="A72" t="s">
        <v>385</v>
      </c>
      <c r="B72" s="7">
        <f>B8</f>
        <v>1748000</v>
      </c>
      <c r="C72" s="7">
        <f t="shared" ref="C72:BN72" si="4">C8</f>
        <v>818400</v>
      </c>
      <c r="D72" s="7">
        <f t="shared" si="4"/>
        <v>2531300</v>
      </c>
      <c r="E72" s="7">
        <f t="shared" si="4"/>
        <v>1883500</v>
      </c>
      <c r="F72" s="7">
        <f t="shared" si="4"/>
        <v>1280700</v>
      </c>
      <c r="G72" s="7">
        <f t="shared" si="4"/>
        <v>616800</v>
      </c>
      <c r="H72" s="7">
        <f t="shared" si="4"/>
        <v>1681100</v>
      </c>
      <c r="I72" s="7">
        <f t="shared" si="4"/>
        <v>1239000</v>
      </c>
      <c r="J72" s="7">
        <f t="shared" si="4"/>
        <v>797700</v>
      </c>
      <c r="K72" s="7">
        <f t="shared" si="4"/>
        <v>359900</v>
      </c>
      <c r="L72" s="7">
        <f t="shared" si="4"/>
        <v>1121000</v>
      </c>
      <c r="M72" s="7">
        <f t="shared" si="4"/>
        <v>815800</v>
      </c>
      <c r="N72" s="7">
        <f t="shared" si="4"/>
        <v>540500</v>
      </c>
      <c r="O72" s="7">
        <f t="shared" si="4"/>
        <v>262700</v>
      </c>
      <c r="P72" s="7">
        <f t="shared" si="4"/>
        <v>883700</v>
      </c>
      <c r="Q72" s="7">
        <f t="shared" si="4"/>
        <v>620400</v>
      </c>
      <c r="R72" s="7">
        <f t="shared" si="4"/>
        <v>389800</v>
      </c>
      <c r="S72" s="7">
        <f t="shared" si="4"/>
        <v>185000</v>
      </c>
      <c r="T72" s="7">
        <f t="shared" si="4"/>
        <v>569600</v>
      </c>
      <c r="U72" s="7">
        <f t="shared" si="4"/>
        <v>413300</v>
      </c>
      <c r="V72" s="7">
        <f t="shared" si="4"/>
        <v>252900</v>
      </c>
      <c r="W72" s="7">
        <f t="shared" si="4"/>
        <v>117700</v>
      </c>
      <c r="X72" s="7">
        <f t="shared" si="4"/>
        <v>422000</v>
      </c>
      <c r="Y72" s="7">
        <f t="shared" si="4"/>
        <v>259600</v>
      </c>
      <c r="Z72" s="7">
        <f t="shared" si="4"/>
        <v>165800</v>
      </c>
      <c r="AA72" s="7">
        <f t="shared" si="4"/>
        <v>73800</v>
      </c>
      <c r="AB72" s="7">
        <f t="shared" si="4"/>
        <v>304500</v>
      </c>
      <c r="AC72" s="7">
        <f t="shared" si="4"/>
        <v>217500</v>
      </c>
      <c r="AD72" s="7">
        <f t="shared" si="4"/>
        <v>138100</v>
      </c>
      <c r="AE72" s="7">
        <f t="shared" si="4"/>
        <v>59500</v>
      </c>
      <c r="AF72" s="7">
        <f t="shared" si="4"/>
        <v>208000</v>
      </c>
      <c r="AG72" s="7">
        <f t="shared" si="4"/>
        <v>105400</v>
      </c>
      <c r="AH72" s="7">
        <f t="shared" si="4"/>
        <v>60500</v>
      </c>
      <c r="AI72" s="7">
        <f t="shared" si="4"/>
        <v>75900</v>
      </c>
      <c r="AJ72" s="7">
        <f t="shared" si="4"/>
        <v>32600</v>
      </c>
      <c r="AK72" s="7">
        <f t="shared" si="4"/>
        <v>41800</v>
      </c>
      <c r="AL72" s="7">
        <f t="shared" si="4"/>
        <v>31800</v>
      </c>
      <c r="AM72" s="7">
        <f t="shared" si="4"/>
        <v>25686</v>
      </c>
      <c r="AN72" s="7">
        <f t="shared" si="4"/>
        <v>20815.900000000001</v>
      </c>
      <c r="AO72" s="7">
        <f t="shared" si="4"/>
        <v>0</v>
      </c>
      <c r="AP72" s="7">
        <f t="shared" si="4"/>
        <v>0</v>
      </c>
      <c r="AQ72" s="7">
        <f t="shared" si="4"/>
        <v>0</v>
      </c>
      <c r="AR72" s="7">
        <f t="shared" si="4"/>
        <v>0</v>
      </c>
      <c r="AS72" s="7">
        <f t="shared" si="4"/>
        <v>0</v>
      </c>
      <c r="AT72" s="7">
        <f t="shared" si="4"/>
        <v>0</v>
      </c>
      <c r="AU72" s="7">
        <f t="shared" si="4"/>
        <v>0</v>
      </c>
      <c r="AV72" s="7">
        <f t="shared" si="4"/>
        <v>0</v>
      </c>
      <c r="AW72" s="7">
        <f t="shared" si="4"/>
        <v>0</v>
      </c>
      <c r="AX72" s="7">
        <f t="shared" si="4"/>
        <v>0</v>
      </c>
      <c r="AY72" s="7">
        <f t="shared" si="4"/>
        <v>0</v>
      </c>
      <c r="AZ72" s="7">
        <f t="shared" si="4"/>
        <v>0</v>
      </c>
      <c r="BA72" s="7">
        <f t="shared" si="4"/>
        <v>0</v>
      </c>
      <c r="BB72" s="7">
        <f t="shared" si="4"/>
        <v>0</v>
      </c>
      <c r="BC72" s="7">
        <f t="shared" si="4"/>
        <v>0</v>
      </c>
      <c r="BD72" s="7">
        <f t="shared" si="4"/>
        <v>0</v>
      </c>
      <c r="BE72" s="7">
        <f t="shared" si="4"/>
        <v>0</v>
      </c>
      <c r="BF72" s="7">
        <f t="shared" si="4"/>
        <v>0</v>
      </c>
      <c r="BG72" s="7">
        <f t="shared" si="4"/>
        <v>0</v>
      </c>
      <c r="BH72" s="7">
        <f t="shared" si="4"/>
        <v>0</v>
      </c>
      <c r="BI72" s="7">
        <f t="shared" si="4"/>
        <v>0</v>
      </c>
      <c r="BJ72" s="7">
        <f t="shared" si="4"/>
        <v>0</v>
      </c>
      <c r="BK72" s="7">
        <f t="shared" si="4"/>
        <v>0</v>
      </c>
      <c r="BL72" s="7">
        <f t="shared" si="4"/>
        <v>0</v>
      </c>
      <c r="BM72" s="7">
        <f t="shared" si="4"/>
        <v>0</v>
      </c>
      <c r="BN72" s="7">
        <f t="shared" si="4"/>
        <v>0</v>
      </c>
      <c r="BO72" s="7">
        <f t="shared" ref="BO72:BW72" si="5">BO8</f>
        <v>0</v>
      </c>
      <c r="BP72" s="7">
        <f t="shared" si="5"/>
        <v>0</v>
      </c>
      <c r="BQ72" s="7">
        <f t="shared" si="5"/>
        <v>0</v>
      </c>
      <c r="BR72" s="7">
        <f t="shared" si="5"/>
        <v>0</v>
      </c>
      <c r="BS72" s="7">
        <f t="shared" si="5"/>
        <v>0</v>
      </c>
      <c r="BT72" s="7">
        <f t="shared" si="5"/>
        <v>0</v>
      </c>
      <c r="BU72" s="7">
        <f t="shared" si="5"/>
        <v>0</v>
      </c>
      <c r="BV72" s="7">
        <f t="shared" si="5"/>
        <v>0</v>
      </c>
      <c r="BW72" s="7">
        <f t="shared" si="5"/>
        <v>0</v>
      </c>
    </row>
    <row r="73" spans="1:75" x14ac:dyDescent="0.15">
      <c r="A73" t="s">
        <v>419</v>
      </c>
      <c r="B73" s="7">
        <f>B11</f>
        <v>281400</v>
      </c>
      <c r="C73" s="7">
        <f t="shared" ref="C73:BN73" si="6">C11</f>
        <v>75500</v>
      </c>
      <c r="D73" s="7">
        <f t="shared" si="6"/>
        <v>466200</v>
      </c>
      <c r="E73" s="7">
        <f t="shared" si="6"/>
        <v>368500</v>
      </c>
      <c r="F73" s="7">
        <f t="shared" si="6"/>
        <v>368500</v>
      </c>
      <c r="G73" s="7">
        <f t="shared" si="6"/>
        <v>149600</v>
      </c>
      <c r="H73" s="7">
        <f t="shared" si="6"/>
        <v>205900</v>
      </c>
      <c r="I73" s="7">
        <f t="shared" si="6"/>
        <v>137800</v>
      </c>
      <c r="J73" s="7">
        <f t="shared" si="6"/>
        <v>122600</v>
      </c>
      <c r="K73" s="7">
        <f t="shared" si="6"/>
        <v>53500</v>
      </c>
      <c r="L73" s="7">
        <f t="shared" si="6"/>
        <v>273900</v>
      </c>
      <c r="M73" s="7">
        <f t="shared" si="6"/>
        <v>240600</v>
      </c>
      <c r="N73" s="7">
        <f t="shared" si="6"/>
        <v>183700</v>
      </c>
      <c r="O73" s="7">
        <f t="shared" si="6"/>
        <v>74200</v>
      </c>
      <c r="P73" s="7">
        <f t="shared" si="6"/>
        <v>300500</v>
      </c>
      <c r="Q73" s="7">
        <f t="shared" si="6"/>
        <v>228600</v>
      </c>
      <c r="R73" s="7">
        <f t="shared" si="6"/>
        <v>159600</v>
      </c>
      <c r="S73" s="7">
        <f t="shared" si="6"/>
        <v>63600</v>
      </c>
      <c r="T73" s="7">
        <f t="shared" si="6"/>
        <v>193400</v>
      </c>
      <c r="U73" s="7">
        <f t="shared" si="6"/>
        <v>122300</v>
      </c>
      <c r="V73" s="7">
        <f t="shared" si="6"/>
        <v>61300</v>
      </c>
      <c r="W73" s="7">
        <f t="shared" si="6"/>
        <v>33100</v>
      </c>
      <c r="X73" s="7">
        <f t="shared" si="6"/>
        <v>59700</v>
      </c>
      <c r="Y73" s="7">
        <f t="shared" si="6"/>
        <v>41400</v>
      </c>
      <c r="Z73" s="7">
        <f t="shared" si="6"/>
        <v>43200</v>
      </c>
      <c r="AA73" s="7">
        <f t="shared" si="6"/>
        <v>32800</v>
      </c>
      <c r="AB73" s="7">
        <f t="shared" si="6"/>
        <v>101900</v>
      </c>
      <c r="AC73" s="7">
        <f t="shared" si="6"/>
        <v>117000</v>
      </c>
      <c r="AD73" s="7">
        <f t="shared" si="6"/>
        <v>64100</v>
      </c>
      <c r="AE73" s="7">
        <f t="shared" si="6"/>
        <v>8700</v>
      </c>
      <c r="AF73" s="7">
        <f t="shared" si="6"/>
        <v>-41200</v>
      </c>
      <c r="AG73" s="7">
        <f t="shared" si="6"/>
        <v>7300</v>
      </c>
      <c r="AH73" s="7">
        <f t="shared" si="6"/>
        <v>1800</v>
      </c>
      <c r="AI73" s="7">
        <f t="shared" si="6"/>
        <v>59800</v>
      </c>
      <c r="AJ73" s="7">
        <f t="shared" si="6"/>
        <v>28300</v>
      </c>
      <c r="AK73" s="7">
        <f t="shared" si="6"/>
        <v>46200</v>
      </c>
      <c r="AL73" s="7">
        <f t="shared" si="6"/>
        <v>36300</v>
      </c>
      <c r="AM73" s="7">
        <f t="shared" si="6"/>
        <v>86004.4</v>
      </c>
      <c r="AN73" s="7">
        <f t="shared" si="6"/>
        <v>156658.79999999999</v>
      </c>
      <c r="AO73" s="7">
        <f t="shared" si="6"/>
        <v>0</v>
      </c>
      <c r="AP73" s="7">
        <f t="shared" si="6"/>
        <v>0</v>
      </c>
      <c r="AQ73" s="7">
        <f t="shared" si="6"/>
        <v>0</v>
      </c>
      <c r="AR73" s="7">
        <f t="shared" si="6"/>
        <v>0</v>
      </c>
      <c r="AS73" s="7">
        <f t="shared" si="6"/>
        <v>0</v>
      </c>
      <c r="AT73" s="7">
        <f t="shared" si="6"/>
        <v>0</v>
      </c>
      <c r="AU73" s="7">
        <f t="shared" si="6"/>
        <v>0</v>
      </c>
      <c r="AV73" s="7">
        <f t="shared" si="6"/>
        <v>0</v>
      </c>
      <c r="AW73" s="7">
        <f t="shared" si="6"/>
        <v>0</v>
      </c>
      <c r="AX73" s="7">
        <f t="shared" si="6"/>
        <v>0</v>
      </c>
      <c r="AY73" s="7">
        <f t="shared" si="6"/>
        <v>0</v>
      </c>
      <c r="AZ73" s="7">
        <f t="shared" si="6"/>
        <v>0</v>
      </c>
      <c r="BA73" s="7">
        <f t="shared" si="6"/>
        <v>0</v>
      </c>
      <c r="BB73" s="7">
        <f t="shared" si="6"/>
        <v>0</v>
      </c>
      <c r="BC73" s="7">
        <f t="shared" si="6"/>
        <v>0</v>
      </c>
      <c r="BD73" s="7">
        <f t="shared" si="6"/>
        <v>0</v>
      </c>
      <c r="BE73" s="7">
        <f t="shared" si="6"/>
        <v>0</v>
      </c>
      <c r="BF73" s="7">
        <f t="shared" si="6"/>
        <v>0</v>
      </c>
      <c r="BG73" s="7">
        <f t="shared" si="6"/>
        <v>0</v>
      </c>
      <c r="BH73" s="7">
        <f t="shared" si="6"/>
        <v>0</v>
      </c>
      <c r="BI73" s="7">
        <f t="shared" si="6"/>
        <v>0</v>
      </c>
      <c r="BJ73" s="7">
        <f t="shared" si="6"/>
        <v>0</v>
      </c>
      <c r="BK73" s="7">
        <f t="shared" si="6"/>
        <v>0</v>
      </c>
      <c r="BL73" s="7">
        <f t="shared" si="6"/>
        <v>0</v>
      </c>
      <c r="BM73" s="7">
        <f t="shared" si="6"/>
        <v>0</v>
      </c>
      <c r="BN73" s="7">
        <f t="shared" si="6"/>
        <v>0</v>
      </c>
      <c r="BO73" s="7">
        <f t="shared" ref="BO73:BW73" si="7">BO11</f>
        <v>0</v>
      </c>
      <c r="BP73" s="7">
        <f t="shared" si="7"/>
        <v>0</v>
      </c>
      <c r="BQ73" s="7">
        <f t="shared" si="7"/>
        <v>0</v>
      </c>
      <c r="BR73" s="7">
        <f t="shared" si="7"/>
        <v>0</v>
      </c>
      <c r="BS73" s="7">
        <f t="shared" si="7"/>
        <v>0</v>
      </c>
      <c r="BT73" s="7">
        <f t="shared" si="7"/>
        <v>0</v>
      </c>
      <c r="BU73" s="7">
        <f t="shared" si="7"/>
        <v>0</v>
      </c>
      <c r="BV73" s="7">
        <f t="shared" si="7"/>
        <v>0</v>
      </c>
      <c r="BW73" s="7">
        <f t="shared" si="7"/>
        <v>0</v>
      </c>
    </row>
    <row r="74" spans="1:75" x14ac:dyDescent="0.15">
      <c r="A74" t="s">
        <v>420</v>
      </c>
      <c r="B74" s="7">
        <f>B4</f>
        <v>7003800</v>
      </c>
      <c r="C74" s="7">
        <f t="shared" ref="C74:BN74" si="8">C4</f>
        <v>3299200</v>
      </c>
      <c r="D74" s="7">
        <f t="shared" si="8"/>
        <v>12471600</v>
      </c>
      <c r="E74" s="7">
        <f t="shared" si="8"/>
        <v>9256800</v>
      </c>
      <c r="F74" s="7">
        <f t="shared" si="8"/>
        <v>6210600</v>
      </c>
      <c r="G74" s="7">
        <f t="shared" si="8"/>
        <v>2980000</v>
      </c>
      <c r="H74" s="7">
        <f t="shared" si="8"/>
        <v>10455800</v>
      </c>
      <c r="I74" s="7">
        <f t="shared" si="8"/>
        <v>7657200</v>
      </c>
      <c r="J74" s="7">
        <f t="shared" si="8"/>
        <v>4987800</v>
      </c>
      <c r="K74" s="7">
        <f t="shared" si="8"/>
        <v>2404600</v>
      </c>
      <c r="L74" s="7">
        <f t="shared" si="8"/>
        <v>8943500</v>
      </c>
      <c r="M74" s="7">
        <f t="shared" si="8"/>
        <v>6628200</v>
      </c>
      <c r="N74" s="7">
        <f t="shared" si="8"/>
        <v>4417100</v>
      </c>
      <c r="O74" s="7">
        <f t="shared" si="8"/>
        <v>2167900</v>
      </c>
      <c r="P74" s="7">
        <f t="shared" si="8"/>
        <v>7694800</v>
      </c>
      <c r="Q74" s="7">
        <f t="shared" si="8"/>
        <v>5545600</v>
      </c>
      <c r="R74" s="7">
        <f t="shared" si="8"/>
        <v>3530000</v>
      </c>
      <c r="S74" s="7">
        <f t="shared" si="8"/>
        <v>1683000</v>
      </c>
      <c r="T74" s="7">
        <f t="shared" si="8"/>
        <v>5576500</v>
      </c>
      <c r="U74" s="7">
        <f t="shared" si="8"/>
        <v>4015600</v>
      </c>
      <c r="V74" s="7">
        <f t="shared" si="8"/>
        <v>2550500</v>
      </c>
      <c r="W74" s="7">
        <f t="shared" si="8"/>
        <v>1218200</v>
      </c>
      <c r="X74" s="7">
        <f t="shared" si="8"/>
        <v>4080100</v>
      </c>
      <c r="Y74" s="7">
        <f t="shared" si="8"/>
        <v>2721200</v>
      </c>
      <c r="Z74" s="7">
        <f t="shared" si="8"/>
        <v>1710400</v>
      </c>
      <c r="AA74" s="7">
        <f t="shared" si="8"/>
        <v>829800</v>
      </c>
      <c r="AB74" s="7">
        <f t="shared" si="8"/>
        <v>4015500</v>
      </c>
      <c r="AC74" s="7">
        <f t="shared" si="8"/>
        <v>3097800</v>
      </c>
      <c r="AD74" s="7">
        <f t="shared" si="8"/>
        <v>2025000</v>
      </c>
      <c r="AE74" s="7">
        <f t="shared" si="8"/>
        <v>950700</v>
      </c>
      <c r="AF74" s="7">
        <f t="shared" si="8"/>
        <v>2783800</v>
      </c>
      <c r="AG74" s="7">
        <f t="shared" si="8"/>
        <v>1929900</v>
      </c>
      <c r="AH74" s="7">
        <f t="shared" si="8"/>
        <v>1187900</v>
      </c>
      <c r="AI74" s="7">
        <f t="shared" si="8"/>
        <v>1783000</v>
      </c>
      <c r="AJ74" s="7">
        <f t="shared" si="8"/>
        <v>795300</v>
      </c>
      <c r="AK74" s="7">
        <f t="shared" si="8"/>
        <v>1354000</v>
      </c>
      <c r="AL74" s="7">
        <f t="shared" si="8"/>
        <v>1106400</v>
      </c>
      <c r="AM74" s="7">
        <f t="shared" si="8"/>
        <v>727640.9</v>
      </c>
      <c r="AN74" s="7">
        <f t="shared" si="8"/>
        <v>974773.1</v>
      </c>
      <c r="AO74" s="7">
        <f t="shared" si="8"/>
        <v>0</v>
      </c>
      <c r="AP74" s="7">
        <f t="shared" si="8"/>
        <v>0</v>
      </c>
      <c r="AQ74" s="7">
        <f t="shared" si="8"/>
        <v>0</v>
      </c>
      <c r="AR74" s="7">
        <f t="shared" si="8"/>
        <v>0</v>
      </c>
      <c r="AS74" s="7">
        <f t="shared" si="8"/>
        <v>0</v>
      </c>
      <c r="AT74" s="7">
        <f t="shared" si="8"/>
        <v>0</v>
      </c>
      <c r="AU74" s="7">
        <f t="shared" si="8"/>
        <v>0</v>
      </c>
      <c r="AV74" s="7">
        <f t="shared" si="8"/>
        <v>0</v>
      </c>
      <c r="AW74" s="7">
        <f t="shared" si="8"/>
        <v>0</v>
      </c>
      <c r="AX74" s="7">
        <f t="shared" si="8"/>
        <v>0</v>
      </c>
      <c r="AY74" s="7">
        <f t="shared" si="8"/>
        <v>0</v>
      </c>
      <c r="AZ74" s="7">
        <f t="shared" si="8"/>
        <v>0</v>
      </c>
      <c r="BA74" s="7">
        <f t="shared" si="8"/>
        <v>0</v>
      </c>
      <c r="BB74" s="7">
        <f t="shared" si="8"/>
        <v>0</v>
      </c>
      <c r="BC74" s="7">
        <f t="shared" si="8"/>
        <v>0</v>
      </c>
      <c r="BD74" s="7">
        <f t="shared" si="8"/>
        <v>0</v>
      </c>
      <c r="BE74" s="7">
        <f t="shared" si="8"/>
        <v>0</v>
      </c>
      <c r="BF74" s="7">
        <f t="shared" si="8"/>
        <v>0</v>
      </c>
      <c r="BG74" s="7">
        <f t="shared" si="8"/>
        <v>0</v>
      </c>
      <c r="BH74" s="7">
        <f t="shared" si="8"/>
        <v>0</v>
      </c>
      <c r="BI74" s="7">
        <f t="shared" si="8"/>
        <v>0</v>
      </c>
      <c r="BJ74" s="7">
        <f t="shared" si="8"/>
        <v>0</v>
      </c>
      <c r="BK74" s="7">
        <f t="shared" si="8"/>
        <v>0</v>
      </c>
      <c r="BL74" s="7">
        <f t="shared" si="8"/>
        <v>0</v>
      </c>
      <c r="BM74" s="7">
        <f t="shared" si="8"/>
        <v>0</v>
      </c>
      <c r="BN74" s="7">
        <f t="shared" si="8"/>
        <v>0</v>
      </c>
      <c r="BO74" s="7">
        <f t="shared" ref="BO74:BW74" si="9">BO4</f>
        <v>0</v>
      </c>
      <c r="BP74" s="7">
        <f t="shared" si="9"/>
        <v>0</v>
      </c>
      <c r="BQ74" s="7">
        <f t="shared" si="9"/>
        <v>0</v>
      </c>
      <c r="BR74" s="7">
        <f t="shared" si="9"/>
        <v>0</v>
      </c>
      <c r="BS74" s="7">
        <f t="shared" si="9"/>
        <v>0</v>
      </c>
      <c r="BT74" s="7">
        <f t="shared" si="9"/>
        <v>0</v>
      </c>
      <c r="BU74" s="7">
        <f t="shared" si="9"/>
        <v>0</v>
      </c>
      <c r="BV74" s="7">
        <f t="shared" si="9"/>
        <v>0</v>
      </c>
      <c r="BW74" s="7">
        <f t="shared" si="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股票序列号</vt:lpstr>
      <vt:lpstr>SRISK系统性重要银行排序</vt:lpstr>
      <vt:lpstr>SRISK系统性重要银行排序 (危机时)</vt:lpstr>
      <vt:lpstr>SRISK系统性重要银行排序 (危机后)</vt:lpstr>
      <vt:lpstr>SRISK系统性重要银行排序_正规方法</vt:lpstr>
      <vt:lpstr>SRISK系统性重要银行排序_正规方法转置</vt:lpstr>
      <vt:lpstr>系统重要性银行指标体系</vt:lpstr>
      <vt:lpstr>资产负债表处理器（D-SIBs专用）</vt:lpstr>
      <vt:lpstr>利润表处理器（D-SIBs专用）</vt:lpstr>
      <vt:lpstr>贷款结构表处理器（D-SIBs专用）</vt:lpstr>
      <vt:lpstr>资产负债表数据组装（D-SIBs专用）</vt:lpstr>
      <vt:lpstr>利润表数据组装（D-SIBs专用）</vt:lpstr>
      <vt:lpstr>贷款结构表数据组装（D-SIBs专用）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2016-03-27T01:37:05Z</dcterms:created>
  <dcterms:modified xsi:type="dcterms:W3CDTF">2016-04-10T08:34:10Z</dcterms:modified>
</cp:coreProperties>
</file>