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290C3C76-860C-4B56-AAB7-1780955D838E}" xr6:coauthVersionLast="47" xr6:coauthVersionMax="47" xr10:uidLastSave="{00000000-0000-0000-0000-000000000000}"/>
  <bookViews>
    <workbookView xWindow="2868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80" i="9" l="1"/>
  <c r="J180" i="9" s="1"/>
  <c r="A180" i="9"/>
  <c r="G172" i="9"/>
  <c r="J172"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1" i="9" s="1"/>
  <c r="A162" i="9" s="1"/>
  <c r="A163" i="9" s="1"/>
  <c r="A164" i="9" l="1"/>
  <c r="A165" i="9" s="1"/>
  <c r="A166" i="9" l="1"/>
  <c r="A167" i="9" s="1"/>
  <c r="A168" i="9" s="1"/>
  <c r="A169" i="9" s="1"/>
  <c r="A170" i="9" s="1"/>
  <c r="A171" i="9" s="1"/>
  <c r="A172" i="9" s="1"/>
  <c r="A173" i="9" s="1"/>
  <c r="A174" i="9" l="1"/>
  <c r="A175" i="9" s="1"/>
  <c r="A176" i="9" s="1"/>
  <c r="A181" i="9" l="1"/>
  <c r="A177" i="9"/>
  <c r="A178" i="9" s="1"/>
  <c r="A17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<sst xmlns="http://schemas.openxmlformats.org/spreadsheetml/2006/main" count="345" uniqueCount="200">
  <si>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</si>
  <si>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</si>
  <si>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</si>
  <si>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</si>
  <si>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</si>
  <si>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</si>
  <si>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</si>
  <si>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</si>
  <si>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</si>
  <si>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</si>
  <si>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</si>
  <si>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</si>
  <si>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</si>
  <si>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</si>
  <si>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</si>
  <si>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</si>
  <si>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</si>
  <si>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</si>
  <si>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</si>
  <si>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</si>
  <si>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</si>
  <si>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</si>
  <si>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</si>
  <si>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</si>
  <si>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</si>
  <si>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</si>
  <si>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</si>
  <si>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</si>
  <si>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</si>
  <si>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</si>
  <si>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</si>
  <si>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</si>
  <si>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</si>
  <si>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</si>
  <si>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</si>
  <si>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</si>
  <si>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</si>
  <si>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</si>
  <si>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</si>
  <si>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</si>
  <si>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</si>
  <si>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</si>
  <si>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</si>
  <si>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</si>
  <si>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</si>
  <si>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</si>
  <si>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</si>
  <si>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</si>
  <si>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</si>
  <si>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</si>
  <si>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</si>
  <si>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</si>
  <si>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</si>
  <si>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</si>
  <si>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</si>
  <si>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</si>
  <si>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</si>
  <si>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</si>
  <si>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</si>
  <si>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</si>
  <si>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</si>
  <si>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</si>
  <si>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</si>
  <si>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</si>
  <si>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</si>
  <si>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</si>
  <si>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</si>
  <si>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</si>
  <si>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</si>
  <si>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</si>
  <si>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</si>
  <si>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</si>
  <si>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</si>
  <si>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</si>
  <si>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</si>
  <si>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</si>
  <si>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</si>
  <si>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</si>
  <si>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</si>
  <si>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</si>
  <si>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</si>
  <si>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</si>
  <si>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</si>
  <si>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</si>
  <si>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</si>
  <si>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</si>
  <si>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</si>
  <si>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</si>
  <si>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</si>
  <si>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</si>
  <si>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</si>
  <si>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</si>
  <si>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</si>
  <si>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</si>
  <si>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</si>
  <si>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</si>
  <si>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</si>
  <si>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</si>
  <si>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</si>
  <si>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</si>
  <si>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</si>
  <si>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</si>
  <si>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</si>
  <si>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</si>
  <si>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</si>
  <si>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</si>
  <si>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</si>
  <si>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</si>
  <si>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</si>
  <si>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</si>
  <si>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</si>
  <si>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</si>
  <si>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</si>
  <si>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</si>
  <si>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</si>
  <si>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</si>
  <si>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</si>
  <si>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</si>
  <si>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</si>
  <si>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</si>
  <si>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</si>
  <si>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</si>
  <si>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</si>
  <si>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</si>
  <si>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</si>
  <si>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</si>
  <si>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</si>
  <si>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</si>
  <si>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</si>
  <si>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</si>
  <si>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</si>
  <si>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</si>
  <si>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</si>
  <si>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</si>
  <si>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</si>
  <si>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</si>
  <si>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</si>
  <si>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</si>
  <si>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</si>
  <si>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</si>
  <si>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</si>
  <si>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</si>
  <si>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</si>
  <si>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</si>
  <si>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</si>
  <si>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</si>
  <si>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</si>
  <si>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</si>
  <si>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</si>
  <si>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</si>
  <si>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</si>
  <si>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</si>
  <si>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</si>
  <si>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</si>
  <si>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</si>
  <si>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</si>
  <si>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Rebuild Asset Contagion Index</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</si>
  <si>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</si>
  <si>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</si>
  <si>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</si>
  <si>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</si>
  <si>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</si>
  <si>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</si>
  <si>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</si>
  <si>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</si>
  <si>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</si>
  <si>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</si>
  <si>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</si>
  <si>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</si>
  <si>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</si>
  <si>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</si>
  <si>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</si>
  <si>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</si>
  <si>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</si>
  <si>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</si>
  <si>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</si>
  <si>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</si>
  <si>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</si>
  <si>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</si>
  <si>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</si>
  <si>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</si>
  <si>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</si>
  <si>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</si>
  <si>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</si>
  <si>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</si>
  <si>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</si>
  <si>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</si>
  <si>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</si>
  <si>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</si>
  <si>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</si>
  <si>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</si>
  <si>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Sentiment Model Exploration</t>
  </si>
  <si>
    <t>Sentiment Model Scraping - FT, Reuters, Reddit/PushShift</t>
  </si>
  <si>
    <t>Sentiment Indices Release (1.01)</t>
  </si>
  <si>
    <t>Sentiment Model DB Setup</t>
  </si>
  <si>
    <t>Sentiment Model Web Page Setup</t>
  </si>
  <si>
    <t>Add RoBERTa Emotions Graph</t>
  </si>
  <si>
    <t>Index Improvements (Add RoBERTa Emotions)</t>
  </si>
  <si>
    <t>Page Release</t>
  </si>
  <si>
    <t>Other Indices (1.02)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</si>
</sst>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164" fontId="28"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4">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71"/>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11</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18"/>
  <sheetViews>
    <sheetView showGridLines="0" tabSelected="1" zoomScaleNormal="100" workbookViewId="0">
      <pane ySplit="7" topLeftCell="A173" activePane="bottomLeft" state="frozen"/>
      <selection pane="bottomLeft" activeCell="I189" sqref="I189"/>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75"/>
      <c r="M1" s="75"/>
      <c r="N1" s="75"/>
      <c r="O1" s="75"/>
      <c r="P1" s="75"/>
      <c r="Q1" s="75"/>
      <c r="R1" s="75"/>
      <c r="S1" s="75"/>
      <c r="T1" s="75"/>
      <c r="U1" s="75"/>
      <c r="V1" s="75"/>
      <c r="W1" s="75"/>
      <c r="X1" s="75"/>
      <c r="Y1" s="75"/>
      <c r="Z1" s="75"/>
      <c r="AA1" s="75"/>
      <c r="AB1" s="75"/>
      <c r="AC1" s="75"/>
      <c r="AD1" s="75"/>
      <c r="AE1" s="75"/>
      <c r="AF1" s="75"/>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7">
        <v>44192</v>
      </c>
      <c r="D4" s="77"/>
      <c r="E4" s="77"/>
      <c r="F4" s="77"/>
      <c r="G4" s="5"/>
      <c r="H4" s="14" t="s">
        <v>8</v>
      </c>
      <c r="I4" s="15">
        <v>71</v>
      </c>
      <c r="J4" s="5"/>
      <c r="L4" s="69" t="str">
        <f>"Week "&amp;(L6-($C$4-WEEKDAY($C$4,1)+2))/7+1</f>
        <v>Week 71</v>
      </c>
      <c r="M4" s="70"/>
      <c r="N4" s="70"/>
      <c r="O4" s="70"/>
      <c r="P4" s="70"/>
      <c r="Q4" s="70"/>
      <c r="R4" s="71"/>
      <c r="S4" s="69" t="str">
        <f>"Week "&amp;(S6-($C$4-WEEKDAY($C$4,1)+2))/7+1</f>
        <v>Week 72</v>
      </c>
      <c r="T4" s="70"/>
      <c r="U4" s="70"/>
      <c r="V4" s="70"/>
      <c r="W4" s="70"/>
      <c r="X4" s="70"/>
      <c r="Y4" s="71"/>
      <c r="Z4" s="69" t="str">
        <f>"Week "&amp;(Z6-($C$4-WEEKDAY($C$4,1)+2))/7+1</f>
        <v>Week 73</v>
      </c>
      <c r="AA4" s="70"/>
      <c r="AB4" s="70"/>
      <c r="AC4" s="70"/>
      <c r="AD4" s="70"/>
      <c r="AE4" s="70"/>
      <c r="AF4" s="71"/>
      <c r="AG4" s="69" t="str">
        <f>"Week "&amp;(AG6-($C$4-WEEKDAY($C$4,1)+2))/7+1</f>
        <v>Week 74</v>
      </c>
      <c r="AH4" s="70"/>
      <c r="AI4" s="70"/>
      <c r="AJ4" s="70"/>
      <c r="AK4" s="70"/>
      <c r="AL4" s="70"/>
      <c r="AM4" s="71"/>
      <c r="AN4" s="69" t="str">
        <f>"Week "&amp;(AN6-($C$4-WEEKDAY($C$4,1)+2))/7+1</f>
        <v>Week 75</v>
      </c>
      <c r="AO4" s="70"/>
      <c r="AP4" s="70"/>
      <c r="AQ4" s="70"/>
      <c r="AR4" s="70"/>
      <c r="AS4" s="70"/>
      <c r="AT4" s="71"/>
      <c r="AU4" s="69" t="str">
        <f>"Week "&amp;(AU6-($C$4-WEEKDAY($C$4,1)+2))/7+1</f>
        <v>Week 76</v>
      </c>
      <c r="AV4" s="70"/>
      <c r="AW4" s="70"/>
      <c r="AX4" s="70"/>
      <c r="AY4" s="70"/>
      <c r="AZ4" s="70"/>
      <c r="BA4" s="71"/>
      <c r="BB4" s="69" t="str">
        <f>"Week "&amp;(BB6-($C$4-WEEKDAY($C$4,1)+2))/7+1</f>
        <v>Week 77</v>
      </c>
      <c r="BC4" s="70"/>
      <c r="BD4" s="70"/>
      <c r="BE4" s="70"/>
      <c r="BF4" s="70"/>
      <c r="BG4" s="70"/>
      <c r="BH4" s="71"/>
      <c r="BI4" s="69" t="str">
        <f>"Week "&amp;(BI6-($C$4-WEEKDAY($C$4,1)+2))/7+1</f>
        <v>Week 78</v>
      </c>
      <c r="BJ4" s="70"/>
      <c r="BK4" s="70"/>
      <c r="BL4" s="70"/>
      <c r="BM4" s="70"/>
      <c r="BN4" s="70"/>
      <c r="BO4" s="71"/>
    </row>
    <row r="5" spans="1:67" ht="17.25" customHeight="1" x14ac:dyDescent="0.2">
      <c r="B5" s="14" t="s">
        <v>10</v>
      </c>
      <c r="C5" s="76" t="s">
        <v>98</v>
      </c>
      <c r="D5" s="76"/>
      <c r="E5" s="76"/>
      <c r="F5" s="76"/>
      <c r="L5" s="72">
        <f>L6</f>
        <v>44683</v>
      </c>
      <c r="M5" s="73"/>
      <c r="N5" s="73"/>
      <c r="O5" s="73"/>
      <c r="P5" s="73"/>
      <c r="Q5" s="73"/>
      <c r="R5" s="74"/>
      <c r="S5" s="72">
        <f>S6</f>
        <v>44690</v>
      </c>
      <c r="T5" s="73"/>
      <c r="U5" s="73"/>
      <c r="V5" s="73"/>
      <c r="W5" s="73"/>
      <c r="X5" s="73"/>
      <c r="Y5" s="74"/>
      <c r="Z5" s="72">
        <f>Z6</f>
        <v>44697</v>
      </c>
      <c r="AA5" s="73"/>
      <c r="AB5" s="73"/>
      <c r="AC5" s="73"/>
      <c r="AD5" s="73"/>
      <c r="AE5" s="73"/>
      <c r="AF5" s="74"/>
      <c r="AG5" s="72">
        <f>AG6</f>
        <v>44704</v>
      </c>
      <c r="AH5" s="73"/>
      <c r="AI5" s="73"/>
      <c r="AJ5" s="73"/>
      <c r="AK5" s="73"/>
      <c r="AL5" s="73"/>
      <c r="AM5" s="74"/>
      <c r="AN5" s="72">
        <f>AN6</f>
        <v>44711</v>
      </c>
      <c r="AO5" s="73"/>
      <c r="AP5" s="73"/>
      <c r="AQ5" s="73"/>
      <c r="AR5" s="73"/>
      <c r="AS5" s="73"/>
      <c r="AT5" s="74"/>
      <c r="AU5" s="72">
        <f>AU6</f>
        <v>44718</v>
      </c>
      <c r="AV5" s="73"/>
      <c r="AW5" s="73"/>
      <c r="AX5" s="73"/>
      <c r="AY5" s="73"/>
      <c r="AZ5" s="73"/>
      <c r="BA5" s="74"/>
      <c r="BB5" s="72">
        <f>BB6</f>
        <v>44725</v>
      </c>
      <c r="BC5" s="73"/>
      <c r="BD5" s="73"/>
      <c r="BE5" s="73"/>
      <c r="BF5" s="73"/>
      <c r="BG5" s="73"/>
      <c r="BH5" s="74"/>
      <c r="BI5" s="72">
        <f>BI6</f>
        <v>44732</v>
      </c>
      <c r="BJ5" s="73"/>
      <c r="BK5" s="73"/>
      <c r="BL5" s="73"/>
      <c r="BM5" s="73"/>
      <c r="BN5" s="73"/>
      <c r="BO5" s="74"/>
    </row>
    <row r="6" spans="1:67" ht="12.75" x14ac:dyDescent="0.2">
      <c r="L6" s="17">
        <f>C4-WEEKDAY(C4,1)+2+7*(I4-1)</f>
        <v>44683</v>
      </c>
      <c r="M6" s="18">
        <f t="shared" ref="M6:AR6" si="0">L6+1</f>
        <v>44684</v>
      </c>
      <c r="N6" s="18">
        <f t="shared" si="0"/>
        <v>44685</v>
      </c>
      <c r="O6" s="18">
        <f t="shared" si="0"/>
        <v>44686</v>
      </c>
      <c r="P6" s="18">
        <f t="shared" si="0"/>
        <v>44687</v>
      </c>
      <c r="Q6" s="18">
        <f t="shared" si="0"/>
        <v>44688</v>
      </c>
      <c r="R6" s="19">
        <f t="shared" si="0"/>
        <v>44689</v>
      </c>
      <c r="S6" s="17">
        <f t="shared" si="0"/>
        <v>44690</v>
      </c>
      <c r="T6" s="18">
        <f t="shared" si="0"/>
        <v>44691</v>
      </c>
      <c r="U6" s="18">
        <f t="shared" si="0"/>
        <v>44692</v>
      </c>
      <c r="V6" s="18">
        <f t="shared" si="0"/>
        <v>44693</v>
      </c>
      <c r="W6" s="18">
        <f t="shared" si="0"/>
        <v>44694</v>
      </c>
      <c r="X6" s="18">
        <f t="shared" si="0"/>
        <v>44695</v>
      </c>
      <c r="Y6" s="19">
        <f t="shared" si="0"/>
        <v>44696</v>
      </c>
      <c r="Z6" s="17">
        <f t="shared" si="0"/>
        <v>44697</v>
      </c>
      <c r="AA6" s="18">
        <f t="shared" si="0"/>
        <v>44698</v>
      </c>
      <c r="AB6" s="18">
        <f t="shared" si="0"/>
        <v>44699</v>
      </c>
      <c r="AC6" s="18">
        <f t="shared" si="0"/>
        <v>44700</v>
      </c>
      <c r="AD6" s="18">
        <f t="shared" si="0"/>
        <v>44701</v>
      </c>
      <c r="AE6" s="18">
        <f t="shared" si="0"/>
        <v>44702</v>
      </c>
      <c r="AF6" s="19">
        <f t="shared" si="0"/>
        <v>44703</v>
      </c>
      <c r="AG6" s="17">
        <f t="shared" si="0"/>
        <v>44704</v>
      </c>
      <c r="AH6" s="18">
        <f t="shared" si="0"/>
        <v>44705</v>
      </c>
      <c r="AI6" s="18">
        <f t="shared" si="0"/>
        <v>44706</v>
      </c>
      <c r="AJ6" s="18">
        <f t="shared" si="0"/>
        <v>44707</v>
      </c>
      <c r="AK6" s="18">
        <f t="shared" si="0"/>
        <v>44708</v>
      </c>
      <c r="AL6" s="18">
        <f t="shared" si="0"/>
        <v>44709</v>
      </c>
      <c r="AM6" s="19">
        <f t="shared" si="0"/>
        <v>44710</v>
      </c>
      <c r="AN6" s="17">
        <f t="shared" si="0"/>
        <v>44711</v>
      </c>
      <c r="AO6" s="18">
        <f t="shared" si="0"/>
        <v>44712</v>
      </c>
      <c r="AP6" s="18">
        <f t="shared" si="0"/>
        <v>44713</v>
      </c>
      <c r="AQ6" s="18">
        <f t="shared" si="0"/>
        <v>44714</v>
      </c>
      <c r="AR6" s="18">
        <f t="shared" si="0"/>
        <v>44715</v>
      </c>
      <c r="AS6" s="18">
        <f t="shared" ref="AS6:BO6" si="1">AR6+1</f>
        <v>44716</v>
      </c>
      <c r="AT6" s="19">
        <f t="shared" si="1"/>
        <v>44717</v>
      </c>
      <c r="AU6" s="17">
        <f t="shared" si="1"/>
        <v>44718</v>
      </c>
      <c r="AV6" s="18">
        <f t="shared" si="1"/>
        <v>44719</v>
      </c>
      <c r="AW6" s="18">
        <f t="shared" si="1"/>
        <v>44720</v>
      </c>
      <c r="AX6" s="18">
        <f t="shared" si="1"/>
        <v>44721</v>
      </c>
      <c r="AY6" s="18">
        <f t="shared" si="1"/>
        <v>44722</v>
      </c>
      <c r="AZ6" s="18">
        <f t="shared" si="1"/>
        <v>44723</v>
      </c>
      <c r="BA6" s="19">
        <f t="shared" si="1"/>
        <v>44724</v>
      </c>
      <c r="BB6" s="17">
        <f t="shared" si="1"/>
        <v>44725</v>
      </c>
      <c r="BC6" s="18">
        <f t="shared" si="1"/>
        <v>44726</v>
      </c>
      <c r="BD6" s="18">
        <f t="shared" si="1"/>
        <v>44727</v>
      </c>
      <c r="BE6" s="18">
        <f t="shared" si="1"/>
        <v>44728</v>
      </c>
      <c r="BF6" s="18">
        <f t="shared" si="1"/>
        <v>44729</v>
      </c>
      <c r="BG6" s="18">
        <f t="shared" si="1"/>
        <v>44730</v>
      </c>
      <c r="BH6" s="19">
        <f t="shared" si="1"/>
        <v>44731</v>
      </c>
      <c r="BI6" s="17">
        <f t="shared" si="1"/>
        <v>44732</v>
      </c>
      <c r="BJ6" s="18">
        <f t="shared" si="1"/>
        <v>44733</v>
      </c>
      <c r="BK6" s="18">
        <f t="shared" si="1"/>
        <v>44734</v>
      </c>
      <c r="BL6" s="18">
        <f t="shared" si="1"/>
        <v>44735</v>
      </c>
      <c r="BM6" s="18">
        <f t="shared" si="1"/>
        <v>44736</v>
      </c>
      <c r="BN6" s="18">
        <f t="shared" si="1"/>
        <v>44737</v>
      </c>
      <c r="BO6" s="19">
        <f t="shared" si="1"/>
        <v>44738</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customHeight="1" x14ac:dyDescent="0.2">
      <c r="A64" s="41" t="str">
        <f t="shared" ref="A64:A181"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customHeight="1" x14ac:dyDescent="0.2">
      <c r="A137" s="60" t="str">
        <f>IF(ISERROR(VALUE(SUBSTITUTE(prevWBS,".",""))),"1",IF(ISERROR(FIND("`",SUBSTITUTE(prevWBS,".","`",1))),TEXT(VALUE(prevWBS)+1,"#"),TEXT(VALUE(LEFT(prevWBS,FIND("`",SUBSTITUTE(prevWBS,".","`",1))-1))+1,"#")))</f>
        <v>14</v>
      </c>
      <c r="B137" s="61" t="s">
        <v>165</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customHeight="1" x14ac:dyDescent="0.2">
      <c r="A140" s="41" t="str">
        <f t="shared" si="9"/>
        <v>14.3</v>
      </c>
      <c r="B140" s="42" t="s">
        <v>157</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customHeight="1" x14ac:dyDescent="0.2">
      <c r="A141" s="41" t="str">
        <f t="shared" si="9"/>
        <v>14.4</v>
      </c>
      <c r="B141" s="42" t="s">
        <v>158</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customHeight="1" x14ac:dyDescent="0.2">
      <c r="A142" s="41" t="str">
        <f t="shared" si="9"/>
        <v>14.5</v>
      </c>
      <c r="B142" s="42" t="s">
        <v>160</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customHeight="1" x14ac:dyDescent="0.2">
      <c r="A143" s="41" t="str">
        <f t="shared" si="9"/>
        <v>14.6</v>
      </c>
      <c r="B143" s="42" t="s">
        <v>162</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customHeight="1" x14ac:dyDescent="0.2">
      <c r="A144" s="41" t="str">
        <f t="shared" si="9"/>
        <v>14.7</v>
      </c>
      <c r="B144" s="42" t="s">
        <v>159</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customHeight="1" x14ac:dyDescent="0.2">
      <c r="A145" s="41" t="str">
        <f t="shared" si="9"/>
        <v>14.8</v>
      </c>
      <c r="B145" s="42" t="s">
        <v>161</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customHeight="1" x14ac:dyDescent="0.2">
      <c r="A146" s="41" t="str">
        <f t="shared" si="9"/>
        <v>14.9</v>
      </c>
      <c r="B146" s="42" t="s">
        <v>163</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190</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164</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166</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168</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167</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170</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169</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174</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171</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180</v>
      </c>
      <c r="D156" s="53"/>
      <c r="E156" s="44" t="s">
        <v>179</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172</v>
      </c>
      <c r="D157" s="53"/>
      <c r="E157" s="44" t="s">
        <v>67</v>
      </c>
      <c r="F157" s="45">
        <v>44578</v>
      </c>
      <c r="G157" s="46">
        <v>44601</v>
      </c>
      <c r="H157" s="56"/>
      <c r="I157" s="48">
        <v>1</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177</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173</v>
      </c>
      <c r="D159" s="53"/>
      <c r="E159" s="44" t="s">
        <v>64</v>
      </c>
      <c r="F159" s="45">
        <v>44594</v>
      </c>
      <c r="G159" s="46">
        <v>44604</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175</v>
      </c>
      <c r="D160" s="53"/>
      <c r="E160" s="44" t="s">
        <v>66</v>
      </c>
      <c r="F160" s="45">
        <v>44605</v>
      </c>
      <c r="G160" s="46">
        <v>44606</v>
      </c>
      <c r="H160" s="56"/>
      <c r="I160" s="48">
        <v>1</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181</v>
      </c>
      <c r="D161" s="53"/>
      <c r="E161" s="53" t="s">
        <v>64</v>
      </c>
      <c r="F161" s="54">
        <v>44606</v>
      </c>
      <c r="G161" s="55">
        <v>44607</v>
      </c>
      <c r="H161" s="56"/>
      <c r="I161" s="57">
        <v>1</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182</v>
      </c>
      <c r="D162" s="53"/>
      <c r="E162" s="53" t="s">
        <v>65</v>
      </c>
      <c r="F162" s="54">
        <v>44607</v>
      </c>
      <c r="G162" s="55">
        <v>44611</v>
      </c>
      <c r="H162" s="56"/>
      <c r="I162" s="57">
        <v>1</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183</v>
      </c>
      <c r="D163" s="53"/>
      <c r="E163" s="53" t="s">
        <v>64</v>
      </c>
      <c r="F163" s="54">
        <v>44610</v>
      </c>
      <c r="G163" s="55">
        <v>44612</v>
      </c>
      <c r="H163" s="56"/>
      <c r="I163" s="57">
        <v>1</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t="str">
        <f t="shared" si="9"/>
        <v>15.17</v>
      </c>
      <c r="B164" s="42" t="s">
        <v>185</v>
      </c>
      <c r="D164" s="53"/>
      <c r="E164" s="53" t="s">
        <v>64</v>
      </c>
      <c r="F164" s="54">
        <v>44613</v>
      </c>
      <c r="G164" s="55">
        <v>44613</v>
      </c>
      <c r="H164" s="56"/>
      <c r="I164" s="57">
        <v>1</v>
      </c>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t="str">
        <f t="shared" si="9"/>
        <v>15.18</v>
      </c>
      <c r="B165" s="42" t="s">
        <v>184</v>
      </c>
      <c r="D165" s="53"/>
      <c r="E165" s="53" t="s">
        <v>66</v>
      </c>
      <c r="F165" s="54">
        <v>44613</v>
      </c>
      <c r="G165" s="55">
        <v>44613</v>
      </c>
      <c r="H165" s="56"/>
      <c r="I165" s="57">
        <v>1</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15.19</v>
      </c>
      <c r="B166" s="42" t="s">
        <v>186</v>
      </c>
      <c r="D166" s="53"/>
      <c r="E166" s="53" t="s">
        <v>66</v>
      </c>
      <c r="F166" s="54">
        <v>44613</v>
      </c>
      <c r="G166" s="55">
        <v>44615</v>
      </c>
      <c r="H166" s="56"/>
      <c r="I166" s="57">
        <v>1</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15.20</v>
      </c>
      <c r="B167" s="42" t="s">
        <v>187</v>
      </c>
      <c r="D167" s="53"/>
      <c r="E167" s="53" t="s">
        <v>66</v>
      </c>
      <c r="F167" s="54">
        <v>44616</v>
      </c>
      <c r="G167" s="55">
        <v>44617</v>
      </c>
      <c r="H167" s="56"/>
      <c r="I167" s="57">
        <v>1</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15.21</v>
      </c>
      <c r="B168" s="42" t="s">
        <v>189</v>
      </c>
      <c r="D168" s="53"/>
      <c r="E168" s="53" t="s">
        <v>64</v>
      </c>
      <c r="F168" s="54">
        <v>44616</v>
      </c>
      <c r="G168" s="55">
        <v>44620</v>
      </c>
      <c r="H168" s="56"/>
      <c r="I168" s="57">
        <v>1</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15.22</v>
      </c>
      <c r="B169" s="42" t="s">
        <v>188</v>
      </c>
      <c r="D169" s="53"/>
      <c r="E169" s="53" t="s">
        <v>66</v>
      </c>
      <c r="F169" s="54">
        <v>44617</v>
      </c>
      <c r="G169" s="55">
        <v>44621</v>
      </c>
      <c r="H169" s="56"/>
      <c r="I169" s="57">
        <v>1</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t="str">
        <f t="shared" si="9"/>
        <v>15.23</v>
      </c>
      <c r="B170" s="42" t="s">
        <v>176</v>
      </c>
      <c r="D170" s="53"/>
      <c r="E170" s="53" t="s">
        <v>68</v>
      </c>
      <c r="F170" s="54">
        <v>44621</v>
      </c>
      <c r="G170" s="55">
        <v>44621</v>
      </c>
      <c r="H170" s="56"/>
      <c r="I170" s="57">
        <v>1</v>
      </c>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t="str">
        <f t="shared" si="9"/>
        <v>15.24</v>
      </c>
      <c r="B171" s="42" t="s">
        <v>178</v>
      </c>
      <c r="D171" s="53"/>
      <c r="E171" s="53" t="s">
        <v>67</v>
      </c>
      <c r="F171" s="54">
        <v>44621</v>
      </c>
      <c r="G171" s="55">
        <v>44622</v>
      </c>
      <c r="H171" s="56"/>
      <c r="I171" s="57">
        <v>1</v>
      </c>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0" customFormat="1" ht="14.1" customHeight="1" x14ac:dyDescent="0.2">
      <c r="A172" s="60" t="str">
        <f>IF(ISERROR(VALUE(SUBSTITUTE(prevWBS,".",""))),"1",IF(ISERROR(FIND("`",SUBSTITUTE(prevWBS,".","`",1))),TEXT(VALUE(prevWBS)+1,"#"),TEXT(VALUE(LEFT(prevWBS,FIND("`",SUBSTITUTE(prevWBS,".","`",1))-1))+1,"#")))</f>
        <v>16</v>
      </c>
      <c r="B172" s="61" t="s">
        <v>193</v>
      </c>
      <c r="D172" s="62"/>
      <c r="E172" s="62"/>
      <c r="F172" s="63"/>
      <c r="G172" s="63" t="str">
        <f t="shared" ref="G172" si="30">IF(ISBLANK(F172)," - ",IF(H172=0,F172,F172+H172-1))</f>
        <v xml:space="preserve"> - </v>
      </c>
      <c r="H172" s="64"/>
      <c r="I172" s="65"/>
      <c r="J172" s="66" t="str">
        <f t="shared" ref="J172" si="31">IF(OR(G172=0,F172=0)," - ",NETWORKDAYS(F172,G172))</f>
        <v xml:space="preserve"> - </v>
      </c>
      <c r="K172" s="67"/>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row>
    <row r="173" spans="1:67" s="43" customFormat="1" ht="14.1" customHeight="1" x14ac:dyDescent="0.2">
      <c r="A173" s="41" t="str">
        <f t="shared" si="9"/>
        <v>16.1</v>
      </c>
      <c r="B173" s="42" t="s">
        <v>191</v>
      </c>
      <c r="D173" s="53"/>
      <c r="E173" s="44" t="s">
        <v>66</v>
      </c>
      <c r="F173" s="45">
        <v>44623</v>
      </c>
      <c r="G173" s="46">
        <v>44675</v>
      </c>
      <c r="H173" s="56"/>
      <c r="I173" s="48">
        <v>1</v>
      </c>
      <c r="J173" s="58"/>
      <c r="K173" s="59"/>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t="str">
        <f t="shared" si="9"/>
        <v>16.2</v>
      </c>
      <c r="B174" s="42" t="s">
        <v>192</v>
      </c>
      <c r="D174" s="53"/>
      <c r="E174" s="44" t="s">
        <v>64</v>
      </c>
      <c r="F174" s="45">
        <v>44654</v>
      </c>
      <c r="G174" s="46">
        <v>44689</v>
      </c>
      <c r="H174" s="56"/>
      <c r="I174" s="48">
        <v>1</v>
      </c>
      <c r="J174" s="58"/>
      <c r="K174" s="59"/>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t="str">
        <f t="shared" si="9"/>
        <v>16.3</v>
      </c>
      <c r="B175" s="42" t="s">
        <v>194</v>
      </c>
      <c r="D175" s="53"/>
      <c r="E175" s="44" t="s">
        <v>65</v>
      </c>
      <c r="F175" s="45">
        <v>44682</v>
      </c>
      <c r="G175" s="46">
        <v>44689</v>
      </c>
      <c r="H175" s="56"/>
      <c r="I175" s="48">
        <v>1</v>
      </c>
      <c r="J175" s="58"/>
      <c r="K175" s="59"/>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t="str">
        <f t="shared" si="9"/>
        <v>16.4</v>
      </c>
      <c r="B176" s="42" t="s">
        <v>195</v>
      </c>
      <c r="D176" s="53"/>
      <c r="E176" s="44" t="s">
        <v>66</v>
      </c>
      <c r="F176" s="45">
        <v>44689</v>
      </c>
      <c r="G176" s="46">
        <v>44696</v>
      </c>
      <c r="H176" s="56"/>
      <c r="I176" s="48">
        <v>1</v>
      </c>
      <c r="J176" s="58"/>
      <c r="K176" s="59"/>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t="str">
        <f t="shared" si="9"/>
        <v>16.5</v>
      </c>
      <c r="B177" s="42" t="s">
        <v>197</v>
      </c>
      <c r="D177" s="53"/>
      <c r="E177" s="44" t="s">
        <v>64</v>
      </c>
      <c r="F177" s="45">
        <v>44691</v>
      </c>
      <c r="G177" s="46">
        <v>44696</v>
      </c>
      <c r="H177" s="56"/>
      <c r="I177" s="48">
        <v>1</v>
      </c>
      <c r="J177" s="58"/>
      <c r="K177" s="59"/>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t="str">
        <f t="shared" si="9"/>
        <v>16.6</v>
      </c>
      <c r="B178" s="42" t="s">
        <v>196</v>
      </c>
      <c r="D178" s="53"/>
      <c r="E178" s="44" t="s">
        <v>66</v>
      </c>
      <c r="F178" s="45">
        <v>44694</v>
      </c>
      <c r="G178" s="46">
        <v>44696</v>
      </c>
      <c r="H178" s="56"/>
      <c r="I178" s="48">
        <v>1</v>
      </c>
      <c r="J178" s="58"/>
      <c r="K178" s="59"/>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t="str">
        <f t="shared" si="9"/>
        <v>16.7</v>
      </c>
      <c r="B179" s="42" t="s">
        <v>198</v>
      </c>
      <c r="D179" s="53"/>
      <c r="E179" s="44" t="s">
        <v>64</v>
      </c>
      <c r="F179" s="45">
        <v>44696</v>
      </c>
      <c r="G179" s="46">
        <v>44696</v>
      </c>
      <c r="H179" s="56"/>
      <c r="I179" s="48">
        <v>1</v>
      </c>
      <c r="J179" s="58"/>
      <c r="K179" s="59"/>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0" customFormat="1" ht="14.1" customHeight="1" x14ac:dyDescent="0.2">
      <c r="A180" s="60" t="str">
        <f>IF(ISERROR(VALUE(SUBSTITUTE(prevWBS,".",""))),"1",IF(ISERROR(FIND("`",SUBSTITUTE(prevWBS,".","`",1))),TEXT(VALUE(prevWBS)+1,"#"),TEXT(VALUE(LEFT(prevWBS,FIND("`",SUBSTITUTE(prevWBS,".","`",1))-1))+1,"#")))</f>
        <v>17</v>
      </c>
      <c r="B180" s="61" t="s">
        <v>199</v>
      </c>
      <c r="D180" s="62"/>
      <c r="E180" s="62"/>
      <c r="F180" s="63"/>
      <c r="G180" s="63" t="str">
        <f t="shared" ref="G180" si="32">IF(ISBLANK(F180)," - ",IF(H180=0,F180,F180+H180-1))</f>
        <v xml:space="preserve"> - </v>
      </c>
      <c r="H180" s="64"/>
      <c r="I180" s="65"/>
      <c r="J180" s="66" t="str">
        <f t="shared" ref="J180" si="33">IF(OR(G180=0,F180=0)," - ",NETWORKDAYS(F180,G180))</f>
        <v xml:space="preserve"> - </v>
      </c>
      <c r="K180" s="67"/>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c r="AM180" s="68"/>
      <c r="AN180" s="68"/>
      <c r="AO180" s="68"/>
      <c r="AP180" s="68"/>
      <c r="AQ180" s="68"/>
      <c r="AR180" s="68"/>
      <c r="AS180" s="68"/>
      <c r="AT180" s="68"/>
      <c r="AU180" s="68"/>
      <c r="AV180" s="68"/>
      <c r="AW180" s="68"/>
      <c r="AX180" s="68"/>
      <c r="AY180" s="68"/>
      <c r="AZ180" s="68"/>
      <c r="BA180" s="68"/>
      <c r="BB180" s="68"/>
      <c r="BC180" s="68"/>
      <c r="BD180" s="68"/>
      <c r="BE180" s="68"/>
      <c r="BF180" s="68"/>
      <c r="BG180" s="68"/>
      <c r="BH180" s="68"/>
      <c r="BI180" s="68"/>
      <c r="BJ180" s="68"/>
      <c r="BK180" s="68"/>
      <c r="BL180" s="68"/>
      <c r="BM180" s="68"/>
      <c r="BN180" s="68"/>
      <c r="BO180" s="68"/>
    </row>
    <row r="181" spans="1:67" s="43" customFormat="1" ht="14.1" customHeight="1" x14ac:dyDescent="0.2">
      <c r="A181" s="41" t="str">
        <f t="shared" si="9"/>
        <v>17.1</v>
      </c>
      <c r="B181" s="42" t="s">
        <v>156</v>
      </c>
      <c r="D181" s="53"/>
      <c r="E181" s="44" t="s">
        <v>64</v>
      </c>
      <c r="F181" s="45">
        <v>44674</v>
      </c>
      <c r="G181" s="46">
        <v>44682</v>
      </c>
      <c r="H181" s="56"/>
      <c r="I181" s="48">
        <v>0</v>
      </c>
      <c r="J181" s="58"/>
      <c r="K181" s="59"/>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c r="B182" s="42"/>
      <c r="D182" s="53"/>
      <c r="E182" s="44"/>
      <c r="F182" s="45"/>
      <c r="G182" s="46"/>
      <c r="H182" s="56"/>
      <c r="I182" s="48"/>
      <c r="J182" s="58"/>
      <c r="K182" s="59"/>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c r="B183" s="42"/>
      <c r="D183" s="53"/>
      <c r="E183" s="44"/>
      <c r="F183" s="45"/>
      <c r="G183" s="46"/>
      <c r="H183" s="56"/>
      <c r="I183" s="48"/>
      <c r="J183" s="58"/>
      <c r="K183" s="59"/>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c r="B184" s="42"/>
      <c r="D184" s="53"/>
      <c r="E184" s="44"/>
      <c r="F184" s="45"/>
      <c r="G184" s="46"/>
      <c r="H184" s="56"/>
      <c r="I184" s="48"/>
      <c r="J184" s="58"/>
      <c r="K184" s="59"/>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c r="B185" s="42"/>
      <c r="D185" s="44"/>
      <c r="E185" s="44"/>
      <c r="F185" s="45"/>
      <c r="G185" s="46"/>
      <c r="H185" s="47"/>
      <c r="I185" s="48"/>
      <c r="J185" s="49"/>
      <c r="K185" s="50"/>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3" customFormat="1" ht="14.1" customHeight="1" x14ac:dyDescent="0.2">
      <c r="A186" s="41"/>
      <c r="B186" s="42"/>
      <c r="D186" s="44"/>
      <c r="E186" s="44"/>
      <c r="F186" s="45"/>
      <c r="G186" s="46"/>
      <c r="H186" s="47"/>
      <c r="I186" s="48"/>
      <c r="J186" s="49"/>
      <c r="K186" s="50"/>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row>
    <row r="187" spans="1:67" s="43" customFormat="1" ht="14.1" customHeight="1" x14ac:dyDescent="0.2">
      <c r="A187" s="41"/>
      <c r="B187" s="42"/>
      <c r="D187" s="53"/>
      <c r="E187" s="44"/>
      <c r="F187" s="45"/>
      <c r="G187" s="46"/>
      <c r="H187" s="47"/>
      <c r="I187" s="48"/>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c r="B188" s="42"/>
      <c r="D188" s="53"/>
      <c r="E188" s="44"/>
      <c r="F188" s="45"/>
      <c r="G188" s="46"/>
      <c r="H188" s="47"/>
      <c r="I188" s="48"/>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c r="B189" s="42"/>
      <c r="D189" s="53"/>
      <c r="E189" s="44"/>
      <c r="F189" s="45"/>
      <c r="G189" s="46"/>
      <c r="H189" s="47"/>
      <c r="I189" s="48"/>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c r="B190" s="42"/>
      <c r="D190" s="53"/>
      <c r="E190" s="44"/>
      <c r="F190" s="45"/>
      <c r="G190" s="46"/>
      <c r="H190" s="47"/>
      <c r="I190" s="48"/>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c r="B191" s="42"/>
      <c r="D191" s="53"/>
      <c r="E191" s="44"/>
      <c r="F191" s="45"/>
      <c r="G191" s="46"/>
      <c r="H191" s="47"/>
      <c r="I191" s="48"/>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c r="B192" s="42"/>
      <c r="D192" s="44"/>
      <c r="E192" s="44"/>
      <c r="F192" s="45"/>
      <c r="G192" s="46"/>
      <c r="H192" s="47"/>
      <c r="I192" s="48"/>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c r="B193" s="42"/>
      <c r="D193" s="44"/>
      <c r="E193" s="44"/>
      <c r="F193" s="45"/>
      <c r="G193" s="46"/>
      <c r="H193" s="47"/>
      <c r="I193" s="48"/>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row r="194" spans="1:67" s="43" customFormat="1" ht="14.1" customHeight="1" x14ac:dyDescent="0.2">
      <c r="A194" s="41"/>
      <c r="B194" s="42"/>
      <c r="D194" s="44"/>
      <c r="E194" s="44"/>
      <c r="F194" s="45"/>
      <c r="G194" s="46"/>
      <c r="H194" s="47"/>
      <c r="I194" s="48"/>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c r="B195" s="42"/>
      <c r="D195" s="44"/>
      <c r="E195" s="44"/>
      <c r="F195" s="45"/>
      <c r="G195" s="46"/>
      <c r="H195" s="47"/>
      <c r="I195" s="48"/>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c r="B196" s="42"/>
      <c r="D196" s="53"/>
      <c r="E196" s="44"/>
      <c r="F196" s="45"/>
      <c r="G196" s="46"/>
      <c r="H196" s="47"/>
      <c r="I196" s="48"/>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c r="B197" s="42"/>
      <c r="D197" s="53"/>
      <c r="E197" s="44"/>
      <c r="F197" s="45"/>
      <c r="G197" s="46"/>
      <c r="H197" s="47"/>
      <c r="I197" s="48"/>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c r="B198" s="42"/>
      <c r="D198" s="53"/>
      <c r="E198" s="44"/>
      <c r="F198" s="45"/>
      <c r="G198" s="46"/>
      <c r="H198" s="47"/>
      <c r="I198" s="48"/>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c r="B199" s="42"/>
      <c r="D199" s="53"/>
      <c r="E199" s="44"/>
      <c r="F199" s="45"/>
      <c r="G199" s="46"/>
      <c r="H199" s="47"/>
      <c r="I199" s="48"/>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c r="B200" s="42"/>
      <c r="D200" s="53"/>
      <c r="E200" s="44"/>
      <c r="F200" s="45"/>
      <c r="G200" s="46"/>
      <c r="H200" s="47"/>
      <c r="I200" s="48"/>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c r="B201" s="42"/>
      <c r="D201" s="44"/>
      <c r="E201" s="44"/>
      <c r="F201" s="45"/>
      <c r="G201" s="46"/>
      <c r="H201" s="47"/>
      <c r="I201" s="48"/>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c r="B202" s="42"/>
      <c r="D202" s="44"/>
      <c r="E202" s="44"/>
      <c r="F202" s="45"/>
      <c r="G202" s="46"/>
      <c r="H202" s="47"/>
      <c r="I202" s="48"/>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c r="B203" s="42"/>
      <c r="D203" s="44"/>
      <c r="E203" s="44"/>
      <c r="F203" s="45"/>
      <c r="G203" s="46"/>
      <c r="H203" s="47"/>
      <c r="I203" s="48"/>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c r="B204" s="42"/>
      <c r="D204" s="44"/>
      <c r="E204" s="44"/>
      <c r="F204" s="45"/>
      <c r="G204" s="46"/>
      <c r="H204" s="47"/>
      <c r="I204" s="48"/>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53"/>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53"/>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row r="207" spans="1:67" s="43" customFormat="1" ht="14.1" customHeight="1" x14ac:dyDescent="0.2">
      <c r="A207" s="41"/>
      <c r="B207" s="42"/>
      <c r="D207" s="53"/>
      <c r="E207" s="44"/>
      <c r="F207" s="45"/>
      <c r="G207" s="46"/>
      <c r="H207" s="47"/>
      <c r="I207" s="48"/>
      <c r="J207" s="49"/>
      <c r="K207" s="50"/>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row>
    <row r="208" spans="1:67" s="43" customFormat="1" ht="14.1" customHeight="1" x14ac:dyDescent="0.2">
      <c r="A208" s="41"/>
      <c r="B208" s="42"/>
      <c r="D208" s="53"/>
      <c r="E208" s="44"/>
      <c r="F208" s="45"/>
      <c r="G208" s="46"/>
      <c r="H208" s="47"/>
      <c r="I208" s="48"/>
      <c r="J208" s="49"/>
      <c r="K208" s="50"/>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row r="209" spans="1:67" s="43" customFormat="1" ht="14.1" customHeight="1" x14ac:dyDescent="0.2">
      <c r="A209" s="41"/>
      <c r="B209" s="42"/>
      <c r="D209" s="53"/>
      <c r="E209" s="44"/>
      <c r="F209" s="45"/>
      <c r="G209" s="46"/>
      <c r="H209" s="47"/>
      <c r="I209" s="48"/>
      <c r="J209" s="49"/>
      <c r="K209" s="50"/>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row>
    <row r="210" spans="1:67" s="43" customFormat="1" ht="14.1" customHeight="1" x14ac:dyDescent="0.2">
      <c r="A210" s="41"/>
      <c r="B210" s="42"/>
      <c r="D210" s="44"/>
      <c r="E210" s="44"/>
      <c r="F210" s="45"/>
      <c r="G210" s="46"/>
      <c r="H210" s="47"/>
      <c r="I210" s="48"/>
      <c r="J210" s="49"/>
      <c r="K210" s="50"/>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row>
    <row r="211" spans="1:67" s="43" customFormat="1" ht="14.1" customHeight="1" x14ac:dyDescent="0.2">
      <c r="A211" s="41"/>
      <c r="B211" s="42"/>
      <c r="D211" s="44"/>
      <c r="E211" s="44"/>
      <c r="F211" s="45"/>
      <c r="G211" s="46"/>
      <c r="H211" s="47"/>
      <c r="I211" s="48"/>
      <c r="J211" s="49"/>
      <c r="K211" s="50"/>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row>
    <row r="212" spans="1:67" s="43" customFormat="1" ht="14.1" customHeight="1" x14ac:dyDescent="0.2">
      <c r="A212" s="41"/>
      <c r="B212" s="42"/>
      <c r="D212" s="44"/>
      <c r="E212" s="44"/>
      <c r="F212" s="45"/>
      <c r="G212" s="46"/>
      <c r="H212" s="47"/>
      <c r="I212" s="48"/>
      <c r="J212" s="49"/>
      <c r="K212" s="50"/>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row>
    <row r="213" spans="1:67" s="43" customFormat="1" ht="14.1" customHeight="1" x14ac:dyDescent="0.2">
      <c r="A213" s="41"/>
      <c r="B213" s="42"/>
      <c r="D213" s="44"/>
      <c r="E213" s="44"/>
      <c r="F213" s="45"/>
      <c r="G213" s="46"/>
      <c r="H213" s="47"/>
      <c r="I213" s="48"/>
      <c r="J213" s="49"/>
      <c r="K213" s="50"/>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row>
    <row r="214" spans="1:67" s="43" customFormat="1" ht="14.1" customHeight="1" x14ac:dyDescent="0.2">
      <c r="A214" s="41"/>
      <c r="B214" s="42"/>
      <c r="D214" s="53"/>
      <c r="E214" s="44"/>
      <c r="F214" s="45"/>
      <c r="G214" s="46"/>
      <c r="H214" s="47"/>
      <c r="I214" s="48"/>
      <c r="J214" s="49"/>
      <c r="K214" s="50"/>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row>
    <row r="215" spans="1:67" s="43" customFormat="1" ht="14.1" customHeight="1" x14ac:dyDescent="0.2">
      <c r="A215" s="41"/>
      <c r="B215" s="42"/>
      <c r="D215" s="53"/>
      <c r="E215" s="44"/>
      <c r="F215" s="45"/>
      <c r="G215" s="46"/>
      <c r="H215" s="47"/>
      <c r="I215" s="48"/>
      <c r="J215" s="49"/>
      <c r="K215" s="50"/>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row>
    <row r="216" spans="1:67" s="43" customFormat="1" ht="14.1" customHeight="1" x14ac:dyDescent="0.2">
      <c r="A216" s="41"/>
      <c r="B216" s="42"/>
      <c r="D216" s="53"/>
      <c r="E216" s="44"/>
      <c r="F216" s="45"/>
      <c r="G216" s="46"/>
      <c r="H216" s="47"/>
      <c r="I216" s="48"/>
      <c r="J216" s="49"/>
      <c r="K216" s="50"/>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row>
    <row r="217" spans="1:67" s="43" customFormat="1" ht="14.1" customHeight="1" x14ac:dyDescent="0.2">
      <c r="A217" s="41"/>
      <c r="B217" s="42"/>
      <c r="D217" s="53"/>
      <c r="E217" s="44"/>
      <c r="F217" s="45"/>
      <c r="G217" s="46"/>
      <c r="H217" s="47"/>
      <c r="I217" s="48"/>
      <c r="J217" s="49"/>
      <c r="K217" s="50"/>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row>
    <row r="218" spans="1:67" s="43" customFormat="1" ht="14.1" customHeight="1" x14ac:dyDescent="0.2">
      <c r="A218" s="41"/>
      <c r="B218" s="42"/>
      <c r="D218" s="53"/>
      <c r="E218" s="44"/>
      <c r="F218" s="45"/>
      <c r="G218" s="46"/>
      <c r="H218" s="47"/>
      <c r="I218" s="48"/>
      <c r="J218" s="49"/>
      <c r="K218" s="50"/>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c r="BN218" s="51"/>
      <c r="BO218" s="51"/>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E1:E179 E181:E1048576">
    <cfRule type="cellIs" dxfId="23" priority="26" operator="equal">
      <formula>"Bash"</formula>
    </cfRule>
    <cfRule type="cellIs" dxfId="22" priority="27" operator="equal">
      <formula>"LINUX"</formula>
    </cfRule>
    <cfRule type="cellIs" dxfId="21" priority="28" operator="equal">
      <formula>"PHP"</formula>
    </cfRule>
    <cfRule type="cellIs" dxfId="20" priority="29" operator="equal">
      <formula>"CSS"</formula>
    </cfRule>
    <cfRule type="cellIs" dxfId="19" priority="30" operator="equal">
      <formula>"HTML"</formula>
    </cfRule>
    <cfRule type="cellIs" dxfId="18" priority="31" operator="equal">
      <formula>"R"</formula>
    </cfRule>
    <cfRule type="cellIs" dxfId="17" priority="32" operator="equal">
      <formula>"SQL"</formula>
    </cfRule>
    <cfRule type="cellIs" dxfId="16" priority="33" operator="equal">
      <formula>"JS"</formula>
    </cfRule>
    <cfRule type="cellIs" dxfId="15" priority="34" operator="equal">
      <formula>"Python"</formula>
    </cfRule>
  </conditionalFormatting>
  <conditionalFormatting sqref="I1:I179 I181:I1048576">
    <cfRule type="dataBar" priority="23">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79 L181:BO1048576">
    <cfRule type="expression" dxfId="14" priority="14">
      <formula>L$6=TODAY()</formula>
    </cfRule>
    <cfRule type="expression" dxfId="13" priority="24">
      <formula>AND($F1&lt;=L$6,ROUNDDOWN(($G1-$F1+1)*$I1,0)+$F1-1&gt;=L$6)</formula>
    </cfRule>
    <cfRule type="expression" dxfId="12" priority="25">
      <formula>AND(NOT(ISBLANK($F1)),$F1&lt;=L$6,$G1&gt;=L$6)</formula>
    </cfRule>
  </conditionalFormatting>
  <conditionalFormatting sqref="E180">
    <cfRule type="cellIs" dxfId="11" priority="5" operator="equal">
      <formula>"Bash"</formula>
    </cfRule>
    <cfRule type="cellIs" dxfId="10" priority="6" operator="equal">
      <formula>"LINUX"</formula>
    </cfRule>
    <cfRule type="cellIs" dxfId="9" priority="7" operator="equal">
      <formula>"PHP"</formula>
    </cfRule>
    <cfRule type="cellIs" dxfId="8" priority="8" operator="equal">
      <formula>"CSS"</formula>
    </cfRule>
    <cfRule type="cellIs" dxfId="7" priority="9" operator="equal">
      <formula>"HTML"</formula>
    </cfRule>
    <cfRule type="cellIs" dxfId="6" priority="10" operator="equal">
      <formula>"R"</formula>
    </cfRule>
    <cfRule type="cellIs" dxfId="5" priority="11" operator="equal">
      <formula>"SQL"</formula>
    </cfRule>
    <cfRule type="cellIs" dxfId="4" priority="12" operator="equal">
      <formula>"JS"</formula>
    </cfRule>
    <cfRule type="cellIs" dxfId="3" priority="13" operator="equal">
      <formula>"Python"</formula>
    </cfRule>
  </conditionalFormatting>
  <conditionalFormatting sqref="I180">
    <cfRule type="dataBar" priority="2">
      <dataBar>
        <cfvo type="num" val="0"/>
        <cfvo type="num" val="1"/>
        <color theme="0" tint="-0.34998626667073579"/>
      </dataBar>
      <extLst>
        <ext xmlns:x14="http://schemas.microsoft.com/office/spreadsheetml/2009/9/main" uri="{B025F937-C7B1-47D3-B67F-A62EFF666E3E}">
          <x14:id>{D57CF971-9435-4FBA-9920-2D10B7338C88}</x14:id>
        </ext>
      </extLst>
    </cfRule>
  </conditionalFormatting>
  <conditionalFormatting sqref="L180:BO180">
    <cfRule type="expression" dxfId="2" priority="1">
      <formula>L$6=TODAY()</formula>
    </cfRule>
    <cfRule type="expression" dxfId="1" priority="3">
      <formula>AND($F180&lt;=L$6,ROUNDDOWN(($G180-$F180+1)*$I180,0)+$F180-1&gt;=L$6)</formula>
    </cfRule>
    <cfRule type="expression" dxfId="0" priority="4">
      <formula>AND(NOT(ISBLANK($F180)),$F180&lt;=L$6,$G180&gt;=L$6)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I1:I179 I181:I1048576</xm:sqref>
        </x14:conditionalFormatting>
        <x14:conditionalFormatting xmlns:xm="http://schemas.microsoft.com/office/excel/2006/main">
          <x14:cfRule type="dataBar" id="{D57CF971-9435-4FBA-9920-2D10B7338C88}">
            <x14:dataBar minLength="0" maxLength="100" gradient="0">
              <x14:cfvo type="num">
                <xm:f>0</xm:f>
              </x14:cfvo>
              <x14:cfvo type="num">
                <xm:f>1</xm:f>
              </x14:cfvo>
              <x14:negativeFillColor rgb="FFFF0000"/>
              <x14:axisColor rgb="FF000000"/>
            </x14:dataBar>
          </x14:cfRule>
          <xm:sqref>I180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2022-05-16T06:07:14Z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