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7287059F-145F-4BE2-A082-D7FDE19D5DFF}"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7" i="9" l="1"/>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s="1"/>
  <c r="A140" i="9" s="1"/>
  <c r="A141" i="9" s="1"/>
  <c r="A142" i="9" s="1"/>
  <c r="A143" i="9" s="1"/>
  <c r="A144" i="9" l="1"/>
  <c r="A145" i="9" s="1"/>
  <c r="A146" i="9" s="1"/>
  <c r="A147" i="9" s="1"/>
  <c r="A14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<sst xmlns="http://schemas.openxmlformats.org/spreadsheetml/2006/main" count="288" uniqueCount="168">
  <si>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</si>
  <si>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</si>
  <si>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</si>
  <si>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</si>
  <si>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</si>
  <si>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</si>
  <si>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</si>
  <si>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</si>
  <si>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</si>
  <si>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</si>
  <si>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</si>
  <si>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</si>
  <si>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</si>
  <si>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</si>
  <si>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</si>
  <si>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</si>
  <si>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</si>
  <si>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</si>
  <si>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</si>
  <si>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</si>
  <si>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</si>
  <si>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</si>
  <si>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</si>
  <si>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</si>
  <si>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</si>
  <si>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</si>
  <si>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</si>
  <si>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</si>
  <si>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</si>
  <si>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</si>
  <si>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</si>
  <si>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</si>
  <si>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</si>
  <si>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</si>
  <si>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</si>
  <si>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</si>
  <si>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</si>
  <si>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</si>
  <si>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</si>
  <si>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</si>
  <si>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</si>
  <si>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</si>
  <si>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</si>
  <si>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</si>
  <si>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</si>
  <si>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</si>
  <si>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</si>
  <si>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</si>
  <si>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</si>
  <si>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</si>
  <si>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</si>
  <si>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</si>
  <si>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</si>
  <si>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</si>
  <si>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</si>
  <si>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</si>
  <si>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</si>
  <si>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</si>
  <si>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</si>
  <si>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</si>
  <si>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</si>
  <si>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</si>
  <si>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</si>
  <si>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</si>
  <si>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</si>
  <si>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</si>
  <si>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</si>
  <si>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</si>
  <si>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</si>
  <si>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</si>
  <si>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</si>
  <si>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</si>
  <si>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</si>
  <si>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</si>
  <si>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</si>
  <si>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</si>
  <si>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</si>
  <si>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</si>
  <si>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</si>
  <si>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</si>
  <si>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</si>
  <si>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</si>
  <si>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</si>
  <si>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</si>
  <si>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</si>
  <si>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</si>
  <si>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</si>
  <si>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</si>
  <si>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</si>
  <si>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</si>
  <si>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</si>
  <si>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</si>
  <si>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</si>
  <si>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</si>
  <si>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</si>
  <si>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</si>
  <si>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</si>
  <si>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</si>
  <si>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</si>
  <si>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</si>
  <si>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</si>
  <si>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</si>
  <si>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</si>
  <si>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</si>
  <si>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</si>
  <si>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</si>
  <si>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</si>
  <si>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</si>
  <si>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</si>
  <si>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</si>
  <si>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</si>
  <si>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</si>
  <si>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</si>
  <si>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</si>
  <si>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</si>
  <si>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</si>
  <si>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</si>
  <si>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</si>
  <si>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</si>
  <si>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</si>
  <si>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</si>
  <si>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</si>
  <si>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</si>
  <si>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</si>
  <si>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</si>
  <si>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</si>
  <si>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</si>
  <si>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</si>
  <si>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</si>
  <si>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</si>
  <si>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</si>
  <si>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</si>
  <si>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</si>
  <si>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</si>
  <si>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</si>
  <si>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</si>
  <si>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</si>
  <si>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</si>
  <si>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</si>
  <si>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</si>
  <si>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</si>
  <si>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</si>
  <si>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</si>
  <si>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</si>
  <si>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</si>
  <si>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</si>
  <si>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</si>
  <si>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</si>
  <si>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</si>
  <si>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</si>
  <si>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Start Docs</t>
  </si>
  <si>
    <t>Latex</t>
  </si>
  <si>
    <t>Excel</t>
  </si>
  <si>
    <t>Rework Nowcast as Backtestable Function</t>
  </si>
  <si>
    <t>Rework Structural Model w/Backtesting &amp; Composite Model</t>
  </si>
  <si>
    <t>Create Combined Final Forecast</t>
  </si>
  <si>
    <t>Migrate to TimeScaleDB</t>
  </si>
  <si>
    <t>Restructure Database</t>
  </si>
  <si>
    <t>Pull all Historical Data Vintages</t>
  </si>
  <si>
    <t>Refactor Nowcast Model to use Proper Backtesting w/Vintages</t>
  </si>
  <si>
    <t>Develop Benchmark Composite Model - Optimal Model Stacking (RF/MRF)</t>
  </si>
  <si>
    <t>Refactor Structural Model</t>
  </si>
  <si>
    <t>Combined CMEFI Forecast</t>
  </si>
  <si>
    <t>Release Updated Nowcasts On Site</t>
  </si>
  <si>
    <t>Release CMEFI Composite Models On Site</t>
  </si>
  <si>
    <t>Release CMEFI Structural Models On Site</t>
  </si>
  <si>
    <t>Overhaul Prep (v0.18)</t>
  </si>
  <si>
    <t>Vintage Analysis, Structural Overhaul, Website Overhaul (v0.19)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</si>
</sst>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8">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52"/>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142875</xdr:rowOff>
    </xdr:from>
    <xdr:to>
      <xdr:col>14</xdr:col>
      <xdr:colOff>66675</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2"/>
  <sheetViews>
    <sheetView showGridLines="0" tabSelected="1" zoomScaleNormal="100" workbookViewId="0">
      <pane ySplit="7" topLeftCell="A123" activePane="bottomLeft" state="frozen"/>
      <selection pane="bottomLeft" activeCell="G140" sqref="G140"/>
    </sheetView>
  </sheetViews>
  <sheetFormatPr defaultColWidth="9.140625" defaultRowHeight="14.1" customHeight="1" x14ac:dyDescent="0.2"/>
  <cols>
    <col min="1" max="1" width="6.85546875" style="5" customWidth="1"/>
    <col min="2" max="2" width="67" style="1" bestFit="1" customWidth="1"/>
    <col min="3" max="3" width="7.7109375" style="1" hidden="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7"/>
      <c r="M1" s="77"/>
      <c r="N1" s="77"/>
      <c r="O1" s="77"/>
      <c r="P1" s="77"/>
      <c r="Q1" s="77"/>
      <c r="R1" s="77"/>
      <c r="S1" s="77"/>
      <c r="T1" s="77"/>
      <c r="U1" s="77"/>
      <c r="V1" s="77"/>
      <c r="W1" s="77"/>
      <c r="X1" s="77"/>
      <c r="Y1" s="77"/>
      <c r="Z1" s="77"/>
      <c r="AA1" s="77"/>
      <c r="AB1" s="77"/>
      <c r="AC1" s="77"/>
      <c r="AD1" s="77"/>
      <c r="AE1" s="77"/>
      <c r="AF1" s="77"/>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2">
        <v>44192</v>
      </c>
      <c r="D4" s="82"/>
      <c r="E4" s="82"/>
      <c r="F4" s="82"/>
      <c r="G4" s="50"/>
      <c r="H4" s="53" t="s">
        <v>10</v>
      </c>
      <c r="I4" s="67">
        <v>52</v>
      </c>
      <c r="J4" s="51"/>
      <c r="K4" s="13"/>
      <c r="L4" s="79" t="str">
        <f>"Week "&amp;(L6-($C$4-WEEKDAY($C$4,1)+2))/7+1</f>
        <v>Week 52</v>
      </c>
      <c r="M4" s="80"/>
      <c r="N4" s="80"/>
      <c r="O4" s="80"/>
      <c r="P4" s="80"/>
      <c r="Q4" s="80"/>
      <c r="R4" s="81"/>
      <c r="S4" s="79" t="str">
        <f>"Week "&amp;(S6-($C$4-WEEKDAY($C$4,1)+2))/7+1</f>
        <v>Week 53</v>
      </c>
      <c r="T4" s="80"/>
      <c r="U4" s="80"/>
      <c r="V4" s="80"/>
      <c r="W4" s="80"/>
      <c r="X4" s="80"/>
      <c r="Y4" s="81"/>
      <c r="Z4" s="79" t="str">
        <f>"Week "&amp;(Z6-($C$4-WEEKDAY($C$4,1)+2))/7+1</f>
        <v>Week 54</v>
      </c>
      <c r="AA4" s="80"/>
      <c r="AB4" s="80"/>
      <c r="AC4" s="80"/>
      <c r="AD4" s="80"/>
      <c r="AE4" s="80"/>
      <c r="AF4" s="81"/>
      <c r="AG4" s="79" t="str">
        <f>"Week "&amp;(AG6-($C$4-WEEKDAY($C$4,1)+2))/7+1</f>
        <v>Week 55</v>
      </c>
      <c r="AH4" s="80"/>
      <c r="AI4" s="80"/>
      <c r="AJ4" s="80"/>
      <c r="AK4" s="80"/>
      <c r="AL4" s="80"/>
      <c r="AM4" s="81"/>
      <c r="AN4" s="79" t="str">
        <f>"Week "&amp;(AN6-($C$4-WEEKDAY($C$4,1)+2))/7+1</f>
        <v>Week 56</v>
      </c>
      <c r="AO4" s="80"/>
      <c r="AP4" s="80"/>
      <c r="AQ4" s="80"/>
      <c r="AR4" s="80"/>
      <c r="AS4" s="80"/>
      <c r="AT4" s="81"/>
      <c r="AU4" s="79" t="str">
        <f>"Week "&amp;(AU6-($C$4-WEEKDAY($C$4,1)+2))/7+1</f>
        <v>Week 57</v>
      </c>
      <c r="AV4" s="80"/>
      <c r="AW4" s="80"/>
      <c r="AX4" s="80"/>
      <c r="AY4" s="80"/>
      <c r="AZ4" s="80"/>
      <c r="BA4" s="81"/>
      <c r="BB4" s="79" t="str">
        <f>"Week "&amp;(BB6-($C$4-WEEKDAY($C$4,1)+2))/7+1</f>
        <v>Week 58</v>
      </c>
      <c r="BC4" s="80"/>
      <c r="BD4" s="80"/>
      <c r="BE4" s="80"/>
      <c r="BF4" s="80"/>
      <c r="BG4" s="80"/>
      <c r="BH4" s="81"/>
      <c r="BI4" s="79" t="str">
        <f>"Week "&amp;(BI6-($C$4-WEEKDAY($C$4,1)+2))/7+1</f>
        <v>Week 59</v>
      </c>
      <c r="BJ4" s="80"/>
      <c r="BK4" s="80"/>
      <c r="BL4" s="80"/>
      <c r="BM4" s="80"/>
      <c r="BN4" s="80"/>
      <c r="BO4" s="81"/>
    </row>
    <row r="5" spans="1:67" ht="17.25" customHeight="1" x14ac:dyDescent="0.2">
      <c r="A5" s="49"/>
      <c r="B5" s="53" t="s">
        <v>12</v>
      </c>
      <c r="C5" s="78" t="s">
        <v>100</v>
      </c>
      <c r="D5" s="78"/>
      <c r="E5" s="78"/>
      <c r="F5" s="78"/>
      <c r="G5" s="52"/>
      <c r="H5" s="52"/>
      <c r="I5" s="52"/>
      <c r="J5" s="52"/>
      <c r="K5" s="13"/>
      <c r="L5" s="83">
        <f>L6</f>
        <v>44550</v>
      </c>
      <c r="M5" s="84"/>
      <c r="N5" s="84"/>
      <c r="O5" s="84"/>
      <c r="P5" s="84"/>
      <c r="Q5" s="84"/>
      <c r="R5" s="85"/>
      <c r="S5" s="83">
        <f>S6</f>
        <v>44557</v>
      </c>
      <c r="T5" s="84"/>
      <c r="U5" s="84"/>
      <c r="V5" s="84"/>
      <c r="W5" s="84"/>
      <c r="X5" s="84"/>
      <c r="Y5" s="85"/>
      <c r="Z5" s="83">
        <f>Z6</f>
        <v>44564</v>
      </c>
      <c r="AA5" s="84"/>
      <c r="AB5" s="84"/>
      <c r="AC5" s="84"/>
      <c r="AD5" s="84"/>
      <c r="AE5" s="84"/>
      <c r="AF5" s="85"/>
      <c r="AG5" s="83">
        <f>AG6</f>
        <v>44571</v>
      </c>
      <c r="AH5" s="84"/>
      <c r="AI5" s="84"/>
      <c r="AJ5" s="84"/>
      <c r="AK5" s="84"/>
      <c r="AL5" s="84"/>
      <c r="AM5" s="85"/>
      <c r="AN5" s="83">
        <f>AN6</f>
        <v>44578</v>
      </c>
      <c r="AO5" s="84"/>
      <c r="AP5" s="84"/>
      <c r="AQ5" s="84"/>
      <c r="AR5" s="84"/>
      <c r="AS5" s="84"/>
      <c r="AT5" s="85"/>
      <c r="AU5" s="83">
        <f>AU6</f>
        <v>44585</v>
      </c>
      <c r="AV5" s="84"/>
      <c r="AW5" s="84"/>
      <c r="AX5" s="84"/>
      <c r="AY5" s="84"/>
      <c r="AZ5" s="84"/>
      <c r="BA5" s="85"/>
      <c r="BB5" s="83">
        <f>BB6</f>
        <v>44592</v>
      </c>
      <c r="BC5" s="84"/>
      <c r="BD5" s="84"/>
      <c r="BE5" s="84"/>
      <c r="BF5" s="84"/>
      <c r="BG5" s="84"/>
      <c r="BH5" s="85"/>
      <c r="BI5" s="83">
        <f>BI6</f>
        <v>44599</v>
      </c>
      <c r="BJ5" s="84"/>
      <c r="BK5" s="84"/>
      <c r="BL5" s="84"/>
      <c r="BM5" s="84"/>
      <c r="BN5" s="84"/>
      <c r="BO5" s="85"/>
    </row>
    <row r="6" spans="1:67" ht="12.75" x14ac:dyDescent="0.2">
      <c r="A6" s="12"/>
      <c r="B6" s="13"/>
      <c r="C6" s="13"/>
      <c r="D6" s="14"/>
      <c r="E6" s="14"/>
      <c r="F6" s="13"/>
      <c r="G6" s="13"/>
      <c r="H6" s="13"/>
      <c r="I6" s="13"/>
      <c r="J6" s="13"/>
      <c r="K6" s="13"/>
      <c r="L6" s="37">
        <f>C4-WEEKDAY(C4,1)+2+7*(I4-1)</f>
        <v>44550</v>
      </c>
      <c r="M6" s="28">
        <f t="shared" ref="M6:AR6" si="0">L6+1</f>
        <v>44551</v>
      </c>
      <c r="N6" s="28">
        <f t="shared" si="0"/>
        <v>44552</v>
      </c>
      <c r="O6" s="28">
        <f t="shared" si="0"/>
        <v>44553</v>
      </c>
      <c r="P6" s="28">
        <f t="shared" si="0"/>
        <v>44554</v>
      </c>
      <c r="Q6" s="28">
        <f t="shared" si="0"/>
        <v>44555</v>
      </c>
      <c r="R6" s="38">
        <f t="shared" si="0"/>
        <v>44556</v>
      </c>
      <c r="S6" s="37">
        <f t="shared" si="0"/>
        <v>44557</v>
      </c>
      <c r="T6" s="28">
        <f t="shared" si="0"/>
        <v>44558</v>
      </c>
      <c r="U6" s="28">
        <f t="shared" si="0"/>
        <v>44559</v>
      </c>
      <c r="V6" s="28">
        <f t="shared" si="0"/>
        <v>44560</v>
      </c>
      <c r="W6" s="28">
        <f t="shared" si="0"/>
        <v>44561</v>
      </c>
      <c r="X6" s="28">
        <f t="shared" si="0"/>
        <v>44562</v>
      </c>
      <c r="Y6" s="38">
        <f t="shared" si="0"/>
        <v>44563</v>
      </c>
      <c r="Z6" s="37">
        <f t="shared" si="0"/>
        <v>44564</v>
      </c>
      <c r="AA6" s="28">
        <f t="shared" si="0"/>
        <v>44565</v>
      </c>
      <c r="AB6" s="28">
        <f t="shared" si="0"/>
        <v>44566</v>
      </c>
      <c r="AC6" s="28">
        <f t="shared" si="0"/>
        <v>44567</v>
      </c>
      <c r="AD6" s="28">
        <f t="shared" si="0"/>
        <v>44568</v>
      </c>
      <c r="AE6" s="28">
        <f t="shared" si="0"/>
        <v>44569</v>
      </c>
      <c r="AF6" s="38">
        <f t="shared" si="0"/>
        <v>44570</v>
      </c>
      <c r="AG6" s="37">
        <f t="shared" si="0"/>
        <v>44571</v>
      </c>
      <c r="AH6" s="28">
        <f t="shared" si="0"/>
        <v>44572</v>
      </c>
      <c r="AI6" s="28">
        <f t="shared" si="0"/>
        <v>44573</v>
      </c>
      <c r="AJ6" s="28">
        <f t="shared" si="0"/>
        <v>44574</v>
      </c>
      <c r="AK6" s="28">
        <f t="shared" si="0"/>
        <v>44575</v>
      </c>
      <c r="AL6" s="28">
        <f t="shared" si="0"/>
        <v>44576</v>
      </c>
      <c r="AM6" s="38">
        <f t="shared" si="0"/>
        <v>44577</v>
      </c>
      <c r="AN6" s="37">
        <f t="shared" si="0"/>
        <v>44578</v>
      </c>
      <c r="AO6" s="28">
        <f t="shared" si="0"/>
        <v>44579</v>
      </c>
      <c r="AP6" s="28">
        <f t="shared" si="0"/>
        <v>44580</v>
      </c>
      <c r="AQ6" s="28">
        <f t="shared" si="0"/>
        <v>44581</v>
      </c>
      <c r="AR6" s="28">
        <f t="shared" si="0"/>
        <v>44582</v>
      </c>
      <c r="AS6" s="28">
        <f t="shared" ref="AS6:BO6" si="1">AR6+1</f>
        <v>44583</v>
      </c>
      <c r="AT6" s="38">
        <f t="shared" si="1"/>
        <v>44584</v>
      </c>
      <c r="AU6" s="37">
        <f t="shared" si="1"/>
        <v>44585</v>
      </c>
      <c r="AV6" s="28">
        <f t="shared" si="1"/>
        <v>44586</v>
      </c>
      <c r="AW6" s="28">
        <f t="shared" si="1"/>
        <v>44587</v>
      </c>
      <c r="AX6" s="28">
        <f t="shared" si="1"/>
        <v>44588</v>
      </c>
      <c r="AY6" s="28">
        <f t="shared" si="1"/>
        <v>44589</v>
      </c>
      <c r="AZ6" s="28">
        <f t="shared" si="1"/>
        <v>44590</v>
      </c>
      <c r="BA6" s="38">
        <f t="shared" si="1"/>
        <v>44591</v>
      </c>
      <c r="BB6" s="37">
        <f t="shared" si="1"/>
        <v>44592</v>
      </c>
      <c r="BC6" s="28">
        <f t="shared" si="1"/>
        <v>44593</v>
      </c>
      <c r="BD6" s="28">
        <f t="shared" si="1"/>
        <v>44594</v>
      </c>
      <c r="BE6" s="28">
        <f t="shared" si="1"/>
        <v>44595</v>
      </c>
      <c r="BF6" s="28">
        <f t="shared" si="1"/>
        <v>44596</v>
      </c>
      <c r="BG6" s="28">
        <f t="shared" si="1"/>
        <v>44597</v>
      </c>
      <c r="BH6" s="38">
        <f t="shared" si="1"/>
        <v>44598</v>
      </c>
      <c r="BI6" s="37">
        <f t="shared" si="1"/>
        <v>44599</v>
      </c>
      <c r="BJ6" s="28">
        <f t="shared" si="1"/>
        <v>44600</v>
      </c>
      <c r="BK6" s="28">
        <f t="shared" si="1"/>
        <v>44601</v>
      </c>
      <c r="BL6" s="28">
        <f t="shared" si="1"/>
        <v>44602</v>
      </c>
      <c r="BM6" s="28">
        <f t="shared" si="1"/>
        <v>44603</v>
      </c>
      <c r="BN6" s="28">
        <f t="shared" si="1"/>
        <v>44604</v>
      </c>
      <c r="BO6" s="38">
        <f t="shared" si="1"/>
        <v>44605</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146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146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70</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66</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66</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66</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66</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66</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67</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66</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67</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67</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68</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68</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68</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68</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69</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70</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68</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68</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70</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66</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66</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66</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71</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68</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68</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69</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68</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67</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68</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66</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70</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70</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69</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68</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68</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69</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72</v>
      </c>
      <c r="D57" s="70"/>
      <c r="E57" s="66" t="s">
        <v>70</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73</v>
      </c>
      <c r="D58" s="70"/>
      <c r="E58" s="66" t="s">
        <v>68</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74</v>
      </c>
      <c r="D59" s="70"/>
      <c r="E59" s="66" t="s">
        <v>68</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75</v>
      </c>
      <c r="D60" s="70"/>
      <c r="E60" s="66" t="s">
        <v>69</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76</v>
      </c>
      <c r="D61" s="70"/>
      <c r="E61" s="70" t="s">
        <v>66</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77</v>
      </c>
      <c r="D62" s="70"/>
      <c r="E62" s="70" t="s">
        <v>68</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85</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48"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78</v>
      </c>
      <c r="D64" s="66"/>
      <c r="E64" s="66" t="s">
        <v>66</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79</v>
      </c>
      <c r="D65" s="66"/>
      <c r="E65" s="66" t="s">
        <v>68</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80</v>
      </c>
      <c r="D66" s="66"/>
      <c r="E66" s="66" t="s">
        <v>68</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81</v>
      </c>
      <c r="D67" s="66"/>
      <c r="E67" s="66" t="s">
        <v>67</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82</v>
      </c>
      <c r="D68" s="66"/>
      <c r="E68" s="66" t="s">
        <v>66</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84</v>
      </c>
      <c r="D69" s="70"/>
      <c r="E69" s="66" t="s">
        <v>66</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83</v>
      </c>
      <c r="D70" s="70"/>
      <c r="E70" s="66" t="s">
        <v>66</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86</v>
      </c>
      <c r="D71" s="70"/>
      <c r="E71" s="66" t="s">
        <v>66</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87</v>
      </c>
      <c r="D72" s="70"/>
      <c r="E72" s="66" t="s">
        <v>68</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88</v>
      </c>
      <c r="D73" s="70"/>
      <c r="E73" s="66" t="s">
        <v>69</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92</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89</v>
      </c>
      <c r="D75" s="66"/>
      <c r="E75" s="66" t="s">
        <v>66</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90</v>
      </c>
      <c r="D76" s="66"/>
      <c r="E76" s="66" t="s">
        <v>70</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91</v>
      </c>
      <c r="D77" s="66"/>
      <c r="E77" s="66" t="s">
        <v>69</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93</v>
      </c>
      <c r="D78" s="66"/>
      <c r="E78" s="66" t="s">
        <v>66</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94</v>
      </c>
      <c r="D79" s="66"/>
      <c r="E79" s="66" t="s">
        <v>66</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95</v>
      </c>
      <c r="D80" s="70"/>
      <c r="E80" s="66" t="s">
        <v>151</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96</v>
      </c>
      <c r="D81" s="70"/>
      <c r="E81" s="66" t="s">
        <v>67</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97</v>
      </c>
      <c r="D82" s="70"/>
      <c r="E82" s="66" t="s">
        <v>68</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98</v>
      </c>
      <c r="D83" s="70"/>
      <c r="E83" s="66" t="s">
        <v>66</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99</v>
      </c>
      <c r="D84" s="70"/>
      <c r="E84" s="70" t="s">
        <v>66</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102</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101</v>
      </c>
      <c r="D86" s="66"/>
      <c r="E86" s="66" t="s">
        <v>66</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103</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104</v>
      </c>
      <c r="D88" s="66"/>
      <c r="E88" s="66" t="s">
        <v>68</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105</v>
      </c>
      <c r="D89" s="66"/>
      <c r="E89" s="66" t="s">
        <v>66</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108</v>
      </c>
      <c r="D90" s="66"/>
      <c r="E90" s="66" t="s">
        <v>67</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109</v>
      </c>
      <c r="D91" s="66"/>
      <c r="E91" s="66" t="s">
        <v>66</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110</v>
      </c>
      <c r="D92" s="66"/>
      <c r="E92" s="66" t="s">
        <v>68</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111</v>
      </c>
      <c r="D93" s="66"/>
      <c r="E93" s="66" t="s">
        <v>68</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106</v>
      </c>
      <c r="D94" s="66"/>
      <c r="E94" s="66" t="s">
        <v>66</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107</v>
      </c>
      <c r="D95" s="66"/>
      <c r="E95" s="66" t="s">
        <v>66</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112</v>
      </c>
      <c r="D96" s="70"/>
      <c r="E96" s="66" t="s">
        <v>66</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119</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113</v>
      </c>
      <c r="D98" s="70"/>
      <c r="E98" s="66" t="s">
        <v>66</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114</v>
      </c>
      <c r="D99" s="70"/>
      <c r="E99" s="66" t="s">
        <v>66</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115</v>
      </c>
      <c r="D100" s="70"/>
      <c r="E100" s="66" t="s">
        <v>66</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116</v>
      </c>
      <c r="D101" s="70"/>
      <c r="E101" s="66" t="s">
        <v>66</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117</v>
      </c>
      <c r="D102" s="70"/>
      <c r="E102" s="66" t="s">
        <v>66</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118</v>
      </c>
      <c r="D103" s="70"/>
      <c r="E103" s="70" t="s">
        <v>66</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124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126</v>
      </c>
      <c r="D105" s="70"/>
      <c r="E105" s="66" t="s">
        <v>66</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125</v>
      </c>
      <c r="D106" s="70"/>
      <c r="E106" s="66" t="s">
        <v>66</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122</v>
      </c>
      <c r="D107" s="70"/>
      <c r="E107" s="66" t="s">
        <v>66</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123</v>
      </c>
      <c r="D108" s="70"/>
      <c r="E108" s="66" t="s">
        <v>152</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120</v>
      </c>
      <c r="D109" s="70"/>
      <c r="E109" s="66" t="s">
        <v>66</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121</v>
      </c>
      <c r="D110" s="70"/>
      <c r="E110" s="66" t="s">
        <v>66</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137</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127</v>
      </c>
      <c r="D112" s="70"/>
      <c r="E112" s="66" t="s">
        <v>66</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128</v>
      </c>
      <c r="D113" s="70"/>
      <c r="E113" s="66" t="s">
        <v>66</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131</v>
      </c>
      <c r="D114" s="70"/>
      <c r="E114" s="66" t="s">
        <v>66</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132</v>
      </c>
      <c r="D115" s="70"/>
      <c r="E115" s="66" t="s">
        <v>66</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133</v>
      </c>
      <c r="D116" s="70"/>
      <c r="E116" s="66" t="s">
        <v>66</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135</v>
      </c>
      <c r="D117" s="70"/>
      <c r="E117" s="66" t="s">
        <v>66</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136</v>
      </c>
      <c r="D118" s="70"/>
      <c r="E118" s="66" t="s">
        <v>66</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134</v>
      </c>
      <c r="D119" s="70"/>
      <c r="E119" s="66" t="s">
        <v>66</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138</v>
      </c>
      <c r="D120" s="70"/>
      <c r="E120" s="66" t="s">
        <v>66</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129</v>
      </c>
      <c r="D121" s="70"/>
      <c r="E121" s="66" t="s">
        <v>66</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130</v>
      </c>
      <c r="D122" s="70"/>
      <c r="E122" s="66" t="s">
        <v>67</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148</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139</v>
      </c>
      <c r="D124" s="70"/>
      <c r="E124" s="66" t="s">
        <v>66</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140</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141</v>
      </c>
      <c r="D126" s="70"/>
      <c r="E126" s="66" t="s">
        <v>68</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70</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66" t="s">
        <v>66</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145</v>
      </c>
      <c r="D129" s="70"/>
      <c r="E129" s="66" t="s">
        <v>66</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144</v>
      </c>
      <c r="D130" s="70"/>
      <c r="E130" s="66" t="s">
        <v>66</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147</v>
      </c>
      <c r="D131" s="70"/>
      <c r="E131" s="66" t="s">
        <v>146</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18" customFormat="1" ht="14.1" customHeight="1" x14ac:dyDescent="0.2">
      <c r="A132" s="16" t="str">
        <f>IF(ISERROR(VALUE(SUBSTITUTE(prevWBS,".",""))),"1",IF(ISERROR(FIND("`",SUBSTITUTE(prevWBS,".","`",1))),TEXT(VALUE(prevWBS)+1,"#"),TEXT(VALUE(LEFT(prevWBS,FIND("`",SUBSTITUTE(prevWBS,".","`",1))-1))+1,"#")))</f>
        <v>13</v>
      </c>
      <c r="B132" s="17" t="s">
        <v>166</v>
      </c>
      <c r="D132" s="19"/>
      <c r="E132" s="19"/>
      <c r="F132" s="44"/>
      <c r="G132" s="44" t="str">
        <f t="shared" ref="G132" si="24">IF(ISBLANK(F132)," - ",IF(H132=0,F132,F132+H132-1))</f>
        <v xml:space="preserve"> - </v>
      </c>
      <c r="H132" s="20"/>
      <c r="I132" s="21"/>
      <c r="J132" s="22" t="str">
        <f t="shared" ref="J132" si="25">IF(OR(G132=0,F132=0)," - ",NETWORKDAYS(F132,G132))</f>
        <v xml:space="preserve"> - </v>
      </c>
      <c r="K132" s="41"/>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c r="AY132" s="48"/>
      <c r="AZ132" s="48"/>
      <c r="BA132" s="48"/>
      <c r="BB132" s="48"/>
      <c r="BC132" s="48"/>
      <c r="BD132" s="48"/>
      <c r="BE132" s="48"/>
      <c r="BF132" s="48"/>
      <c r="BG132" s="48"/>
      <c r="BH132" s="48"/>
      <c r="BI132" s="48"/>
      <c r="BJ132" s="48"/>
      <c r="BK132" s="48"/>
      <c r="BL132" s="48"/>
      <c r="BM132" s="48"/>
      <c r="BN132" s="48"/>
      <c r="BO132" s="48"/>
    </row>
    <row r="133" spans="1:67" s="24" customFormat="1" ht="14.1" customHeight="1" x14ac:dyDescent="0.2">
      <c r="A133" s="23" t="str">
        <f t="shared" si="9"/>
        <v>13.1</v>
      </c>
      <c r="B133" s="65" t="s">
        <v>149</v>
      </c>
      <c r="D133" s="70"/>
      <c r="E133" s="66" t="s">
        <v>146</v>
      </c>
      <c r="F133" s="42">
        <v>44517</v>
      </c>
      <c r="G133" s="43">
        <v>44518</v>
      </c>
      <c r="H133" s="73"/>
      <c r="I133" s="26">
        <v>1</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13.2</v>
      </c>
      <c r="B134" s="65" t="s">
        <v>156</v>
      </c>
      <c r="D134" s="70"/>
      <c r="E134" s="66" t="s">
        <v>67</v>
      </c>
      <c r="F134" s="42">
        <v>44523</v>
      </c>
      <c r="G134" s="43">
        <v>44523</v>
      </c>
      <c r="H134" s="73"/>
      <c r="I134" s="26">
        <v>1</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13.3</v>
      </c>
      <c r="B135" s="65" t="s">
        <v>157</v>
      </c>
      <c r="D135" s="70"/>
      <c r="E135" s="66" t="s">
        <v>67</v>
      </c>
      <c r="F135" s="42">
        <v>44529</v>
      </c>
      <c r="G135" s="43">
        <v>44531</v>
      </c>
      <c r="H135" s="73"/>
      <c r="I135" s="26">
        <v>1</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13.4</v>
      </c>
      <c r="B136" s="65" t="s">
        <v>158</v>
      </c>
      <c r="D136" s="70"/>
      <c r="E136" s="66" t="s">
        <v>66</v>
      </c>
      <c r="F136" s="42">
        <v>44538</v>
      </c>
      <c r="G136" s="43">
        <v>44539</v>
      </c>
      <c r="H136" s="73"/>
      <c r="I136" s="26">
        <v>1</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18" customFormat="1" ht="14.1" customHeight="1" x14ac:dyDescent="0.2">
      <c r="A137" s="16" t="str">
        <f>IF(ISERROR(VALUE(SUBSTITUTE(prevWBS,".",""))),"1",IF(ISERROR(FIND("`",SUBSTITUTE(prevWBS,".","`",1))),TEXT(VALUE(prevWBS)+1,"#"),TEXT(VALUE(LEFT(prevWBS,FIND("`",SUBSTITUTE(prevWBS,".","`",1))-1))+1,"#")))</f>
        <v>14</v>
      </c>
      <c r="B137" s="17" t="s">
        <v>167</v>
      </c>
      <c r="D137" s="19"/>
      <c r="E137" s="19"/>
      <c r="F137" s="44"/>
      <c r="G137" s="44" t="str">
        <f t="shared" ref="G137" si="26">IF(ISBLANK(F137)," - ",IF(H137=0,F137,F137+H137-1))</f>
        <v xml:space="preserve"> - </v>
      </c>
      <c r="H137" s="20"/>
      <c r="I137" s="21"/>
      <c r="J137" s="22" t="str">
        <f t="shared" ref="J137" si="27">IF(OR(G137=0,F137=0)," - ",NETWORKDAYS(F137,G137))</f>
        <v xml:space="preserve"> - </v>
      </c>
      <c r="K137" s="41"/>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c r="AY137" s="48"/>
      <c r="AZ137" s="48"/>
      <c r="BA137" s="48"/>
      <c r="BB137" s="48"/>
      <c r="BC137" s="48"/>
      <c r="BD137" s="48"/>
      <c r="BE137" s="48"/>
      <c r="BF137" s="48"/>
      <c r="BG137" s="48"/>
      <c r="BH137" s="48"/>
      <c r="BI137" s="48"/>
      <c r="BJ137" s="48"/>
      <c r="BK137" s="48"/>
      <c r="BL137" s="48"/>
      <c r="BM137" s="48"/>
      <c r="BN137" s="48"/>
      <c r="BO137" s="48"/>
    </row>
    <row r="138" spans="1:67" s="24" customFormat="1" ht="14.1" customHeight="1" x14ac:dyDescent="0.2">
      <c r="A138" s="23" t="str">
        <f t="shared" si="9"/>
        <v>14.1</v>
      </c>
      <c r="B138" s="65" t="s">
        <v>160</v>
      </c>
      <c r="D138" s="70"/>
      <c r="E138" s="66" t="s">
        <v>66</v>
      </c>
      <c r="F138" s="42">
        <v>44552</v>
      </c>
      <c r="G138" s="43">
        <v>44556</v>
      </c>
      <c r="H138" s="73"/>
      <c r="I138" s="26">
        <v>0.2</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14.2</v>
      </c>
      <c r="B139" s="65" t="s">
        <v>159</v>
      </c>
      <c r="D139" s="70"/>
      <c r="E139" s="66" t="s">
        <v>66</v>
      </c>
      <c r="F139" s="42">
        <v>44551</v>
      </c>
      <c r="G139" s="43">
        <v>44556</v>
      </c>
      <c r="H139" s="73"/>
      <c r="I139" s="26">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14.3</v>
      </c>
      <c r="B140" s="65" t="s">
        <v>150</v>
      </c>
      <c r="D140" s="70"/>
      <c r="E140" s="66" t="s">
        <v>151</v>
      </c>
      <c r="F140" s="42">
        <v>44551</v>
      </c>
      <c r="G140" s="43">
        <v>44556</v>
      </c>
      <c r="H140" s="73"/>
      <c r="I140" s="26">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14.4</v>
      </c>
      <c r="B141" s="65" t="s">
        <v>163</v>
      </c>
      <c r="D141" s="70"/>
      <c r="E141" s="66" t="s">
        <v>68</v>
      </c>
      <c r="F141" s="42">
        <v>44551</v>
      </c>
      <c r="G141" s="43">
        <v>44556</v>
      </c>
      <c r="H141" s="73"/>
      <c r="I141" s="26">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14.5</v>
      </c>
      <c r="B142" s="65" t="s">
        <v>164</v>
      </c>
      <c r="D142" s="70"/>
      <c r="E142" s="66" t="s">
        <v>68</v>
      </c>
      <c r="F142" s="42">
        <v>44551</v>
      </c>
      <c r="G142" s="43">
        <v>44556</v>
      </c>
      <c r="H142" s="73"/>
      <c r="I142" s="26">
        <v>0</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14.6</v>
      </c>
      <c r="B143" s="65" t="s">
        <v>165</v>
      </c>
      <c r="D143" s="70"/>
      <c r="E143" s="66" t="s">
        <v>68</v>
      </c>
      <c r="F143" s="42">
        <v>44551</v>
      </c>
      <c r="G143" s="43">
        <v>44556</v>
      </c>
      <c r="H143" s="73"/>
      <c r="I143" s="26">
        <v>0</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14.7</v>
      </c>
      <c r="B144" s="65" t="s">
        <v>161</v>
      </c>
      <c r="D144" s="70"/>
      <c r="E144" s="66" t="s">
        <v>66</v>
      </c>
      <c r="F144" s="42">
        <v>44551</v>
      </c>
      <c r="G144" s="43">
        <v>44556</v>
      </c>
      <c r="H144" s="73"/>
      <c r="I144" s="26">
        <v>0</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14.8</v>
      </c>
      <c r="B145" s="65" t="s">
        <v>162</v>
      </c>
      <c r="D145" s="70"/>
      <c r="E145" s="66" t="s">
        <v>66</v>
      </c>
      <c r="F145" s="42">
        <v>44551</v>
      </c>
      <c r="G145" s="43">
        <v>44556</v>
      </c>
      <c r="H145" s="73"/>
      <c r="I145" s="26">
        <v>0</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14.9</v>
      </c>
      <c r="B146" s="65" t="s">
        <v>153</v>
      </c>
      <c r="D146" s="70"/>
      <c r="E146" s="66" t="s">
        <v>66</v>
      </c>
      <c r="F146" s="42">
        <v>44551</v>
      </c>
      <c r="G146" s="43">
        <v>44556</v>
      </c>
      <c r="H146" s="73"/>
      <c r="I146" s="26">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14.10</v>
      </c>
      <c r="B147" s="65" t="s">
        <v>154</v>
      </c>
      <c r="D147" s="70"/>
      <c r="E147" s="70" t="s">
        <v>66</v>
      </c>
      <c r="F147" s="71">
        <v>44551</v>
      </c>
      <c r="G147" s="72">
        <v>44556</v>
      </c>
      <c r="H147" s="73"/>
      <c r="I147" s="74">
        <v>0</v>
      </c>
      <c r="J147" s="75"/>
      <c r="K147" s="7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t="str">
        <f t="shared" si="9"/>
        <v>14.11</v>
      </c>
      <c r="B148" s="65" t="s">
        <v>155</v>
      </c>
      <c r="D148" s="66"/>
      <c r="E148" s="66" t="s">
        <v>66</v>
      </c>
      <c r="F148" s="42">
        <v>44551</v>
      </c>
      <c r="G148" s="43">
        <v>44556</v>
      </c>
      <c r="H148" s="25"/>
      <c r="I148" s="26">
        <v>0</v>
      </c>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66"/>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66"/>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66"/>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66"/>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66"/>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70"/>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70"/>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70"/>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98:I103 I105:I110 I112:I122 I124:I131 I133:I136 I138:I155">
    <cfRule type="dataBar" priority="26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7" priority="312">
      <formula>L$6=TODAY()</formula>
    </cfRule>
  </conditionalFormatting>
  <conditionalFormatting sqref="L8:BO67 M68:BN73 R71:BO73 M79:BN84 BO82:BO84 L85:BO86 L95:BO96 M98:BN103 M105:BN110 M112:BN122 L123:BO123 M124:BN131 M133:BN136 L148:BO149 M150:BN155 BO153:BO155 L156:BO158 M159:BN164 BO162:BO164 L165:BO167 M168:BN173 BO171:BO173 L174:BO176 M177:BN182 BO180:BO182 M138:BN147">
    <cfRule type="expression" dxfId="136" priority="315">
      <formula>AND($F8&lt;=L$6,ROUNDDOWN(($G8-$F8+1)*$I8,0)+$F8-1&gt;=L$6)</formula>
    </cfRule>
    <cfRule type="expression" dxfId="135" priority="316">
      <formula>AND(NOT(ISBLANK($F8)),$F8&lt;=L$6,$G8&gt;=L$6)</formula>
    </cfRule>
  </conditionalFormatting>
  <conditionalFormatting sqref="L6:BO62 L95:BO96 L98:BO103 L105:BO110 L112:BO122 L124:BO131 L133:BO136 L138:BO155">
    <cfRule type="expression" dxfId="134" priority="275">
      <formula>L$6=TODAY()</formula>
    </cfRule>
  </conditionalFormatting>
  <conditionalFormatting sqref="L63:BO73">
    <cfRule type="expression" dxfId="133" priority="265">
      <formula>L$6=TODAY()</formula>
    </cfRule>
  </conditionalFormatting>
  <conditionalFormatting sqref="E1:E73 E183:E1048576 E95:E96 E98:E103 E105:E110 E112:E122 E124:E131 E133:E136 E138:E155">
    <cfRule type="cellIs" dxfId="132" priority="256" operator="equal">
      <formula>"LINUX"</formula>
    </cfRule>
    <cfRule type="cellIs" dxfId="131" priority="258" operator="equal">
      <formula>"PHP"</formula>
    </cfRule>
    <cfRule type="cellIs" dxfId="130" priority="259" operator="equal">
      <formula>"CSS"</formula>
    </cfRule>
    <cfRule type="cellIs" dxfId="129" priority="260" operator="equal">
      <formula>"HTML"</formula>
    </cfRule>
    <cfRule type="cellIs" dxfId="128" priority="261" operator="equal">
      <formula>"R"</formula>
    </cfRule>
    <cfRule type="cellIs" dxfId="127" priority="262" operator="equal">
      <formula>"SQL"</formula>
    </cfRule>
    <cfRule type="cellIs" dxfId="126" priority="263" operator="equal">
      <formula>"JS"</formula>
    </cfRule>
  </conditionalFormatting>
  <conditionalFormatting sqref="E12">
    <cfRule type="cellIs" dxfId="125" priority="257" operator="equal">
      <formula>"LINUX"</formula>
    </cfRule>
  </conditionalFormatting>
  <conditionalFormatting sqref="L68:BO73">
    <cfRule type="expression" dxfId="124" priority="321">
      <formula>AND(#REF!&lt;=L$6,ROUNDDOWN((#REF!-#REF!+1)*#REF!,0)+#REF!-1&gt;=L$6)</formula>
    </cfRule>
    <cfRule type="expression" dxfId="123" priority="322">
      <formula>AND(NOT(ISBLANK(#REF!)),#REF!&lt;=L$6,#REF!&gt;=L$6)</formula>
    </cfRule>
  </conditionalFormatting>
  <conditionalFormatting sqref="I74:I84">
    <cfRule type="dataBar" priority="251">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2" priority="252">
      <formula>AND($F74&lt;=L$6,ROUNDDOWN(($G74-$F74+1)*$I74,0)+$F74-1&gt;=L$6)</formula>
    </cfRule>
    <cfRule type="expression" dxfId="121" priority="253">
      <formula>AND(NOT(ISBLANK($F74)),$F74&lt;=L$6,$G74&gt;=L$6)</formula>
    </cfRule>
  </conditionalFormatting>
  <conditionalFormatting sqref="L74:BO84">
    <cfRule type="expression" dxfId="120" priority="250">
      <formula>L$6=TODAY()</formula>
    </cfRule>
  </conditionalFormatting>
  <conditionalFormatting sqref="E74:E84">
    <cfRule type="cellIs" dxfId="119" priority="243" operator="equal">
      <formula>"LINUX"</formula>
    </cfRule>
    <cfRule type="cellIs" dxfId="118" priority="244" operator="equal">
      <formula>"PHP"</formula>
    </cfRule>
    <cfRule type="cellIs" dxfId="117" priority="245" operator="equal">
      <formula>"CSS"</formula>
    </cfRule>
    <cfRule type="cellIs" dxfId="116" priority="246" operator="equal">
      <formula>"HTML"</formula>
    </cfRule>
    <cfRule type="cellIs" dxfId="115" priority="247" operator="equal">
      <formula>"R"</formula>
    </cfRule>
    <cfRule type="cellIs" dxfId="114" priority="248" operator="equal">
      <formula>"SQL"</formula>
    </cfRule>
    <cfRule type="cellIs" dxfId="113" priority="249" operator="equal">
      <formula>"JS"</formula>
    </cfRule>
  </conditionalFormatting>
  <conditionalFormatting sqref="L79:BO84">
    <cfRule type="expression" dxfId="112" priority="254">
      <formula>AND(#REF!&lt;=L$6,ROUNDDOWN((#REF!-#REF!+1)*#REF!,0)+#REF!-1&gt;=L$6)</formula>
    </cfRule>
    <cfRule type="expression" dxfId="111" priority="255">
      <formula>AND(NOT(ISBLANK(#REF!)),#REF!&lt;=L$6,#REF!&gt;=L$6)</formula>
    </cfRule>
  </conditionalFormatting>
  <conditionalFormatting sqref="L150:BO155 L98:BO103 L105:BO110 L112:BO122 L124:BO131 L133:BO136 L138:BO147">
    <cfRule type="expression" dxfId="110" priority="163">
      <formula>AND(#REF!&lt;=L$6,ROUNDDOWN((#REF!-#REF!+1)*#REF!,0)+#REF!-1&gt;=L$6)</formula>
    </cfRule>
    <cfRule type="expression" dxfId="109" priority="164">
      <formula>AND(NOT(ISBLANK(#REF!)),#REF!&lt;=L$6,#REF!&gt;=L$6)</formula>
    </cfRule>
  </conditionalFormatting>
  <conditionalFormatting sqref="I156:I164">
    <cfRule type="dataBar" priority="147">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6:BO164">
    <cfRule type="expression" dxfId="108" priority="146">
      <formula>L$6=TODAY()</formula>
    </cfRule>
  </conditionalFormatting>
  <conditionalFormatting sqref="E156:E164">
    <cfRule type="cellIs" dxfId="107" priority="139" operator="equal">
      <formula>"LINUX"</formula>
    </cfRule>
    <cfRule type="cellIs" dxfId="106" priority="140" operator="equal">
      <formula>"PHP"</formula>
    </cfRule>
    <cfRule type="cellIs" dxfId="105" priority="141" operator="equal">
      <formula>"CSS"</formula>
    </cfRule>
    <cfRule type="cellIs" dxfId="104" priority="142" operator="equal">
      <formula>"HTML"</formula>
    </cfRule>
    <cfRule type="cellIs" dxfId="103" priority="143" operator="equal">
      <formula>"R"</formula>
    </cfRule>
    <cfRule type="cellIs" dxfId="102" priority="144" operator="equal">
      <formula>"SQL"</formula>
    </cfRule>
    <cfRule type="cellIs" dxfId="101" priority="145" operator="equal">
      <formula>"JS"</formula>
    </cfRule>
  </conditionalFormatting>
  <conditionalFormatting sqref="L159:BO164">
    <cfRule type="expression" dxfId="100" priority="150">
      <formula>AND(#REF!&lt;=L$6,ROUNDDOWN((#REF!-#REF!+1)*#REF!,0)+#REF!-1&gt;=L$6)</formula>
    </cfRule>
    <cfRule type="expression" dxfId="99" priority="151">
      <formula>AND(NOT(ISBLANK(#REF!)),#REF!&lt;=L$6,#REF!&gt;=L$6)</formula>
    </cfRule>
  </conditionalFormatting>
  <conditionalFormatting sqref="I165:I173">
    <cfRule type="dataBar" priority="134">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5:BO173">
    <cfRule type="expression" dxfId="98" priority="133">
      <formula>L$6=TODAY()</formula>
    </cfRule>
  </conditionalFormatting>
  <conditionalFormatting sqref="E165:E173">
    <cfRule type="cellIs" dxfId="97" priority="126" operator="equal">
      <formula>"LINUX"</formula>
    </cfRule>
    <cfRule type="cellIs" dxfId="96" priority="127" operator="equal">
      <formula>"PHP"</formula>
    </cfRule>
    <cfRule type="cellIs" dxfId="95" priority="128" operator="equal">
      <formula>"CSS"</formula>
    </cfRule>
    <cfRule type="cellIs" dxfId="94" priority="129" operator="equal">
      <formula>"HTML"</formula>
    </cfRule>
    <cfRule type="cellIs" dxfId="93" priority="130" operator="equal">
      <formula>"R"</formula>
    </cfRule>
    <cfRule type="cellIs" dxfId="92" priority="131" operator="equal">
      <formula>"SQL"</formula>
    </cfRule>
    <cfRule type="cellIs" dxfId="91" priority="132" operator="equal">
      <formula>"JS"</formula>
    </cfRule>
  </conditionalFormatting>
  <conditionalFormatting sqref="L168:BO173">
    <cfRule type="expression" dxfId="90" priority="137">
      <formula>AND(#REF!&lt;=L$6,ROUNDDOWN((#REF!-#REF!+1)*#REF!,0)+#REF!-1&gt;=L$6)</formula>
    </cfRule>
    <cfRule type="expression" dxfId="89" priority="138">
      <formula>AND(NOT(ISBLANK(#REF!)),#REF!&lt;=L$6,#REF!&gt;=L$6)</formula>
    </cfRule>
  </conditionalFormatting>
  <conditionalFormatting sqref="I174:I182">
    <cfRule type="dataBar" priority="121">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4:BO182">
    <cfRule type="expression" dxfId="88" priority="120">
      <formula>L$6=TODAY()</formula>
    </cfRule>
  </conditionalFormatting>
  <conditionalFormatting sqref="E174:E182">
    <cfRule type="cellIs" dxfId="87" priority="113" operator="equal">
      <formula>"LINUX"</formula>
    </cfRule>
    <cfRule type="cellIs" dxfId="86" priority="114" operator="equal">
      <formula>"PHP"</formula>
    </cfRule>
    <cfRule type="cellIs" dxfId="85" priority="115" operator="equal">
      <formula>"CSS"</formula>
    </cfRule>
    <cfRule type="cellIs" dxfId="84" priority="116" operator="equal">
      <formula>"HTML"</formula>
    </cfRule>
    <cfRule type="cellIs" dxfId="83" priority="117" operator="equal">
      <formula>"R"</formula>
    </cfRule>
    <cfRule type="cellIs" dxfId="82" priority="118" operator="equal">
      <formula>"SQL"</formula>
    </cfRule>
    <cfRule type="cellIs" dxfId="81" priority="119" operator="equal">
      <formula>"JS"</formula>
    </cfRule>
  </conditionalFormatting>
  <conditionalFormatting sqref="L177:BO182">
    <cfRule type="expression" dxfId="80" priority="124">
      <formula>AND(#REF!&lt;=L$6,ROUNDDOWN((#REF!-#REF!+1)*#REF!,0)+#REF!-1&gt;=L$6)</formula>
    </cfRule>
    <cfRule type="expression" dxfId="79" priority="125">
      <formula>AND(NOT(ISBLANK(#REF!)),#REF!&lt;=L$6,#REF!&gt;=L$6)</formula>
    </cfRule>
  </conditionalFormatting>
  <conditionalFormatting sqref="I85:I86">
    <cfRule type="dataBar" priority="108">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78" priority="107">
      <formula>L$6=TODAY()</formula>
    </cfRule>
  </conditionalFormatting>
  <conditionalFormatting sqref="E85:E86">
    <cfRule type="cellIs" dxfId="77" priority="100" operator="equal">
      <formula>"LINUX"</formula>
    </cfRule>
    <cfRule type="cellIs" dxfId="76" priority="101" operator="equal">
      <formula>"PHP"</formula>
    </cfRule>
    <cfRule type="cellIs" dxfId="75" priority="102" operator="equal">
      <formula>"CSS"</formula>
    </cfRule>
    <cfRule type="cellIs" dxfId="74" priority="103" operator="equal">
      <formula>"HTML"</formula>
    </cfRule>
    <cfRule type="cellIs" dxfId="73" priority="104" operator="equal">
      <formula>"R"</formula>
    </cfRule>
    <cfRule type="cellIs" dxfId="72" priority="105" operator="equal">
      <formula>"SQL"</formula>
    </cfRule>
    <cfRule type="cellIs" dxfId="71" priority="106" operator="equal">
      <formula>"JS"</formula>
    </cfRule>
  </conditionalFormatting>
  <conditionalFormatting sqref="L87:BO94">
    <cfRule type="expression" dxfId="70" priority="98">
      <formula>AND($F87&lt;=L$6,ROUNDDOWN(($G87-$F87+1)*$I87,0)+$F87-1&gt;=L$6)</formula>
    </cfRule>
    <cfRule type="expression" dxfId="69" priority="99">
      <formula>AND(NOT(ISBLANK($F87)),$F87&lt;=L$6,$G87&gt;=L$6)</formula>
    </cfRule>
  </conditionalFormatting>
  <conditionalFormatting sqref="I87:I94">
    <cfRule type="dataBar" priority="97">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68" priority="96">
      <formula>L$6=TODAY()</formula>
    </cfRule>
  </conditionalFormatting>
  <conditionalFormatting sqref="E87:E94">
    <cfRule type="cellIs" dxfId="67" priority="89" operator="equal">
      <formula>"LINUX"</formula>
    </cfRule>
    <cfRule type="cellIs" dxfId="66" priority="90" operator="equal">
      <formula>"PHP"</formula>
    </cfRule>
    <cfRule type="cellIs" dxfId="65" priority="91" operator="equal">
      <formula>"CSS"</formula>
    </cfRule>
    <cfRule type="cellIs" dxfId="64" priority="92" operator="equal">
      <formula>"HTML"</formula>
    </cfRule>
    <cfRule type="cellIs" dxfId="63" priority="93" operator="equal">
      <formula>"R"</formula>
    </cfRule>
    <cfRule type="cellIs" dxfId="62" priority="94" operator="equal">
      <formula>"SQL"</formula>
    </cfRule>
    <cfRule type="cellIs" dxfId="61" priority="95" operator="equal">
      <formula>"JS"</formula>
    </cfRule>
  </conditionalFormatting>
  <conditionalFormatting sqref="L97:BO97">
    <cfRule type="expression" dxfId="60" priority="87">
      <formula>AND($F97&lt;=L$6,ROUNDDOWN(($G97-$F97+1)*$I97,0)+$F97-1&gt;=L$6)</formula>
    </cfRule>
    <cfRule type="expression" dxfId="59" priority="88">
      <formula>AND(NOT(ISBLANK($F97)),$F97&lt;=L$6,$G97&gt;=L$6)</formula>
    </cfRule>
  </conditionalFormatting>
  <conditionalFormatting sqref="I97">
    <cfRule type="dataBar" priority="86">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58" priority="85">
      <formula>L$6=TODAY()</formula>
    </cfRule>
  </conditionalFormatting>
  <conditionalFormatting sqref="E97">
    <cfRule type="cellIs" dxfId="57" priority="78" operator="equal">
      <formula>"LINUX"</formula>
    </cfRule>
    <cfRule type="cellIs" dxfId="56" priority="79" operator="equal">
      <formula>"PHP"</formula>
    </cfRule>
    <cfRule type="cellIs" dxfId="55" priority="80" operator="equal">
      <formula>"CSS"</formula>
    </cfRule>
    <cfRule type="cellIs" dxfId="54" priority="81" operator="equal">
      <formula>"HTML"</formula>
    </cfRule>
    <cfRule type="cellIs" dxfId="53" priority="82" operator="equal">
      <formula>"R"</formula>
    </cfRule>
    <cfRule type="cellIs" dxfId="52" priority="83" operator="equal">
      <formula>"SQL"</formula>
    </cfRule>
    <cfRule type="cellIs" dxfId="51" priority="84" operator="equal">
      <formula>"JS"</formula>
    </cfRule>
  </conditionalFormatting>
  <conditionalFormatting sqref="L104:BO104">
    <cfRule type="expression" dxfId="50" priority="54">
      <formula>AND($F104&lt;=L$6,ROUNDDOWN(($G104-$F104+1)*$I104,0)+$F104-1&gt;=L$6)</formula>
    </cfRule>
    <cfRule type="expression" dxfId="49" priority="55">
      <formula>AND(NOT(ISBLANK($F104)),$F104&lt;=L$6,$G104&gt;=L$6)</formula>
    </cfRule>
  </conditionalFormatting>
  <conditionalFormatting sqref="I104">
    <cfRule type="dataBar" priority="53">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48" priority="52">
      <formula>L$6=TODAY()</formula>
    </cfRule>
  </conditionalFormatting>
  <conditionalFormatting sqref="E104">
    <cfRule type="cellIs" dxfId="47" priority="45" operator="equal">
      <formula>"LINUX"</formula>
    </cfRule>
    <cfRule type="cellIs" dxfId="46" priority="46" operator="equal">
      <formula>"PHP"</formula>
    </cfRule>
    <cfRule type="cellIs" dxfId="45" priority="47" operator="equal">
      <formula>"CSS"</formula>
    </cfRule>
    <cfRule type="cellIs" dxfId="44" priority="48" operator="equal">
      <formula>"HTML"</formula>
    </cfRule>
    <cfRule type="cellIs" dxfId="43" priority="49" operator="equal">
      <formula>"R"</formula>
    </cfRule>
    <cfRule type="cellIs" dxfId="42" priority="50" operator="equal">
      <formula>"SQL"</formula>
    </cfRule>
    <cfRule type="cellIs" dxfId="41" priority="51" operator="equal">
      <formula>"JS"</formula>
    </cfRule>
  </conditionalFormatting>
  <conditionalFormatting sqref="L111:BO111">
    <cfRule type="expression" dxfId="40" priority="43">
      <formula>AND($F111&lt;=L$6,ROUNDDOWN(($G111-$F111+1)*$I111,0)+$F111-1&gt;=L$6)</formula>
    </cfRule>
    <cfRule type="expression" dxfId="39" priority="44">
      <formula>AND(NOT(ISBLANK($F111)),$F111&lt;=L$6,$G111&gt;=L$6)</formula>
    </cfRule>
  </conditionalFormatting>
  <conditionalFormatting sqref="I111">
    <cfRule type="dataBar" priority="42">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38" priority="41">
      <formula>L$6=TODAY()</formula>
    </cfRule>
  </conditionalFormatting>
  <conditionalFormatting sqref="E111">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3">
    <cfRule type="dataBar" priority="31">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30" priority="30">
      <formula>L$6=TODAY()</formula>
    </cfRule>
  </conditionalFormatting>
  <conditionalFormatting sqref="E123">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32:BO132">
    <cfRule type="expression" dxfId="22" priority="21">
      <formula>AND($F132&lt;=L$6,ROUNDDOWN(($G132-$F132+1)*$I132,0)+$F132-1&gt;=L$6)</formula>
    </cfRule>
    <cfRule type="expression" dxfId="21" priority="22">
      <formula>AND(NOT(ISBLANK($F132)),$F132&lt;=L$6,$G132&gt;=L$6)</formula>
    </cfRule>
  </conditionalFormatting>
  <conditionalFormatting sqref="I132">
    <cfRule type="dataBar" priority="20">
      <dataBar>
        <cfvo type="num" val="0"/>
        <cfvo type="num" val="1"/>
        <color theme="0" tint="-0.34998626667073579"/>
      </dataBar>
      <extLst>
        <ext xmlns:x14="http://schemas.microsoft.com/office/spreadsheetml/2009/9/main" uri="{B025F937-C7B1-47D3-B67F-A62EFF666E3E}">
          <x14:id>{D39E3CA5-A193-489A-9A09-848BF4A69639}</x14:id>
        </ext>
      </extLst>
    </cfRule>
  </conditionalFormatting>
  <conditionalFormatting sqref="L132:BO132">
    <cfRule type="expression" dxfId="20" priority="19">
      <formula>L$6=TODAY()</formula>
    </cfRule>
  </conditionalFormatting>
  <conditionalFormatting sqref="E132">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37:BO137">
    <cfRule type="expression" dxfId="9" priority="10">
      <formula>AND($F137&lt;=L$6,ROUNDDOWN(($G137-$F137+1)*$I137,0)+$F137-1&gt;=L$6)</formula>
    </cfRule>
    <cfRule type="expression" dxfId="8" priority="11">
      <formula>AND(NOT(ISBLANK($F137)),$F137&lt;=L$6,$G137&gt;=L$6)</formula>
    </cfRule>
  </conditionalFormatting>
  <conditionalFormatting sqref="I137">
    <cfRule type="dataBar" priority="9">
      <dataBar>
        <cfvo type="num" val="0"/>
        <cfvo type="num" val="1"/>
        <color theme="0" tint="-0.34998626667073579"/>
      </dataBar>
      <extLst>
        <ext xmlns:x14="http://schemas.microsoft.com/office/spreadsheetml/2009/9/main" uri="{B025F937-C7B1-47D3-B67F-A62EFF666E3E}">
          <x14:id>{831EB1CB-C1FD-435A-B2AE-9B13F4C0A004}</x14:id>
        </ext>
      </extLst>
    </cfRule>
  </conditionalFormatting>
  <conditionalFormatting sqref="L137:BO137">
    <cfRule type="expression" dxfId="7" priority="8">
      <formula>L$6=TODAY()</formula>
    </cfRule>
  </conditionalFormatting>
  <conditionalFormatting sqref="E137">
    <cfRule type="cellIs" dxfId="6" priority="1" operator="equal">
      <formula>"LINUX"</formula>
    </cfRule>
    <cfRule type="cellIs" dxfId="5" priority="2" operator="equal">
      <formula>"PHP"</formula>
    </cfRule>
    <cfRule type="cellIs" dxfId="4" priority="3" operator="equal">
      <formula>"CSS"</formula>
    </cfRule>
    <cfRule type="cellIs" dxfId="3" priority="4" operator="equal">
      <formula>"HTML"</formula>
    </cfRule>
    <cfRule type="cellIs" dxfId="2" priority="5" operator="equal">
      <formula>"R"</formula>
    </cfRule>
    <cfRule type="cellIs" dxfId="1" priority="6" operator="equal">
      <formula>"SQL"</formula>
    </cfRule>
    <cfRule type="cellIs" dxfId="0"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I98:I103 I105:I110 I112:I122 I124:I131 I133:I136 I138:I155</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I156:I164</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I165:I173</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I174:I182</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 xmlns:xm="http://schemas.microsoft.com/office/excel/2006/main">
          <x14:cfRule type="dataBar" id="{D39E3CA5-A193-489A-9A09-848BF4A69639}">
            <x14:dataBar minLength="0" maxLength="100" gradient="0">
              <x14:cfvo type="num">
                <xm:f>0</xm:f>
              </x14:cfvo>
              <x14:cfvo type="num">
                <xm:f>1</xm:f>
              </x14:cfvo>
              <x14:negativeFillColor rgb="FFFF0000"/>
              <x14:axisColor rgb="FF000000"/>
            </x14:dataBar>
          </x14:cfRule>
          <xm:sqref>I132</xm:sqref>
        </x14:conditionalFormatting>
        <x14:conditionalFormatting xmlns:xm="http://schemas.microsoft.com/office/excel/2006/main">
          <x14:cfRule type="dataBar" id="{831EB1CB-C1FD-435A-B2AE-9B13F4C0A004}">
            <x14:dataBar minLength="0" maxLength="100" gradient="0">
              <x14:cfvo type="num">
                <xm:f>0</xm:f>
              </x14:cfvo>
              <x14:cfvo type="num">
                <xm:f>1</xm:f>
              </x14:cfvo>
              <x14:negativeFillColor rgb="FFFF0000"/>
              <x14:axisColor rgb="FF000000"/>
            </x14:dataBar>
          </x14:cfRule>
          <xm:sqref>I137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12" priority="3">
      <formula>AND($E1&lt;=K$6,ROUNDDOWN(($F1-$E1+1)*$H1,0)+$E1-1&gt;=K$6)</formula>
    </cfRule>
    <cfRule type="expression" dxfId="11" priority="4">
      <formula>AND(NOT(ISBLANK($E1)),$E1&lt;=K$6,$F1&gt;=K$6)</formula>
    </cfRule>
  </conditionalFormatting>
  <conditionalFormatting sqref="K1:BN6">
    <cfRule type="expression" dxfId="1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2021-12-23T01:35:21Z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