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NoviceAlloyStudy-master\NoviceAlloyStudy-master\Analysis\RQ1RQ2UniqueToDupsAnalysis\"/>
    </mc:Choice>
  </mc:AlternateContent>
  <xr:revisionPtr revIDLastSave="0" documentId="13_ncr:1_{DA3CF5FB-4CF2-437D-97D2-FE5C0721B475}" xr6:coauthVersionLast="47" xr6:coauthVersionMax="47" xr10:uidLastSave="{00000000-0000-0000-0000-000000000000}"/>
  <bookViews>
    <workbookView xWindow="-110" yWindow="-110" windowWidth="38620" windowHeight="21220" xr2:uid="{6040924F-DEE4-4E76-98C6-28C48E0E83FF}"/>
  </bookViews>
  <sheets>
    <sheet name="overview total" sheetId="2" r:id="rId1"/>
    <sheet name="totals by clx" sheetId="15" r:id="rId2"/>
    <sheet name="highlevel results by model" sheetId="1" r:id="rId3"/>
    <sheet name="n both" sheetId="3" r:id="rId4"/>
    <sheet name="n over" sheetId="4" r:id="rId5"/>
    <sheet name="n und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6" i="3" l="1"/>
  <c r="D10" i="15" l="1"/>
  <c r="D6" i="15"/>
  <c r="D7" i="15"/>
  <c r="S202" i="1"/>
  <c r="R202" i="1"/>
  <c r="D102" i="1"/>
  <c r="F102" i="1"/>
  <c r="D103" i="1"/>
  <c r="E103" i="1"/>
  <c r="F103" i="1" s="1"/>
  <c r="D104" i="1"/>
  <c r="E104" i="1"/>
  <c r="F104" i="1"/>
  <c r="D105" i="1"/>
  <c r="E105" i="1"/>
  <c r="F105" i="1"/>
  <c r="C3" i="15" l="1"/>
  <c r="C2" i="15"/>
  <c r="D13" i="15" l="1"/>
  <c r="D12" i="15"/>
  <c r="D11" i="15"/>
  <c r="C8" i="2" l="1"/>
  <c r="G2" i="5"/>
  <c r="C4" i="2" l="1"/>
  <c r="C5" i="2"/>
  <c r="C6" i="2"/>
  <c r="M6" i="2" s="1"/>
  <c r="C7" i="2"/>
  <c r="C3" i="2"/>
  <c r="AC4" i="1"/>
  <c r="S4" i="1"/>
  <c r="I4" i="1"/>
  <c r="I37" i="1"/>
  <c r="S37" i="1"/>
  <c r="I70" i="1"/>
  <c r="AC103" i="1"/>
  <c r="S103" i="1"/>
  <c r="I103" i="1"/>
  <c r="I136" i="1"/>
  <c r="I169" i="1"/>
  <c r="I202" i="1"/>
  <c r="I235" i="1"/>
  <c r="S235" i="1"/>
  <c r="S268" i="1"/>
  <c r="I268" i="1"/>
  <c r="C9" i="2" l="1"/>
  <c r="C19" i="15" l="1"/>
  <c r="E19" i="15"/>
  <c r="K19" i="15" s="1"/>
  <c r="G19" i="15"/>
  <c r="J4" i="15"/>
  <c r="K4" i="15"/>
  <c r="K18" i="15"/>
  <c r="D17" i="15"/>
  <c r="L17" i="15" s="1"/>
  <c r="D18" i="15"/>
  <c r="F18" i="15" s="1"/>
  <c r="I18" i="15" s="1"/>
  <c r="D16" i="15"/>
  <c r="D15" i="15"/>
  <c r="D14" i="15"/>
  <c r="D8" i="15"/>
  <c r="J8" i="15" s="1"/>
  <c r="D5" i="15"/>
  <c r="R37" i="1"/>
  <c r="H37" i="1"/>
  <c r="H70" i="1"/>
  <c r="B13" i="15" s="1"/>
  <c r="AB103" i="1"/>
  <c r="B12" i="15" s="1"/>
  <c r="R103" i="1"/>
  <c r="B11" i="15" s="1"/>
  <c r="F11" i="15" s="1"/>
  <c r="R235" i="1"/>
  <c r="B5" i="15" s="1"/>
  <c r="H235" i="1"/>
  <c r="D4" i="15"/>
  <c r="L4" i="15" s="1"/>
  <c r="F8" i="15"/>
  <c r="I8" i="15" s="1"/>
  <c r="D3" i="15"/>
  <c r="D2" i="15"/>
  <c r="D19" i="15" s="1"/>
  <c r="B18" i="15"/>
  <c r="B17" i="15"/>
  <c r="F17" i="15" s="1"/>
  <c r="B16" i="15"/>
  <c r="F16" i="15" s="1"/>
  <c r="B15" i="15"/>
  <c r="B14" i="15"/>
  <c r="B8" i="15"/>
  <c r="B7" i="15"/>
  <c r="B6" i="15"/>
  <c r="F6" i="15" s="1"/>
  <c r="B4" i="15"/>
  <c r="F4" i="15" s="1"/>
  <c r="I4" i="15" s="1"/>
  <c r="B3" i="15"/>
  <c r="F3" i="15" s="1"/>
  <c r="J3" i="15" s="1"/>
  <c r="B2" i="15"/>
  <c r="F2" i="15" s="1"/>
  <c r="K2" i="15" s="1"/>
  <c r="K16" i="15" l="1"/>
  <c r="I16" i="15"/>
  <c r="I17" i="15"/>
  <c r="K17" i="15"/>
  <c r="L16" i="15"/>
  <c r="K8" i="15"/>
  <c r="L8" i="15"/>
  <c r="J18" i="15"/>
  <c r="J16" i="15"/>
  <c r="L18" i="15"/>
  <c r="J17" i="15"/>
  <c r="F7" i="15"/>
  <c r="K6" i="15"/>
  <c r="L6" i="15"/>
  <c r="I6" i="15"/>
  <c r="J6" i="15"/>
  <c r="L2" i="15"/>
  <c r="K3" i="15"/>
  <c r="L3" i="15"/>
  <c r="I3" i="15"/>
  <c r="J2" i="15"/>
  <c r="I2" i="15"/>
  <c r="L20" i="15"/>
  <c r="L11" i="15"/>
  <c r="I11" i="15"/>
  <c r="K11" i="15"/>
  <c r="J11" i="15"/>
  <c r="F14" i="15"/>
  <c r="L14" i="15" s="1"/>
  <c r="F12" i="15"/>
  <c r="F15" i="15"/>
  <c r="J15" i="15" s="1"/>
  <c r="F13" i="15"/>
  <c r="F5" i="15"/>
  <c r="L12" i="15" l="1"/>
  <c r="J12" i="15"/>
  <c r="I12" i="15"/>
  <c r="K12" i="15"/>
  <c r="K5" i="15"/>
  <c r="I5" i="15"/>
  <c r="L5" i="15"/>
  <c r="I14" i="15"/>
  <c r="J14" i="15"/>
  <c r="K14" i="15"/>
  <c r="J5" i="15"/>
  <c r="K15" i="15"/>
  <c r="I15" i="15"/>
  <c r="L15" i="15"/>
  <c r="K7" i="15"/>
  <c r="J7" i="15"/>
  <c r="I7" i="15"/>
  <c r="L7" i="15"/>
  <c r="K13" i="15"/>
  <c r="I13" i="15"/>
  <c r="L13" i="15"/>
  <c r="J13" i="15"/>
  <c r="E3" i="2"/>
  <c r="O3" i="2" s="1"/>
  <c r="O36" i="1"/>
  <c r="B3" i="2"/>
  <c r="L3" i="2" s="1"/>
  <c r="B8" i="2"/>
  <c r="L8" i="2" s="1"/>
  <c r="H169" i="1"/>
  <c r="AB4" i="1"/>
  <c r="R4" i="1"/>
  <c r="H4" i="1"/>
  <c r="H103" i="1"/>
  <c r="B10" i="15" s="1"/>
  <c r="H136" i="1"/>
  <c r="B9" i="15" s="1"/>
  <c r="F9" i="15" s="1"/>
  <c r="H202" i="1"/>
  <c r="R268" i="1"/>
  <c r="H268" i="1"/>
  <c r="L9" i="15" l="1"/>
  <c r="J9" i="15"/>
  <c r="K9" i="15"/>
  <c r="I9" i="15"/>
  <c r="F10" i="15"/>
  <c r="B19" i="15"/>
  <c r="P3" i="2"/>
  <c r="I10" i="15" l="1"/>
  <c r="L10" i="15"/>
  <c r="K10" i="15"/>
  <c r="J10" i="15"/>
  <c r="F19" i="15"/>
  <c r="I19" i="15" l="1"/>
  <c r="L19" i="15"/>
  <c r="J19" i="15"/>
  <c r="Z3" i="1"/>
  <c r="P3" i="1"/>
  <c r="F3" i="1"/>
  <c r="P36" i="1"/>
  <c r="F36" i="1"/>
  <c r="F69" i="1"/>
  <c r="Z102" i="1"/>
  <c r="P102" i="1"/>
  <c r="F135" i="1"/>
  <c r="F168" i="1"/>
  <c r="F201" i="1"/>
  <c r="P201" i="1"/>
  <c r="P234" i="1"/>
  <c r="F234" i="1"/>
  <c r="P267" i="1"/>
  <c r="F267" i="1"/>
  <c r="E79" i="5"/>
  <c r="O204" i="1" s="1"/>
  <c r="E73" i="5"/>
  <c r="E204" i="1" s="1"/>
  <c r="E79" i="3"/>
  <c r="O202" i="1" s="1"/>
  <c r="G3" i="4" l="1"/>
  <c r="G3" i="3"/>
  <c r="B4" i="2" l="1"/>
  <c r="L4" i="2" s="1"/>
  <c r="B5" i="2"/>
  <c r="L5" i="2" s="1"/>
  <c r="B6" i="2"/>
  <c r="L6" i="2" s="1"/>
  <c r="B7" i="2"/>
  <c r="L7" i="2" s="1"/>
  <c r="R16" i="2" l="1"/>
  <c r="R17" i="2"/>
  <c r="L13" i="2"/>
  <c r="L19" i="2"/>
  <c r="O16" i="2"/>
  <c r="L20" i="2"/>
  <c r="L17" i="2"/>
  <c r="O19" i="2"/>
  <c r="L18" i="2"/>
  <c r="O13" i="2"/>
  <c r="L16" i="2"/>
  <c r="L21" i="2"/>
  <c r="O17" i="2"/>
  <c r="L9" i="2"/>
  <c r="O18" i="2"/>
  <c r="B9" i="2"/>
  <c r="F3" i="2"/>
  <c r="Y28" i="1" a="1"/>
  <c r="Y28" i="1" s="1"/>
  <c r="F275" i="1"/>
  <c r="E286" i="1"/>
  <c r="P204" i="1"/>
  <c r="P202" i="1"/>
  <c r="F204" i="1"/>
  <c r="F171" i="1"/>
  <c r="F170" i="1"/>
  <c r="P39" i="1"/>
  <c r="P6" i="1"/>
  <c r="P4" i="1"/>
  <c r="E169" i="5"/>
  <c r="O39" i="1" s="1"/>
  <c r="E170" i="4"/>
  <c r="O38" i="1" s="1"/>
  <c r="P38" i="1" s="1"/>
  <c r="E170" i="3"/>
  <c r="O37" i="1" s="1"/>
  <c r="R44" i="1" s="1"/>
  <c r="O64" i="1" s="1"/>
  <c r="E204" i="3"/>
  <c r="O4" i="1" s="1"/>
  <c r="E204" i="4"/>
  <c r="O5" i="1" s="1"/>
  <c r="P5" i="1" s="1"/>
  <c r="E204" i="5"/>
  <c r="O6" i="1" s="1"/>
  <c r="E216" i="5"/>
  <c r="Y6" i="1" s="1"/>
  <c r="Z6" i="1" s="1"/>
  <c r="E182" i="5"/>
  <c r="E6" i="1" s="1"/>
  <c r="E150" i="5"/>
  <c r="E39" i="1" s="1"/>
  <c r="F39" i="1" s="1"/>
  <c r="E128" i="5"/>
  <c r="Y105" i="1" s="1"/>
  <c r="Z105" i="1" s="1"/>
  <c r="E116" i="5"/>
  <c r="O105" i="1" s="1"/>
  <c r="E216" i="4"/>
  <c r="Y5" i="1" s="1"/>
  <c r="Z5" i="1" s="1"/>
  <c r="E182" i="4"/>
  <c r="E5" i="1" s="1"/>
  <c r="F5" i="1" s="1"/>
  <c r="E150" i="4"/>
  <c r="E38" i="1" s="1"/>
  <c r="F38" i="1" s="1"/>
  <c r="E128" i="4"/>
  <c r="Y104" i="1" s="1"/>
  <c r="Z104" i="1" s="1"/>
  <c r="E116" i="4"/>
  <c r="O104" i="1" s="1"/>
  <c r="P104" i="1" s="1"/>
  <c r="E216" i="3"/>
  <c r="Y4" i="1" s="1"/>
  <c r="E182" i="3"/>
  <c r="E4" i="1" s="1"/>
  <c r="F4" i="1" s="1"/>
  <c r="E150" i="3"/>
  <c r="E37" i="1" s="1"/>
  <c r="E128" i="3"/>
  <c r="Y103" i="1" s="1"/>
  <c r="O103" i="1"/>
  <c r="P103" i="1" s="1"/>
  <c r="E98" i="3"/>
  <c r="E136" i="1" s="1"/>
  <c r="E98" i="4"/>
  <c r="E137" i="1" s="1"/>
  <c r="F137" i="1" s="1"/>
  <c r="E98" i="5"/>
  <c r="E138" i="1" s="1"/>
  <c r="F138" i="1" s="1"/>
  <c r="E138" i="5"/>
  <c r="E72" i="1" s="1"/>
  <c r="F72" i="1" s="1"/>
  <c r="E89" i="5"/>
  <c r="E171" i="1" s="1"/>
  <c r="E138" i="4"/>
  <c r="E71" i="1" s="1"/>
  <c r="F71" i="1" s="1"/>
  <c r="E89" i="4"/>
  <c r="E170" i="1" s="1"/>
  <c r="E138" i="3"/>
  <c r="E70" i="1" s="1"/>
  <c r="E89" i="3"/>
  <c r="E169" i="1" s="1"/>
  <c r="H176" i="1" s="1"/>
  <c r="E195" i="1" s="1"/>
  <c r="E104" i="3"/>
  <c r="E73" i="3"/>
  <c r="E202" i="1" s="1"/>
  <c r="E104" i="4"/>
  <c r="E79" i="4"/>
  <c r="O203" i="1" s="1"/>
  <c r="R209" i="1" s="1"/>
  <c r="O229" i="1" s="1"/>
  <c r="E73" i="4"/>
  <c r="E203" i="1" s="1"/>
  <c r="F203" i="1" s="1"/>
  <c r="E104" i="5"/>
  <c r="E67" i="5"/>
  <c r="O237" i="1" s="1"/>
  <c r="P237" i="1" s="1"/>
  <c r="E50" i="5"/>
  <c r="E237" i="1" s="1"/>
  <c r="F237" i="1" s="1"/>
  <c r="E33" i="5"/>
  <c r="O270" i="1" s="1"/>
  <c r="P270" i="1" s="1"/>
  <c r="E16" i="5"/>
  <c r="E270" i="1" s="1"/>
  <c r="E67" i="4"/>
  <c r="O236" i="1" s="1"/>
  <c r="P236" i="1" s="1"/>
  <c r="E50" i="4"/>
  <c r="E236" i="1" s="1"/>
  <c r="F236" i="1" s="1"/>
  <c r="E33" i="4"/>
  <c r="O269" i="1" s="1"/>
  <c r="P269" i="1" s="1"/>
  <c r="E16" i="4"/>
  <c r="E269" i="1" s="1"/>
  <c r="F269" i="1" s="1"/>
  <c r="E67" i="3"/>
  <c r="O235" i="1" s="1"/>
  <c r="E50" i="3"/>
  <c r="E235" i="1" s="1"/>
  <c r="E33" i="3"/>
  <c r="O268" i="1" s="1"/>
  <c r="E16" i="3"/>
  <c r="E268" i="1" s="1"/>
  <c r="H275" i="1" s="1"/>
  <c r="E293" i="1" s="1"/>
  <c r="AB11" i="1" l="1"/>
  <c r="Y31" i="1" s="1"/>
  <c r="Z4" i="1"/>
  <c r="R11" i="1"/>
  <c r="O31" i="1" s="1"/>
  <c r="O28" i="1" a="1"/>
  <c r="O28" i="1" s="1"/>
  <c r="H11" i="1"/>
  <c r="E29" i="1" s="1"/>
  <c r="E28" i="1" a="1"/>
  <c r="E28" i="1" s="1"/>
  <c r="F6" i="1"/>
  <c r="O61" i="1" a="1"/>
  <c r="O61" i="1" s="1"/>
  <c r="P37" i="1"/>
  <c r="H44" i="1"/>
  <c r="E63" i="1" s="1"/>
  <c r="E61" i="1" a="1"/>
  <c r="E61" i="1" s="1"/>
  <c r="F37" i="1"/>
  <c r="H77" i="1"/>
  <c r="E97" i="1" s="1"/>
  <c r="F70" i="1"/>
  <c r="E94" i="1" a="1"/>
  <c r="E94" i="1" s="1"/>
  <c r="AB110" i="1"/>
  <c r="Y130" i="1" s="1"/>
  <c r="Z103" i="1"/>
  <c r="Y127" i="1" a="1"/>
  <c r="Y127" i="1" s="1"/>
  <c r="R110" i="1"/>
  <c r="O128" i="1" s="1"/>
  <c r="O127" i="1" a="1"/>
  <c r="O127" i="1" s="1"/>
  <c r="P105" i="1"/>
  <c r="E127" i="1" a="1"/>
  <c r="E127" i="1" s="1"/>
  <c r="H110" i="1"/>
  <c r="E128" i="1" s="1"/>
  <c r="H143" i="1"/>
  <c r="E161" i="1" s="1"/>
  <c r="F136" i="1"/>
  <c r="E160" i="1" a="1"/>
  <c r="E160" i="1" s="1"/>
  <c r="E193" i="1" a="1"/>
  <c r="E193" i="1" s="1"/>
  <c r="F169" i="1"/>
  <c r="O226" i="1" a="1"/>
  <c r="O226" i="1" s="1"/>
  <c r="P203" i="1"/>
  <c r="H209" i="1"/>
  <c r="E228" i="1" s="1"/>
  <c r="E226" i="1" a="1"/>
  <c r="E226" i="1" s="1"/>
  <c r="F202" i="1"/>
  <c r="R242" i="1"/>
  <c r="O262" i="1" s="1"/>
  <c r="E4" i="2"/>
  <c r="O4" i="2" s="1"/>
  <c r="P4" i="2" s="1"/>
  <c r="O259" i="1" a="1"/>
  <c r="O259" i="1" s="1"/>
  <c r="P235" i="1"/>
  <c r="H242" i="1"/>
  <c r="E259" i="1" a="1"/>
  <c r="E259" i="1" s="1"/>
  <c r="E260" i="1"/>
  <c r="F235" i="1"/>
  <c r="O292" i="1" a="1"/>
  <c r="O292" i="1" s="1"/>
  <c r="E6" i="2"/>
  <c r="O6" i="2" s="1"/>
  <c r="P6" i="2" s="1"/>
  <c r="R275" i="1"/>
  <c r="O294" i="1" s="1"/>
  <c r="P268" i="1"/>
  <c r="F270" i="1"/>
  <c r="E5" i="2"/>
  <c r="O5" i="2" s="1"/>
  <c r="P5" i="2" s="1"/>
  <c r="F268" i="1"/>
  <c r="E292" i="1" a="1"/>
  <c r="E292" i="1" s="1"/>
  <c r="E129" i="1"/>
  <c r="O130" i="1"/>
  <c r="E227" i="1"/>
  <c r="E30" i="1"/>
  <c r="Y29" i="1"/>
  <c r="E62" i="1"/>
  <c r="E64" i="1"/>
  <c r="O62" i="1"/>
  <c r="E196" i="1"/>
  <c r="Y128" i="1"/>
  <c r="O29" i="1"/>
  <c r="E261" i="1"/>
  <c r="Y129" i="1"/>
  <c r="O30" i="1"/>
  <c r="E262" i="1"/>
  <c r="E194" i="1"/>
  <c r="O63" i="1"/>
  <c r="Y30" i="1"/>
  <c r="O261" i="1"/>
  <c r="O260" i="1"/>
  <c r="E229" i="1"/>
  <c r="O228" i="1"/>
  <c r="O227" i="1"/>
  <c r="E294" i="1"/>
  <c r="O293" i="1"/>
  <c r="E295" i="1"/>
  <c r="O295" i="1"/>
  <c r="M4" i="2"/>
  <c r="N4" i="2" s="1"/>
  <c r="M5" i="2"/>
  <c r="N5" i="2" s="1"/>
  <c r="N6" i="2"/>
  <c r="M7" i="2"/>
  <c r="M8" i="2"/>
  <c r="N8" i="2" s="1"/>
  <c r="M3" i="2"/>
  <c r="B291" i="1"/>
  <c r="L291" i="1"/>
  <c r="B290" i="1"/>
  <c r="L290" i="1"/>
  <c r="E289" i="1"/>
  <c r="B289" i="1"/>
  <c r="O289" i="1"/>
  <c r="L289" i="1"/>
  <c r="E288" i="1"/>
  <c r="B288" i="1"/>
  <c r="O288" i="1"/>
  <c r="L288" i="1"/>
  <c r="H287" i="1"/>
  <c r="E287" i="1"/>
  <c r="B287" i="1"/>
  <c r="R287" i="1"/>
  <c r="O287" i="1"/>
  <c r="L287" i="1"/>
  <c r="H286" i="1"/>
  <c r="B286" i="1"/>
  <c r="R286" i="1"/>
  <c r="O286" i="1"/>
  <c r="L286" i="1"/>
  <c r="B283" i="1"/>
  <c r="L283" i="1"/>
  <c r="B282" i="1"/>
  <c r="L282" i="1"/>
  <c r="E281" i="1"/>
  <c r="B281" i="1"/>
  <c r="O281" i="1"/>
  <c r="L281" i="1"/>
  <c r="E280" i="1"/>
  <c r="B280" i="1"/>
  <c r="O280" i="1"/>
  <c r="L280" i="1"/>
  <c r="H279" i="1"/>
  <c r="E279" i="1"/>
  <c r="B279" i="1"/>
  <c r="R279" i="1"/>
  <c r="O279" i="1"/>
  <c r="L279" i="1"/>
  <c r="H278" i="1"/>
  <c r="E278" i="1"/>
  <c r="B278" i="1"/>
  <c r="R278" i="1"/>
  <c r="O278" i="1"/>
  <c r="L278" i="1"/>
  <c r="E275" i="1"/>
  <c r="G275" i="1" s="1"/>
  <c r="C275" i="1"/>
  <c r="B275" i="1"/>
  <c r="P275" i="1"/>
  <c r="O275" i="1"/>
  <c r="S275" i="1" s="1"/>
  <c r="M275" i="1"/>
  <c r="L275" i="1"/>
  <c r="D272" i="1"/>
  <c r="N272" i="1"/>
  <c r="D271" i="1"/>
  <c r="N271" i="1"/>
  <c r="D270" i="1"/>
  <c r="N270" i="1"/>
  <c r="D269" i="1"/>
  <c r="N269" i="1"/>
  <c r="D268" i="1"/>
  <c r="N268" i="1"/>
  <c r="D267" i="1"/>
  <c r="N267" i="1"/>
  <c r="B258" i="1"/>
  <c r="L258" i="1"/>
  <c r="B257" i="1"/>
  <c r="L257" i="1"/>
  <c r="E256" i="1"/>
  <c r="B256" i="1"/>
  <c r="O256" i="1"/>
  <c r="L256" i="1"/>
  <c r="E255" i="1"/>
  <c r="B255" i="1"/>
  <c r="O255" i="1"/>
  <c r="L255" i="1"/>
  <c r="H254" i="1"/>
  <c r="E254" i="1"/>
  <c r="B254" i="1"/>
  <c r="R254" i="1"/>
  <c r="O254" i="1"/>
  <c r="L254" i="1"/>
  <c r="H253" i="1"/>
  <c r="E253" i="1"/>
  <c r="B253" i="1"/>
  <c r="R253" i="1"/>
  <c r="O253" i="1"/>
  <c r="L253" i="1"/>
  <c r="B250" i="1"/>
  <c r="L250" i="1"/>
  <c r="B249" i="1"/>
  <c r="L249" i="1"/>
  <c r="E248" i="1"/>
  <c r="B248" i="1"/>
  <c r="O248" i="1"/>
  <c r="L248" i="1"/>
  <c r="E247" i="1"/>
  <c r="B247" i="1"/>
  <c r="O247" i="1"/>
  <c r="L247" i="1"/>
  <c r="H246" i="1"/>
  <c r="E246" i="1"/>
  <c r="B246" i="1"/>
  <c r="R246" i="1"/>
  <c r="O246" i="1"/>
  <c r="L246" i="1"/>
  <c r="H245" i="1"/>
  <c r="E245" i="1"/>
  <c r="B245" i="1"/>
  <c r="R245" i="1"/>
  <c r="O245" i="1"/>
  <c r="L245" i="1"/>
  <c r="F242" i="1"/>
  <c r="E242" i="1"/>
  <c r="I242" i="1" s="1"/>
  <c r="C242" i="1"/>
  <c r="B242" i="1"/>
  <c r="P242" i="1"/>
  <c r="O242" i="1"/>
  <c r="S242" i="1" s="1"/>
  <c r="M242" i="1"/>
  <c r="L242" i="1"/>
  <c r="D239" i="1"/>
  <c r="N239" i="1"/>
  <c r="D238" i="1"/>
  <c r="N238" i="1"/>
  <c r="D237" i="1"/>
  <c r="N237" i="1"/>
  <c r="D236" i="1"/>
  <c r="N236" i="1"/>
  <c r="D235" i="1"/>
  <c r="N235" i="1"/>
  <c r="D234" i="1"/>
  <c r="N234" i="1"/>
  <c r="L225" i="1"/>
  <c r="L224" i="1"/>
  <c r="O223" i="1"/>
  <c r="L223" i="1"/>
  <c r="O222" i="1"/>
  <c r="L222" i="1"/>
  <c r="R221" i="1"/>
  <c r="O221" i="1"/>
  <c r="L221" i="1"/>
  <c r="R220" i="1"/>
  <c r="O220" i="1"/>
  <c r="L220" i="1"/>
  <c r="L217" i="1"/>
  <c r="L216" i="1"/>
  <c r="O215" i="1"/>
  <c r="L215" i="1"/>
  <c r="O214" i="1"/>
  <c r="L214" i="1"/>
  <c r="R213" i="1"/>
  <c r="O213" i="1"/>
  <c r="L213" i="1"/>
  <c r="R212" i="1"/>
  <c r="O212" i="1"/>
  <c r="L212" i="1"/>
  <c r="P209" i="1"/>
  <c r="O209" i="1"/>
  <c r="S209" i="1" s="1"/>
  <c r="M209" i="1"/>
  <c r="L209" i="1"/>
  <c r="N206" i="1"/>
  <c r="N205" i="1"/>
  <c r="N204" i="1"/>
  <c r="N203" i="1"/>
  <c r="N202" i="1"/>
  <c r="N201" i="1"/>
  <c r="B225" i="1"/>
  <c r="B224" i="1"/>
  <c r="E223" i="1"/>
  <c r="B223" i="1"/>
  <c r="E222" i="1"/>
  <c r="B222" i="1"/>
  <c r="H221" i="1"/>
  <c r="E221" i="1"/>
  <c r="B221" i="1"/>
  <c r="H220" i="1"/>
  <c r="E220" i="1"/>
  <c r="B220" i="1"/>
  <c r="B217" i="1"/>
  <c r="B216" i="1"/>
  <c r="E215" i="1"/>
  <c r="B215" i="1"/>
  <c r="E214" i="1"/>
  <c r="B214" i="1"/>
  <c r="H213" i="1"/>
  <c r="E213" i="1"/>
  <c r="B213" i="1"/>
  <c r="H212" i="1"/>
  <c r="E212" i="1"/>
  <c r="B212" i="1"/>
  <c r="F209" i="1"/>
  <c r="E209" i="1"/>
  <c r="I209" i="1" s="1"/>
  <c r="C209" i="1"/>
  <c r="B209" i="1"/>
  <c r="D206" i="1"/>
  <c r="D205" i="1"/>
  <c r="D204" i="1"/>
  <c r="D203" i="1"/>
  <c r="D202" i="1"/>
  <c r="D201" i="1"/>
  <c r="B192" i="1"/>
  <c r="B191" i="1"/>
  <c r="E190" i="1"/>
  <c r="B190" i="1"/>
  <c r="E189" i="1"/>
  <c r="B189" i="1"/>
  <c r="H188" i="1"/>
  <c r="E188" i="1"/>
  <c r="B188" i="1"/>
  <c r="H187" i="1"/>
  <c r="E187" i="1"/>
  <c r="B187" i="1"/>
  <c r="B184" i="1"/>
  <c r="B183" i="1"/>
  <c r="E182" i="1"/>
  <c r="B182" i="1"/>
  <c r="E181" i="1"/>
  <c r="B181" i="1"/>
  <c r="H180" i="1"/>
  <c r="E180" i="1"/>
  <c r="B180" i="1"/>
  <c r="H179" i="1"/>
  <c r="E179" i="1"/>
  <c r="B179" i="1"/>
  <c r="F176" i="1"/>
  <c r="E176" i="1"/>
  <c r="I176" i="1" s="1"/>
  <c r="C176" i="1"/>
  <c r="B176" i="1"/>
  <c r="D173" i="1"/>
  <c r="D172" i="1"/>
  <c r="D171" i="1"/>
  <c r="D170" i="1"/>
  <c r="D169" i="1"/>
  <c r="D168" i="1"/>
  <c r="B159" i="1"/>
  <c r="B158" i="1"/>
  <c r="E157" i="1"/>
  <c r="B157" i="1"/>
  <c r="E156" i="1"/>
  <c r="B156" i="1"/>
  <c r="H155" i="1"/>
  <c r="E155" i="1"/>
  <c r="B155" i="1"/>
  <c r="H154" i="1"/>
  <c r="E154" i="1"/>
  <c r="B154" i="1"/>
  <c r="B151" i="1"/>
  <c r="B150" i="1"/>
  <c r="E149" i="1"/>
  <c r="B149" i="1"/>
  <c r="E148" i="1"/>
  <c r="B148" i="1"/>
  <c r="H147" i="1"/>
  <c r="E147" i="1"/>
  <c r="B147" i="1"/>
  <c r="H146" i="1"/>
  <c r="E146" i="1"/>
  <c r="B146" i="1"/>
  <c r="F143" i="1"/>
  <c r="E143" i="1"/>
  <c r="C143" i="1"/>
  <c r="B143" i="1"/>
  <c r="D140" i="1"/>
  <c r="D139" i="1"/>
  <c r="D138" i="1"/>
  <c r="D137" i="1"/>
  <c r="D136" i="1"/>
  <c r="D135" i="1"/>
  <c r="V126" i="1"/>
  <c r="L126" i="1"/>
  <c r="B126" i="1"/>
  <c r="V125" i="1"/>
  <c r="L125" i="1"/>
  <c r="B125" i="1"/>
  <c r="Y124" i="1"/>
  <c r="V124" i="1"/>
  <c r="O124" i="1"/>
  <c r="L124" i="1"/>
  <c r="E124" i="1"/>
  <c r="B124" i="1"/>
  <c r="Y123" i="1"/>
  <c r="V123" i="1"/>
  <c r="O123" i="1"/>
  <c r="L123" i="1"/>
  <c r="E123" i="1"/>
  <c r="B123" i="1"/>
  <c r="AB122" i="1"/>
  <c r="Y122" i="1"/>
  <c r="V122" i="1"/>
  <c r="R122" i="1"/>
  <c r="O122" i="1"/>
  <c r="L122" i="1"/>
  <c r="H122" i="1"/>
  <c r="E122" i="1"/>
  <c r="B122" i="1"/>
  <c r="AB121" i="1"/>
  <c r="Y121" i="1"/>
  <c r="V121" i="1"/>
  <c r="R121" i="1"/>
  <c r="O121" i="1"/>
  <c r="L121" i="1"/>
  <c r="H121" i="1"/>
  <c r="E121" i="1"/>
  <c r="B121" i="1"/>
  <c r="V118" i="1"/>
  <c r="L118" i="1"/>
  <c r="B118" i="1"/>
  <c r="V117" i="1"/>
  <c r="L117" i="1"/>
  <c r="B117" i="1"/>
  <c r="Y116" i="1"/>
  <c r="V116" i="1"/>
  <c r="O116" i="1"/>
  <c r="L116" i="1"/>
  <c r="E116" i="1"/>
  <c r="B116" i="1"/>
  <c r="Y115" i="1"/>
  <c r="V115" i="1"/>
  <c r="O115" i="1"/>
  <c r="L115" i="1"/>
  <c r="E115" i="1"/>
  <c r="B115" i="1"/>
  <c r="AB114" i="1"/>
  <c r="Y114" i="1"/>
  <c r="V114" i="1"/>
  <c r="R114" i="1"/>
  <c r="O114" i="1"/>
  <c r="L114" i="1"/>
  <c r="H114" i="1"/>
  <c r="E114" i="1"/>
  <c r="B114" i="1"/>
  <c r="AB113" i="1"/>
  <c r="Y113" i="1"/>
  <c r="V113" i="1"/>
  <c r="R113" i="1"/>
  <c r="O113" i="1"/>
  <c r="L113" i="1"/>
  <c r="H113" i="1"/>
  <c r="E113" i="1"/>
  <c r="B113" i="1"/>
  <c r="Z110" i="1"/>
  <c r="Y110" i="1"/>
  <c r="AC110" i="1" s="1"/>
  <c r="W110" i="1"/>
  <c r="V110" i="1"/>
  <c r="P110" i="1"/>
  <c r="O110" i="1"/>
  <c r="M110" i="1"/>
  <c r="L110" i="1"/>
  <c r="F110" i="1"/>
  <c r="E110" i="1"/>
  <c r="I110" i="1" s="1"/>
  <c r="C110" i="1"/>
  <c r="B110" i="1"/>
  <c r="X107" i="1"/>
  <c r="N107" i="1"/>
  <c r="D107" i="1"/>
  <c r="X106" i="1"/>
  <c r="N106" i="1"/>
  <c r="D106" i="1"/>
  <c r="X105" i="1"/>
  <c r="N105" i="1"/>
  <c r="X104" i="1"/>
  <c r="N104" i="1"/>
  <c r="X103" i="1"/>
  <c r="N103" i="1"/>
  <c r="X102" i="1"/>
  <c r="N102" i="1"/>
  <c r="B93" i="1"/>
  <c r="B92" i="1"/>
  <c r="E91" i="1"/>
  <c r="B91" i="1"/>
  <c r="E90" i="1"/>
  <c r="B90" i="1"/>
  <c r="H89" i="1"/>
  <c r="E89" i="1"/>
  <c r="B89" i="1"/>
  <c r="H88" i="1"/>
  <c r="E88" i="1"/>
  <c r="B88" i="1"/>
  <c r="B85" i="1"/>
  <c r="B84" i="1"/>
  <c r="E83" i="1"/>
  <c r="B83" i="1"/>
  <c r="E82" i="1"/>
  <c r="B82" i="1"/>
  <c r="H81" i="1"/>
  <c r="E81" i="1"/>
  <c r="B81" i="1"/>
  <c r="H80" i="1"/>
  <c r="E80" i="1"/>
  <c r="B80" i="1"/>
  <c r="F77" i="1"/>
  <c r="E77" i="1"/>
  <c r="C77" i="1"/>
  <c r="B77" i="1"/>
  <c r="D74" i="1"/>
  <c r="D73" i="1"/>
  <c r="D72" i="1"/>
  <c r="D71" i="1"/>
  <c r="D70" i="1"/>
  <c r="D69" i="1"/>
  <c r="L27" i="1"/>
  <c r="L26" i="1"/>
  <c r="O25" i="1"/>
  <c r="L25" i="1"/>
  <c r="O24" i="1"/>
  <c r="L24" i="1"/>
  <c r="R23" i="1"/>
  <c r="O23" i="1"/>
  <c r="L23" i="1"/>
  <c r="R22" i="1"/>
  <c r="O22" i="1"/>
  <c r="L22" i="1"/>
  <c r="L19" i="1"/>
  <c r="L18" i="1"/>
  <c r="O17" i="1"/>
  <c r="L17" i="1"/>
  <c r="O16" i="1"/>
  <c r="L16" i="1"/>
  <c r="R15" i="1"/>
  <c r="O15" i="1"/>
  <c r="L15" i="1"/>
  <c r="R14" i="1"/>
  <c r="O14" i="1"/>
  <c r="L14" i="1"/>
  <c r="P11" i="1"/>
  <c r="O11" i="1"/>
  <c r="S11" i="1" s="1"/>
  <c r="M11" i="1"/>
  <c r="L11" i="1"/>
  <c r="N8" i="1"/>
  <c r="N7" i="1"/>
  <c r="N6" i="1"/>
  <c r="N5" i="1"/>
  <c r="N4" i="1"/>
  <c r="N3" i="1"/>
  <c r="B27" i="1"/>
  <c r="B26" i="1"/>
  <c r="E25" i="1"/>
  <c r="B25" i="1"/>
  <c r="E24" i="1"/>
  <c r="B24" i="1"/>
  <c r="H23" i="1"/>
  <c r="E23" i="1"/>
  <c r="B23" i="1"/>
  <c r="H22" i="1"/>
  <c r="E22" i="1"/>
  <c r="B22" i="1"/>
  <c r="B19" i="1"/>
  <c r="B18" i="1"/>
  <c r="E17" i="1"/>
  <c r="B17" i="1"/>
  <c r="E16" i="1"/>
  <c r="B16" i="1"/>
  <c r="H15" i="1"/>
  <c r="E15" i="1"/>
  <c r="B15" i="1"/>
  <c r="H14" i="1"/>
  <c r="E14" i="1"/>
  <c r="B14" i="1"/>
  <c r="F11" i="1"/>
  <c r="E11" i="1"/>
  <c r="I11" i="1" s="1"/>
  <c r="C11" i="1"/>
  <c r="B11" i="1"/>
  <c r="D8" i="1"/>
  <c r="D7" i="1"/>
  <c r="D6" i="1"/>
  <c r="D5" i="1"/>
  <c r="D4" i="1"/>
  <c r="D3" i="1"/>
  <c r="B60" i="1"/>
  <c r="L60" i="1"/>
  <c r="B59" i="1"/>
  <c r="L59" i="1"/>
  <c r="E58" i="1"/>
  <c r="B58" i="1"/>
  <c r="O58" i="1"/>
  <c r="L58" i="1"/>
  <c r="E57" i="1"/>
  <c r="B57" i="1"/>
  <c r="O57" i="1"/>
  <c r="L57" i="1"/>
  <c r="H56" i="1"/>
  <c r="E56" i="1"/>
  <c r="B56" i="1"/>
  <c r="R56" i="1"/>
  <c r="O56" i="1"/>
  <c r="L56" i="1"/>
  <c r="H55" i="1"/>
  <c r="E55" i="1"/>
  <c r="B55" i="1"/>
  <c r="R55" i="1"/>
  <c r="O55" i="1"/>
  <c r="L55" i="1"/>
  <c r="B52" i="1"/>
  <c r="L52" i="1"/>
  <c r="B51" i="1"/>
  <c r="L51" i="1"/>
  <c r="E50" i="1"/>
  <c r="B50" i="1"/>
  <c r="O50" i="1"/>
  <c r="L50" i="1"/>
  <c r="E49" i="1"/>
  <c r="B49" i="1"/>
  <c r="O49" i="1"/>
  <c r="L49" i="1"/>
  <c r="H48" i="1"/>
  <c r="E48" i="1"/>
  <c r="B48" i="1"/>
  <c r="R48" i="1"/>
  <c r="O48" i="1"/>
  <c r="L48" i="1"/>
  <c r="H47" i="1"/>
  <c r="E47" i="1"/>
  <c r="B47" i="1"/>
  <c r="R47" i="1"/>
  <c r="O47" i="1"/>
  <c r="L47" i="1"/>
  <c r="F44" i="1"/>
  <c r="E44" i="1"/>
  <c r="I44" i="1" s="1"/>
  <c r="C44" i="1"/>
  <c r="B44" i="1"/>
  <c r="P44" i="1"/>
  <c r="O44" i="1"/>
  <c r="S44" i="1" s="1"/>
  <c r="M44" i="1"/>
  <c r="L44" i="1"/>
  <c r="D41" i="1"/>
  <c r="N41" i="1"/>
  <c r="D40" i="1"/>
  <c r="N40" i="1"/>
  <c r="D39" i="1"/>
  <c r="N39" i="1"/>
  <c r="D38" i="1"/>
  <c r="N38" i="1"/>
  <c r="D37" i="1"/>
  <c r="N37" i="1"/>
  <c r="D36" i="1"/>
  <c r="N36" i="1"/>
  <c r="Y11" i="1"/>
  <c r="AC11" i="1" s="1"/>
  <c r="V11" i="1"/>
  <c r="X4" i="1"/>
  <c r="X5" i="1"/>
  <c r="X6" i="1"/>
  <c r="X7" i="1"/>
  <c r="X8" i="1"/>
  <c r="X3" i="1"/>
  <c r="V19" i="1"/>
  <c r="V27" i="1"/>
  <c r="V26" i="1"/>
  <c r="Y25" i="1"/>
  <c r="V25" i="1"/>
  <c r="Y24" i="1"/>
  <c r="V24" i="1"/>
  <c r="AB23" i="1"/>
  <c r="Y23" i="1"/>
  <c r="V23" i="1"/>
  <c r="AB22" i="1"/>
  <c r="Y22" i="1"/>
  <c r="V22" i="1"/>
  <c r="AB15" i="1"/>
  <c r="AB14" i="1"/>
  <c r="Z11" i="1"/>
  <c r="W11" i="1"/>
  <c r="E163" i="1" l="1"/>
  <c r="I143" i="1"/>
  <c r="O129" i="1"/>
  <c r="E95" i="1"/>
  <c r="E31" i="1"/>
  <c r="E96" i="1"/>
  <c r="I77" i="1"/>
  <c r="S110" i="1"/>
  <c r="E130" i="1"/>
  <c r="E162" i="1"/>
  <c r="F6" i="2"/>
  <c r="F4" i="2"/>
  <c r="F5" i="2"/>
  <c r="E30" i="2" a="1"/>
  <c r="E30" i="2" s="1"/>
  <c r="R13" i="2"/>
  <c r="O31" i="2" s="1"/>
  <c r="H13" i="2"/>
  <c r="E31" i="2" s="1"/>
  <c r="O9" i="2"/>
  <c r="P9" i="2" s="1"/>
  <c r="E9" i="2"/>
  <c r="F9" i="2" s="1"/>
  <c r="O30" i="2" a="1"/>
  <c r="O30" i="2" s="1"/>
  <c r="M13" i="2"/>
  <c r="N13" i="2" s="1"/>
  <c r="R24" i="2"/>
  <c r="R25" i="2"/>
  <c r="N7" i="2"/>
  <c r="L27" i="2"/>
  <c r="L29" i="2"/>
  <c r="L28" i="2"/>
  <c r="P13" i="2"/>
  <c r="Q13" i="2" s="1"/>
  <c r="O25" i="2"/>
  <c r="N3" i="2"/>
  <c r="O26" i="2"/>
  <c r="L26" i="2"/>
  <c r="M9" i="2"/>
  <c r="O24" i="2"/>
  <c r="L24" i="2"/>
  <c r="O27" i="2"/>
  <c r="E25" i="2"/>
  <c r="H16" i="2"/>
  <c r="D8" i="2"/>
  <c r="D6" i="2"/>
  <c r="D4" i="2"/>
  <c r="I275" i="1"/>
  <c r="F13" i="2"/>
  <c r="B21" i="2"/>
  <c r="Q11" i="1"/>
  <c r="D143" i="1"/>
  <c r="Q209" i="1"/>
  <c r="G209" i="1"/>
  <c r="D44" i="1"/>
  <c r="N11" i="1"/>
  <c r="N110" i="1"/>
  <c r="X110" i="1"/>
  <c r="G143" i="1"/>
  <c r="D242" i="1"/>
  <c r="B28" i="2"/>
  <c r="D11" i="1"/>
  <c r="D77" i="1"/>
  <c r="D209" i="1"/>
  <c r="G11" i="1"/>
  <c r="N242" i="1"/>
  <c r="N275" i="1"/>
  <c r="D275" i="1"/>
  <c r="X11" i="1"/>
  <c r="Q44" i="1"/>
  <c r="N44" i="1"/>
  <c r="D110" i="1"/>
  <c r="D176" i="1"/>
  <c r="E18" i="2"/>
  <c r="B13" i="2"/>
  <c r="B29" i="2"/>
  <c r="B19" i="2"/>
  <c r="H17" i="2"/>
  <c r="B16" i="2"/>
  <c r="D5" i="2"/>
  <c r="H24" i="2"/>
  <c r="B17" i="2"/>
  <c r="E26" i="2"/>
  <c r="C13" i="2"/>
  <c r="E27" i="2"/>
  <c r="D7" i="2"/>
  <c r="E17" i="2"/>
  <c r="B24" i="2"/>
  <c r="H25" i="2"/>
  <c r="B27" i="2"/>
  <c r="E24" i="2"/>
  <c r="B26" i="2"/>
  <c r="E16" i="2"/>
  <c r="E19" i="2"/>
  <c r="D3" i="2"/>
  <c r="E13" i="2"/>
  <c r="B18" i="2"/>
  <c r="B20" i="2"/>
  <c r="Q275" i="1"/>
  <c r="G242" i="1"/>
  <c r="Q242" i="1"/>
  <c r="N209" i="1"/>
  <c r="G176" i="1"/>
  <c r="AA110" i="1"/>
  <c r="Q110" i="1"/>
  <c r="G110" i="1"/>
  <c r="G77" i="1"/>
  <c r="G44" i="1"/>
  <c r="V14" i="1"/>
  <c r="Y15" i="1"/>
  <c r="V17" i="1"/>
  <c r="AA11" i="1"/>
  <c r="Y14" i="1"/>
  <c r="Y17" i="1"/>
  <c r="V16" i="1"/>
  <c r="V18" i="1"/>
  <c r="V15" i="1"/>
  <c r="Y16" i="1"/>
  <c r="E32" i="2" l="1"/>
  <c r="O32" i="2"/>
  <c r="E33" i="2"/>
  <c r="O33" i="2"/>
  <c r="S13" i="2"/>
  <c r="D9" i="2"/>
  <c r="L25" i="2"/>
  <c r="N9" i="2"/>
  <c r="I13" i="2"/>
  <c r="B25" i="2"/>
  <c r="G13" i="2"/>
  <c r="D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<sst xmlns="http://schemas.openxmlformats.org/spreadsheetml/2006/main" count="2812" uniqueCount="86">
  <si>
    <t>trash_fol</t>
  </si>
  <si>
    <t>Correct</t>
  </si>
  <si>
    <t>Both</t>
  </si>
  <si>
    <t>Over</t>
  </si>
  <si>
    <t>Under</t>
  </si>
  <si>
    <t>Syntax</t>
  </si>
  <si>
    <t>Type</t>
  </si>
  <si>
    <t>Invalid</t>
  </si>
  <si>
    <t>Ivd Uni</t>
  </si>
  <si>
    <t>%U</t>
  </si>
  <si>
    <t>Valid</t>
  </si>
  <si>
    <t>Valid Uni</t>
  </si>
  <si>
    <t>Total</t>
  </si>
  <si>
    <t>Total Breakdown</t>
  </si>
  <si>
    <t>T Breakdown - Valid</t>
  </si>
  <si>
    <t>T Breakdown - Invalid</t>
  </si>
  <si>
    <t>Unique Breakdown</t>
  </si>
  <si>
    <t>U Breakdown - Valid</t>
  </si>
  <si>
    <t>U Breakdown - Invalid</t>
  </si>
  <si>
    <t>trash_ltl</t>
  </si>
  <si>
    <t>trash_rl</t>
  </si>
  <si>
    <t>socialMedia</t>
  </si>
  <si>
    <t>productionLine_v1</t>
  </si>
  <si>
    <t>productionLine_v2</t>
  </si>
  <si>
    <t>productionLineNew</t>
  </si>
  <si>
    <t>lts</t>
  </si>
  <si>
    <t>classroom_rl</t>
  </si>
  <si>
    <t>classroom_fol</t>
  </si>
  <si>
    <t>coursesOld</t>
  </si>
  <si>
    <t>coursesNew</t>
  </si>
  <si>
    <t>cv_v1</t>
  </si>
  <si>
    <t>cv_v2</t>
  </si>
  <si>
    <t>graphs</t>
  </si>
  <si>
    <t>Combined</t>
  </si>
  <si>
    <t># Total</t>
  </si>
  <si>
    <t># Uni</t>
  </si>
  <si>
    <t>% Uniq</t>
  </si>
  <si>
    <t># Novel</t>
  </si>
  <si>
    <t>% Novel</t>
  </si>
  <si>
    <t>Exercise</t>
  </si>
  <si>
    <t xml:space="preserve"> Unique Sub</t>
  </si>
  <si>
    <t>Valid Nvl</t>
  </si>
  <si>
    <t>N Breakdown - Valid</t>
  </si>
  <si>
    <t>SUM/AVG</t>
  </si>
  <si>
    <t>trainstationNew</t>
  </si>
  <si>
    <t>trainstationOld</t>
  </si>
  <si>
    <t>#Content</t>
  </si>
  <si>
    <t>Total All</t>
  </si>
  <si>
    <t>Combined with Empty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</si>
  <si>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</si>
  <si>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</si>
  <si>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</si>
  <si>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</si>
  <si>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</si>
  <si>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</si>
  <si>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</si>
  <si>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</si>
  <si>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</si>
  <si>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</si>
  <si>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</si>
  <si>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</si>
  <si>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</si>
  <si>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</si>
  <si>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</si>
  <si>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</si>
  <si>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</si>
  <si>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</si>
  <si>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</si>
  <si>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</si>
  <si>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Model</t>
  </si>
  <si>
    <t>Empty</t>
  </si>
  <si>
    <t>Mod</t>
  </si>
  <si>
    <t>Theme</t>
  </si>
  <si>
    <t>Expect</t>
  </si>
  <si>
    <t>%E</t>
  </si>
  <si>
    <t>%M</t>
  </si>
  <si>
    <t>%Thm</t>
  </si>
  <si>
    <t>% Non</t>
  </si>
  <si>
    <t>Totals</t>
  </si>
  <si>
    <t># subs</t>
  </si>
  <si>
    <t>% subs</t>
  </si>
  <si>
    <t>trainStation_fol</t>
  </si>
  <si>
    <t>trainStation_ltl</t>
  </si>
  <si>
    <t>productionLine_v3</t>
  </si>
  <si>
    <t>courses_v2</t>
  </si>
  <si>
    <t>courses_v1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</si>
</sst>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2" fontId="0" fillId="0" borderId="1" xfId="0" applyNumberFormat="1" applyBorder="1"/>
    <xf numFmtId="0" fontId="1" fillId="0" borderId="2" xfId="0" applyFont="1" applyBorder="1"/>
    <xf numFmtId="0" fontId="2" fillId="0" borderId="2" xfId="0" applyFont="1" applyBorder="1"/>
    <xf numFmtId="2" fontId="2" fillId="0" borderId="2" xfId="0" applyNumberFormat="1" applyFont="1" applyBorder="1"/>
    <xf numFmtId="0" fontId="1" fillId="0" borderId="3" xfId="0" applyFont="1" applyBorder="1"/>
    <xf numFmtId="0" fontId="2" fillId="0" borderId="3" xfId="0" applyFont="1" applyBorder="1"/>
    <xf numFmtId="2" fontId="2" fillId="0" borderId="4" xfId="0" applyNumberFormat="1" applyFont="1" applyBorder="1"/>
    <xf numFmtId="1" fontId="2" fillId="0" borderId="1" xfId="0" applyNumberFormat="1" applyFont="1" applyBorder="1"/>
    <xf numFmtId="1" fontId="2" fillId="0" borderId="0" xfId="0" applyNumberFormat="1" applyFont="1"/>
    <xf numFmtId="2" fontId="2" fillId="0" borderId="3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Border="1" applyAlignment="1">
      <alignment horizontal="center"/>
    </xf>
    <xf numFmtId="3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751C-C154-4978-84A1-5A8F8357F491}">
  <dimension ref="A1:S45"/>
  <sheetViews>
    <sheetView tabSelected="1" workbookViewId="0">
      <selection activeCell="S2" sqref="S2"/>
    </sheetView>
  </sheetViews>
  <sheetFormatPr defaultRowHeight="14.5" x14ac:dyDescent="0.35"/>
  <cols>
    <col min="1" max="8" width="8.7265625" style="4"/>
  </cols>
  <sheetData>
    <row r="1" spans="1:19" x14ac:dyDescent="0.35">
      <c r="A1" s="9" t="s">
        <v>33</v>
      </c>
      <c r="B1" s="9"/>
      <c r="C1" s="9"/>
      <c r="D1" s="9"/>
      <c r="E1" s="9"/>
      <c r="F1" s="9"/>
      <c r="G1" s="9"/>
      <c r="H1" s="9"/>
      <c r="K1" s="9" t="s">
        <v>48</v>
      </c>
      <c r="L1" s="9"/>
      <c r="M1" s="9"/>
      <c r="N1" s="9"/>
      <c r="O1" s="9"/>
      <c r="P1" s="9"/>
      <c r="Q1" s="9"/>
      <c r="R1" s="9"/>
    </row>
    <row r="2" spans="1:19" x14ac:dyDescent="0.35">
      <c r="A2" s="6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6"/>
      <c r="H2" s="6"/>
      <c r="K2" s="6"/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6"/>
      <c r="R2" s="6"/>
    </row>
    <row r="3" spans="1:19" x14ac:dyDescent="0.35">
      <c r="A3" s="1" t="s">
        <v>1</v>
      </c>
      <c r="B3" s="2">
        <f>'highlevel results by model'!V3+'highlevel results by model'!B3+'highlevel results by model'!L3+'highlevel results by model'!B36+'highlevel results by model'!L36+'highlevel results by model'!B69+'highlevel results by model'!B102+'highlevel results by model'!L102+'highlevel results by model'!V102+'highlevel results by model'!B135+'highlevel results by model'!B168+'highlevel results by model'!B201+'highlevel results by model'!L201+'highlevel results by model'!L234+'highlevel results by model'!B234+'highlevel results by model'!L267+'highlevel results by model'!B267</f>
        <v>23694</v>
      </c>
      <c r="C3" s="2">
        <f>'highlevel results by model'!C267+'highlevel results by model'!M267+'highlevel results by model'!M234+'highlevel results by model'!C234+'highlevel results by model'!C201+'highlevel results by model'!M201+'highlevel results by model'!C168+'highlevel results by model'!C135+'highlevel results by model'!C102+'highlevel results by model'!M102+'highlevel results by model'!W102+'highlevel results by model'!C69+'highlevel results by model'!C36+'highlevel results by model'!M36+'highlevel results by model'!W3+'highlevel results by model'!M3+'highlevel results by model'!C3</f>
        <v>4462</v>
      </c>
      <c r="D3" s="3">
        <f>C3/B3*100</f>
        <v>18.831771756562844</v>
      </c>
      <c r="E3" s="2">
        <f>'highlevel results by model'!E3+'highlevel results by model'!O3+'highlevel results by model'!Y3+'highlevel results by model'!O36+'highlevel results by model'!E36+'highlevel results by model'!E69+'highlevel results by model'!E102+'highlevel results by model'!O102+'highlevel results by model'!Y102+'highlevel results by model'!E135+'highlevel results by model'!E168+'highlevel results by model'!E201+'highlevel results by model'!O201+'highlevel results by model'!E234+'highlevel results by model'!O234+'highlevel results by model'!E267+'highlevel results by model'!O267</f>
        <v>176</v>
      </c>
      <c r="F3" s="3">
        <f>E3/B3*100</f>
        <v>0.74280408542246978</v>
      </c>
      <c r="K3" s="1" t="s">
        <v>1</v>
      </c>
      <c r="L3" s="2">
        <f>B3</f>
        <v>23694</v>
      </c>
      <c r="M3" s="2">
        <f>C3</f>
        <v>4462</v>
      </c>
      <c r="N3" s="3">
        <f>M3/L3*100</f>
        <v>18.831771756562844</v>
      </c>
      <c r="O3" s="2">
        <f>E3</f>
        <v>176</v>
      </c>
      <c r="P3" s="3">
        <f>O3/L3*100</f>
        <v>0.74280408542246978</v>
      </c>
      <c r="Q3" s="4"/>
      <c r="R3" s="4"/>
    </row>
    <row r="4" spans="1:19" x14ac:dyDescent="0.35">
      <c r="A4" s="1" t="s">
        <v>2</v>
      </c>
      <c r="B4" s="2">
        <f>'highlevel results by model'!V4+'highlevel results by model'!B4+'highlevel results by model'!L4+'highlevel results by model'!B37+'highlevel results by model'!L37+'highlevel results by model'!B70+'highlevel results by model'!B103+'highlevel results by model'!L103+'highlevel results by model'!V103+'highlevel results by model'!B136+'highlevel results by model'!B169+'highlevel results by model'!B202+'highlevel results by model'!L202+'highlevel results by model'!L235+'highlevel results by model'!B235+'highlevel results by model'!L268+'highlevel results by model'!B268</f>
        <v>21715</v>
      </c>
      <c r="C4" s="2">
        <f>'highlevel results by model'!C268+'highlevel results by model'!M268+'highlevel results by model'!M235+'highlevel results by model'!C235+'highlevel results by model'!C202+'highlevel results by model'!M202+'highlevel results by model'!C169+'highlevel results by model'!C136+'highlevel results by model'!C103+'highlevel results by model'!M103+'highlevel results by model'!W103+'highlevel results by model'!C70+'highlevel results by model'!C37+'highlevel results by model'!M37+'highlevel results by model'!W4+'highlevel results by model'!M4+'highlevel results by model'!C4</f>
        <v>14130</v>
      </c>
      <c r="D4" s="3">
        <f t="shared" ref="D4:D8" si="0">C4/B4*100</f>
        <v>65.070227953027853</v>
      </c>
      <c r="E4" s="2">
        <f>'highlevel results by model'!O268+'highlevel results by model'!E268+'highlevel results by model'!E235+'highlevel results by model'!O235+'highlevel results by model'!E202+'highlevel results by model'!O202+'highlevel results by model'!E169+'highlevel results by model'!E136+'highlevel results by model'!E103+'highlevel results by model'!O103+'highlevel results by model'!Y103+'highlevel results by model'!E70+'highlevel results by model'!O37+'highlevel results by model'!E37+'highlevel results by model'!Y4+'highlevel results by model'!E4+'highlevel results by model'!O4</f>
        <v>7854</v>
      </c>
      <c r="F4" s="3">
        <f>E4/B4*100</f>
        <v>36.168547087266866</v>
      </c>
      <c r="K4" s="1" t="s">
        <v>2</v>
      </c>
      <c r="L4" s="2">
        <f t="shared" ref="L4:L8" si="1">B4</f>
        <v>21715</v>
      </c>
      <c r="M4" s="2">
        <f t="shared" ref="M4:M8" si="2">C4</f>
        <v>14130</v>
      </c>
      <c r="N4" s="3">
        <f t="shared" ref="N4:N8" si="3">M4/L4*100</f>
        <v>65.070227953027853</v>
      </c>
      <c r="O4" s="2">
        <f t="shared" ref="O4:O6" si="4">E4</f>
        <v>7854</v>
      </c>
      <c r="P4" s="3">
        <f>O4/L4*100</f>
        <v>36.168547087266866</v>
      </c>
      <c r="Q4" s="4"/>
      <c r="R4" s="4"/>
    </row>
    <row r="5" spans="1:19" x14ac:dyDescent="0.35">
      <c r="A5" s="1" t="s">
        <v>3</v>
      </c>
      <c r="B5" s="2">
        <f>'highlevel results by model'!V5+'highlevel results by model'!B5+'highlevel results by model'!L5+'highlevel results by model'!B38+'highlevel results by model'!L38+'highlevel results by model'!B71+'highlevel results by model'!B104+'highlevel results by model'!L104+'highlevel results by model'!V104+'highlevel results by model'!B137+'highlevel results by model'!B170+'highlevel results by model'!B203+'highlevel results by model'!L203+'highlevel results by model'!L236+'highlevel results by model'!B236+'highlevel results by model'!L269+'highlevel results by model'!B269</f>
        <v>8097</v>
      </c>
      <c r="C5" s="2">
        <f>'highlevel results by model'!C269+'highlevel results by model'!M269+'highlevel results by model'!M236+'highlevel results by model'!C236+'highlevel results by model'!C203+'highlevel results by model'!M203+'highlevel results by model'!C170+'highlevel results by model'!C137+'highlevel results by model'!C104+'highlevel results by model'!M104+'highlevel results by model'!W104+'highlevel results by model'!C71+'highlevel results by model'!C38+'highlevel results by model'!M38+'highlevel results by model'!W5+'highlevel results by model'!M5+'highlevel results by model'!C5</f>
        <v>4750</v>
      </c>
      <c r="D5" s="3">
        <f t="shared" si="0"/>
        <v>58.663702605903424</v>
      </c>
      <c r="E5" s="2">
        <f>'highlevel results by model'!O269+'highlevel results by model'!E269+'highlevel results by model'!E236+'highlevel results by model'!O236+'highlevel results by model'!E203+'highlevel results by model'!O203+'highlevel results by model'!E170+'highlevel results by model'!E137+'highlevel results by model'!E104+'highlevel results by model'!O104+'highlevel results by model'!Y104+'highlevel results by model'!E71+'highlevel results by model'!O38+'highlevel results by model'!E38+'highlevel results by model'!Y5+'highlevel results by model'!E5+'highlevel results by model'!O5</f>
        <v>1659</v>
      </c>
      <c r="F5" s="3">
        <f t="shared" ref="F5:F6" si="5">E5/B5*100</f>
        <v>20.489070025935533</v>
      </c>
      <c r="K5" s="1" t="s">
        <v>3</v>
      </c>
      <c r="L5" s="2">
        <f t="shared" si="1"/>
        <v>8097</v>
      </c>
      <c r="M5" s="2">
        <f t="shared" si="2"/>
        <v>4750</v>
      </c>
      <c r="N5" s="3">
        <f t="shared" si="3"/>
        <v>58.663702605903424</v>
      </c>
      <c r="O5" s="2">
        <f t="shared" si="4"/>
        <v>1659</v>
      </c>
      <c r="P5" s="3">
        <f t="shared" ref="P5:P6" si="6">O5/L5*100</f>
        <v>20.489070025935533</v>
      </c>
      <c r="Q5" s="4"/>
      <c r="R5" s="4"/>
    </row>
    <row r="6" spans="1:19" x14ac:dyDescent="0.35">
      <c r="A6" s="1" t="s">
        <v>4</v>
      </c>
      <c r="B6" s="2">
        <f>'highlevel results by model'!V6+'highlevel results by model'!B6+'highlevel results by model'!L6+'highlevel results by model'!B39+'highlevel results by model'!L39+'highlevel results by model'!B72+'highlevel results by model'!B105+'highlevel results by model'!L105+'highlevel results by model'!V105+'highlevel results by model'!B138+'highlevel results by model'!B171+'highlevel results by model'!B204+'highlevel results by model'!L204+'highlevel results by model'!L237+'highlevel results by model'!B237+'highlevel results by model'!L270+'highlevel results by model'!B270</f>
        <v>12459</v>
      </c>
      <c r="C6" s="2">
        <f>'highlevel results by model'!C270+'highlevel results by model'!M270+'highlevel results by model'!M237+'highlevel results by model'!C237+'highlevel results by model'!C204+'highlevel results by model'!M204+'highlevel results by model'!C171+'highlevel results by model'!C138+'highlevel results by model'!C105+'highlevel results by model'!M105+'highlevel results by model'!W105+'highlevel results by model'!C72+'highlevel results by model'!C39+'highlevel results by model'!M39+'highlevel results by model'!W6+'highlevel results by model'!M6+'highlevel results by model'!C6</f>
        <v>6455</v>
      </c>
      <c r="D6" s="3">
        <f t="shared" si="0"/>
        <v>51.809936592021835</v>
      </c>
      <c r="E6" s="2">
        <f>'highlevel results by model'!O270+'highlevel results by model'!E270+'highlevel results by model'!E237+'highlevel results by model'!O237+'highlevel results by model'!E204+'highlevel results by model'!O204+'highlevel results by model'!E171+'highlevel results by model'!E138+'highlevel results by model'!E105+'highlevel results by model'!O105+'highlevel results by model'!Y105+'highlevel results by model'!E72+'highlevel results by model'!O39+'highlevel results by model'!E39+'highlevel results by model'!Y6+'highlevel results by model'!E6+'highlevel results by model'!O6</f>
        <v>1225</v>
      </c>
      <c r="F6" s="3">
        <f t="shared" si="5"/>
        <v>9.8322497792760259</v>
      </c>
      <c r="K6" s="1" t="s">
        <v>4</v>
      </c>
      <c r="L6" s="18">
        <f>B6+'totals by clx'!C19</f>
        <v>14907</v>
      </c>
      <c r="M6" s="2">
        <f>C6</f>
        <v>6455</v>
      </c>
      <c r="N6" s="3">
        <f t="shared" si="3"/>
        <v>43.301804521365803</v>
      </c>
      <c r="O6" s="2">
        <f t="shared" si="4"/>
        <v>1225</v>
      </c>
      <c r="P6" s="3">
        <f t="shared" si="6"/>
        <v>8.2176158851546255</v>
      </c>
      <c r="Q6" s="4"/>
      <c r="R6" s="4"/>
    </row>
    <row r="7" spans="1:19" x14ac:dyDescent="0.35">
      <c r="A7" s="1" t="s">
        <v>5</v>
      </c>
      <c r="B7" s="2">
        <f>'highlevel results by model'!V7+'highlevel results by model'!B7+'highlevel results by model'!L7+'highlevel results by model'!B40+'highlevel results by model'!L40+'highlevel results by model'!B73+'highlevel results by model'!B106+'highlevel results by model'!L106+'highlevel results by model'!V106+'highlevel results by model'!B139+'highlevel results by model'!B172+'highlevel results by model'!B205+'highlevel results by model'!L205+'highlevel results by model'!L238+'highlevel results by model'!B238+'highlevel results by model'!L271+'highlevel results by model'!B271</f>
        <v>13654</v>
      </c>
      <c r="C7" s="2">
        <f>'highlevel results by model'!C271+'highlevel results by model'!M271+'highlevel results by model'!M238+'highlevel results by model'!C238+'highlevel results by model'!C205+'highlevel results by model'!M205+'highlevel results by model'!C172+'highlevel results by model'!C139+'highlevel results by model'!C106+'highlevel results by model'!M106+'highlevel results by model'!W106+'highlevel results by model'!C73+'highlevel results by model'!C40+'highlevel results by model'!M40+'highlevel results by model'!W7+'highlevel results by model'!M7+'highlevel results by model'!C7</f>
        <v>11353</v>
      </c>
      <c r="D7" s="3">
        <f t="shared" si="0"/>
        <v>83.147795517796979</v>
      </c>
      <c r="E7" s="2"/>
      <c r="F7" s="2"/>
      <c r="K7" s="1" t="s">
        <v>5</v>
      </c>
      <c r="L7" s="2">
        <f t="shared" si="1"/>
        <v>13654</v>
      </c>
      <c r="M7" s="2">
        <f t="shared" si="2"/>
        <v>11353</v>
      </c>
      <c r="N7" s="3">
        <f t="shared" si="3"/>
        <v>83.147795517796979</v>
      </c>
      <c r="O7" s="2"/>
      <c r="P7" s="2"/>
      <c r="Q7" s="4"/>
      <c r="R7" s="4"/>
    </row>
    <row r="8" spans="1:19" ht="15" thickBot="1" x14ac:dyDescent="0.4">
      <c r="A8" s="12" t="s">
        <v>6</v>
      </c>
      <c r="B8" s="2">
        <f>'highlevel results by model'!V8+'highlevel results by model'!B8+'highlevel results by model'!L8+'highlevel results by model'!B41+'highlevel results by model'!L41+'highlevel results by model'!B74+'highlevel results by model'!B107+'highlevel results by model'!L107+'highlevel results by model'!V107+'highlevel results by model'!B140+'highlevel results by model'!B173+'highlevel results by model'!B206+'highlevel results by model'!L206+'highlevel results by model'!L239+'highlevel results by model'!B239+'highlevel results by model'!L272+'highlevel results by model'!B272</f>
        <v>13664</v>
      </c>
      <c r="C8" s="2">
        <f>'highlevel results by model'!C8+'highlevel results by model'!M8+'highlevel results by model'!W8+'highlevel results by model'!C41+'highlevel results by model'!M41+'highlevel results by model'!C74+'highlevel results by model'!C107+'highlevel results by model'!M107+'highlevel results by model'!W107+'highlevel results by model'!C140+'highlevel results by model'!C173+'highlevel results by model'!C206+'highlevel results by model'!M206+'highlevel results by model'!C239+'highlevel results by model'!M239+'highlevel results by model'!C272+'highlevel results by model'!M272</f>
        <v>10665</v>
      </c>
      <c r="D8" s="14">
        <f t="shared" si="0"/>
        <v>78.051814988290403</v>
      </c>
      <c r="E8" s="13"/>
      <c r="F8" s="13"/>
      <c r="K8" s="12" t="s">
        <v>6</v>
      </c>
      <c r="L8" s="2">
        <f t="shared" si="1"/>
        <v>13664</v>
      </c>
      <c r="M8" s="2">
        <f t="shared" si="2"/>
        <v>10665</v>
      </c>
      <c r="N8" s="14">
        <f t="shared" si="3"/>
        <v>78.051814988290403</v>
      </c>
      <c r="O8" s="13"/>
      <c r="P8" s="13"/>
      <c r="Q8" s="4"/>
      <c r="R8" s="4"/>
    </row>
    <row r="9" spans="1:19" ht="15" thickTop="1" x14ac:dyDescent="0.35">
      <c r="A9" s="15" t="s">
        <v>43</v>
      </c>
      <c r="B9" s="16">
        <f>SUM(B3:B8)</f>
        <v>93283</v>
      </c>
      <c r="C9" s="16">
        <f>SUM(C3:C8)</f>
        <v>51815</v>
      </c>
      <c r="D9" s="17">
        <f>C9/B9*100</f>
        <v>55.546026607206031</v>
      </c>
      <c r="E9" s="16">
        <f>SUM(E3:E8)</f>
        <v>10914</v>
      </c>
      <c r="F9" s="17">
        <f>E9/B9*100</f>
        <v>11.699881007257487</v>
      </c>
      <c r="K9" s="15" t="s">
        <v>43</v>
      </c>
      <c r="L9" s="16">
        <f>SUM(L3:L8)</f>
        <v>95731</v>
      </c>
      <c r="M9" s="16">
        <f t="shared" ref="M9" si="7">SUM(M3:M8)</f>
        <v>51815</v>
      </c>
      <c r="N9" s="17">
        <f>M9/L9*100</f>
        <v>54.125622838996769</v>
      </c>
      <c r="O9" s="16">
        <f>SUM(O3:O8)</f>
        <v>10914</v>
      </c>
      <c r="P9" s="17">
        <f>O9/L9*100</f>
        <v>11.400695699407716</v>
      </c>
      <c r="Q9" s="4"/>
      <c r="R9" s="4"/>
    </row>
    <row r="10" spans="1:19" x14ac:dyDescent="0.35">
      <c r="A10" s="6"/>
      <c r="E10" s="7"/>
      <c r="K10" s="6"/>
      <c r="L10" s="4"/>
      <c r="M10" s="4"/>
      <c r="N10" s="4"/>
      <c r="O10" s="7"/>
      <c r="P10" s="4"/>
      <c r="Q10" s="4"/>
      <c r="R10" s="4"/>
    </row>
    <row r="11" spans="1:19" x14ac:dyDescent="0.35">
      <c r="K11" s="4"/>
      <c r="L11" s="4"/>
      <c r="M11" s="4"/>
      <c r="N11" s="4"/>
      <c r="O11" s="4"/>
      <c r="P11" s="4"/>
      <c r="Q11" s="4"/>
      <c r="R11" s="4"/>
    </row>
    <row r="12" spans="1:19" x14ac:dyDescent="0.35">
      <c r="A12" s="2"/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9</v>
      </c>
      <c r="H12" s="5" t="s">
        <v>41</v>
      </c>
      <c r="I12" s="5" t="s">
        <v>38</v>
      </c>
      <c r="K12" s="2"/>
      <c r="L12" s="5" t="s">
        <v>7</v>
      </c>
      <c r="M12" s="5" t="s">
        <v>8</v>
      </c>
      <c r="N12" s="5" t="s">
        <v>9</v>
      </c>
      <c r="O12" s="5" t="s">
        <v>10</v>
      </c>
      <c r="P12" s="5" t="s">
        <v>11</v>
      </c>
      <c r="Q12" s="5" t="s">
        <v>9</v>
      </c>
      <c r="R12" s="5" t="s">
        <v>41</v>
      </c>
      <c r="S12" s="5" t="s">
        <v>38</v>
      </c>
    </row>
    <row r="13" spans="1:19" x14ac:dyDescent="0.35">
      <c r="A13" s="1" t="s">
        <v>12</v>
      </c>
      <c r="B13" s="2">
        <f>B7+B8</f>
        <v>27318</v>
      </c>
      <c r="C13" s="2">
        <f>C7+C8</f>
        <v>22018</v>
      </c>
      <c r="D13" s="3">
        <f>C13/B13*100</f>
        <v>80.598872538253161</v>
      </c>
      <c r="E13" s="2">
        <f>B3+B4+B5+B6</f>
        <v>65965</v>
      </c>
      <c r="F13" s="2">
        <f>C3+C4+C5+C6</f>
        <v>29797</v>
      </c>
      <c r="G13" s="3">
        <f>F13/E13*100</f>
        <v>45.170923974835141</v>
      </c>
      <c r="H13" s="2">
        <f>E4+E5+E6+E3</f>
        <v>10914</v>
      </c>
      <c r="I13" s="3">
        <f>H13/E13*100</f>
        <v>16.545137572955355</v>
      </c>
      <c r="K13" s="1" t="s">
        <v>12</v>
      </c>
      <c r="L13" s="2">
        <f>L7+L8</f>
        <v>27318</v>
      </c>
      <c r="M13" s="2">
        <f>M7+M8</f>
        <v>22018</v>
      </c>
      <c r="N13" s="3">
        <f>M13/L13*100</f>
        <v>80.598872538253161</v>
      </c>
      <c r="O13" s="2">
        <f>L3+L4+L5+L6</f>
        <v>68413</v>
      </c>
      <c r="P13" s="2">
        <f>M3+M4+M5+M6</f>
        <v>29797</v>
      </c>
      <c r="Q13" s="3">
        <f>P13/O13*100</f>
        <v>43.554587578384222</v>
      </c>
      <c r="R13" s="2">
        <f>O4+O5+O6+O3</f>
        <v>10914</v>
      </c>
      <c r="S13" s="3">
        <f>R13/O13*100</f>
        <v>15.953108327364681</v>
      </c>
    </row>
    <row r="14" spans="1:19" x14ac:dyDescent="0.35">
      <c r="K14" s="4"/>
      <c r="L14" s="4"/>
      <c r="M14" s="4"/>
      <c r="N14" s="4"/>
      <c r="O14" s="4"/>
      <c r="P14" s="4"/>
      <c r="Q14" s="4"/>
      <c r="R14" s="4"/>
    </row>
    <row r="15" spans="1:19" x14ac:dyDescent="0.35">
      <c r="A15" s="21" t="s">
        <v>13</v>
      </c>
      <c r="B15" s="21"/>
      <c r="D15" s="21" t="s">
        <v>14</v>
      </c>
      <c r="E15" s="21"/>
      <c r="G15" s="21" t="s">
        <v>15</v>
      </c>
      <c r="H15" s="21"/>
      <c r="K15" s="21" t="s">
        <v>13</v>
      </c>
      <c r="L15" s="21"/>
      <c r="M15" s="4"/>
      <c r="N15" s="21" t="s">
        <v>14</v>
      </c>
      <c r="O15" s="21"/>
      <c r="P15" s="4"/>
      <c r="Q15" s="21" t="s">
        <v>15</v>
      </c>
      <c r="R15" s="21"/>
    </row>
    <row r="16" spans="1:19" x14ac:dyDescent="0.35">
      <c r="A16" s="1" t="s">
        <v>1</v>
      </c>
      <c r="B16" s="3">
        <f>B3/(SUM(B3:B8))*100</f>
        <v>25.400126496789337</v>
      </c>
      <c r="D16" s="1" t="s">
        <v>1</v>
      </c>
      <c r="E16" s="3">
        <f>B3/SUM(B3:B6)*100</f>
        <v>35.919047979989386</v>
      </c>
      <c r="G16" s="1" t="s">
        <v>5</v>
      </c>
      <c r="H16" s="3">
        <f>B7/SUM(B7:B8)*100</f>
        <v>49.981697049564389</v>
      </c>
      <c r="K16" s="1" t="s">
        <v>1</v>
      </c>
      <c r="L16" s="3">
        <f>L3/(SUM(L3:L8))*100</f>
        <v>24.750603252864796</v>
      </c>
      <c r="M16" s="4"/>
      <c r="N16" s="1" t="s">
        <v>1</v>
      </c>
      <c r="O16" s="3">
        <f>L3/SUM(L3:L6)*100</f>
        <v>34.633768435823605</v>
      </c>
      <c r="P16" s="4"/>
      <c r="Q16" s="1" t="s">
        <v>5</v>
      </c>
      <c r="R16" s="3">
        <f>L7/SUM(L7:L8)*100</f>
        <v>49.981697049564389</v>
      </c>
    </row>
    <row r="17" spans="1:18" x14ac:dyDescent="0.35">
      <c r="A17" s="1" t="s">
        <v>2</v>
      </c>
      <c r="B17" s="3">
        <f>B4/(SUM(B3:B8))*100</f>
        <v>23.278625258621613</v>
      </c>
      <c r="D17" s="1" t="s">
        <v>2</v>
      </c>
      <c r="E17" s="3">
        <f>B4/SUM(B3:B6)*100</f>
        <v>32.918972182217843</v>
      </c>
      <c r="G17" s="1" t="s">
        <v>6</v>
      </c>
      <c r="H17" s="3">
        <f>B8/SUM(B7:B8)*100</f>
        <v>50.018302950435611</v>
      </c>
      <c r="K17" s="1" t="s">
        <v>2</v>
      </c>
      <c r="L17" s="3">
        <f>L4/(SUM(L3:L8))*100</f>
        <v>22.68335231011898</v>
      </c>
      <c r="M17" s="4"/>
      <c r="N17" s="1" t="s">
        <v>2</v>
      </c>
      <c r="O17" s="3">
        <f>L4/SUM(L3:L6)*100</f>
        <v>31.741043368950344</v>
      </c>
      <c r="P17" s="4"/>
      <c r="Q17" s="1" t="s">
        <v>6</v>
      </c>
      <c r="R17" s="3">
        <f>L8/SUM(L7:L8)*100</f>
        <v>50.018302950435611</v>
      </c>
    </row>
    <row r="18" spans="1:18" x14ac:dyDescent="0.35">
      <c r="A18" s="1" t="s">
        <v>3</v>
      </c>
      <c r="B18" s="3">
        <f>B5/(SUM(B3:B8))*100</f>
        <v>8.6800381634381409</v>
      </c>
      <c r="D18" s="1" t="s">
        <v>3</v>
      </c>
      <c r="E18" s="3">
        <f>B5/SUM(B3:B6)*100</f>
        <v>12.274691124080952</v>
      </c>
      <c r="K18" s="1" t="s">
        <v>3</v>
      </c>
      <c r="L18" s="3">
        <f>L5/(SUM(L3:L8))*100</f>
        <v>8.458075231638654</v>
      </c>
      <c r="M18" s="4"/>
      <c r="N18" s="1" t="s">
        <v>3</v>
      </c>
      <c r="O18" s="3">
        <f>L5/SUM(L3:L6)*100</f>
        <v>11.835469866838174</v>
      </c>
      <c r="P18" s="4"/>
      <c r="Q18" s="4"/>
      <c r="R18" s="4"/>
    </row>
    <row r="19" spans="1:18" x14ac:dyDescent="0.35">
      <c r="A19" s="1" t="s">
        <v>4</v>
      </c>
      <c r="B19" s="3">
        <f>B6/(SUM(B3:B8))*100</f>
        <v>13.356131342259575</v>
      </c>
      <c r="D19" s="1" t="s">
        <v>4</v>
      </c>
      <c r="E19" s="3">
        <f>B6/SUM(B3:B6)*100</f>
        <v>18.887288713711818</v>
      </c>
      <c r="K19" s="1" t="s">
        <v>4</v>
      </c>
      <c r="L19" s="3">
        <f>L6/(SUM(L3:L8))*100</f>
        <v>15.571758364584095</v>
      </c>
      <c r="M19" s="4"/>
      <c r="N19" s="1" t="s">
        <v>4</v>
      </c>
      <c r="O19" s="3">
        <f>L6/SUM(L3:L6)*100</f>
        <v>21.789718328387881</v>
      </c>
      <c r="P19" s="4"/>
      <c r="Q19" s="4"/>
      <c r="R19" s="4"/>
    </row>
    <row r="20" spans="1:18" x14ac:dyDescent="0.35">
      <c r="A20" s="1" t="s">
        <v>5</v>
      </c>
      <c r="B20" s="3">
        <f>B7/(SUM(B3:B8))*100</f>
        <v>14.637179335999056</v>
      </c>
      <c r="K20" s="1" t="s">
        <v>5</v>
      </c>
      <c r="L20" s="3">
        <f>L7/(SUM(L3:L8))*100</f>
        <v>14.262882451870345</v>
      </c>
      <c r="M20" s="4"/>
      <c r="N20" s="4"/>
      <c r="O20" s="4"/>
      <c r="P20" s="4"/>
      <c r="Q20" s="4"/>
      <c r="R20" s="4"/>
    </row>
    <row r="21" spans="1:18" x14ac:dyDescent="0.35">
      <c r="A21" s="1" t="s">
        <v>6</v>
      </c>
      <c r="B21" s="3">
        <f>B8/(SUM(B3:B8))*100</f>
        <v>14.647899402892275</v>
      </c>
      <c r="K21" s="1" t="s">
        <v>6</v>
      </c>
      <c r="L21" s="3">
        <f>L8/(SUM(L3:L8))*100</f>
        <v>14.273328388923129</v>
      </c>
      <c r="M21" s="4"/>
      <c r="N21" s="4"/>
      <c r="O21" s="4"/>
      <c r="P21" s="4"/>
      <c r="Q21" s="4"/>
      <c r="R21" s="4"/>
    </row>
    <row r="22" spans="1:18" x14ac:dyDescent="0.35">
      <c r="K22" s="4"/>
      <c r="L22" s="4"/>
      <c r="M22" s="4"/>
      <c r="N22" s="4"/>
      <c r="O22" s="4"/>
      <c r="P22" s="4"/>
      <c r="Q22" s="4"/>
      <c r="R22" s="4"/>
    </row>
    <row r="23" spans="1:18" x14ac:dyDescent="0.35">
      <c r="A23" s="21" t="s">
        <v>16</v>
      </c>
      <c r="B23" s="21"/>
      <c r="D23" s="21" t="s">
        <v>17</v>
      </c>
      <c r="E23" s="21"/>
      <c r="G23" s="21" t="s">
        <v>18</v>
      </c>
      <c r="H23" s="21"/>
      <c r="K23" s="21" t="s">
        <v>16</v>
      </c>
      <c r="L23" s="21"/>
      <c r="M23" s="4"/>
      <c r="N23" s="21" t="s">
        <v>17</v>
      </c>
      <c r="O23" s="21"/>
      <c r="P23" s="4"/>
      <c r="Q23" s="21" t="s">
        <v>18</v>
      </c>
      <c r="R23" s="21"/>
    </row>
    <row r="24" spans="1:18" x14ac:dyDescent="0.35">
      <c r="A24" s="1" t="s">
        <v>1</v>
      </c>
      <c r="B24" s="3">
        <f>C3/(SUM(C3:C8))*100</f>
        <v>8.6114059635240761</v>
      </c>
      <c r="D24" s="1" t="s">
        <v>1</v>
      </c>
      <c r="E24" s="3">
        <f>C3/SUM(C3:C6)*100</f>
        <v>14.974661878712622</v>
      </c>
      <c r="G24" s="1" t="s">
        <v>5</v>
      </c>
      <c r="H24" s="3">
        <f>C7/(C7+C8)*100</f>
        <v>51.562358070669454</v>
      </c>
      <c r="K24" s="1" t="s">
        <v>1</v>
      </c>
      <c r="L24" s="3">
        <f>M3/(SUM(M3:M8))*100</f>
        <v>8.6114059635240761</v>
      </c>
      <c r="M24" s="4"/>
      <c r="N24" s="1" t="s">
        <v>1</v>
      </c>
      <c r="O24" s="3">
        <f>M3/SUM(M3:M6)*100</f>
        <v>14.974661878712622</v>
      </c>
      <c r="P24" s="4"/>
      <c r="Q24" s="1" t="s">
        <v>5</v>
      </c>
      <c r="R24" s="3">
        <f>M7/(M7+M8)*100</f>
        <v>51.562358070669454</v>
      </c>
    </row>
    <row r="25" spans="1:18" x14ac:dyDescent="0.35">
      <c r="A25" s="1" t="s">
        <v>2</v>
      </c>
      <c r="B25" s="3">
        <f t="shared" ref="B25" si="8">C4/(SUM(C4:C11))*100</f>
        <v>14.248547918683446</v>
      </c>
      <c r="D25" s="1" t="s">
        <v>2</v>
      </c>
      <c r="E25" s="3">
        <f>C4/SUM(C3:C6)*100</f>
        <v>47.420881296774844</v>
      </c>
      <c r="G25" s="1" t="s">
        <v>6</v>
      </c>
      <c r="H25" s="3">
        <f>C8/(C7+C8)*100</f>
        <v>48.437641929330546</v>
      </c>
      <c r="K25" s="1" t="s">
        <v>2</v>
      </c>
      <c r="L25" s="3">
        <f t="shared" ref="L25" si="9">M4/(SUM(M4:M11))*100</f>
        <v>14.248547918683446</v>
      </c>
      <c r="M25" s="4"/>
      <c r="N25" s="1" t="s">
        <v>2</v>
      </c>
      <c r="O25" s="3">
        <f>M4/SUM(M3:M6)*100</f>
        <v>47.420881296774844</v>
      </c>
      <c r="P25" s="4"/>
      <c r="Q25" s="1" t="s">
        <v>6</v>
      </c>
      <c r="R25" s="3">
        <f>M8/(M7+M8)*100</f>
        <v>48.437641929330546</v>
      </c>
    </row>
    <row r="26" spans="1:18" x14ac:dyDescent="0.35">
      <c r="A26" s="1" t="s">
        <v>3</v>
      </c>
      <c r="B26" s="3">
        <f>C5/(SUM(C3:C8))*100</f>
        <v>9.1672295667277819</v>
      </c>
      <c r="D26" s="1" t="s">
        <v>3</v>
      </c>
      <c r="E26" s="3">
        <f>C5/SUM(C3:C6)*100</f>
        <v>15.941202134443063</v>
      </c>
      <c r="K26" s="1" t="s">
        <v>3</v>
      </c>
      <c r="L26" s="3">
        <f>M5/(SUM(M3:M8))*100</f>
        <v>9.1672295667277819</v>
      </c>
      <c r="M26" s="4"/>
      <c r="N26" s="1" t="s">
        <v>3</v>
      </c>
      <c r="O26" s="3">
        <f>M5/SUM(M3:M6)*100</f>
        <v>15.941202134443063</v>
      </c>
      <c r="P26" s="4"/>
      <c r="Q26" s="4"/>
      <c r="R26" s="4"/>
    </row>
    <row r="27" spans="1:18" x14ac:dyDescent="0.35">
      <c r="A27" s="1" t="s">
        <v>4</v>
      </c>
      <c r="B27" s="3">
        <f>C6/(SUM(C3:C8))*100</f>
        <v>12.457782495416385</v>
      </c>
      <c r="D27" s="1" t="s">
        <v>4</v>
      </c>
      <c r="E27" s="3">
        <f>C6/SUM(C3:C6)*100</f>
        <v>21.663254690069468</v>
      </c>
      <c r="K27" s="1" t="s">
        <v>4</v>
      </c>
      <c r="L27" s="3">
        <f>M6/(SUM(M3:M8))*100</f>
        <v>12.457782495416385</v>
      </c>
      <c r="M27" s="4"/>
      <c r="N27" s="1" t="s">
        <v>4</v>
      </c>
      <c r="O27" s="3">
        <f>M6/SUM(M3:M6)*100</f>
        <v>21.663254690069468</v>
      </c>
      <c r="P27" s="4"/>
      <c r="Q27" s="4"/>
      <c r="R27" s="4"/>
    </row>
    <row r="28" spans="1:18" x14ac:dyDescent="0.35">
      <c r="A28" s="1" t="s">
        <v>5</v>
      </c>
      <c r="B28" s="3">
        <f>C7/(SUM(C3:C8))*100</f>
        <v>21.91064363601274</v>
      </c>
      <c r="K28" s="1" t="s">
        <v>5</v>
      </c>
      <c r="L28" s="3">
        <f>M7/(SUM(M3:M8))*100</f>
        <v>21.91064363601274</v>
      </c>
      <c r="M28" s="4"/>
      <c r="N28" s="4"/>
      <c r="O28" s="4"/>
      <c r="P28" s="4"/>
      <c r="Q28" s="4"/>
      <c r="R28" s="4"/>
    </row>
    <row r="29" spans="1:18" x14ac:dyDescent="0.35">
      <c r="A29" s="1" t="s">
        <v>6</v>
      </c>
      <c r="B29" s="3">
        <f>C8/(SUM(C3:C8))*100</f>
        <v>20.582842806137219</v>
      </c>
      <c r="D29" s="21" t="s">
        <v>42</v>
      </c>
      <c r="E29" s="21"/>
      <c r="K29" s="1" t="s">
        <v>6</v>
      </c>
      <c r="L29" s="3">
        <f>M8/(SUM(M3:M8))*100</f>
        <v>20.582842806137219</v>
      </c>
      <c r="M29" s="4"/>
      <c r="N29" s="21" t="s">
        <v>42</v>
      </c>
      <c r="O29" s="21"/>
      <c r="P29" s="4"/>
      <c r="Q29" s="4"/>
      <c r="R29" s="4"/>
    </row>
    <row r="30" spans="1:18" x14ac:dyDescent="0.35">
      <c r="D30" s="1" t="s">
        <v>1</v>
      </c>
      <c r="E30" s="3" cm="1">
        <f t="array" ref="E30">1/SUM(E4:E6+1)*100</f>
        <v>9.3101201005492979E-3</v>
      </c>
      <c r="K30" s="4"/>
      <c r="L30" s="4"/>
      <c r="M30" s="4"/>
      <c r="N30" s="1" t="s">
        <v>1</v>
      </c>
      <c r="O30" s="3" cm="1">
        <f t="array" ref="O30">1/SUM(O4:O6+1)*100</f>
        <v>9.3101201005492979E-3</v>
      </c>
      <c r="P30" s="4"/>
      <c r="Q30" s="4"/>
      <c r="R30" s="4"/>
    </row>
    <row r="31" spans="1:18" x14ac:dyDescent="0.35">
      <c r="D31" s="1" t="s">
        <v>2</v>
      </c>
      <c r="E31" s="3">
        <f>E4/SUM(H13)*100</f>
        <v>71.962616822429908</v>
      </c>
      <c r="K31" s="4"/>
      <c r="L31" s="4"/>
      <c r="M31" s="4"/>
      <c r="N31" s="1" t="s">
        <v>2</v>
      </c>
      <c r="O31" s="3">
        <f>O4/SUM(R13)*100</f>
        <v>71.962616822429908</v>
      </c>
      <c r="P31" s="4"/>
      <c r="Q31" s="4"/>
      <c r="R31" s="4"/>
    </row>
    <row r="32" spans="1:18" x14ac:dyDescent="0.35">
      <c r="D32" s="1" t="s">
        <v>3</v>
      </c>
      <c r="E32" s="3">
        <f>E5/SUM(H13)*100</f>
        <v>15.20065970313359</v>
      </c>
      <c r="K32" s="4"/>
      <c r="L32" s="4"/>
      <c r="M32" s="4"/>
      <c r="N32" s="1" t="s">
        <v>3</v>
      </c>
      <c r="O32" s="3">
        <f>O5/SUM(R13)*100</f>
        <v>15.20065970313359</v>
      </c>
      <c r="P32" s="4"/>
      <c r="Q32" s="4"/>
      <c r="R32" s="4"/>
    </row>
    <row r="33" spans="2:18" x14ac:dyDescent="0.35">
      <c r="D33" s="1" t="s">
        <v>4</v>
      </c>
      <c r="E33" s="3">
        <f>E6/SUM(H13)*100</f>
        <v>11.224115814550119</v>
      </c>
      <c r="K33" s="4"/>
      <c r="L33" s="4"/>
      <c r="M33" s="4"/>
      <c r="N33" s="1" t="s">
        <v>4</v>
      </c>
      <c r="O33" s="3">
        <f>O6/SUM(R13)*100</f>
        <v>11.224115814550119</v>
      </c>
      <c r="P33" s="4"/>
      <c r="Q33" s="4"/>
      <c r="R33" s="4"/>
    </row>
    <row r="35" spans="2:18" x14ac:dyDescent="0.35">
      <c r="B35" s="7"/>
    </row>
    <row r="37" spans="2:18" x14ac:dyDescent="0.35">
      <c r="B37" s="7"/>
    </row>
    <row r="40" spans="2:18" x14ac:dyDescent="0.35">
      <c r="D40" s="19"/>
      <c r="E40" s="19"/>
    </row>
    <row r="44" spans="2:18" x14ac:dyDescent="0.35">
      <c r="E44" s="19"/>
    </row>
    <row r="45" spans="2:18" x14ac:dyDescent="0.35">
      <c r="E45" s="19"/>
    </row>
  </sheetData>
  <mergeCells count="14">
    <mergeCell ref="N29:O29"/>
    <mergeCell ref="K15:L15"/>
    <mergeCell ref="N15:O15"/>
    <mergeCell ref="Q15:R15"/>
    <mergeCell ref="K23:L23"/>
    <mergeCell ref="N23:O23"/>
    <mergeCell ref="Q23:R23"/>
    <mergeCell ref="D29:E29"/>
    <mergeCell ref="A15:B15"/>
    <mergeCell ref="D15:E15"/>
    <mergeCell ref="G15:H15"/>
    <mergeCell ref="A23:B23"/>
    <mergeCell ref="D23:E23"/>
    <mergeCell ref="G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C270-A748-47FC-8590-AAC27199C22F}">
  <dimension ref="A1:M20"/>
  <sheetViews>
    <sheetView workbookViewId="0">
      <selection activeCell="N2" sqref="N2"/>
    </sheetView>
  </sheetViews>
  <sheetFormatPr defaultRowHeight="14.5" x14ac:dyDescent="0.35"/>
  <cols>
    <col min="1" max="1" width="17.81640625" customWidth="1"/>
  </cols>
  <sheetData>
    <row r="1" spans="1:13" x14ac:dyDescent="0.35">
      <c r="A1" s="5" t="s">
        <v>69</v>
      </c>
      <c r="B1" s="5" t="s">
        <v>46</v>
      </c>
      <c r="C1" s="5" t="s">
        <v>70</v>
      </c>
      <c r="D1" s="5" t="s">
        <v>71</v>
      </c>
      <c r="E1" s="5" t="s">
        <v>72</v>
      </c>
      <c r="F1" s="5" t="s">
        <v>12</v>
      </c>
      <c r="G1" s="5" t="s">
        <v>73</v>
      </c>
      <c r="H1" s="4"/>
      <c r="I1" s="5" t="s">
        <v>74</v>
      </c>
      <c r="J1" s="5" t="s">
        <v>75</v>
      </c>
      <c r="K1" s="5" t="s">
        <v>76</v>
      </c>
      <c r="L1" s="5" t="s">
        <v>77</v>
      </c>
      <c r="M1" s="4"/>
    </row>
    <row r="2" spans="1:13" x14ac:dyDescent="0.35">
      <c r="A2" s="1" t="s">
        <v>27</v>
      </c>
      <c r="B2" s="2">
        <f>'highlevel results by model'!H268</f>
        <v>5688</v>
      </c>
      <c r="C2" s="2">
        <f>107</f>
        <v>107</v>
      </c>
      <c r="D2" s="2">
        <f>16+14</f>
        <v>30</v>
      </c>
      <c r="E2" s="2">
        <v>68</v>
      </c>
      <c r="F2" s="2">
        <f>B2+C2+D2+E2</f>
        <v>5893</v>
      </c>
      <c r="G2" s="2">
        <v>5893</v>
      </c>
      <c r="H2" s="4"/>
      <c r="I2" s="3">
        <f t="shared" ref="I2:I19" si="0">C2/F2*100</f>
        <v>1.815713558459189</v>
      </c>
      <c r="J2" s="3">
        <f t="shared" ref="J2:J19" si="1">D2/F2*100</f>
        <v>0.50907856779229599</v>
      </c>
      <c r="K2" s="3">
        <f t="shared" ref="K2:K18" si="2">E2/F2*100</f>
        <v>1.153911420329204</v>
      </c>
      <c r="L2" s="3">
        <f t="shared" ref="L2:L19" si="3">(C2+D2+E2)/F2*100</f>
        <v>3.4787035465806886</v>
      </c>
      <c r="M2" s="4"/>
    </row>
    <row r="3" spans="1:13" x14ac:dyDescent="0.35">
      <c r="A3" s="1" t="s">
        <v>26</v>
      </c>
      <c r="B3" s="2">
        <f>'highlevel results by model'!R268</f>
        <v>5978</v>
      </c>
      <c r="C3" s="2">
        <f>252</f>
        <v>252</v>
      </c>
      <c r="D3" s="2">
        <f>41+4</f>
        <v>45</v>
      </c>
      <c r="E3" s="2">
        <v>66</v>
      </c>
      <c r="F3" s="2">
        <f t="shared" ref="F3:F18" si="4">B3+C3+D3+E3</f>
        <v>6341</v>
      </c>
      <c r="G3" s="2">
        <v>6341</v>
      </c>
      <c r="H3" s="4"/>
      <c r="I3" s="3">
        <f t="shared" si="0"/>
        <v>3.9741365715186876</v>
      </c>
      <c r="J3" s="3">
        <f t="shared" si="1"/>
        <v>0.70966724491405142</v>
      </c>
      <c r="K3" s="3">
        <f t="shared" si="2"/>
        <v>1.0408452925406086</v>
      </c>
      <c r="L3" s="3">
        <f t="shared" si="3"/>
        <v>5.724649108973348</v>
      </c>
      <c r="M3" s="4"/>
    </row>
    <row r="4" spans="1:13" x14ac:dyDescent="0.35">
      <c r="A4" s="1" t="s">
        <v>29</v>
      </c>
      <c r="B4" s="2">
        <f>'highlevel results by model'!H235</f>
        <v>7357</v>
      </c>
      <c r="C4" s="2">
        <v>99</v>
      </c>
      <c r="D4" s="2">
        <f>19+27</f>
        <v>46</v>
      </c>
      <c r="E4" s="2">
        <v>130</v>
      </c>
      <c r="F4" s="2">
        <f>B4+C4+D4+E4</f>
        <v>7632</v>
      </c>
      <c r="G4" s="2">
        <v>7632</v>
      </c>
      <c r="H4" s="4"/>
      <c r="I4" s="3">
        <f t="shared" si="0"/>
        <v>1.2971698113207548</v>
      </c>
      <c r="J4" s="3">
        <f t="shared" si="1"/>
        <v>0.60272536687631029</v>
      </c>
      <c r="K4" s="3">
        <f t="shared" si="2"/>
        <v>1.7033542976939202</v>
      </c>
      <c r="L4" s="3">
        <f t="shared" si="3"/>
        <v>3.6032494758909852</v>
      </c>
      <c r="M4" s="4"/>
    </row>
    <row r="5" spans="1:13" x14ac:dyDescent="0.35">
      <c r="A5" s="1" t="s">
        <v>28</v>
      </c>
      <c r="B5" s="2">
        <f>'highlevel results by model'!R235</f>
        <v>14314</v>
      </c>
      <c r="C5" s="2">
        <v>231</v>
      </c>
      <c r="D5" s="2">
        <f>64+11</f>
        <v>75</v>
      </c>
      <c r="E5" s="2">
        <v>264</v>
      </c>
      <c r="F5" s="2">
        <f t="shared" si="4"/>
        <v>14884</v>
      </c>
      <c r="G5" s="2">
        <v>14884</v>
      </c>
      <c r="H5" s="4"/>
      <c r="I5" s="3">
        <f t="shared" si="0"/>
        <v>1.5520021499596883</v>
      </c>
      <c r="J5" s="3">
        <f t="shared" si="1"/>
        <v>0.50389680193496367</v>
      </c>
      <c r="K5" s="3">
        <f t="shared" si="2"/>
        <v>1.7737167428110723</v>
      </c>
      <c r="L5" s="3">
        <f t="shared" si="3"/>
        <v>3.8296156947057245</v>
      </c>
      <c r="M5" s="4"/>
    </row>
    <row r="6" spans="1:13" x14ac:dyDescent="0.35">
      <c r="A6" s="1" t="s">
        <v>30</v>
      </c>
      <c r="B6" s="2">
        <f>'highlevel results by model'!H202</f>
        <v>1123</v>
      </c>
      <c r="C6" s="2">
        <v>60</v>
      </c>
      <c r="D6" s="2">
        <f>6</f>
        <v>6</v>
      </c>
      <c r="E6" s="2">
        <v>10</v>
      </c>
      <c r="F6" s="2">
        <f t="shared" si="4"/>
        <v>1199</v>
      </c>
      <c r="G6" s="2">
        <v>1199</v>
      </c>
      <c r="H6" s="4"/>
      <c r="I6" s="3">
        <f t="shared" si="0"/>
        <v>5.0041701417848206</v>
      </c>
      <c r="J6" s="3">
        <f t="shared" si="1"/>
        <v>0.50041701417848206</v>
      </c>
      <c r="K6" s="3">
        <f t="shared" si="2"/>
        <v>0.8340283569641368</v>
      </c>
      <c r="L6" s="3">
        <f t="shared" si="3"/>
        <v>6.33861551292744</v>
      </c>
      <c r="M6" s="4"/>
    </row>
    <row r="7" spans="1:13" x14ac:dyDescent="0.35">
      <c r="A7" s="1" t="s">
        <v>31</v>
      </c>
      <c r="B7" s="2">
        <f>'highlevel results by model'!R202</f>
        <v>379</v>
      </c>
      <c r="C7" s="2">
        <v>3</v>
      </c>
      <c r="D7" s="2">
        <f>8</f>
        <v>8</v>
      </c>
      <c r="E7" s="2">
        <v>3</v>
      </c>
      <c r="F7" s="2">
        <f t="shared" si="4"/>
        <v>393</v>
      </c>
      <c r="G7" s="2">
        <v>393</v>
      </c>
      <c r="H7" s="4"/>
      <c r="I7" s="3">
        <f t="shared" si="0"/>
        <v>0.76335877862595414</v>
      </c>
      <c r="J7" s="3">
        <f t="shared" si="1"/>
        <v>2.0356234096692112</v>
      </c>
      <c r="K7" s="3">
        <f t="shared" si="2"/>
        <v>0.76335877862595414</v>
      </c>
      <c r="L7" s="3">
        <f t="shared" si="3"/>
        <v>3.5623409669211195</v>
      </c>
      <c r="M7" s="4"/>
    </row>
    <row r="8" spans="1:13" x14ac:dyDescent="0.35">
      <c r="A8" s="1" t="s">
        <v>32</v>
      </c>
      <c r="B8" s="2">
        <f>'highlevel results by model'!H169</f>
        <v>3010</v>
      </c>
      <c r="C8" s="2">
        <v>136</v>
      </c>
      <c r="D8" s="2">
        <f>25+8</f>
        <v>33</v>
      </c>
      <c r="E8" s="2">
        <v>32</v>
      </c>
      <c r="F8" s="2">
        <f t="shared" si="4"/>
        <v>3211</v>
      </c>
      <c r="G8" s="2">
        <v>3211</v>
      </c>
      <c r="H8" s="4"/>
      <c r="I8" s="3">
        <f t="shared" si="0"/>
        <v>4.2354406726876359</v>
      </c>
      <c r="J8" s="3">
        <f t="shared" si="1"/>
        <v>1.0277172220492059</v>
      </c>
      <c r="K8" s="3">
        <f t="shared" si="2"/>
        <v>0.99657427592650272</v>
      </c>
      <c r="L8" s="3">
        <f t="shared" si="3"/>
        <v>6.2597321706633444</v>
      </c>
      <c r="M8" s="4"/>
    </row>
    <row r="9" spans="1:13" x14ac:dyDescent="0.35">
      <c r="A9" s="1" t="s">
        <v>25</v>
      </c>
      <c r="B9" s="2">
        <f>'highlevel results by model'!H136</f>
        <v>3186</v>
      </c>
      <c r="C9" s="2">
        <v>106</v>
      </c>
      <c r="D9" s="2">
        <v>62</v>
      </c>
      <c r="E9" s="2">
        <v>28</v>
      </c>
      <c r="F9" s="2">
        <f t="shared" si="4"/>
        <v>3382</v>
      </c>
      <c r="G9" s="2">
        <v>3382</v>
      </c>
      <c r="H9" s="4"/>
      <c r="I9" s="3">
        <f t="shared" si="0"/>
        <v>3.1342400946185691</v>
      </c>
      <c r="J9" s="3">
        <f t="shared" si="1"/>
        <v>1.8332347723240685</v>
      </c>
      <c r="K9" s="3">
        <f t="shared" si="2"/>
        <v>0.82791247782377297</v>
      </c>
      <c r="L9" s="3">
        <f t="shared" si="3"/>
        <v>5.7953873447664099</v>
      </c>
      <c r="M9" s="4"/>
    </row>
    <row r="10" spans="1:13" x14ac:dyDescent="0.35">
      <c r="A10" s="1" t="s">
        <v>22</v>
      </c>
      <c r="B10" s="2">
        <f>'highlevel results by model'!H103</f>
        <v>785</v>
      </c>
      <c r="C10" s="2">
        <v>57</v>
      </c>
      <c r="D10" s="2">
        <f>45</f>
        <v>45</v>
      </c>
      <c r="E10" s="2">
        <v>11</v>
      </c>
      <c r="F10" s="2">
        <f t="shared" si="4"/>
        <v>898</v>
      </c>
      <c r="G10" s="2">
        <v>898</v>
      </c>
      <c r="H10" s="4"/>
      <c r="I10" s="3">
        <f t="shared" si="0"/>
        <v>6.3474387527839644</v>
      </c>
      <c r="J10" s="3">
        <f t="shared" si="1"/>
        <v>5.0111358574610243</v>
      </c>
      <c r="K10" s="3">
        <f t="shared" si="2"/>
        <v>1.2249443207126949</v>
      </c>
      <c r="L10" s="3">
        <f t="shared" si="3"/>
        <v>12.583518930957686</v>
      </c>
      <c r="M10" s="4"/>
    </row>
    <row r="11" spans="1:13" x14ac:dyDescent="0.35">
      <c r="A11" s="1" t="s">
        <v>23</v>
      </c>
      <c r="B11" s="2">
        <f>'highlevel results by model'!R103</f>
        <v>4718</v>
      </c>
      <c r="C11" s="2">
        <v>78</v>
      </c>
      <c r="D11" s="2">
        <f>7+33</f>
        <v>40</v>
      </c>
      <c r="E11" s="2">
        <v>67</v>
      </c>
      <c r="F11" s="2">
        <f t="shared" si="4"/>
        <v>4903</v>
      </c>
      <c r="G11" s="2">
        <v>4903</v>
      </c>
      <c r="H11" s="4"/>
      <c r="I11" s="3">
        <f t="shared" si="0"/>
        <v>1.5908627370997348</v>
      </c>
      <c r="J11" s="3">
        <f t="shared" si="1"/>
        <v>0.81582704466653078</v>
      </c>
      <c r="K11" s="3">
        <f t="shared" si="2"/>
        <v>1.3665102998164389</v>
      </c>
      <c r="L11" s="3">
        <f t="shared" si="3"/>
        <v>3.7732000815827047</v>
      </c>
      <c r="M11" s="4"/>
    </row>
    <row r="12" spans="1:13" x14ac:dyDescent="0.35">
      <c r="A12" s="1" t="s">
        <v>24</v>
      </c>
      <c r="B12" s="2">
        <f>'highlevel results by model'!AB103</f>
        <v>3091</v>
      </c>
      <c r="C12" s="2">
        <v>39</v>
      </c>
      <c r="D12" s="2">
        <f>1+1</f>
        <v>2</v>
      </c>
      <c r="E12" s="2">
        <v>43</v>
      </c>
      <c r="F12" s="2">
        <f t="shared" si="4"/>
        <v>3175</v>
      </c>
      <c r="G12" s="2">
        <v>3175</v>
      </c>
      <c r="H12" s="4"/>
      <c r="I12" s="3">
        <f t="shared" si="0"/>
        <v>1.2283464566929132</v>
      </c>
      <c r="J12" s="3">
        <f t="shared" si="1"/>
        <v>6.2992125984251968E-2</v>
      </c>
      <c r="K12" s="3">
        <f t="shared" si="2"/>
        <v>1.3543307086614174</v>
      </c>
      <c r="L12" s="3">
        <f t="shared" si="3"/>
        <v>2.6456692913385824</v>
      </c>
      <c r="M12" s="4"/>
    </row>
    <row r="13" spans="1:13" x14ac:dyDescent="0.35">
      <c r="A13" s="1" t="s">
        <v>21</v>
      </c>
      <c r="B13" s="2">
        <f>'highlevel results by model'!H70</f>
        <v>21683</v>
      </c>
      <c r="C13" s="2">
        <v>515</v>
      </c>
      <c r="D13" s="2">
        <f>26+77</f>
        <v>103</v>
      </c>
      <c r="E13" s="2">
        <v>389</v>
      </c>
      <c r="F13" s="2">
        <f t="shared" si="4"/>
        <v>22690</v>
      </c>
      <c r="G13" s="2">
        <v>22690</v>
      </c>
      <c r="H13" s="4"/>
      <c r="I13" s="3">
        <f t="shared" si="0"/>
        <v>2.2697223446452184</v>
      </c>
      <c r="J13" s="3">
        <f t="shared" si="1"/>
        <v>0.45394446892904367</v>
      </c>
      <c r="K13" s="3">
        <f t="shared" si="2"/>
        <v>1.7144116350815337</v>
      </c>
      <c r="L13" s="3">
        <f t="shared" si="3"/>
        <v>4.4380784486557951</v>
      </c>
      <c r="M13" s="4"/>
    </row>
    <row r="14" spans="1:13" x14ac:dyDescent="0.35">
      <c r="A14" s="1" t="s">
        <v>44</v>
      </c>
      <c r="B14" s="2">
        <f>'highlevel results by model'!H37</f>
        <v>7917</v>
      </c>
      <c r="C14" s="2">
        <v>114</v>
      </c>
      <c r="D14" s="2">
        <f>10+9</f>
        <v>19</v>
      </c>
      <c r="E14" s="2">
        <v>108</v>
      </c>
      <c r="F14" s="2">
        <f t="shared" si="4"/>
        <v>8158</v>
      </c>
      <c r="G14" s="2">
        <v>8158</v>
      </c>
      <c r="H14" s="4"/>
      <c r="I14" s="3">
        <f t="shared" si="0"/>
        <v>1.3974013238538858</v>
      </c>
      <c r="J14" s="3">
        <f t="shared" si="1"/>
        <v>0.2329002206423143</v>
      </c>
      <c r="K14" s="3">
        <f t="shared" si="2"/>
        <v>1.3238538857563127</v>
      </c>
      <c r="L14" s="3">
        <f t="shared" si="3"/>
        <v>2.9541554302525128</v>
      </c>
      <c r="M14" s="4"/>
    </row>
    <row r="15" spans="1:13" x14ac:dyDescent="0.35">
      <c r="A15" s="1" t="s">
        <v>45</v>
      </c>
      <c r="B15" s="2">
        <f>'highlevel results by model'!R37</f>
        <v>1224</v>
      </c>
      <c r="C15" s="2">
        <v>28</v>
      </c>
      <c r="D15" s="2">
        <f>3</f>
        <v>3</v>
      </c>
      <c r="E15" s="2">
        <v>9</v>
      </c>
      <c r="F15" s="2">
        <f t="shared" si="4"/>
        <v>1264</v>
      </c>
      <c r="G15" s="2">
        <v>1264</v>
      </c>
      <c r="H15" s="4"/>
      <c r="I15" s="3">
        <f t="shared" si="0"/>
        <v>2.2151898734177213</v>
      </c>
      <c r="J15" s="3">
        <f t="shared" si="1"/>
        <v>0.23734177215189875</v>
      </c>
      <c r="K15" s="3">
        <f t="shared" si="2"/>
        <v>0.71202531645569622</v>
      </c>
      <c r="L15" s="3">
        <f t="shared" si="3"/>
        <v>3.1645569620253164</v>
      </c>
      <c r="M15" s="4"/>
    </row>
    <row r="16" spans="1:13" x14ac:dyDescent="0.35">
      <c r="A16" s="1" t="s">
        <v>0</v>
      </c>
      <c r="B16" s="2">
        <f>'highlevel results by model'!H4</f>
        <v>3758</v>
      </c>
      <c r="C16" s="2">
        <v>206</v>
      </c>
      <c r="D16" s="2">
        <f>3+54</f>
        <v>57</v>
      </c>
      <c r="E16" s="2">
        <v>71</v>
      </c>
      <c r="F16" s="2">
        <f t="shared" si="4"/>
        <v>4092</v>
      </c>
      <c r="G16" s="2">
        <v>4092</v>
      </c>
      <c r="H16" s="4"/>
      <c r="I16" s="3">
        <f t="shared" si="0"/>
        <v>5.0342130987292277</v>
      </c>
      <c r="J16" s="3">
        <f t="shared" si="1"/>
        <v>1.3929618768328444</v>
      </c>
      <c r="K16" s="3">
        <f t="shared" si="2"/>
        <v>1.735092864125122</v>
      </c>
      <c r="L16" s="3">
        <f t="shared" si="3"/>
        <v>8.1622678396871944</v>
      </c>
      <c r="M16" s="4"/>
    </row>
    <row r="17" spans="1:13" x14ac:dyDescent="0.35">
      <c r="A17" s="1" t="s">
        <v>19</v>
      </c>
      <c r="B17" s="2">
        <f>'highlevel results by model'!R4</f>
        <v>5175</v>
      </c>
      <c r="C17" s="2">
        <v>53</v>
      </c>
      <c r="D17" s="2">
        <f>10+4</f>
        <v>14</v>
      </c>
      <c r="E17" s="2">
        <v>37</v>
      </c>
      <c r="F17" s="2">
        <f t="shared" si="4"/>
        <v>5279</v>
      </c>
      <c r="G17" s="2">
        <v>5279</v>
      </c>
      <c r="H17" s="4"/>
      <c r="I17" s="3">
        <f t="shared" si="0"/>
        <v>1.0039780261413147</v>
      </c>
      <c r="J17" s="3">
        <f t="shared" si="1"/>
        <v>0.26520174275430952</v>
      </c>
      <c r="K17" s="3">
        <f t="shared" si="2"/>
        <v>0.70089032013638941</v>
      </c>
      <c r="L17" s="3">
        <f t="shared" si="3"/>
        <v>1.9700700890320135</v>
      </c>
      <c r="M17" s="4"/>
    </row>
    <row r="18" spans="1:13" x14ac:dyDescent="0.35">
      <c r="A18" s="1" t="s">
        <v>20</v>
      </c>
      <c r="B18" s="2">
        <f>'highlevel results by model'!AB4</f>
        <v>3897</v>
      </c>
      <c r="C18" s="2">
        <v>364</v>
      </c>
      <c r="D18" s="2">
        <f>2+39</f>
        <v>41</v>
      </c>
      <c r="E18" s="2">
        <v>59</v>
      </c>
      <c r="F18" s="2">
        <f t="shared" si="4"/>
        <v>4361</v>
      </c>
      <c r="G18" s="2">
        <v>4361</v>
      </c>
      <c r="H18" s="4"/>
      <c r="I18" s="3">
        <f t="shared" si="0"/>
        <v>8.346709470304976</v>
      </c>
      <c r="J18" s="3">
        <f t="shared" si="1"/>
        <v>0.94015134143545054</v>
      </c>
      <c r="K18" s="3">
        <f t="shared" si="2"/>
        <v>1.3529007108461362</v>
      </c>
      <c r="L18" s="3">
        <f t="shared" si="3"/>
        <v>10.639761522586562</v>
      </c>
      <c r="M18" s="4"/>
    </row>
    <row r="19" spans="1:13" x14ac:dyDescent="0.35">
      <c r="A19" s="1" t="s">
        <v>78</v>
      </c>
      <c r="B19" s="2">
        <f>SUM(B2:B18)</f>
        <v>93283</v>
      </c>
      <c r="C19" s="2">
        <f t="shared" ref="C19:G19" si="5">SUM(C2:C18)</f>
        <v>2448</v>
      </c>
      <c r="D19" s="2">
        <f t="shared" si="5"/>
        <v>629</v>
      </c>
      <c r="E19" s="2">
        <f t="shared" si="5"/>
        <v>1395</v>
      </c>
      <c r="F19" s="2">
        <f t="shared" si="5"/>
        <v>97755</v>
      </c>
      <c r="G19" s="2">
        <f t="shared" si="5"/>
        <v>97755</v>
      </c>
      <c r="H19" s="4"/>
      <c r="I19" s="3">
        <f t="shared" si="0"/>
        <v>2.5042197330059843</v>
      </c>
      <c r="J19" s="3">
        <f t="shared" si="1"/>
        <v>0.64344534806403764</v>
      </c>
      <c r="K19" s="3">
        <f>E19/G19*100</f>
        <v>1.427036980205616</v>
      </c>
      <c r="L19" s="3">
        <f t="shared" si="3"/>
        <v>4.5747020612756382</v>
      </c>
      <c r="M19" s="6" t="s">
        <v>80</v>
      </c>
    </row>
    <row r="20" spans="1:13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0">
        <f>C19+D19+E19</f>
        <v>4472</v>
      </c>
      <c r="M20" s="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9AB9-62C8-44CF-AE1A-17EBD45712FB}">
  <dimension ref="A1:AJ298"/>
  <sheetViews>
    <sheetView zoomScale="90" zoomScaleNormal="90" workbookViewId="0">
      <selection activeCell="AD2" sqref="AD2"/>
    </sheetView>
  </sheetViews>
  <sheetFormatPr defaultRowHeight="14.5" x14ac:dyDescent="0.35"/>
  <cols>
    <col min="1" max="9" width="8.7265625" style="4"/>
  </cols>
  <sheetData>
    <row r="1" spans="1:36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K1" s="9" t="s">
        <v>19</v>
      </c>
      <c r="L1" s="10"/>
      <c r="M1" s="10"/>
      <c r="N1" s="10"/>
      <c r="O1" s="10"/>
      <c r="P1" s="10"/>
      <c r="Q1" s="10"/>
      <c r="R1" s="10"/>
      <c r="U1" s="9" t="s">
        <v>20</v>
      </c>
      <c r="V1" s="10"/>
      <c r="W1" s="10"/>
      <c r="X1" s="10"/>
      <c r="Y1" s="10"/>
      <c r="Z1" s="10"/>
      <c r="AA1" s="10"/>
      <c r="AB1" s="10"/>
      <c r="AC1" s="10"/>
      <c r="AE1" s="6"/>
      <c r="AF1" s="4"/>
      <c r="AG1" s="4"/>
      <c r="AH1" s="4"/>
      <c r="AI1" s="4"/>
      <c r="AJ1" s="4"/>
    </row>
    <row r="2" spans="1:36" x14ac:dyDescent="0.35">
      <c r="A2" s="6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K2" s="6"/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4"/>
      <c r="R2" s="4"/>
      <c r="U2" s="6"/>
      <c r="V2" s="5" t="s">
        <v>34</v>
      </c>
      <c r="W2" s="5" t="s">
        <v>35</v>
      </c>
      <c r="X2" s="5" t="s">
        <v>36</v>
      </c>
      <c r="Y2" s="5" t="s">
        <v>37</v>
      </c>
      <c r="Z2" s="5" t="s">
        <v>38</v>
      </c>
      <c r="AA2" s="4"/>
      <c r="AB2" s="4"/>
      <c r="AC2" s="4"/>
      <c r="AE2" s="6"/>
      <c r="AF2" s="4"/>
      <c r="AG2" s="4"/>
      <c r="AH2" s="4"/>
      <c r="AI2" s="4"/>
      <c r="AJ2" s="4"/>
    </row>
    <row r="3" spans="1:36" x14ac:dyDescent="0.35">
      <c r="A3" s="1" t="s">
        <v>1</v>
      </c>
      <c r="B3" s="2">
        <v>1982</v>
      </c>
      <c r="C3" s="2">
        <v>270</v>
      </c>
      <c r="D3" s="3">
        <f>C3/B3*100</f>
        <v>13.6226034308779</v>
      </c>
      <c r="E3" s="2">
        <v>10</v>
      </c>
      <c r="F3" s="3">
        <f>E3/B3*100</f>
        <v>0.50454086781029261</v>
      </c>
      <c r="H3" s="8" t="s">
        <v>47</v>
      </c>
      <c r="K3" s="1" t="s">
        <v>1</v>
      </c>
      <c r="L3" s="2">
        <v>1440</v>
      </c>
      <c r="M3" s="2">
        <v>156</v>
      </c>
      <c r="N3" s="3">
        <f>M3/L3*100</f>
        <v>10.833333333333334</v>
      </c>
      <c r="O3" s="2">
        <v>20</v>
      </c>
      <c r="P3" s="3">
        <f>O3/L3*100</f>
        <v>1.3888888888888888</v>
      </c>
      <c r="Q3" s="4"/>
      <c r="R3" s="8" t="s">
        <v>47</v>
      </c>
      <c r="U3" s="1" t="s">
        <v>1</v>
      </c>
      <c r="V3" s="2">
        <v>1649</v>
      </c>
      <c r="W3" s="2">
        <v>201</v>
      </c>
      <c r="X3" s="3">
        <f>W3/V3*100</f>
        <v>12.189205579138871</v>
      </c>
      <c r="Y3" s="2">
        <v>10</v>
      </c>
      <c r="Z3" s="3">
        <f>Y3/V3*100</f>
        <v>0.60642813826561559</v>
      </c>
      <c r="AA3" s="4"/>
      <c r="AB3" s="8" t="s">
        <v>47</v>
      </c>
      <c r="AC3" s="4"/>
      <c r="AE3" s="6"/>
      <c r="AF3" s="4"/>
      <c r="AG3" s="4"/>
      <c r="AH3" s="7"/>
      <c r="AI3" s="4"/>
      <c r="AJ3" s="4"/>
    </row>
    <row r="4" spans="1:36" x14ac:dyDescent="0.35">
      <c r="A4" s="1" t="s">
        <v>2</v>
      </c>
      <c r="B4" s="2">
        <v>377</v>
      </c>
      <c r="C4" s="2">
        <v>221</v>
      </c>
      <c r="D4" s="3">
        <f t="shared" ref="D4:D8" si="0">C4/B4*100</f>
        <v>58.620689655172406</v>
      </c>
      <c r="E4" s="2">
        <f>'n both'!E182</f>
        <v>114</v>
      </c>
      <c r="F4" s="3">
        <f>E4/B4*100</f>
        <v>30.238726790450926</v>
      </c>
      <c r="H4" s="4">
        <f>SUM(B3:B8)</f>
        <v>3758</v>
      </c>
      <c r="I4" s="4">
        <f>SUM(C3:C8)</f>
        <v>1470</v>
      </c>
      <c r="K4" s="1" t="s">
        <v>2</v>
      </c>
      <c r="L4" s="2">
        <v>1486</v>
      </c>
      <c r="M4" s="2">
        <v>919</v>
      </c>
      <c r="N4" s="3">
        <f t="shared" ref="N4:N8" si="1">M4/L4*100</f>
        <v>61.843876177658139</v>
      </c>
      <c r="O4" s="2">
        <f>'n both'!E204</f>
        <v>570</v>
      </c>
      <c r="P4" s="3">
        <f>O4/L4*100</f>
        <v>38.358008075370122</v>
      </c>
      <c r="Q4" s="4"/>
      <c r="R4" s="4">
        <f>SUM(L3:L8)</f>
        <v>5175</v>
      </c>
      <c r="S4" s="4">
        <f>SUM(M3:M8)</f>
        <v>2426</v>
      </c>
      <c r="U4" s="1" t="s">
        <v>2</v>
      </c>
      <c r="V4" s="2">
        <v>591</v>
      </c>
      <c r="W4" s="2">
        <v>286</v>
      </c>
      <c r="X4" s="3">
        <f t="shared" ref="X4:X8" si="2">W4/V4*100</f>
        <v>48.392554991539768</v>
      </c>
      <c r="Y4" s="2">
        <f>'n both'!E216</f>
        <v>173</v>
      </c>
      <c r="Z4" s="3">
        <f>Y4/V4*100</f>
        <v>29.272419627749578</v>
      </c>
      <c r="AA4" s="4"/>
      <c r="AB4" s="4">
        <f>SUM(V3:V8)</f>
        <v>3897</v>
      </c>
      <c r="AC4" s="4">
        <f>SUM(W3:W8)</f>
        <v>1624</v>
      </c>
      <c r="AE4" s="6"/>
      <c r="AF4" s="4"/>
      <c r="AG4" s="4"/>
      <c r="AH4" s="7"/>
      <c r="AI4" s="4"/>
      <c r="AJ4" s="4"/>
    </row>
    <row r="5" spans="1:36" x14ac:dyDescent="0.35">
      <c r="A5" s="1" t="s">
        <v>3</v>
      </c>
      <c r="B5" s="2">
        <v>217</v>
      </c>
      <c r="C5" s="2">
        <v>116</v>
      </c>
      <c r="D5" s="3">
        <f t="shared" si="0"/>
        <v>53.456221198156683</v>
      </c>
      <c r="E5" s="2">
        <f>'n over'!E182</f>
        <v>40</v>
      </c>
      <c r="F5" s="3">
        <f t="shared" ref="F5:F6" si="3">E5/B5*100</f>
        <v>18.433179723502306</v>
      </c>
      <c r="K5" s="1" t="s">
        <v>3</v>
      </c>
      <c r="L5" s="2">
        <v>546</v>
      </c>
      <c r="M5" s="2">
        <v>271</v>
      </c>
      <c r="N5" s="3">
        <f t="shared" si="1"/>
        <v>49.633699633699635</v>
      </c>
      <c r="O5" s="2">
        <f>'n over'!E204</f>
        <v>156</v>
      </c>
      <c r="P5" s="3">
        <f t="shared" ref="P5:P6" si="4">O5/L5*100</f>
        <v>28.571428571428569</v>
      </c>
      <c r="Q5" s="4"/>
      <c r="R5" s="4"/>
      <c r="U5" s="1" t="s">
        <v>3</v>
      </c>
      <c r="V5" s="2">
        <v>334</v>
      </c>
      <c r="W5" s="2">
        <v>174</v>
      </c>
      <c r="X5" s="3">
        <f t="shared" si="2"/>
        <v>52.095808383233532</v>
      </c>
      <c r="Y5" s="2">
        <f>'n over'!E216</f>
        <v>68</v>
      </c>
      <c r="Z5" s="3">
        <f t="shared" ref="Z5:Z6" si="5">Y5/V5*100</f>
        <v>20.359281437125748</v>
      </c>
      <c r="AA5" s="4"/>
      <c r="AB5" s="4"/>
      <c r="AC5" s="4"/>
      <c r="AE5" s="6"/>
      <c r="AF5" s="4"/>
      <c r="AI5" s="4"/>
      <c r="AJ5" s="4"/>
    </row>
    <row r="6" spans="1:36" x14ac:dyDescent="0.35">
      <c r="A6" s="1" t="s">
        <v>4</v>
      </c>
      <c r="B6" s="2">
        <v>104</v>
      </c>
      <c r="C6" s="2">
        <v>68</v>
      </c>
      <c r="D6" s="3">
        <f t="shared" si="0"/>
        <v>65.384615384615387</v>
      </c>
      <c r="E6" s="2">
        <f>'n under'!E182</f>
        <v>26</v>
      </c>
      <c r="F6" s="3">
        <f t="shared" si="3"/>
        <v>25</v>
      </c>
      <c r="K6" s="1" t="s">
        <v>4</v>
      </c>
      <c r="L6" s="2">
        <v>835</v>
      </c>
      <c r="M6" s="2">
        <v>378</v>
      </c>
      <c r="N6" s="3">
        <f t="shared" si="1"/>
        <v>45.269461077844312</v>
      </c>
      <c r="O6" s="2">
        <f>'n under'!E204</f>
        <v>103</v>
      </c>
      <c r="P6" s="3">
        <f t="shared" si="4"/>
        <v>12.335329341317365</v>
      </c>
      <c r="Q6" s="4"/>
      <c r="R6" s="4"/>
      <c r="U6" s="1" t="s">
        <v>4</v>
      </c>
      <c r="V6" s="2">
        <v>132</v>
      </c>
      <c r="W6" s="2">
        <v>87</v>
      </c>
      <c r="X6" s="3">
        <f t="shared" si="2"/>
        <v>65.909090909090907</v>
      </c>
      <c r="Y6" s="2">
        <f>'n under'!E216</f>
        <v>37</v>
      </c>
      <c r="Z6" s="3">
        <f t="shared" si="5"/>
        <v>28.030303030303028</v>
      </c>
      <c r="AA6" s="4"/>
      <c r="AB6" s="4"/>
      <c r="AC6" s="4"/>
      <c r="AE6" s="6"/>
      <c r="AF6" s="4"/>
      <c r="AG6" s="4"/>
      <c r="AH6" s="7"/>
      <c r="AI6" s="4"/>
      <c r="AJ6" s="4"/>
    </row>
    <row r="7" spans="1:36" x14ac:dyDescent="0.35">
      <c r="A7" s="1" t="s">
        <v>5</v>
      </c>
      <c r="B7" s="2">
        <v>569</v>
      </c>
      <c r="C7" s="2">
        <v>448</v>
      </c>
      <c r="D7" s="3">
        <f t="shared" si="0"/>
        <v>78.734622144112478</v>
      </c>
      <c r="E7" s="2"/>
      <c r="F7" s="2"/>
      <c r="K7" s="1" t="s">
        <v>5</v>
      </c>
      <c r="L7" s="2">
        <v>516</v>
      </c>
      <c r="M7" s="2">
        <v>442</v>
      </c>
      <c r="N7" s="3">
        <f t="shared" si="1"/>
        <v>85.658914728682163</v>
      </c>
      <c r="O7" s="2"/>
      <c r="P7" s="2"/>
      <c r="Q7" s="4"/>
      <c r="R7" s="4"/>
      <c r="U7" s="1" t="s">
        <v>5</v>
      </c>
      <c r="V7" s="2">
        <v>534</v>
      </c>
      <c r="W7" s="2">
        <v>447</v>
      </c>
      <c r="X7" s="3">
        <f t="shared" si="2"/>
        <v>83.707865168539328</v>
      </c>
      <c r="Y7" s="2"/>
      <c r="Z7" s="2"/>
      <c r="AA7" s="4"/>
      <c r="AB7" s="4"/>
      <c r="AC7" s="4"/>
      <c r="AE7" s="6"/>
      <c r="AF7" s="4"/>
      <c r="AG7" s="4"/>
      <c r="AH7" s="7"/>
      <c r="AI7" s="4"/>
      <c r="AJ7" s="4"/>
    </row>
    <row r="8" spans="1:36" x14ac:dyDescent="0.35">
      <c r="A8" s="1" t="s">
        <v>6</v>
      </c>
      <c r="B8" s="2">
        <v>509</v>
      </c>
      <c r="C8" s="2">
        <v>347</v>
      </c>
      <c r="D8" s="3">
        <f t="shared" si="0"/>
        <v>68.172888015717092</v>
      </c>
      <c r="E8" s="2"/>
      <c r="F8" s="2"/>
      <c r="K8" s="1" t="s">
        <v>6</v>
      </c>
      <c r="L8" s="2">
        <v>352</v>
      </c>
      <c r="M8" s="2">
        <v>260</v>
      </c>
      <c r="N8" s="3">
        <f t="shared" si="1"/>
        <v>73.86363636363636</v>
      </c>
      <c r="O8" s="2"/>
      <c r="P8" s="2"/>
      <c r="Q8" s="4"/>
      <c r="R8" s="4"/>
      <c r="U8" s="1" t="s">
        <v>6</v>
      </c>
      <c r="V8" s="2">
        <v>657</v>
      </c>
      <c r="W8" s="2">
        <v>429</v>
      </c>
      <c r="X8" s="3">
        <f t="shared" si="2"/>
        <v>65.296803652968038</v>
      </c>
      <c r="Y8" s="2"/>
      <c r="Z8" s="2"/>
      <c r="AA8" s="4"/>
      <c r="AB8" s="4"/>
      <c r="AC8" s="4"/>
      <c r="AE8" s="6"/>
      <c r="AF8" s="23"/>
      <c r="AG8" s="24"/>
      <c r="AH8" s="25"/>
      <c r="AI8" s="24"/>
      <c r="AJ8" s="4"/>
    </row>
    <row r="9" spans="1:36" x14ac:dyDescent="0.35">
      <c r="K9" s="4"/>
      <c r="L9" s="4"/>
      <c r="M9" s="4"/>
      <c r="N9" s="4"/>
      <c r="O9" s="4"/>
      <c r="P9" s="4"/>
      <c r="Q9" s="4"/>
      <c r="R9" s="4"/>
      <c r="U9" s="4"/>
      <c r="V9" s="4"/>
      <c r="W9" s="4"/>
      <c r="X9" s="4"/>
      <c r="Y9" s="4"/>
      <c r="Z9" s="4"/>
      <c r="AA9" s="4"/>
      <c r="AB9" s="4"/>
      <c r="AC9" s="4"/>
      <c r="AE9" s="4"/>
      <c r="AF9" s="23"/>
      <c r="AG9" s="24"/>
      <c r="AH9" s="24"/>
      <c r="AI9" s="24"/>
      <c r="AJ9" s="4"/>
    </row>
    <row r="10" spans="1:36" x14ac:dyDescent="0.35">
      <c r="A10" s="2"/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9</v>
      </c>
      <c r="H10" s="5" t="s">
        <v>41</v>
      </c>
      <c r="I10" s="5" t="s">
        <v>38</v>
      </c>
      <c r="K10" s="2"/>
      <c r="L10" s="5" t="s">
        <v>7</v>
      </c>
      <c r="M10" s="5" t="s">
        <v>8</v>
      </c>
      <c r="N10" s="5" t="s">
        <v>9</v>
      </c>
      <c r="O10" s="5" t="s">
        <v>10</v>
      </c>
      <c r="P10" s="5" t="s">
        <v>11</v>
      </c>
      <c r="Q10" s="5" t="s">
        <v>9</v>
      </c>
      <c r="R10" s="5" t="s">
        <v>41</v>
      </c>
      <c r="S10" s="5" t="s">
        <v>38</v>
      </c>
      <c r="U10" s="2"/>
      <c r="V10" s="5" t="s">
        <v>7</v>
      </c>
      <c r="W10" s="5" t="s">
        <v>8</v>
      </c>
      <c r="X10" s="5" t="s">
        <v>9</v>
      </c>
      <c r="Y10" s="5" t="s">
        <v>10</v>
      </c>
      <c r="Z10" s="5" t="s">
        <v>11</v>
      </c>
      <c r="AA10" s="5" t="s">
        <v>9</v>
      </c>
      <c r="AB10" s="5" t="s">
        <v>41</v>
      </c>
      <c r="AC10" s="5" t="s">
        <v>38</v>
      </c>
      <c r="AE10" s="4"/>
      <c r="AF10" s="23"/>
      <c r="AG10" s="24"/>
      <c r="AH10" s="26"/>
      <c r="AI10" s="26"/>
      <c r="AJ10" s="8"/>
    </row>
    <row r="11" spans="1:36" x14ac:dyDescent="0.35">
      <c r="A11" s="1" t="s">
        <v>12</v>
      </c>
      <c r="B11" s="2">
        <f>B7+B8</f>
        <v>1078</v>
      </c>
      <c r="C11" s="2">
        <f>C7+C8</f>
        <v>795</v>
      </c>
      <c r="D11" s="3">
        <f>C11/B11*100</f>
        <v>73.747680890538035</v>
      </c>
      <c r="E11" s="2">
        <f>B3+B4+B5+B6</f>
        <v>2680</v>
      </c>
      <c r="F11" s="2">
        <f>C3+C4+C5+C6</f>
        <v>675</v>
      </c>
      <c r="G11" s="3">
        <f>F11/E11*100</f>
        <v>25.186567164179102</v>
      </c>
      <c r="H11" s="2">
        <f>E4+E5+E6+E3</f>
        <v>190</v>
      </c>
      <c r="I11" s="11">
        <f>H11/E11*100</f>
        <v>7.08955223880597</v>
      </c>
      <c r="K11" s="1" t="s">
        <v>12</v>
      </c>
      <c r="L11" s="2">
        <f>L7+L8</f>
        <v>868</v>
      </c>
      <c r="M11" s="2">
        <f>M7+M8</f>
        <v>702</v>
      </c>
      <c r="N11" s="3">
        <f>M11/L11*100</f>
        <v>80.875576036866363</v>
      </c>
      <c r="O11" s="2">
        <f>L3+L4+L5+L6</f>
        <v>4307</v>
      </c>
      <c r="P11" s="2">
        <f>M3+M4+M5+M6</f>
        <v>1724</v>
      </c>
      <c r="Q11" s="3">
        <f>P11/O11*100</f>
        <v>40.0278616206176</v>
      </c>
      <c r="R11" s="2">
        <f>O4+O5+O6+O3</f>
        <v>849</v>
      </c>
      <c r="S11" s="11">
        <f>R11/O11*100</f>
        <v>19.712096586951475</v>
      </c>
      <c r="U11" s="1" t="s">
        <v>12</v>
      </c>
      <c r="V11" s="2">
        <f>V7+V8</f>
        <v>1191</v>
      </c>
      <c r="W11" s="2">
        <f>W7+W8</f>
        <v>876</v>
      </c>
      <c r="X11" s="3">
        <f>W11/V11*100</f>
        <v>73.551637279596989</v>
      </c>
      <c r="Y11" s="2">
        <f>V3+V4+V5+V6</f>
        <v>2706</v>
      </c>
      <c r="Z11" s="2">
        <f>W3+W4+W5+W6</f>
        <v>748</v>
      </c>
      <c r="AA11" s="3">
        <f>Z11/Y11*100</f>
        <v>27.64227642276423</v>
      </c>
      <c r="AB11" s="2">
        <f>Y4+Y5+Y6+Y3</f>
        <v>288</v>
      </c>
      <c r="AC11" s="11">
        <f>AB11/Y11*100</f>
        <v>10.643015521064301</v>
      </c>
      <c r="AE11" s="6"/>
      <c r="AF11" s="23"/>
      <c r="AG11" s="24"/>
      <c r="AH11" s="25"/>
      <c r="AI11" s="24"/>
      <c r="AJ11" s="4"/>
    </row>
    <row r="12" spans="1:36" x14ac:dyDescent="0.35">
      <c r="K12" s="4"/>
      <c r="L12" s="4"/>
      <c r="M12" s="4"/>
      <c r="N12" s="4"/>
      <c r="O12" s="4"/>
      <c r="P12" s="4"/>
      <c r="Q12" s="4"/>
      <c r="R12" s="4"/>
      <c r="U12" s="4"/>
      <c r="V12" s="4"/>
      <c r="W12" s="4"/>
      <c r="X12" s="4"/>
      <c r="Y12" s="4"/>
      <c r="Z12" s="4"/>
      <c r="AA12" s="4"/>
      <c r="AB12" s="4"/>
      <c r="AC12" s="4"/>
      <c r="AE12" s="4"/>
      <c r="AF12" s="23"/>
      <c r="AG12" s="24"/>
      <c r="AH12" s="24"/>
      <c r="AI12" s="24"/>
      <c r="AJ12" s="4"/>
    </row>
    <row r="13" spans="1:36" x14ac:dyDescent="0.35">
      <c r="A13" s="21" t="s">
        <v>13</v>
      </c>
      <c r="B13" s="21"/>
      <c r="D13" s="21" t="s">
        <v>14</v>
      </c>
      <c r="E13" s="21"/>
      <c r="G13" s="21" t="s">
        <v>15</v>
      </c>
      <c r="H13" s="21"/>
      <c r="I13" s="8"/>
      <c r="K13" s="21" t="s">
        <v>13</v>
      </c>
      <c r="L13" s="21"/>
      <c r="M13" s="4"/>
      <c r="N13" s="21" t="s">
        <v>14</v>
      </c>
      <c r="O13" s="21"/>
      <c r="P13" s="4"/>
      <c r="Q13" s="21" t="s">
        <v>15</v>
      </c>
      <c r="R13" s="21"/>
      <c r="U13" s="21" t="s">
        <v>13</v>
      </c>
      <c r="V13" s="21"/>
      <c r="W13" s="4"/>
      <c r="X13" s="21" t="s">
        <v>14</v>
      </c>
      <c r="Y13" s="21"/>
      <c r="Z13" s="4"/>
      <c r="AA13" s="21" t="s">
        <v>15</v>
      </c>
      <c r="AB13" s="21"/>
      <c r="AC13" s="8"/>
      <c r="AE13" s="6"/>
      <c r="AF13" s="23"/>
      <c r="AG13" s="24"/>
      <c r="AH13" s="23"/>
      <c r="AI13" s="23"/>
      <c r="AJ13" s="4"/>
    </row>
    <row r="14" spans="1:36" x14ac:dyDescent="0.35">
      <c r="A14" s="1" t="s">
        <v>1</v>
      </c>
      <c r="B14" s="3">
        <f>B3/(SUM(B3:B8))*100</f>
        <v>52.740819584885578</v>
      </c>
      <c r="D14" s="1" t="s">
        <v>1</v>
      </c>
      <c r="E14" s="3">
        <f>B3/SUM(B3:B6)*100</f>
        <v>73.955223880597003</v>
      </c>
      <c r="G14" s="1" t="s">
        <v>5</v>
      </c>
      <c r="H14" s="3">
        <f>B7/SUM(B7:B8)*100</f>
        <v>52.782931354359931</v>
      </c>
      <c r="I14" s="7"/>
      <c r="K14" s="1" t="s">
        <v>1</v>
      </c>
      <c r="L14" s="3">
        <f>L3/(SUM(L3:L8))*100</f>
        <v>27.826086956521738</v>
      </c>
      <c r="M14" s="4"/>
      <c r="N14" s="1" t="s">
        <v>1</v>
      </c>
      <c r="O14" s="3">
        <f>L3/SUM(L3:L6)*100</f>
        <v>33.433944741119106</v>
      </c>
      <c r="P14" s="4"/>
      <c r="Q14" s="1" t="s">
        <v>5</v>
      </c>
      <c r="R14" s="3">
        <f>L7/SUM(L7:L8)*100</f>
        <v>59.447004608294932</v>
      </c>
      <c r="U14" s="1" t="s">
        <v>1</v>
      </c>
      <c r="V14" s="3">
        <f>V3/(SUM(V3:V8))*100</f>
        <v>42.314600975109059</v>
      </c>
      <c r="W14" s="4"/>
      <c r="X14" s="1" t="s">
        <v>1</v>
      </c>
      <c r="Y14" s="3">
        <f>V3/SUM(V3:V6)*100</f>
        <v>60.938654841093864</v>
      </c>
      <c r="Z14" s="4"/>
      <c r="AA14" s="1" t="s">
        <v>5</v>
      </c>
      <c r="AB14" s="3">
        <f>V7/SUM(V7:V8)*100</f>
        <v>44.836272040302269</v>
      </c>
      <c r="AC14" s="7"/>
      <c r="AE14" s="6"/>
      <c r="AF14" s="25"/>
      <c r="AG14" s="24"/>
      <c r="AH14" s="27"/>
      <c r="AI14" s="25"/>
      <c r="AJ14" s="4"/>
    </row>
    <row r="15" spans="1:36" x14ac:dyDescent="0.35">
      <c r="A15" s="1" t="s">
        <v>2</v>
      </c>
      <c r="B15" s="3">
        <f>B4/(SUM(B3:B8))*100</f>
        <v>10.03193187865886</v>
      </c>
      <c r="D15" s="1" t="s">
        <v>2</v>
      </c>
      <c r="E15" s="3">
        <f>B4/SUM(B3:B6)*100</f>
        <v>14.067164179104477</v>
      </c>
      <c r="G15" s="1" t="s">
        <v>6</v>
      </c>
      <c r="H15" s="3">
        <f>B8/SUM(B7:B8)*100</f>
        <v>47.217068645640076</v>
      </c>
      <c r="I15" s="7"/>
      <c r="K15" s="1" t="s">
        <v>2</v>
      </c>
      <c r="L15" s="3">
        <f>L4/(SUM(L3:L8))*100</f>
        <v>28.714975845410628</v>
      </c>
      <c r="M15" s="4"/>
      <c r="N15" s="1" t="s">
        <v>2</v>
      </c>
      <c r="O15" s="3">
        <f>L4/SUM(L3:L6)*100</f>
        <v>34.501973531460415</v>
      </c>
      <c r="P15" s="4"/>
      <c r="Q15" s="1" t="s">
        <v>6</v>
      </c>
      <c r="R15" s="3">
        <f>L8/SUM(L7:L8)*100</f>
        <v>40.552995391705068</v>
      </c>
      <c r="U15" s="1" t="s">
        <v>2</v>
      </c>
      <c r="V15" s="3">
        <f>V4/(SUM(V3:V8))*100</f>
        <v>15.165511932255582</v>
      </c>
      <c r="W15" s="4"/>
      <c r="X15" s="1" t="s">
        <v>2</v>
      </c>
      <c r="Y15" s="3">
        <f>V4/SUM(V3:V6)*100</f>
        <v>21.840354767184035</v>
      </c>
      <c r="Z15" s="4"/>
      <c r="AA15" s="1" t="s">
        <v>6</v>
      </c>
      <c r="AB15" s="3">
        <f>V8/SUM(V7:V8)*100</f>
        <v>55.163727959697731</v>
      </c>
      <c r="AC15" s="7"/>
      <c r="AE15" s="6"/>
      <c r="AF15" s="25"/>
      <c r="AG15" s="24"/>
      <c r="AH15" s="23"/>
      <c r="AI15" s="25"/>
      <c r="AJ15" s="4"/>
    </row>
    <row r="16" spans="1:36" x14ac:dyDescent="0.35">
      <c r="A16" s="1" t="s">
        <v>3</v>
      </c>
      <c r="B16" s="3">
        <f>B5/(SUM(B3:B8))*100</f>
        <v>5.7743480574773818</v>
      </c>
      <c r="D16" s="1" t="s">
        <v>3</v>
      </c>
      <c r="E16" s="3">
        <f>B5/SUM(B3:B6)*100</f>
        <v>8.0970149253731343</v>
      </c>
      <c r="K16" s="1" t="s">
        <v>3</v>
      </c>
      <c r="L16" s="3">
        <f>L5/(SUM(L3:L8))*100</f>
        <v>10.55072463768116</v>
      </c>
      <c r="M16" s="4"/>
      <c r="N16" s="1" t="s">
        <v>3</v>
      </c>
      <c r="O16" s="3">
        <f>L5/SUM(L3:L6)*100</f>
        <v>12.677037381007661</v>
      </c>
      <c r="P16" s="4"/>
      <c r="Q16" s="4"/>
      <c r="R16" s="4"/>
      <c r="U16" s="1" t="s">
        <v>3</v>
      </c>
      <c r="V16" s="3">
        <f>V5/(SUM(V3:V8))*100</f>
        <v>8.5706954067231216</v>
      </c>
      <c r="W16" s="4"/>
      <c r="X16" s="1" t="s">
        <v>3</v>
      </c>
      <c r="Y16" s="3">
        <f>V5/SUM(V3:V6)*100</f>
        <v>12.342941611234295</v>
      </c>
      <c r="Z16" s="4"/>
      <c r="AA16" s="4"/>
      <c r="AB16" s="4"/>
      <c r="AC16" s="4"/>
      <c r="AE16" s="6"/>
      <c r="AF16" s="7"/>
      <c r="AG16" s="4"/>
      <c r="AH16" s="6"/>
      <c r="AI16" s="7"/>
      <c r="AJ16" s="4"/>
    </row>
    <row r="17" spans="1:36" x14ac:dyDescent="0.35">
      <c r="A17" s="1" t="s">
        <v>4</v>
      </c>
      <c r="B17" s="3">
        <f>B6/(SUM(B3:B8))*100</f>
        <v>2.7674294837679616</v>
      </c>
      <c r="D17" s="1" t="s">
        <v>4</v>
      </c>
      <c r="E17" s="3">
        <f>B6/SUM(B3:B6)*100</f>
        <v>3.8805970149253728</v>
      </c>
      <c r="K17" s="1" t="s">
        <v>4</v>
      </c>
      <c r="L17" s="3">
        <f>L6/(SUM(L3:L8))*100</f>
        <v>16.135265700483092</v>
      </c>
      <c r="M17" s="4"/>
      <c r="N17" s="1" t="s">
        <v>4</v>
      </c>
      <c r="O17" s="3">
        <f>L6/SUM(L3:L6)*100</f>
        <v>19.387044346412814</v>
      </c>
      <c r="P17" s="4"/>
      <c r="Q17" s="4"/>
      <c r="R17" s="4"/>
      <c r="U17" s="1" t="s">
        <v>4</v>
      </c>
      <c r="V17" s="3">
        <f>V6/(SUM(V3:V8))*100</f>
        <v>3.3872209391839871</v>
      </c>
      <c r="W17" s="4"/>
      <c r="X17" s="1" t="s">
        <v>4</v>
      </c>
      <c r="Y17" s="3">
        <f>V6/SUM(V3:V6)*100</f>
        <v>4.8780487804878048</v>
      </c>
      <c r="Z17" s="4"/>
      <c r="AA17" s="4"/>
      <c r="AB17" s="4"/>
      <c r="AC17" s="4"/>
      <c r="AE17" s="6"/>
      <c r="AF17" s="7"/>
      <c r="AG17" s="4"/>
      <c r="AH17" s="6"/>
      <c r="AI17" s="7"/>
      <c r="AJ17" s="4"/>
    </row>
    <row r="18" spans="1:36" x14ac:dyDescent="0.35">
      <c r="A18" s="1" t="s">
        <v>5</v>
      </c>
      <c r="B18" s="3">
        <f>B7/(SUM(B3:B8))*100</f>
        <v>15.141032464076638</v>
      </c>
      <c r="K18" s="1" t="s">
        <v>5</v>
      </c>
      <c r="L18" s="3">
        <f>L7/(SUM(L3:L8))*100</f>
        <v>9.9710144927536231</v>
      </c>
      <c r="M18" s="4"/>
      <c r="N18" s="4"/>
      <c r="O18" s="4"/>
      <c r="P18" s="4"/>
      <c r="Q18" s="4"/>
      <c r="R18" s="4"/>
      <c r="U18" s="1" t="s">
        <v>5</v>
      </c>
      <c r="V18" s="3">
        <f>V7/(SUM(V3:V8))*100</f>
        <v>13.702848344880678</v>
      </c>
      <c r="W18" s="4"/>
      <c r="X18" s="4"/>
      <c r="Y18" s="4"/>
      <c r="Z18" s="4"/>
      <c r="AA18" s="4"/>
      <c r="AB18" s="4"/>
      <c r="AC18" s="4"/>
      <c r="AE18" s="6"/>
      <c r="AF18" s="7"/>
      <c r="AG18" s="4"/>
      <c r="AH18" s="4"/>
      <c r="AI18" s="4"/>
      <c r="AJ18" s="4"/>
    </row>
    <row r="19" spans="1:36" x14ac:dyDescent="0.35">
      <c r="A19" s="1" t="s">
        <v>6</v>
      </c>
      <c r="B19" s="3">
        <f>B8/(SUM(B3:B8))*100</f>
        <v>13.544438531133581</v>
      </c>
      <c r="K19" s="1" t="s">
        <v>6</v>
      </c>
      <c r="L19" s="3">
        <f>L8/(SUM(L3:L8))*100</f>
        <v>6.8019323671497585</v>
      </c>
      <c r="M19" s="4"/>
      <c r="N19" s="4"/>
      <c r="O19" s="4"/>
      <c r="P19" s="4"/>
      <c r="Q19" s="4"/>
      <c r="R19" s="4"/>
      <c r="U19" s="1" t="s">
        <v>6</v>
      </c>
      <c r="V19" s="3">
        <f>V8/(SUM(V3:V8))*100</f>
        <v>16.859122401847575</v>
      </c>
      <c r="W19" s="4"/>
      <c r="X19" s="4"/>
      <c r="Y19" s="4"/>
      <c r="Z19" s="4"/>
      <c r="AA19" s="4"/>
      <c r="AB19" s="4"/>
      <c r="AC19" s="4"/>
      <c r="AE19" s="6"/>
      <c r="AF19" s="7"/>
      <c r="AG19" s="4"/>
      <c r="AH19" s="4"/>
      <c r="AI19" s="4"/>
      <c r="AJ19" s="4"/>
    </row>
    <row r="20" spans="1:36" x14ac:dyDescent="0.35">
      <c r="K20" s="4"/>
      <c r="L20" s="4"/>
      <c r="M20" s="4"/>
      <c r="N20" s="4"/>
      <c r="O20" s="4"/>
      <c r="P20" s="4"/>
      <c r="Q20" s="4"/>
      <c r="R20" s="4"/>
      <c r="U20" s="4"/>
      <c r="V20" s="4"/>
      <c r="W20" s="4"/>
      <c r="X20" s="4"/>
      <c r="Y20" s="4"/>
      <c r="Z20" s="4"/>
      <c r="AA20" s="4"/>
      <c r="AB20" s="4"/>
      <c r="AC20" s="4"/>
      <c r="AE20" s="4"/>
      <c r="AF20" s="4"/>
      <c r="AG20" s="4"/>
      <c r="AH20" s="4"/>
      <c r="AI20" s="4"/>
      <c r="AJ20" s="4"/>
    </row>
    <row r="21" spans="1:36" x14ac:dyDescent="0.35">
      <c r="A21" s="21" t="s">
        <v>16</v>
      </c>
      <c r="B21" s="21"/>
      <c r="D21" s="21" t="s">
        <v>17</v>
      </c>
      <c r="E21" s="21"/>
      <c r="G21" s="21" t="s">
        <v>18</v>
      </c>
      <c r="H21" s="21"/>
      <c r="I21" s="8"/>
      <c r="K21" s="21" t="s">
        <v>16</v>
      </c>
      <c r="L21" s="21"/>
      <c r="M21" s="4"/>
      <c r="N21" s="21" t="s">
        <v>17</v>
      </c>
      <c r="O21" s="21"/>
      <c r="P21" s="4"/>
      <c r="Q21" s="21" t="s">
        <v>18</v>
      </c>
      <c r="R21" s="21"/>
      <c r="U21" s="21" t="s">
        <v>16</v>
      </c>
      <c r="V21" s="21"/>
      <c r="W21" s="4"/>
      <c r="X21" s="21" t="s">
        <v>17</v>
      </c>
      <c r="Y21" s="21"/>
      <c r="Z21" s="4"/>
      <c r="AA21" s="21" t="s">
        <v>18</v>
      </c>
      <c r="AB21" s="21"/>
      <c r="AC21" s="8"/>
      <c r="AE21" s="22"/>
      <c r="AF21" s="22"/>
      <c r="AG21" s="4"/>
      <c r="AH21" s="22"/>
      <c r="AI21" s="22"/>
      <c r="AJ21" s="4"/>
    </row>
    <row r="22" spans="1:36" x14ac:dyDescent="0.35">
      <c r="A22" s="1" t="s">
        <v>1</v>
      </c>
      <c r="B22" s="3">
        <f>C3/(SUM(C3:C8))*100</f>
        <v>18.367346938775512</v>
      </c>
      <c r="D22" s="1" t="s">
        <v>1</v>
      </c>
      <c r="E22" s="3">
        <f>C3/SUM(C3:C6)*100</f>
        <v>40</v>
      </c>
      <c r="G22" s="1" t="s">
        <v>5</v>
      </c>
      <c r="H22" s="3">
        <f>C7/(C7+C8)*100</f>
        <v>56.352201257861637</v>
      </c>
      <c r="I22" s="7"/>
      <c r="K22" s="1" t="s">
        <v>1</v>
      </c>
      <c r="L22" s="3">
        <f>M3/(SUM(M3:M8))*100</f>
        <v>6.4303380049464138</v>
      </c>
      <c r="M22" s="4"/>
      <c r="N22" s="1" t="s">
        <v>1</v>
      </c>
      <c r="O22" s="3">
        <f>M3/SUM(M3:M6)*100</f>
        <v>9.0487238979118327</v>
      </c>
      <c r="P22" s="4"/>
      <c r="Q22" s="1" t="s">
        <v>5</v>
      </c>
      <c r="R22" s="3">
        <f>M7/(M7+M8)*100</f>
        <v>62.962962962962962</v>
      </c>
      <c r="U22" s="1" t="s">
        <v>1</v>
      </c>
      <c r="V22" s="3">
        <f>W3/(SUM(W3:W8))*100</f>
        <v>12.376847290640395</v>
      </c>
      <c r="W22" s="4"/>
      <c r="X22" s="1" t="s">
        <v>1</v>
      </c>
      <c r="Y22" s="3">
        <f>W3/SUM(W3:W6)*100</f>
        <v>26.871657754010698</v>
      </c>
      <c r="Z22" s="4"/>
      <c r="AA22" s="1" t="s">
        <v>5</v>
      </c>
      <c r="AB22" s="3">
        <f>W7/(W7+W8)*100</f>
        <v>51.027397260273979</v>
      </c>
      <c r="AC22" s="7"/>
      <c r="AE22" s="6"/>
      <c r="AF22" s="7"/>
      <c r="AG22" s="4"/>
      <c r="AH22" s="6"/>
      <c r="AI22" s="7"/>
      <c r="AJ22" s="4"/>
    </row>
    <row r="23" spans="1:36" x14ac:dyDescent="0.35">
      <c r="A23" s="1" t="s">
        <v>2</v>
      </c>
      <c r="B23" s="3">
        <f t="shared" ref="B23" si="6">C4/(SUM(C4:C9))*100</f>
        <v>18.416666666666668</v>
      </c>
      <c r="D23" s="1" t="s">
        <v>2</v>
      </c>
      <c r="E23" s="3">
        <f>C4/SUM(C3:C6)*100</f>
        <v>32.74074074074074</v>
      </c>
      <c r="G23" s="1" t="s">
        <v>6</v>
      </c>
      <c r="H23" s="3">
        <f>C8/(C7+C8)*100</f>
        <v>43.647798742138363</v>
      </c>
      <c r="I23" s="7"/>
      <c r="K23" s="1" t="s">
        <v>2</v>
      </c>
      <c r="L23" s="3">
        <f t="shared" ref="L23" si="7">M4/(SUM(M4:M9))*100</f>
        <v>40.484581497797357</v>
      </c>
      <c r="M23" s="4"/>
      <c r="N23" s="1" t="s">
        <v>2</v>
      </c>
      <c r="O23" s="3">
        <f>M4/SUM(M3:M6)*100</f>
        <v>53.306264501160094</v>
      </c>
      <c r="P23" s="4"/>
      <c r="Q23" s="1" t="s">
        <v>6</v>
      </c>
      <c r="R23" s="3">
        <f>M8/(M7+M8)*100</f>
        <v>37.037037037037038</v>
      </c>
      <c r="U23" s="1" t="s">
        <v>2</v>
      </c>
      <c r="V23" s="3">
        <f t="shared" ref="V23" si="8">W4/(SUM(W4:W9))*100</f>
        <v>20.098383696416022</v>
      </c>
      <c r="W23" s="4"/>
      <c r="X23" s="1" t="s">
        <v>2</v>
      </c>
      <c r="Y23" s="3">
        <f>W4/SUM(W3:W6)*100</f>
        <v>38.235294117647058</v>
      </c>
      <c r="Z23" s="4"/>
      <c r="AA23" s="1" t="s">
        <v>6</v>
      </c>
      <c r="AB23" s="3">
        <f>W8/(W7+W8)*100</f>
        <v>48.972602739726028</v>
      </c>
      <c r="AC23" s="7"/>
      <c r="AE23" s="6"/>
      <c r="AF23" s="7"/>
      <c r="AG23" s="4"/>
      <c r="AH23" s="6"/>
      <c r="AI23" s="7"/>
      <c r="AJ23" s="4"/>
    </row>
    <row r="24" spans="1:36" x14ac:dyDescent="0.35">
      <c r="A24" s="1" t="s">
        <v>3</v>
      </c>
      <c r="B24" s="3">
        <f>C5/(SUM(C3:C8))*100</f>
        <v>7.891156462585033</v>
      </c>
      <c r="D24" s="1" t="s">
        <v>3</v>
      </c>
      <c r="E24" s="3">
        <f>C5/SUM(C3:C6)*100</f>
        <v>17.185185185185183</v>
      </c>
      <c r="K24" s="1" t="s">
        <v>3</v>
      </c>
      <c r="L24" s="3">
        <f>M5/(SUM(M3:M8))*100</f>
        <v>11.170651277823577</v>
      </c>
      <c r="M24" s="4"/>
      <c r="N24" s="1" t="s">
        <v>3</v>
      </c>
      <c r="O24" s="3">
        <f>M5/SUM(M3:M6)*100</f>
        <v>15.719257540603248</v>
      </c>
      <c r="P24" s="4"/>
      <c r="Q24" s="4"/>
      <c r="R24" s="4"/>
      <c r="U24" s="1" t="s">
        <v>3</v>
      </c>
      <c r="V24" s="3">
        <f>W5/(SUM(W3:W8))*100</f>
        <v>10.714285714285714</v>
      </c>
      <c r="W24" s="4"/>
      <c r="X24" s="1" t="s">
        <v>3</v>
      </c>
      <c r="Y24" s="3">
        <f>W5/SUM(W3:W6)*100</f>
        <v>23.262032085561497</v>
      </c>
      <c r="Z24" s="4"/>
      <c r="AA24" s="4"/>
      <c r="AB24" s="4"/>
      <c r="AC24" s="4"/>
      <c r="AE24" s="6"/>
      <c r="AF24" s="7"/>
      <c r="AG24" s="4"/>
      <c r="AH24" s="6"/>
      <c r="AI24" s="7"/>
      <c r="AJ24" s="4"/>
    </row>
    <row r="25" spans="1:36" x14ac:dyDescent="0.35">
      <c r="A25" s="1" t="s">
        <v>4</v>
      </c>
      <c r="B25" s="3">
        <f>C6/(SUM(C3:C8))*100</f>
        <v>4.6258503401360542</v>
      </c>
      <c r="D25" s="1" t="s">
        <v>4</v>
      </c>
      <c r="E25" s="3">
        <f>C6/SUM(C3:C6)*100</f>
        <v>10.074074074074074</v>
      </c>
      <c r="K25" s="1" t="s">
        <v>4</v>
      </c>
      <c r="L25" s="3">
        <f>M6/(SUM(M3:M8))*100</f>
        <v>15.581203627370158</v>
      </c>
      <c r="M25" s="4"/>
      <c r="N25" s="1" t="s">
        <v>4</v>
      </c>
      <c r="O25" s="3">
        <f>M6/SUM(M3:M6)*100</f>
        <v>21.925754060324827</v>
      </c>
      <c r="P25" s="4"/>
      <c r="Q25" s="4"/>
      <c r="R25" s="4"/>
      <c r="U25" s="1" t="s">
        <v>4</v>
      </c>
      <c r="V25" s="3">
        <f>W6/(SUM(W3:W8))*100</f>
        <v>5.3571428571428568</v>
      </c>
      <c r="W25" s="4"/>
      <c r="X25" s="1" t="s">
        <v>4</v>
      </c>
      <c r="Y25" s="3">
        <f>W6/SUM(W3:W6)*100</f>
        <v>11.631016042780749</v>
      </c>
      <c r="Z25" s="4"/>
      <c r="AA25" s="4"/>
      <c r="AB25" s="4"/>
      <c r="AC25" s="4"/>
      <c r="AE25" s="6"/>
      <c r="AF25" s="7"/>
      <c r="AG25" s="4"/>
      <c r="AH25" s="6"/>
      <c r="AI25" s="7"/>
      <c r="AJ25" s="4"/>
    </row>
    <row r="26" spans="1:36" x14ac:dyDescent="0.35">
      <c r="A26" s="1" t="s">
        <v>5</v>
      </c>
      <c r="B26" s="3">
        <f>C7/(SUM(C3:C8))*100</f>
        <v>30.476190476190478</v>
      </c>
      <c r="K26" s="1" t="s">
        <v>5</v>
      </c>
      <c r="L26" s="3">
        <f>M7/(SUM(M3:M8))*100</f>
        <v>18.219291014014839</v>
      </c>
      <c r="M26" s="4"/>
      <c r="N26" s="4"/>
      <c r="O26" s="4"/>
      <c r="P26" s="4"/>
      <c r="Q26" s="4"/>
      <c r="R26" s="4"/>
      <c r="U26" s="1" t="s">
        <v>5</v>
      </c>
      <c r="V26" s="3">
        <f>W7/(SUM(W3:W8))*100</f>
        <v>27.524630541871918</v>
      </c>
      <c r="W26" s="4"/>
      <c r="X26" s="4"/>
      <c r="Y26" s="4"/>
      <c r="Z26" s="4"/>
      <c r="AA26" s="4"/>
      <c r="AB26" s="4"/>
      <c r="AC26" s="4"/>
      <c r="AE26" s="6"/>
      <c r="AF26" s="7"/>
      <c r="AG26" s="4"/>
      <c r="AH26" s="4"/>
      <c r="AI26" s="4"/>
      <c r="AJ26" s="4"/>
    </row>
    <row r="27" spans="1:36" x14ac:dyDescent="0.35">
      <c r="A27" s="1" t="s">
        <v>6</v>
      </c>
      <c r="B27" s="3">
        <f>C8/(SUM(C3:C8))*100</f>
        <v>23.605442176870746</v>
      </c>
      <c r="D27" s="21" t="s">
        <v>42</v>
      </c>
      <c r="E27" s="21"/>
      <c r="K27" s="1" t="s">
        <v>6</v>
      </c>
      <c r="L27" s="3">
        <f>M8/(SUM(M3:M8))*100</f>
        <v>10.717230008244023</v>
      </c>
      <c r="M27" s="4"/>
      <c r="N27" s="21" t="s">
        <v>42</v>
      </c>
      <c r="O27" s="21"/>
      <c r="P27" s="4"/>
      <c r="Q27" s="4"/>
      <c r="R27" s="4"/>
      <c r="U27" s="1" t="s">
        <v>6</v>
      </c>
      <c r="V27" s="3">
        <f>W8/(SUM(W3:W8))*100</f>
        <v>26.41625615763547</v>
      </c>
      <c r="W27" s="4"/>
      <c r="X27" s="21" t="s">
        <v>42</v>
      </c>
      <c r="Y27" s="21"/>
      <c r="Z27" s="4"/>
      <c r="AA27" s="4"/>
      <c r="AB27" s="4"/>
      <c r="AC27" s="4"/>
      <c r="AE27" s="6"/>
      <c r="AF27" s="7"/>
      <c r="AG27" s="4"/>
      <c r="AH27" s="4"/>
      <c r="AI27" s="4"/>
      <c r="AJ27" s="4"/>
    </row>
    <row r="28" spans="1:36" x14ac:dyDescent="0.35">
      <c r="A28" s="6"/>
      <c r="B28" s="7"/>
      <c r="D28" s="1" t="s">
        <v>1</v>
      </c>
      <c r="E28" s="3" cm="1">
        <f t="array" ref="E28">1/SUM(E4:E6+1)*100</f>
        <v>0.54644808743169404</v>
      </c>
      <c r="K28" s="6"/>
      <c r="L28" s="7"/>
      <c r="M28" s="4"/>
      <c r="N28" s="1" t="s">
        <v>1</v>
      </c>
      <c r="O28" s="3" cm="1">
        <f t="array" ref="O28">1/SUM(O4:O6+1)*100</f>
        <v>0.1201923076923077</v>
      </c>
      <c r="P28" s="4"/>
      <c r="Q28" s="4"/>
      <c r="R28" s="4"/>
      <c r="U28" s="6"/>
      <c r="V28" s="7"/>
      <c r="W28" s="4"/>
      <c r="X28" s="1" t="s">
        <v>1</v>
      </c>
      <c r="Y28" s="3" cm="1">
        <f t="array" ref="Y28">1/SUM(Y4:Y6+1)*100</f>
        <v>0.35587188612099641</v>
      </c>
      <c r="Z28" s="4"/>
      <c r="AA28" s="4"/>
      <c r="AB28" s="4"/>
      <c r="AC28" s="4"/>
      <c r="AE28" s="6"/>
      <c r="AF28" s="7"/>
      <c r="AG28" s="4"/>
      <c r="AH28" s="4"/>
      <c r="AI28" s="4"/>
      <c r="AJ28" s="4"/>
    </row>
    <row r="29" spans="1:36" x14ac:dyDescent="0.35">
      <c r="A29" s="6"/>
      <c r="B29" s="7"/>
      <c r="D29" s="1" t="s">
        <v>2</v>
      </c>
      <c r="E29" s="3">
        <f>E4/SUM(H11)*100</f>
        <v>60</v>
      </c>
      <c r="K29" s="6"/>
      <c r="L29" s="7"/>
      <c r="M29" s="4"/>
      <c r="N29" s="1" t="s">
        <v>2</v>
      </c>
      <c r="O29" s="3">
        <f>O4/SUM(R11)*100</f>
        <v>67.137809187279146</v>
      </c>
      <c r="P29" s="4"/>
      <c r="Q29" s="4"/>
      <c r="R29" s="4"/>
      <c r="U29" s="6"/>
      <c r="V29" s="7"/>
      <c r="W29" s="4"/>
      <c r="X29" s="1" t="s">
        <v>2</v>
      </c>
      <c r="Y29" s="3">
        <f>Y4/SUM(AB11)*100</f>
        <v>60.069444444444443</v>
      </c>
      <c r="Z29" s="4"/>
      <c r="AA29" s="4"/>
      <c r="AB29" s="4"/>
      <c r="AC29" s="4"/>
      <c r="AE29" s="6"/>
      <c r="AF29" s="7"/>
      <c r="AG29" s="4"/>
      <c r="AH29" s="4"/>
      <c r="AI29" s="4"/>
      <c r="AJ29" s="4"/>
    </row>
    <row r="30" spans="1:36" x14ac:dyDescent="0.35">
      <c r="A30" s="6"/>
      <c r="B30" s="7"/>
      <c r="D30" s="1" t="s">
        <v>3</v>
      </c>
      <c r="E30" s="3">
        <f>E5/SUM(H11)*100</f>
        <v>21.052631578947366</v>
      </c>
      <c r="K30" s="6"/>
      <c r="L30" s="7"/>
      <c r="M30" s="4"/>
      <c r="N30" s="1" t="s">
        <v>3</v>
      </c>
      <c r="O30" s="3">
        <f>O5/SUM(R11)*100</f>
        <v>18.374558303886925</v>
      </c>
      <c r="P30" s="4"/>
      <c r="Q30" s="4"/>
      <c r="R30" s="4"/>
      <c r="U30" s="6"/>
      <c r="V30" s="7"/>
      <c r="W30" s="4"/>
      <c r="X30" s="1" t="s">
        <v>3</v>
      </c>
      <c r="Y30" s="3">
        <f>Y5/SUM(AB11)*100</f>
        <v>23.611111111111111</v>
      </c>
      <c r="Z30" s="4"/>
      <c r="AA30" s="4"/>
      <c r="AB30" s="4"/>
      <c r="AC30" s="4"/>
      <c r="AE30" s="6"/>
      <c r="AF30" s="7"/>
      <c r="AG30" s="4"/>
      <c r="AH30" s="4"/>
      <c r="AI30" s="4"/>
      <c r="AJ30" s="4"/>
    </row>
    <row r="31" spans="1:36" x14ac:dyDescent="0.35">
      <c r="A31" s="6"/>
      <c r="B31" s="7"/>
      <c r="D31" s="1" t="s">
        <v>4</v>
      </c>
      <c r="E31" s="3">
        <f>E6/SUM(H11)*100</f>
        <v>13.684210526315791</v>
      </c>
      <c r="K31" s="6"/>
      <c r="L31" s="7"/>
      <c r="M31" s="4"/>
      <c r="N31" s="1" t="s">
        <v>4</v>
      </c>
      <c r="O31" s="3">
        <f>O6/SUM(R11)*100</f>
        <v>12.131919905771497</v>
      </c>
      <c r="P31" s="4"/>
      <c r="Q31" s="4"/>
      <c r="R31" s="4"/>
      <c r="U31" s="6"/>
      <c r="V31" s="7"/>
      <c r="W31" s="4"/>
      <c r="X31" s="1" t="s">
        <v>4</v>
      </c>
      <c r="Y31" s="3">
        <f>Y6/SUM(AB11)*100</f>
        <v>12.847222222222221</v>
      </c>
      <c r="Z31" s="4"/>
      <c r="AA31" s="4"/>
      <c r="AB31" s="4"/>
      <c r="AC31" s="4"/>
      <c r="AE31" s="6"/>
      <c r="AF31" s="7"/>
      <c r="AG31" s="4"/>
      <c r="AH31" s="4"/>
      <c r="AI31" s="4"/>
      <c r="AJ31" s="4"/>
    </row>
    <row r="34" spans="1:21" x14ac:dyDescent="0.35">
      <c r="A34" s="9" t="s">
        <v>81</v>
      </c>
      <c r="B34" s="10"/>
      <c r="C34" s="10"/>
      <c r="D34" s="10"/>
      <c r="E34" s="10"/>
      <c r="F34" s="10"/>
      <c r="G34" s="10"/>
      <c r="H34" s="10"/>
      <c r="I34" s="10"/>
      <c r="K34" s="9" t="s">
        <v>82</v>
      </c>
      <c r="L34" s="10"/>
      <c r="M34" s="10"/>
      <c r="N34" s="10"/>
      <c r="O34" s="10"/>
      <c r="P34" s="10"/>
      <c r="Q34" s="10"/>
      <c r="R34" s="10"/>
      <c r="S34" s="10"/>
      <c r="U34" s="6"/>
    </row>
    <row r="35" spans="1:21" x14ac:dyDescent="0.35">
      <c r="A35" s="6"/>
      <c r="B35" s="5" t="s">
        <v>34</v>
      </c>
      <c r="C35" s="5" t="s">
        <v>35</v>
      </c>
      <c r="D35" s="5" t="s">
        <v>36</v>
      </c>
      <c r="E35" s="5" t="s">
        <v>37</v>
      </c>
      <c r="F35" s="5" t="s">
        <v>38</v>
      </c>
      <c r="K35" s="6"/>
      <c r="L35" s="5" t="s">
        <v>34</v>
      </c>
      <c r="M35" s="5" t="s">
        <v>35</v>
      </c>
      <c r="N35" s="5" t="s">
        <v>36</v>
      </c>
      <c r="O35" s="5" t="s">
        <v>37</v>
      </c>
      <c r="P35" s="5" t="s">
        <v>38</v>
      </c>
      <c r="Q35" s="4"/>
      <c r="R35" s="4"/>
      <c r="S35" s="4"/>
      <c r="U35" s="6"/>
    </row>
    <row r="36" spans="1:21" x14ac:dyDescent="0.35">
      <c r="A36" s="1" t="s">
        <v>1</v>
      </c>
      <c r="B36" s="2">
        <v>1953</v>
      </c>
      <c r="C36" s="2">
        <v>358</v>
      </c>
      <c r="D36" s="3">
        <f>C36/B36*100</f>
        <v>18.330773169482846</v>
      </c>
      <c r="E36" s="2">
        <v>10</v>
      </c>
      <c r="F36" s="3">
        <f>E36/B36*100</f>
        <v>0.51203277009728621</v>
      </c>
      <c r="H36" s="8" t="s">
        <v>47</v>
      </c>
      <c r="K36" s="1" t="s">
        <v>1</v>
      </c>
      <c r="L36" s="2">
        <v>185</v>
      </c>
      <c r="M36" s="2">
        <v>50</v>
      </c>
      <c r="N36" s="3">
        <f>M36/L36*100</f>
        <v>27.027027027027028</v>
      </c>
      <c r="O36" s="2">
        <f>18-6</f>
        <v>12</v>
      </c>
      <c r="P36" s="3">
        <f>O36/L36*100</f>
        <v>6.4864864864864868</v>
      </c>
      <c r="Q36" s="4"/>
      <c r="R36" s="8" t="s">
        <v>47</v>
      </c>
      <c r="S36" s="4"/>
      <c r="U36" s="6"/>
    </row>
    <row r="37" spans="1:21" x14ac:dyDescent="0.35">
      <c r="A37" s="1" t="s">
        <v>2</v>
      </c>
      <c r="B37" s="2">
        <v>2325</v>
      </c>
      <c r="C37" s="2">
        <v>1638</v>
      </c>
      <c r="D37" s="3">
        <f t="shared" ref="D37:D41" si="9">C37/B37*100</f>
        <v>70.451612903225808</v>
      </c>
      <c r="E37" s="2">
        <f>'n both'!E150</f>
        <v>929</v>
      </c>
      <c r="F37" s="3">
        <f>E37/B37*100</f>
        <v>39.956989247311832</v>
      </c>
      <c r="H37" s="4">
        <f>SUM(B36:B41)</f>
        <v>7917</v>
      </c>
      <c r="I37" s="4">
        <f>SUM(C36:C41)</f>
        <v>4324</v>
      </c>
      <c r="K37" s="1" t="s">
        <v>2</v>
      </c>
      <c r="L37" s="2">
        <v>357</v>
      </c>
      <c r="M37" s="2">
        <v>281</v>
      </c>
      <c r="N37" s="3">
        <f t="shared" ref="N37:N41" si="10">M37/L37*100</f>
        <v>78.71148459383754</v>
      </c>
      <c r="O37" s="2">
        <f>'n both'!E170</f>
        <v>188</v>
      </c>
      <c r="P37" s="3">
        <f>O37/L37*100</f>
        <v>52.661064425770313</v>
      </c>
      <c r="Q37" s="4"/>
      <c r="R37" s="4">
        <f>SUM(L36:L41)</f>
        <v>1224</v>
      </c>
      <c r="S37" s="4">
        <f>SUM(M36:M41)</f>
        <v>855</v>
      </c>
      <c r="U37" s="6"/>
    </row>
    <row r="38" spans="1:21" x14ac:dyDescent="0.35">
      <c r="A38" s="1" t="s">
        <v>3</v>
      </c>
      <c r="B38" s="2">
        <v>691</v>
      </c>
      <c r="C38" s="2">
        <v>349</v>
      </c>
      <c r="D38" s="3">
        <f t="shared" si="9"/>
        <v>50.506512301013032</v>
      </c>
      <c r="E38" s="2">
        <f>'n over'!E150</f>
        <v>123</v>
      </c>
      <c r="F38" s="3">
        <f t="shared" ref="F38:F39" si="11">E38/B38*100</f>
        <v>17.800289435600579</v>
      </c>
      <c r="K38" s="1" t="s">
        <v>3</v>
      </c>
      <c r="L38" s="2">
        <v>201</v>
      </c>
      <c r="M38" s="2">
        <v>134</v>
      </c>
      <c r="N38" s="3">
        <f t="shared" si="10"/>
        <v>66.666666666666657</v>
      </c>
      <c r="O38" s="2">
        <f>'n over'!E170</f>
        <v>60</v>
      </c>
      <c r="P38" s="3">
        <f t="shared" ref="P38:P39" si="12">O38/L38*100</f>
        <v>29.850746268656714</v>
      </c>
      <c r="Q38" s="4"/>
      <c r="R38" s="4"/>
      <c r="S38" s="4"/>
      <c r="U38" s="6"/>
    </row>
    <row r="39" spans="1:21" x14ac:dyDescent="0.35">
      <c r="A39" s="1" t="s">
        <v>4</v>
      </c>
      <c r="B39" s="2">
        <v>1302</v>
      </c>
      <c r="C39" s="2">
        <v>560</v>
      </c>
      <c r="D39" s="3">
        <f t="shared" si="9"/>
        <v>43.01075268817204</v>
      </c>
      <c r="E39" s="2">
        <f>'n under'!E150</f>
        <v>107</v>
      </c>
      <c r="F39" s="3">
        <f t="shared" si="11"/>
        <v>8.2181259600614442</v>
      </c>
      <c r="K39" s="1" t="s">
        <v>4</v>
      </c>
      <c r="L39" s="2">
        <v>207</v>
      </c>
      <c r="M39" s="2">
        <v>148</v>
      </c>
      <c r="N39" s="3">
        <f t="shared" si="10"/>
        <v>71.497584541062793</v>
      </c>
      <c r="O39" s="2">
        <f>'n under'!E169</f>
        <v>48</v>
      </c>
      <c r="P39" s="3">
        <f t="shared" si="12"/>
        <v>23.188405797101449</v>
      </c>
      <c r="Q39" s="4"/>
      <c r="R39" s="4"/>
      <c r="S39" s="4"/>
      <c r="U39" s="6"/>
    </row>
    <row r="40" spans="1:21" x14ac:dyDescent="0.35">
      <c r="A40" s="1" t="s">
        <v>5</v>
      </c>
      <c r="B40" s="2">
        <v>970</v>
      </c>
      <c r="C40" s="2">
        <v>839</v>
      </c>
      <c r="D40" s="3">
        <f t="shared" si="9"/>
        <v>86.494845360824741</v>
      </c>
      <c r="E40" s="2"/>
      <c r="F40" s="2"/>
      <c r="K40" s="1" t="s">
        <v>5</v>
      </c>
      <c r="L40" s="2">
        <v>187</v>
      </c>
      <c r="M40" s="2">
        <v>163</v>
      </c>
      <c r="N40" s="3">
        <f t="shared" si="10"/>
        <v>87.165775401069524</v>
      </c>
      <c r="O40" s="2"/>
      <c r="P40" s="2"/>
      <c r="Q40" s="4"/>
      <c r="R40" s="4"/>
      <c r="S40" s="4"/>
      <c r="U40" s="6"/>
    </row>
    <row r="41" spans="1:21" x14ac:dyDescent="0.35">
      <c r="A41" s="1" t="s">
        <v>6</v>
      </c>
      <c r="B41" s="2">
        <v>676</v>
      </c>
      <c r="C41" s="2">
        <v>580</v>
      </c>
      <c r="D41" s="3">
        <f t="shared" si="9"/>
        <v>85.798816568047343</v>
      </c>
      <c r="E41" s="2"/>
      <c r="F41" s="2"/>
      <c r="K41" s="1" t="s">
        <v>6</v>
      </c>
      <c r="L41" s="2">
        <v>87</v>
      </c>
      <c r="M41" s="2">
        <v>79</v>
      </c>
      <c r="N41" s="3">
        <f t="shared" si="10"/>
        <v>90.804597701149419</v>
      </c>
      <c r="O41" s="2"/>
      <c r="P41" s="2"/>
      <c r="Q41" s="4"/>
      <c r="R41" s="4"/>
      <c r="S41" s="4"/>
      <c r="U41" s="6"/>
    </row>
    <row r="42" spans="1:21" x14ac:dyDescent="0.35">
      <c r="K42" s="4"/>
      <c r="L42" s="4"/>
      <c r="M42" s="4"/>
      <c r="N42" s="4"/>
      <c r="O42" s="4"/>
      <c r="P42" s="4"/>
      <c r="Q42" s="4"/>
      <c r="R42" s="4"/>
      <c r="S42" s="4"/>
    </row>
    <row r="43" spans="1:21" x14ac:dyDescent="0.35">
      <c r="A43" s="2"/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9</v>
      </c>
      <c r="H43" s="5" t="s">
        <v>41</v>
      </c>
      <c r="I43" s="5" t="s">
        <v>38</v>
      </c>
      <c r="K43" s="2"/>
      <c r="L43" s="5" t="s">
        <v>7</v>
      </c>
      <c r="M43" s="5" t="s">
        <v>8</v>
      </c>
      <c r="N43" s="5" t="s">
        <v>9</v>
      </c>
      <c r="O43" s="5" t="s">
        <v>10</v>
      </c>
      <c r="P43" s="5" t="s">
        <v>11</v>
      </c>
      <c r="Q43" s="5" t="s">
        <v>9</v>
      </c>
      <c r="R43" s="5" t="s">
        <v>41</v>
      </c>
      <c r="S43" s="5" t="s">
        <v>38</v>
      </c>
    </row>
    <row r="44" spans="1:21" x14ac:dyDescent="0.35">
      <c r="A44" s="1" t="s">
        <v>12</v>
      </c>
      <c r="B44" s="2">
        <f>B40+B41</f>
        <v>1646</v>
      </c>
      <c r="C44" s="2">
        <f>C40+C41</f>
        <v>1419</v>
      </c>
      <c r="D44" s="3">
        <f>C44/B44*100</f>
        <v>86.208991494532199</v>
      </c>
      <c r="E44" s="2">
        <f>B36+B37+B38+B39</f>
        <v>6271</v>
      </c>
      <c r="F44" s="2">
        <f>C36+C37+C38+C39</f>
        <v>2905</v>
      </c>
      <c r="G44" s="3">
        <f>F44/E44*100</f>
        <v>46.324350183383828</v>
      </c>
      <c r="H44" s="2">
        <f>E37+E38+E39+E36</f>
        <v>1169</v>
      </c>
      <c r="I44" s="11">
        <f>H44/E44*100</f>
        <v>18.641365013554456</v>
      </c>
      <c r="K44" s="1" t="s">
        <v>12</v>
      </c>
      <c r="L44" s="2">
        <f>L40+L41</f>
        <v>274</v>
      </c>
      <c r="M44" s="2">
        <f>M40+M41</f>
        <v>242</v>
      </c>
      <c r="N44" s="3">
        <f>M44/L44*100</f>
        <v>88.321167883211686</v>
      </c>
      <c r="O44" s="2">
        <f>L36+L37+L38+L39</f>
        <v>950</v>
      </c>
      <c r="P44" s="2">
        <f>M36+M37+M38+M39</f>
        <v>613</v>
      </c>
      <c r="Q44" s="3">
        <f>P44/O44*100</f>
        <v>64.526315789473685</v>
      </c>
      <c r="R44" s="2">
        <f>O37+O38+O39+O36</f>
        <v>308</v>
      </c>
      <c r="S44" s="11">
        <f>R44/O44*100</f>
        <v>32.421052631578945</v>
      </c>
    </row>
    <row r="45" spans="1:21" x14ac:dyDescent="0.35">
      <c r="K45" s="4"/>
      <c r="L45" s="4"/>
      <c r="M45" s="4"/>
      <c r="N45" s="4"/>
      <c r="O45" s="4"/>
      <c r="P45" s="4"/>
      <c r="Q45" s="4"/>
      <c r="R45" s="4"/>
      <c r="S45" s="4"/>
    </row>
    <row r="46" spans="1:21" x14ac:dyDescent="0.35">
      <c r="A46" s="21" t="s">
        <v>13</v>
      </c>
      <c r="B46" s="21"/>
      <c r="D46" s="21" t="s">
        <v>14</v>
      </c>
      <c r="E46" s="21"/>
      <c r="G46" s="21" t="s">
        <v>15</v>
      </c>
      <c r="H46" s="21"/>
      <c r="I46" s="8"/>
      <c r="K46" s="21" t="s">
        <v>13</v>
      </c>
      <c r="L46" s="21"/>
      <c r="M46" s="4"/>
      <c r="N46" s="21" t="s">
        <v>14</v>
      </c>
      <c r="O46" s="21"/>
      <c r="P46" s="4"/>
      <c r="Q46" s="21" t="s">
        <v>15</v>
      </c>
      <c r="R46" s="21"/>
      <c r="S46" s="8"/>
    </row>
    <row r="47" spans="1:21" x14ac:dyDescent="0.35">
      <c r="A47" s="1" t="s">
        <v>1</v>
      </c>
      <c r="B47" s="3">
        <f>B36/(SUM(B36:B41))*100</f>
        <v>24.668435013262599</v>
      </c>
      <c r="D47" s="1" t="s">
        <v>1</v>
      </c>
      <c r="E47" s="3">
        <f>B36/SUM(B36:B39)*100</f>
        <v>31.143358316058045</v>
      </c>
      <c r="G47" s="1" t="s">
        <v>5</v>
      </c>
      <c r="H47" s="3">
        <f>B40/SUM(B40:B41)*100</f>
        <v>58.930741190765488</v>
      </c>
      <c r="I47" s="7"/>
      <c r="K47" s="1" t="s">
        <v>1</v>
      </c>
      <c r="L47" s="3">
        <f>L36/(SUM(L36:L41))*100</f>
        <v>15.11437908496732</v>
      </c>
      <c r="M47" s="4"/>
      <c r="N47" s="1" t="s">
        <v>1</v>
      </c>
      <c r="O47" s="3">
        <f>L36/SUM(L36:L39)*100</f>
        <v>19.473684210526315</v>
      </c>
      <c r="P47" s="4"/>
      <c r="Q47" s="1" t="s">
        <v>5</v>
      </c>
      <c r="R47" s="3">
        <f>L40/SUM(L40:L41)*100</f>
        <v>68.248175182481745</v>
      </c>
      <c r="S47" s="7"/>
    </row>
    <row r="48" spans="1:21" x14ac:dyDescent="0.35">
      <c r="A48" s="1" t="s">
        <v>2</v>
      </c>
      <c r="B48" s="3">
        <f>B37/(SUM(B36:B41))*100</f>
        <v>29.367184539598334</v>
      </c>
      <c r="D48" s="1" t="s">
        <v>2</v>
      </c>
      <c r="E48" s="3">
        <f>B37/SUM(B36:B39)*100</f>
        <v>37.075426566735771</v>
      </c>
      <c r="G48" s="1" t="s">
        <v>6</v>
      </c>
      <c r="H48" s="3">
        <f>B41/SUM(B40:B41)*100</f>
        <v>41.069258809234512</v>
      </c>
      <c r="I48" s="7"/>
      <c r="K48" s="1" t="s">
        <v>2</v>
      </c>
      <c r="L48" s="3">
        <f>L37/(SUM(L36:L41))*100</f>
        <v>29.166666666666668</v>
      </c>
      <c r="M48" s="4"/>
      <c r="N48" s="1" t="s">
        <v>2</v>
      </c>
      <c r="O48" s="3">
        <f>L37/SUM(L36:L39)*100</f>
        <v>37.578947368421048</v>
      </c>
      <c r="P48" s="4"/>
      <c r="Q48" s="1" t="s">
        <v>6</v>
      </c>
      <c r="R48" s="3">
        <f>L41/SUM(L40:L41)*100</f>
        <v>31.751824817518248</v>
      </c>
      <c r="S48" s="7"/>
    </row>
    <row r="49" spans="1:19" x14ac:dyDescent="0.35">
      <c r="A49" s="1" t="s">
        <v>3</v>
      </c>
      <c r="B49" s="3">
        <f>B38/(SUM(B36:B41))*100</f>
        <v>8.7280535556397627</v>
      </c>
      <c r="D49" s="1" t="s">
        <v>3</v>
      </c>
      <c r="E49" s="3">
        <f>B38/SUM(B36:B39)*100</f>
        <v>11.018976239834158</v>
      </c>
      <c r="K49" s="1" t="s">
        <v>3</v>
      </c>
      <c r="L49" s="3">
        <f>L38/(SUM(L36:L41))*100</f>
        <v>16.421568627450981</v>
      </c>
      <c r="M49" s="4"/>
      <c r="N49" s="1" t="s">
        <v>3</v>
      </c>
      <c r="O49" s="3">
        <f>L38/SUM(L36:L39)*100</f>
        <v>21.157894736842106</v>
      </c>
      <c r="P49" s="4"/>
      <c r="Q49" s="4"/>
      <c r="R49" s="4"/>
      <c r="S49" s="4"/>
    </row>
    <row r="50" spans="1:19" x14ac:dyDescent="0.35">
      <c r="A50" s="1" t="s">
        <v>4</v>
      </c>
      <c r="B50" s="3">
        <f>B39/(SUM(B36:B41))*100</f>
        <v>16.445623342175068</v>
      </c>
      <c r="D50" s="1" t="s">
        <v>4</v>
      </c>
      <c r="E50" s="3">
        <f>B39/SUM(B36:B39)*100</f>
        <v>20.762238877372031</v>
      </c>
      <c r="K50" s="1" t="s">
        <v>4</v>
      </c>
      <c r="L50" s="3">
        <f>L39/(SUM(L36:L41))*100</f>
        <v>16.911764705882355</v>
      </c>
      <c r="M50" s="4"/>
      <c r="N50" s="1" t="s">
        <v>4</v>
      </c>
      <c r="O50" s="3">
        <f>L39/SUM(L36:L39)*100</f>
        <v>21.789473684210524</v>
      </c>
      <c r="P50" s="4"/>
      <c r="Q50" s="4"/>
      <c r="R50" s="4"/>
      <c r="S50" s="4"/>
    </row>
    <row r="51" spans="1:19" x14ac:dyDescent="0.35">
      <c r="A51" s="1" t="s">
        <v>5</v>
      </c>
      <c r="B51" s="3">
        <f>B40/(SUM(B36:B41))*100</f>
        <v>12.252115700391562</v>
      </c>
      <c r="K51" s="1" t="s">
        <v>5</v>
      </c>
      <c r="L51" s="3">
        <f>L40/(SUM(L36:L41))*100</f>
        <v>15.277777777777779</v>
      </c>
      <c r="M51" s="4"/>
      <c r="N51" s="4"/>
      <c r="O51" s="4"/>
      <c r="P51" s="4"/>
      <c r="Q51" s="4"/>
      <c r="R51" s="4"/>
      <c r="S51" s="4"/>
    </row>
    <row r="52" spans="1:19" x14ac:dyDescent="0.35">
      <c r="A52" s="1" t="s">
        <v>6</v>
      </c>
      <c r="B52" s="3">
        <f>B41/(SUM(B36:B41))*100</f>
        <v>8.5385878489326767</v>
      </c>
      <c r="K52" s="1" t="s">
        <v>6</v>
      </c>
      <c r="L52" s="3">
        <f>L41/(SUM(L36:L41))*100</f>
        <v>7.1078431372549016</v>
      </c>
      <c r="M52" s="4"/>
      <c r="N52" s="4"/>
      <c r="O52" s="4"/>
      <c r="P52" s="4"/>
      <c r="Q52" s="4"/>
      <c r="R52" s="4"/>
      <c r="S52" s="4"/>
    </row>
    <row r="53" spans="1:19" x14ac:dyDescent="0.35"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35">
      <c r="A54" s="21" t="s">
        <v>16</v>
      </c>
      <c r="B54" s="21"/>
      <c r="D54" s="21" t="s">
        <v>17</v>
      </c>
      <c r="E54" s="21"/>
      <c r="G54" s="21" t="s">
        <v>18</v>
      </c>
      <c r="H54" s="21"/>
      <c r="I54" s="8"/>
      <c r="K54" s="21" t="s">
        <v>16</v>
      </c>
      <c r="L54" s="21"/>
      <c r="M54" s="4"/>
      <c r="N54" s="21" t="s">
        <v>17</v>
      </c>
      <c r="O54" s="21"/>
      <c r="P54" s="4"/>
      <c r="Q54" s="21" t="s">
        <v>18</v>
      </c>
      <c r="R54" s="21"/>
      <c r="S54" s="8"/>
    </row>
    <row r="55" spans="1:19" x14ac:dyDescent="0.35">
      <c r="A55" s="1" t="s">
        <v>1</v>
      </c>
      <c r="B55" s="3">
        <f>C36/(SUM(C36:C41))*100</f>
        <v>8.279370952821461</v>
      </c>
      <c r="D55" s="1" t="s">
        <v>1</v>
      </c>
      <c r="E55" s="3">
        <f>C36/SUM(C36:C39)*100</f>
        <v>12.323580034423408</v>
      </c>
      <c r="G55" s="1" t="s">
        <v>5</v>
      </c>
      <c r="H55" s="3">
        <f>C40/(C40+C41)*100</f>
        <v>59.126145172656798</v>
      </c>
      <c r="I55" s="7"/>
      <c r="K55" s="1" t="s">
        <v>1</v>
      </c>
      <c r="L55" s="3">
        <f>M36/(SUM(M36:M41))*100</f>
        <v>5.8479532163742682</v>
      </c>
      <c r="M55" s="4"/>
      <c r="N55" s="1" t="s">
        <v>1</v>
      </c>
      <c r="O55" s="3">
        <f>M36/SUM(M36:M39)*100</f>
        <v>8.1566068515497552</v>
      </c>
      <c r="P55" s="4"/>
      <c r="Q55" s="1" t="s">
        <v>5</v>
      </c>
      <c r="R55" s="3">
        <f>M40/(M40+M41)*100</f>
        <v>67.355371900826441</v>
      </c>
      <c r="S55" s="7"/>
    </row>
    <row r="56" spans="1:19" x14ac:dyDescent="0.35">
      <c r="A56" s="1" t="s">
        <v>2</v>
      </c>
      <c r="B56" s="3">
        <f t="shared" ref="B56" si="13">C37/(SUM(C37:C42))*100</f>
        <v>41.301059001512854</v>
      </c>
      <c r="D56" s="1" t="s">
        <v>2</v>
      </c>
      <c r="E56" s="3">
        <f>C37/SUM(C36:C39)*100</f>
        <v>56.385542168674696</v>
      </c>
      <c r="G56" s="1" t="s">
        <v>6</v>
      </c>
      <c r="H56" s="3">
        <f>C41/(C40+C41)*100</f>
        <v>40.873854827343195</v>
      </c>
      <c r="I56" s="7"/>
      <c r="K56" s="1" t="s">
        <v>2</v>
      </c>
      <c r="L56" s="3">
        <f t="shared" ref="L56" si="14">M37/(SUM(M37:M42))*100</f>
        <v>34.906832298136649</v>
      </c>
      <c r="M56" s="4"/>
      <c r="N56" s="1" t="s">
        <v>2</v>
      </c>
      <c r="O56" s="3">
        <f>M37/SUM(M36:M39)*100</f>
        <v>45.840130505709624</v>
      </c>
      <c r="P56" s="4"/>
      <c r="Q56" s="1" t="s">
        <v>6</v>
      </c>
      <c r="R56" s="3">
        <f>M41/(M40+M41)*100</f>
        <v>32.644628099173559</v>
      </c>
      <c r="S56" s="7"/>
    </row>
    <row r="57" spans="1:19" x14ac:dyDescent="0.35">
      <c r="A57" s="1" t="s">
        <v>3</v>
      </c>
      <c r="B57" s="3">
        <f>C38/(SUM(C36:C41))*100</f>
        <v>8.0712303422756708</v>
      </c>
      <c r="D57" s="1" t="s">
        <v>3</v>
      </c>
      <c r="E57" s="3">
        <f>C38/SUM(C36:C39)*100</f>
        <v>12.013769363166954</v>
      </c>
      <c r="K57" s="1" t="s">
        <v>3</v>
      </c>
      <c r="L57" s="3">
        <f>M38/(SUM(M36:M41))*100</f>
        <v>15.672514619883041</v>
      </c>
      <c r="M57" s="4"/>
      <c r="N57" s="1" t="s">
        <v>3</v>
      </c>
      <c r="O57" s="3">
        <f>M38/SUM(M36:M39)*100</f>
        <v>21.859706362153343</v>
      </c>
      <c r="P57" s="4"/>
      <c r="Q57" s="4"/>
      <c r="R57" s="4"/>
      <c r="S57" s="4"/>
    </row>
    <row r="58" spans="1:19" x14ac:dyDescent="0.35">
      <c r="A58" s="1" t="s">
        <v>4</v>
      </c>
      <c r="B58" s="3">
        <f>C39/(SUM(C36:C41))*100</f>
        <v>12.950971322849213</v>
      </c>
      <c r="D58" s="1" t="s">
        <v>4</v>
      </c>
      <c r="E58" s="3">
        <f>C39/SUM(C36:C39)*100</f>
        <v>19.277108433734941</v>
      </c>
      <c r="K58" s="1" t="s">
        <v>4</v>
      </c>
      <c r="L58" s="3">
        <f>M39/(SUM(M36:M41))*100</f>
        <v>17.309941520467838</v>
      </c>
      <c r="M58" s="4"/>
      <c r="N58" s="1" t="s">
        <v>4</v>
      </c>
      <c r="O58" s="3">
        <f>M39/SUM(M36:M39)*100</f>
        <v>24.143556280587276</v>
      </c>
      <c r="P58" s="4"/>
      <c r="Q58" s="4"/>
      <c r="R58" s="4"/>
      <c r="S58" s="4"/>
    </row>
    <row r="59" spans="1:19" x14ac:dyDescent="0.35">
      <c r="A59" s="1" t="s">
        <v>5</v>
      </c>
      <c r="B59" s="3">
        <f>C40/(SUM(C36:C41))*100</f>
        <v>19.403330249768732</v>
      </c>
      <c r="K59" s="1" t="s">
        <v>5</v>
      </c>
      <c r="L59" s="3">
        <f>M40/(SUM(M36:M41))*100</f>
        <v>19.064327485380119</v>
      </c>
      <c r="M59" s="4"/>
      <c r="N59" s="4"/>
      <c r="O59" s="4"/>
      <c r="P59" s="4"/>
      <c r="Q59" s="4"/>
      <c r="R59" s="4"/>
      <c r="S59" s="4"/>
    </row>
    <row r="60" spans="1:19" x14ac:dyDescent="0.35">
      <c r="A60" s="1" t="s">
        <v>6</v>
      </c>
      <c r="B60" s="3">
        <f>C41/(SUM(C36:C41))*100</f>
        <v>13.413506012950972</v>
      </c>
      <c r="D60" s="21" t="s">
        <v>42</v>
      </c>
      <c r="E60" s="21"/>
      <c r="K60" s="1" t="s">
        <v>6</v>
      </c>
      <c r="L60" s="3">
        <f>M41/(SUM(M36:M41))*100</f>
        <v>9.2397660818713447</v>
      </c>
      <c r="M60" s="4"/>
      <c r="N60" s="21" t="s">
        <v>42</v>
      </c>
      <c r="O60" s="21"/>
      <c r="P60" s="4"/>
      <c r="Q60" s="4"/>
      <c r="R60" s="4"/>
      <c r="S60" s="4"/>
    </row>
    <row r="61" spans="1:19" x14ac:dyDescent="0.35">
      <c r="A61" s="6"/>
      <c r="B61" s="7"/>
      <c r="D61" s="1" t="s">
        <v>1</v>
      </c>
      <c r="E61" s="3" cm="1">
        <f t="array" ref="E61">1/SUM(E37:E39+1)*100</f>
        <v>8.6058519793459562E-2</v>
      </c>
      <c r="K61" s="6"/>
      <c r="L61" s="7"/>
      <c r="M61" s="4"/>
      <c r="N61" s="1" t="s">
        <v>1</v>
      </c>
      <c r="O61" s="3" cm="1">
        <f t="array" ref="O61">1/SUM(O37:O39+1)*100</f>
        <v>0.33444816053511706</v>
      </c>
      <c r="P61" s="4"/>
      <c r="Q61" s="4"/>
      <c r="R61" s="4"/>
      <c r="S61" s="4"/>
    </row>
    <row r="62" spans="1:19" x14ac:dyDescent="0.35">
      <c r="A62" s="6"/>
      <c r="B62" s="7"/>
      <c r="D62" s="1" t="s">
        <v>2</v>
      </c>
      <c r="E62" s="3">
        <f>E37/SUM(H44)*100</f>
        <v>79.469632164242938</v>
      </c>
      <c r="K62" s="6"/>
      <c r="L62" s="7"/>
      <c r="M62" s="4"/>
      <c r="N62" s="1" t="s">
        <v>2</v>
      </c>
      <c r="O62" s="3">
        <f>O37/SUM(R44)*100</f>
        <v>61.038961038961034</v>
      </c>
      <c r="P62" s="4"/>
      <c r="Q62" s="4"/>
      <c r="R62" s="4"/>
      <c r="S62" s="4"/>
    </row>
    <row r="63" spans="1:19" x14ac:dyDescent="0.35">
      <c r="A63" s="6"/>
      <c r="B63" s="7"/>
      <c r="D63" s="1" t="s">
        <v>3</v>
      </c>
      <c r="E63" s="3">
        <f>E38/SUM(H44)*100</f>
        <v>10.521813515825491</v>
      </c>
      <c r="K63" s="6"/>
      <c r="L63" s="7"/>
      <c r="M63" s="4"/>
      <c r="N63" s="1" t="s">
        <v>3</v>
      </c>
      <c r="O63" s="3">
        <f>O38/SUM(R44)*100</f>
        <v>19.480519480519483</v>
      </c>
      <c r="P63" s="4"/>
      <c r="Q63" s="4"/>
      <c r="R63" s="4"/>
      <c r="S63" s="4"/>
    </row>
    <row r="64" spans="1:19" x14ac:dyDescent="0.35">
      <c r="A64" s="6"/>
      <c r="B64" s="7"/>
      <c r="D64" s="1" t="s">
        <v>4</v>
      </c>
      <c r="E64" s="3">
        <f>E39/SUM(H44)*100</f>
        <v>9.1531223267750228</v>
      </c>
      <c r="K64" s="6"/>
      <c r="L64" s="7"/>
      <c r="M64" s="4"/>
      <c r="N64" s="1" t="s">
        <v>4</v>
      </c>
      <c r="O64" s="3">
        <f>O39/SUM(R44)*100</f>
        <v>15.584415584415584</v>
      </c>
      <c r="P64" s="4"/>
      <c r="Q64" s="4"/>
      <c r="R64" s="4"/>
      <c r="S64" s="4"/>
    </row>
    <row r="65" spans="1:9" x14ac:dyDescent="0.35">
      <c r="A65"/>
      <c r="B65"/>
      <c r="C65"/>
      <c r="D65"/>
      <c r="E65"/>
      <c r="F65"/>
      <c r="G65"/>
      <c r="H65"/>
      <c r="I65"/>
    </row>
    <row r="67" spans="1:9" x14ac:dyDescent="0.35">
      <c r="A67" s="9" t="s">
        <v>21</v>
      </c>
      <c r="B67" s="10"/>
      <c r="C67" s="10"/>
      <c r="D67" s="10"/>
      <c r="E67" s="10"/>
      <c r="F67" s="10"/>
      <c r="G67" s="10"/>
      <c r="H67" s="10"/>
      <c r="I67" s="10"/>
    </row>
    <row r="68" spans="1:9" x14ac:dyDescent="0.35">
      <c r="A68" s="6"/>
      <c r="B68" s="5" t="s">
        <v>34</v>
      </c>
      <c r="C68" s="5" t="s">
        <v>35</v>
      </c>
      <c r="D68" s="5" t="s">
        <v>36</v>
      </c>
      <c r="E68" s="5" t="s">
        <v>37</v>
      </c>
      <c r="F68" s="5" t="s">
        <v>38</v>
      </c>
    </row>
    <row r="69" spans="1:9" x14ac:dyDescent="0.35">
      <c r="A69" s="1" t="s">
        <v>1</v>
      </c>
      <c r="B69" s="2">
        <v>4945</v>
      </c>
      <c r="C69" s="2">
        <v>916</v>
      </c>
      <c r="D69" s="3">
        <f>C69/B69*100</f>
        <v>18.523761375126391</v>
      </c>
      <c r="E69" s="2">
        <v>8</v>
      </c>
      <c r="F69" s="3">
        <f>E69/B69*100</f>
        <v>0.16177957532861476</v>
      </c>
      <c r="H69" s="8" t="s">
        <v>47</v>
      </c>
    </row>
    <row r="70" spans="1:9" x14ac:dyDescent="0.35">
      <c r="A70" s="1" t="s">
        <v>2</v>
      </c>
      <c r="B70" s="2">
        <v>4982</v>
      </c>
      <c r="C70" s="2">
        <v>2979</v>
      </c>
      <c r="D70" s="3">
        <f t="shared" ref="D70:D74" si="15">C70/B70*100</f>
        <v>59.795262946607785</v>
      </c>
      <c r="E70" s="2">
        <f>'n both'!E138</f>
        <v>1273</v>
      </c>
      <c r="F70" s="3">
        <f>E70/B70*100</f>
        <v>25.551987153753515</v>
      </c>
      <c r="H70" s="4">
        <f>SUM(B69:B74)</f>
        <v>21683</v>
      </c>
      <c r="I70" s="4">
        <f>SUM(C69:C74)</f>
        <v>12018</v>
      </c>
    </row>
    <row r="71" spans="1:9" x14ac:dyDescent="0.35">
      <c r="A71" s="1" t="s">
        <v>3</v>
      </c>
      <c r="B71" s="2">
        <v>1597</v>
      </c>
      <c r="C71" s="2">
        <v>1095</v>
      </c>
      <c r="D71" s="3">
        <f t="shared" si="15"/>
        <v>68.566061365059483</v>
      </c>
      <c r="E71" s="2">
        <f>'n over'!E138</f>
        <v>277</v>
      </c>
      <c r="F71" s="3">
        <f t="shared" ref="F71:F72" si="16">E71/B71*100</f>
        <v>17.345021916092673</v>
      </c>
    </row>
    <row r="72" spans="1:9" x14ac:dyDescent="0.35">
      <c r="A72" s="1" t="s">
        <v>4</v>
      </c>
      <c r="B72" s="2">
        <v>2871</v>
      </c>
      <c r="C72" s="2">
        <v>1404</v>
      </c>
      <c r="D72" s="3">
        <f t="shared" si="15"/>
        <v>48.902821316614421</v>
      </c>
      <c r="E72" s="2">
        <f>'n under'!E138</f>
        <v>167</v>
      </c>
      <c r="F72" s="3">
        <f t="shared" si="16"/>
        <v>5.816788575409265</v>
      </c>
    </row>
    <row r="73" spans="1:9" x14ac:dyDescent="0.35">
      <c r="A73" s="1" t="s">
        <v>5</v>
      </c>
      <c r="B73" s="2">
        <v>4269</v>
      </c>
      <c r="C73" s="2">
        <v>3341</v>
      </c>
      <c r="D73" s="3">
        <f t="shared" si="15"/>
        <v>78.261888029983609</v>
      </c>
      <c r="E73" s="2"/>
      <c r="F73" s="2"/>
    </row>
    <row r="74" spans="1:9" x14ac:dyDescent="0.35">
      <c r="A74" s="1" t="s">
        <v>6</v>
      </c>
      <c r="B74" s="2">
        <v>3019</v>
      </c>
      <c r="C74" s="2">
        <v>2283</v>
      </c>
      <c r="D74" s="3">
        <f t="shared" si="15"/>
        <v>75.621066578337192</v>
      </c>
      <c r="E74" s="2"/>
      <c r="F74" s="2"/>
    </row>
    <row r="76" spans="1:9" x14ac:dyDescent="0.35">
      <c r="A76" s="2"/>
      <c r="B76" s="5" t="s">
        <v>7</v>
      </c>
      <c r="C76" s="5" t="s">
        <v>8</v>
      </c>
      <c r="D76" s="5" t="s">
        <v>9</v>
      </c>
      <c r="E76" s="5" t="s">
        <v>10</v>
      </c>
      <c r="F76" s="5" t="s">
        <v>11</v>
      </c>
      <c r="G76" s="5" t="s">
        <v>9</v>
      </c>
      <c r="H76" s="5" t="s">
        <v>41</v>
      </c>
      <c r="I76" s="5" t="s">
        <v>38</v>
      </c>
    </row>
    <row r="77" spans="1:9" x14ac:dyDescent="0.35">
      <c r="A77" s="1" t="s">
        <v>12</v>
      </c>
      <c r="B77" s="2">
        <f>B73+B74</f>
        <v>7288</v>
      </c>
      <c r="C77" s="2">
        <f>C73+C74</f>
        <v>5624</v>
      </c>
      <c r="D77" s="3">
        <f>C77/B77*100</f>
        <v>77.167947310647648</v>
      </c>
      <c r="E77" s="2">
        <f>B69+B70+B71+B72</f>
        <v>14395</v>
      </c>
      <c r="F77" s="2">
        <f>C69+C70+C71+C72</f>
        <v>6394</v>
      </c>
      <c r="G77" s="3">
        <f>F77/E77*100</f>
        <v>44.418200764154221</v>
      </c>
      <c r="H77" s="2">
        <f>E70+E71+E72+E69</f>
        <v>1725</v>
      </c>
      <c r="I77" s="11">
        <f>H77/E77*100</f>
        <v>11.983327544286212</v>
      </c>
    </row>
    <row r="79" spans="1:9" x14ac:dyDescent="0.35">
      <c r="A79" s="21" t="s">
        <v>13</v>
      </c>
      <c r="B79" s="21"/>
      <c r="D79" s="21" t="s">
        <v>14</v>
      </c>
      <c r="E79" s="21"/>
      <c r="G79" s="21" t="s">
        <v>15</v>
      </c>
      <c r="H79" s="21"/>
      <c r="I79" s="8"/>
    </row>
    <row r="80" spans="1:9" x14ac:dyDescent="0.35">
      <c r="A80" s="1" t="s">
        <v>1</v>
      </c>
      <c r="B80" s="3">
        <f>B69/(SUM(B69:B74))*100</f>
        <v>22.805884794539502</v>
      </c>
      <c r="D80" s="1" t="s">
        <v>1</v>
      </c>
      <c r="E80" s="3">
        <f>B69/SUM(B69:B72)*100</f>
        <v>34.352205626953804</v>
      </c>
      <c r="G80" s="1" t="s">
        <v>5</v>
      </c>
      <c r="H80" s="3">
        <f>B73/SUM(B73:B74)*100</f>
        <v>58.575740944017561</v>
      </c>
      <c r="I80" s="7"/>
    </row>
    <row r="81" spans="1:9" x14ac:dyDescent="0.35">
      <c r="A81" s="1" t="s">
        <v>2</v>
      </c>
      <c r="B81" s="3">
        <f>B70/(SUM(B69:B74))*100</f>
        <v>22.976525388553245</v>
      </c>
      <c r="D81" s="1" t="s">
        <v>2</v>
      </c>
      <c r="E81" s="3">
        <f>B70/SUM(B69:B72)*100</f>
        <v>34.609239319208058</v>
      </c>
      <c r="G81" s="1" t="s">
        <v>6</v>
      </c>
      <c r="H81" s="3">
        <f>B74/SUM(B73:B74)*100</f>
        <v>41.424259055982439</v>
      </c>
      <c r="I81" s="7"/>
    </row>
    <row r="82" spans="1:9" x14ac:dyDescent="0.35">
      <c r="A82" s="1" t="s">
        <v>3</v>
      </c>
      <c r="B82" s="3">
        <f>B71/(SUM(B69:B74))*100</f>
        <v>7.3652169902688751</v>
      </c>
      <c r="D82" s="1" t="s">
        <v>3</v>
      </c>
      <c r="E82" s="3">
        <f>B71/SUM(B69:B72)*100</f>
        <v>11.094129906217438</v>
      </c>
    </row>
    <row r="83" spans="1:9" x14ac:dyDescent="0.35">
      <c r="A83" s="1" t="s">
        <v>4</v>
      </c>
      <c r="B83" s="3">
        <f>B72/(SUM(B69:B74))*100</f>
        <v>13.24078771387723</v>
      </c>
      <c r="D83" s="1" t="s">
        <v>4</v>
      </c>
      <c r="E83" s="3">
        <f>B72/SUM(B69:B72)*100</f>
        <v>19.944425147620702</v>
      </c>
    </row>
    <row r="84" spans="1:9" x14ac:dyDescent="0.35">
      <c r="A84" s="1" t="s">
        <v>5</v>
      </c>
      <c r="B84" s="3">
        <f>B73/(SUM(B69:B74))*100</f>
        <v>19.688235022828945</v>
      </c>
    </row>
    <row r="85" spans="1:9" x14ac:dyDescent="0.35">
      <c r="A85" s="1" t="s">
        <v>6</v>
      </c>
      <c r="B85" s="3">
        <f>B74/(SUM(B69:B74))*100</f>
        <v>13.923350089932205</v>
      </c>
    </row>
    <row r="87" spans="1:9" x14ac:dyDescent="0.35">
      <c r="A87" s="21" t="s">
        <v>16</v>
      </c>
      <c r="B87" s="21"/>
      <c r="D87" s="21" t="s">
        <v>17</v>
      </c>
      <c r="E87" s="21"/>
      <c r="G87" s="21" t="s">
        <v>18</v>
      </c>
      <c r="H87" s="21"/>
      <c r="I87" s="8"/>
    </row>
    <row r="88" spans="1:9" x14ac:dyDescent="0.35">
      <c r="A88" s="1" t="s">
        <v>1</v>
      </c>
      <c r="B88" s="3">
        <f>C69/(SUM(C69:C74))*100</f>
        <v>7.6219004826094183</v>
      </c>
      <c r="D88" s="1" t="s">
        <v>1</v>
      </c>
      <c r="E88" s="3">
        <f>C69/SUM(C69:C72)*100</f>
        <v>14.325930559899906</v>
      </c>
      <c r="G88" s="1" t="s">
        <v>5</v>
      </c>
      <c r="H88" s="3">
        <f>C73/(C73+C74)*100</f>
        <v>59.40611664295875</v>
      </c>
      <c r="I88" s="7"/>
    </row>
    <row r="89" spans="1:9" x14ac:dyDescent="0.35">
      <c r="A89" s="1" t="s">
        <v>2</v>
      </c>
      <c r="B89" s="3">
        <f t="shared" ref="B89" si="17">C70/(SUM(C70:C75))*100</f>
        <v>26.833003062511256</v>
      </c>
      <c r="D89" s="1" t="s">
        <v>2</v>
      </c>
      <c r="E89" s="3">
        <f>C70/SUM(C69:C72)*100</f>
        <v>46.590553644041286</v>
      </c>
      <c r="G89" s="1" t="s">
        <v>6</v>
      </c>
      <c r="H89" s="3">
        <f>C74/(C73+C74)*100</f>
        <v>40.59388335704125</v>
      </c>
      <c r="I89" s="7"/>
    </row>
    <row r="90" spans="1:9" x14ac:dyDescent="0.35">
      <c r="A90" s="1" t="s">
        <v>3</v>
      </c>
      <c r="B90" s="3">
        <f>C71/(SUM(C69:C74))*100</f>
        <v>9.1113330004992505</v>
      </c>
      <c r="D90" s="1" t="s">
        <v>3</v>
      </c>
      <c r="E90" s="3">
        <f>C71/SUM(C69:C72)*100</f>
        <v>17.12543009071004</v>
      </c>
    </row>
    <row r="91" spans="1:9" x14ac:dyDescent="0.35">
      <c r="A91" s="1" t="s">
        <v>4</v>
      </c>
      <c r="B91" s="3">
        <f>C72/(SUM(C69:C74))*100</f>
        <v>11.682476285571642</v>
      </c>
      <c r="D91" s="1" t="s">
        <v>4</v>
      </c>
      <c r="E91" s="3">
        <f>C72/SUM(C69:C72)*100</f>
        <v>21.958085705348765</v>
      </c>
    </row>
    <row r="92" spans="1:9" x14ac:dyDescent="0.35">
      <c r="A92" s="1" t="s">
        <v>5</v>
      </c>
      <c r="B92" s="3">
        <f>C73/(SUM(C69:C74))*100</f>
        <v>27.799966716591779</v>
      </c>
    </row>
    <row r="93" spans="1:9" x14ac:dyDescent="0.35">
      <c r="A93" s="1" t="s">
        <v>6</v>
      </c>
      <c r="B93" s="3">
        <f>C74/(SUM(C69:C74))*100</f>
        <v>18.996505242136795</v>
      </c>
      <c r="D93" s="21" t="s">
        <v>42</v>
      </c>
      <c r="E93" s="21"/>
    </row>
    <row r="94" spans="1:9" x14ac:dyDescent="0.35">
      <c r="A94" s="6"/>
      <c r="B94" s="7"/>
      <c r="D94" s="1" t="s">
        <v>1</v>
      </c>
      <c r="E94" s="3" cm="1">
        <f t="array" ref="E94">1/SUM(E70:E72+1)*100</f>
        <v>5.8139534883720929E-2</v>
      </c>
    </row>
    <row r="95" spans="1:9" x14ac:dyDescent="0.35">
      <c r="A95" s="6"/>
      <c r="B95" s="7"/>
      <c r="D95" s="1" t="s">
        <v>2</v>
      </c>
      <c r="E95" s="3">
        <f>E70/SUM(H77)*100</f>
        <v>73.79710144927536</v>
      </c>
    </row>
    <row r="96" spans="1:9" x14ac:dyDescent="0.35">
      <c r="A96" s="6"/>
      <c r="B96" s="7"/>
      <c r="D96" s="1" t="s">
        <v>3</v>
      </c>
      <c r="E96" s="3">
        <f>E71/SUM(H77)*100</f>
        <v>16.057971014492754</v>
      </c>
    </row>
    <row r="97" spans="1:29" x14ac:dyDescent="0.35">
      <c r="A97" s="6"/>
      <c r="B97" s="7"/>
      <c r="D97" s="1" t="s">
        <v>4</v>
      </c>
      <c r="E97" s="3">
        <f>E72/SUM(H77)*100</f>
        <v>9.6811594202898554</v>
      </c>
    </row>
    <row r="100" spans="1:29" x14ac:dyDescent="0.35">
      <c r="A100" s="9" t="s">
        <v>22</v>
      </c>
      <c r="B100" s="10"/>
      <c r="C100" s="10"/>
      <c r="D100" s="10"/>
      <c r="E100" s="10"/>
      <c r="F100" s="10"/>
      <c r="G100" s="10"/>
      <c r="H100" s="10"/>
      <c r="I100" s="10"/>
      <c r="K100" s="9" t="s">
        <v>23</v>
      </c>
      <c r="L100" s="10"/>
      <c r="M100" s="10"/>
      <c r="N100" s="10"/>
      <c r="O100" s="10"/>
      <c r="P100" s="10"/>
      <c r="Q100" s="10"/>
      <c r="R100" s="10"/>
      <c r="S100" s="10"/>
      <c r="U100" s="9" t="s">
        <v>83</v>
      </c>
      <c r="V100" s="10"/>
      <c r="W100" s="10"/>
      <c r="X100" s="10"/>
      <c r="Y100" s="10"/>
      <c r="Z100" s="10"/>
      <c r="AA100" s="10"/>
      <c r="AB100" s="10"/>
    </row>
    <row r="101" spans="1:29" x14ac:dyDescent="0.35">
      <c r="A101" s="6"/>
      <c r="B101" s="5" t="s">
        <v>34</v>
      </c>
      <c r="C101" s="5" t="s">
        <v>35</v>
      </c>
      <c r="D101" s="5" t="s">
        <v>36</v>
      </c>
      <c r="E101" s="5" t="s">
        <v>37</v>
      </c>
      <c r="F101" s="5" t="s">
        <v>38</v>
      </c>
      <c r="K101" s="6"/>
      <c r="L101" s="5" t="s">
        <v>34</v>
      </c>
      <c r="M101" s="5" t="s">
        <v>35</v>
      </c>
      <c r="N101" s="5" t="s">
        <v>36</v>
      </c>
      <c r="O101" s="5" t="s">
        <v>37</v>
      </c>
      <c r="P101" s="5" t="s">
        <v>38</v>
      </c>
      <c r="Q101" s="4"/>
      <c r="R101" s="4"/>
      <c r="S101" s="4"/>
      <c r="U101" s="6"/>
      <c r="V101" s="5" t="s">
        <v>34</v>
      </c>
      <c r="W101" s="5" t="s">
        <v>35</v>
      </c>
      <c r="X101" s="5" t="s">
        <v>36</v>
      </c>
      <c r="Y101" s="5" t="s">
        <v>37</v>
      </c>
      <c r="Z101" s="5" t="s">
        <v>38</v>
      </c>
      <c r="AA101" s="4"/>
      <c r="AB101" s="4"/>
    </row>
    <row r="102" spans="1:29" x14ac:dyDescent="0.35">
      <c r="A102" s="1" t="s">
        <v>1</v>
      </c>
      <c r="B102" s="2">
        <v>239</v>
      </c>
      <c r="C102" s="2">
        <v>57</v>
      </c>
      <c r="D102" s="3">
        <f>C102/B102*100</f>
        <v>23.84937238493724</v>
      </c>
      <c r="E102" s="2">
        <v>4</v>
      </c>
      <c r="F102" s="3">
        <f>E102/B102*100</f>
        <v>1.6736401673640167</v>
      </c>
      <c r="H102" s="8" t="s">
        <v>47</v>
      </c>
      <c r="K102" s="1" t="s">
        <v>1</v>
      </c>
      <c r="L102" s="2">
        <v>1326</v>
      </c>
      <c r="M102" s="2">
        <v>351</v>
      </c>
      <c r="N102" s="3">
        <f>M102/L102*100</f>
        <v>26.47058823529412</v>
      </c>
      <c r="O102" s="2">
        <v>10</v>
      </c>
      <c r="P102" s="3">
        <f>O102/L102*100</f>
        <v>0.75414781297134237</v>
      </c>
      <c r="Q102" s="4"/>
      <c r="R102" s="8" t="s">
        <v>47</v>
      </c>
      <c r="S102" s="4"/>
      <c r="U102" s="1" t="s">
        <v>1</v>
      </c>
      <c r="V102" s="2">
        <v>818</v>
      </c>
      <c r="W102" s="2">
        <v>247</v>
      </c>
      <c r="X102" s="3">
        <f>W102/V102*100</f>
        <v>30.195599022004888</v>
      </c>
      <c r="Y102" s="2">
        <v>10</v>
      </c>
      <c r="Z102" s="3">
        <f>Y102/V102*100</f>
        <v>1.2224938875305624</v>
      </c>
      <c r="AA102" s="4"/>
      <c r="AB102" s="8" t="s">
        <v>47</v>
      </c>
    </row>
    <row r="103" spans="1:29" x14ac:dyDescent="0.35">
      <c r="A103" s="1" t="s">
        <v>2</v>
      </c>
      <c r="B103" s="2">
        <v>107</v>
      </c>
      <c r="C103" s="2">
        <v>72</v>
      </c>
      <c r="D103" s="3">
        <f t="shared" ref="D103:D107" si="18">C103/B103*100</f>
        <v>67.289719626168221</v>
      </c>
      <c r="E103" s="2">
        <f>'n both'!E104</f>
        <v>50</v>
      </c>
      <c r="F103" s="3">
        <f>E103/B103*100</f>
        <v>46.728971962616825</v>
      </c>
      <c r="H103" s="4">
        <f>SUM(B102:B107)</f>
        <v>785</v>
      </c>
      <c r="I103" s="4">
        <f>SUM(C102:C107)</f>
        <v>451</v>
      </c>
      <c r="K103" s="1" t="s">
        <v>2</v>
      </c>
      <c r="L103" s="2">
        <v>870</v>
      </c>
      <c r="M103" s="2">
        <v>621</v>
      </c>
      <c r="N103" s="3">
        <f t="shared" ref="N103:N107" si="19">M103/L103*100</f>
        <v>71.379310344827587</v>
      </c>
      <c r="O103" s="2">
        <f>'n both'!E116</f>
        <v>390</v>
      </c>
      <c r="P103" s="3">
        <f>O103/L103*100</f>
        <v>44.827586206896555</v>
      </c>
      <c r="Q103" s="4"/>
      <c r="R103" s="4">
        <f>SUM(L102:L107)</f>
        <v>4718</v>
      </c>
      <c r="S103" s="4">
        <f>SUM(M102:M107)</f>
        <v>2815</v>
      </c>
      <c r="U103" s="1" t="s">
        <v>2</v>
      </c>
      <c r="V103" s="2">
        <v>656</v>
      </c>
      <c r="W103" s="2">
        <v>453</v>
      </c>
      <c r="X103" s="3">
        <f t="shared" ref="X103:X107" si="20">W103/V103*100</f>
        <v>69.054878048780495</v>
      </c>
      <c r="Y103" s="2">
        <f>'n both'!E128</f>
        <v>304</v>
      </c>
      <c r="Z103" s="3">
        <f>Y103/V103*100</f>
        <v>46.341463414634148</v>
      </c>
      <c r="AA103" s="4"/>
      <c r="AB103" s="4">
        <f>SUM(V102:V107)</f>
        <v>3091</v>
      </c>
      <c r="AC103" s="4">
        <f>SUM(W102:W107)</f>
        <v>1961</v>
      </c>
    </row>
    <row r="104" spans="1:29" x14ac:dyDescent="0.35">
      <c r="A104" s="1" t="s">
        <v>3</v>
      </c>
      <c r="B104" s="2">
        <v>100</v>
      </c>
      <c r="C104" s="2">
        <v>72</v>
      </c>
      <c r="D104" s="3">
        <f t="shared" si="18"/>
        <v>72</v>
      </c>
      <c r="E104" s="2">
        <f>'n over'!E104</f>
        <v>28</v>
      </c>
      <c r="F104" s="3">
        <f t="shared" ref="F104:F105" si="21">E104/B104*100</f>
        <v>28.000000000000004</v>
      </c>
      <c r="K104" s="1" t="s">
        <v>3</v>
      </c>
      <c r="L104" s="2">
        <v>638</v>
      </c>
      <c r="M104" s="2">
        <v>374</v>
      </c>
      <c r="N104" s="3">
        <f t="shared" si="19"/>
        <v>58.620689655172406</v>
      </c>
      <c r="O104" s="2">
        <f>'n over'!E116</f>
        <v>99</v>
      </c>
      <c r="P104" s="3">
        <f t="shared" ref="P104:P105" si="22">O104/L104*100</f>
        <v>15.517241379310345</v>
      </c>
      <c r="Q104" s="4"/>
      <c r="R104" s="4"/>
      <c r="S104" s="4"/>
      <c r="U104" s="1" t="s">
        <v>3</v>
      </c>
      <c r="V104" s="2">
        <v>320</v>
      </c>
      <c r="W104" s="2">
        <v>214</v>
      </c>
      <c r="X104" s="3">
        <f t="shared" si="20"/>
        <v>66.875</v>
      </c>
      <c r="Y104" s="2">
        <f>'n over'!E128</f>
        <v>65</v>
      </c>
      <c r="Z104" s="3">
        <f t="shared" ref="Z104:Z105" si="23">Y104/V104*100</f>
        <v>20.3125</v>
      </c>
      <c r="AA104" s="4"/>
      <c r="AB104" s="4"/>
    </row>
    <row r="105" spans="1:29" x14ac:dyDescent="0.35">
      <c r="A105" s="1" t="s">
        <v>4</v>
      </c>
      <c r="B105" s="2">
        <v>96</v>
      </c>
      <c r="C105" s="2">
        <v>46</v>
      </c>
      <c r="D105" s="3">
        <f t="shared" si="18"/>
        <v>47.916666666666671</v>
      </c>
      <c r="E105" s="2">
        <f>'n under'!E104</f>
        <v>10</v>
      </c>
      <c r="F105" s="3">
        <f t="shared" si="21"/>
        <v>10.416666666666668</v>
      </c>
      <c r="K105" s="1" t="s">
        <v>4</v>
      </c>
      <c r="L105" s="2">
        <v>737</v>
      </c>
      <c r="M105" s="2">
        <v>476</v>
      </c>
      <c r="N105" s="3">
        <f t="shared" si="19"/>
        <v>64.586160108548157</v>
      </c>
      <c r="O105" s="2">
        <f>'n under'!E116</f>
        <v>120</v>
      </c>
      <c r="P105" s="3">
        <f t="shared" si="22"/>
        <v>16.282225237449119</v>
      </c>
      <c r="Q105" s="4"/>
      <c r="R105" s="4"/>
      <c r="S105" s="4"/>
      <c r="U105" s="1" t="s">
        <v>4</v>
      </c>
      <c r="V105" s="2">
        <v>557</v>
      </c>
      <c r="W105" s="2">
        <v>393</v>
      </c>
      <c r="X105" s="3">
        <f t="shared" si="20"/>
        <v>70.556552962298028</v>
      </c>
      <c r="Y105" s="2">
        <f>'n under'!E128</f>
        <v>125</v>
      </c>
      <c r="Z105" s="3">
        <f t="shared" si="23"/>
        <v>22.44165170556553</v>
      </c>
      <c r="AA105" s="4"/>
      <c r="AB105" s="4"/>
    </row>
    <row r="106" spans="1:29" x14ac:dyDescent="0.35">
      <c r="A106" s="1" t="s">
        <v>5</v>
      </c>
      <c r="B106" s="2">
        <v>76</v>
      </c>
      <c r="C106" s="2">
        <v>71</v>
      </c>
      <c r="D106" s="3">
        <f t="shared" si="18"/>
        <v>93.421052631578945</v>
      </c>
      <c r="E106" s="2"/>
      <c r="F106" s="2"/>
      <c r="K106" s="1" t="s">
        <v>5</v>
      </c>
      <c r="L106" s="2">
        <v>636</v>
      </c>
      <c r="M106" s="2">
        <v>561</v>
      </c>
      <c r="N106" s="3">
        <f t="shared" si="19"/>
        <v>88.20754716981132</v>
      </c>
      <c r="O106" s="2"/>
      <c r="P106" s="2"/>
      <c r="Q106" s="4"/>
      <c r="R106" s="4"/>
      <c r="S106" s="4"/>
      <c r="U106" s="1" t="s">
        <v>5</v>
      </c>
      <c r="V106" s="2">
        <v>453</v>
      </c>
      <c r="W106" s="2">
        <v>403</v>
      </c>
      <c r="X106" s="3">
        <f t="shared" si="20"/>
        <v>88.962472406181021</v>
      </c>
      <c r="Y106" s="2"/>
      <c r="Z106" s="2"/>
      <c r="AA106" s="4"/>
      <c r="AB106" s="4"/>
    </row>
    <row r="107" spans="1:29" x14ac:dyDescent="0.35">
      <c r="A107" s="1" t="s">
        <v>6</v>
      </c>
      <c r="B107" s="2">
        <v>167</v>
      </c>
      <c r="C107" s="2">
        <v>133</v>
      </c>
      <c r="D107" s="3">
        <f t="shared" si="18"/>
        <v>79.640718562874241</v>
      </c>
      <c r="E107" s="2"/>
      <c r="F107" s="2"/>
      <c r="K107" s="1" t="s">
        <v>6</v>
      </c>
      <c r="L107" s="2">
        <v>511</v>
      </c>
      <c r="M107" s="2">
        <v>432</v>
      </c>
      <c r="N107" s="3">
        <f t="shared" si="19"/>
        <v>84.540117416829744</v>
      </c>
      <c r="O107" s="2"/>
      <c r="P107" s="2"/>
      <c r="Q107" s="4"/>
      <c r="R107" s="4"/>
      <c r="S107" s="4"/>
      <c r="U107" s="1" t="s">
        <v>6</v>
      </c>
      <c r="V107" s="2">
        <v>287</v>
      </c>
      <c r="W107" s="2">
        <v>251</v>
      </c>
      <c r="X107" s="3">
        <f t="shared" si="20"/>
        <v>87.456445993031366</v>
      </c>
      <c r="Y107" s="2"/>
      <c r="Z107" s="2"/>
      <c r="AA107" s="4"/>
      <c r="AB107" s="4"/>
    </row>
    <row r="108" spans="1:29" x14ac:dyDescent="0.35">
      <c r="K108" s="4"/>
      <c r="L108" s="4"/>
      <c r="M108" s="4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  <c r="Z108" s="4"/>
      <c r="AA108" s="4"/>
      <c r="AB108" s="4"/>
    </row>
    <row r="109" spans="1:29" x14ac:dyDescent="0.35">
      <c r="A109" s="2"/>
      <c r="B109" s="5" t="s">
        <v>7</v>
      </c>
      <c r="C109" s="5" t="s">
        <v>8</v>
      </c>
      <c r="D109" s="5" t="s">
        <v>9</v>
      </c>
      <c r="E109" s="5" t="s">
        <v>10</v>
      </c>
      <c r="F109" s="5" t="s">
        <v>11</v>
      </c>
      <c r="G109" s="5" t="s">
        <v>9</v>
      </c>
      <c r="H109" s="5" t="s">
        <v>41</v>
      </c>
      <c r="I109" s="5" t="s">
        <v>38</v>
      </c>
      <c r="K109" s="2"/>
      <c r="L109" s="5" t="s">
        <v>7</v>
      </c>
      <c r="M109" s="5" t="s">
        <v>8</v>
      </c>
      <c r="N109" s="5" t="s">
        <v>9</v>
      </c>
      <c r="O109" s="5" t="s">
        <v>10</v>
      </c>
      <c r="P109" s="5" t="s">
        <v>11</v>
      </c>
      <c r="Q109" s="5" t="s">
        <v>9</v>
      </c>
      <c r="R109" s="5" t="s">
        <v>41</v>
      </c>
      <c r="S109" s="5" t="s">
        <v>38</v>
      </c>
      <c r="U109" s="2"/>
      <c r="V109" s="5" t="s">
        <v>7</v>
      </c>
      <c r="W109" s="5" t="s">
        <v>8</v>
      </c>
      <c r="X109" s="5" t="s">
        <v>9</v>
      </c>
      <c r="Y109" s="5" t="s">
        <v>10</v>
      </c>
      <c r="Z109" s="5" t="s">
        <v>11</v>
      </c>
      <c r="AA109" s="5" t="s">
        <v>9</v>
      </c>
      <c r="AB109" s="5" t="s">
        <v>41</v>
      </c>
      <c r="AC109" s="5" t="s">
        <v>38</v>
      </c>
    </row>
    <row r="110" spans="1:29" x14ac:dyDescent="0.35">
      <c r="A110" s="1" t="s">
        <v>12</v>
      </c>
      <c r="B110" s="2">
        <f>B106+B107</f>
        <v>243</v>
      </c>
      <c r="C110" s="2">
        <f>C106+C107</f>
        <v>204</v>
      </c>
      <c r="D110" s="3">
        <f>C110/B110*100</f>
        <v>83.950617283950606</v>
      </c>
      <c r="E110" s="2">
        <f>B102+B103+B104+B105</f>
        <v>542</v>
      </c>
      <c r="F110" s="2">
        <f>C102+C103+C104+C105</f>
        <v>247</v>
      </c>
      <c r="G110" s="3">
        <f>F110/E110*100</f>
        <v>45.571955719557195</v>
      </c>
      <c r="H110" s="2">
        <f>E103+E104+E105+E102</f>
        <v>92</v>
      </c>
      <c r="I110" s="11">
        <f>H110/E110*100</f>
        <v>16.974169741697416</v>
      </c>
      <c r="K110" s="1" t="s">
        <v>12</v>
      </c>
      <c r="L110" s="2">
        <f>L106+L107</f>
        <v>1147</v>
      </c>
      <c r="M110" s="2">
        <f>M106+M107</f>
        <v>993</v>
      </c>
      <c r="N110" s="3">
        <f>M110/L110*100</f>
        <v>86.573670444638182</v>
      </c>
      <c r="O110" s="2">
        <f>L102+L103+L104+L105</f>
        <v>3571</v>
      </c>
      <c r="P110" s="2">
        <f>M102+M103+M104+M105</f>
        <v>1822</v>
      </c>
      <c r="Q110" s="3">
        <f>P110/O110*100</f>
        <v>51.022122654718572</v>
      </c>
      <c r="R110" s="2">
        <f>O103+O104+O105+O102</f>
        <v>619</v>
      </c>
      <c r="S110" s="11">
        <f>R110/O110*100</f>
        <v>17.334080089610755</v>
      </c>
      <c r="U110" s="1" t="s">
        <v>12</v>
      </c>
      <c r="V110" s="2">
        <f>V106+V107</f>
        <v>740</v>
      </c>
      <c r="W110" s="2">
        <f>W106+W107</f>
        <v>654</v>
      </c>
      <c r="X110" s="3">
        <f>W110/V110*100</f>
        <v>88.378378378378372</v>
      </c>
      <c r="Y110" s="2">
        <f>V102+V103+V104+V105</f>
        <v>2351</v>
      </c>
      <c r="Z110" s="2">
        <f>W102+W103+W104+W105</f>
        <v>1307</v>
      </c>
      <c r="AA110" s="3">
        <f>Z110/Y110*100</f>
        <v>55.593364525733733</v>
      </c>
      <c r="AB110" s="2">
        <f>Y103+Y104+Y105+Y102</f>
        <v>504</v>
      </c>
      <c r="AC110" s="11">
        <f>AB110/Y110*100</f>
        <v>21.437686091025096</v>
      </c>
    </row>
    <row r="111" spans="1:29" x14ac:dyDescent="0.35">
      <c r="K111" s="4"/>
      <c r="L111" s="4"/>
      <c r="M111" s="4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  <c r="Z111" s="4"/>
      <c r="AA111" s="4"/>
      <c r="AB111" s="4"/>
    </row>
    <row r="112" spans="1:29" x14ac:dyDescent="0.35">
      <c r="A112" s="21" t="s">
        <v>13</v>
      </c>
      <c r="B112" s="21"/>
      <c r="D112" s="21" t="s">
        <v>14</v>
      </c>
      <c r="E112" s="21"/>
      <c r="G112" s="21" t="s">
        <v>15</v>
      </c>
      <c r="H112" s="21"/>
      <c r="I112" s="8"/>
      <c r="K112" s="21" t="s">
        <v>13</v>
      </c>
      <c r="L112" s="21"/>
      <c r="M112" s="4"/>
      <c r="N112" s="21" t="s">
        <v>14</v>
      </c>
      <c r="O112" s="21"/>
      <c r="P112" s="4"/>
      <c r="Q112" s="21" t="s">
        <v>15</v>
      </c>
      <c r="R112" s="21"/>
      <c r="S112" s="8"/>
      <c r="U112" s="21" t="s">
        <v>13</v>
      </c>
      <c r="V112" s="21"/>
      <c r="W112" s="4"/>
      <c r="X112" s="21" t="s">
        <v>14</v>
      </c>
      <c r="Y112" s="21"/>
      <c r="Z112" s="4"/>
      <c r="AA112" s="21" t="s">
        <v>15</v>
      </c>
      <c r="AB112" s="21"/>
    </row>
    <row r="113" spans="1:28" x14ac:dyDescent="0.35">
      <c r="A113" s="1" t="s">
        <v>1</v>
      </c>
      <c r="B113" s="3">
        <f>B102/(SUM(B102:B107))*100</f>
        <v>30.445859872611464</v>
      </c>
      <c r="D113" s="1" t="s">
        <v>1</v>
      </c>
      <c r="E113" s="3">
        <f>B102/SUM(B102:B105)*100</f>
        <v>44.095940959409596</v>
      </c>
      <c r="G113" s="1" t="s">
        <v>5</v>
      </c>
      <c r="H113" s="3">
        <f>B106/SUM(B106:B107)*100</f>
        <v>31.275720164609055</v>
      </c>
      <c r="I113" s="7"/>
      <c r="K113" s="1" t="s">
        <v>1</v>
      </c>
      <c r="L113" s="3">
        <f>L102/(SUM(L102:L107))*100</f>
        <v>28.10512929207291</v>
      </c>
      <c r="M113" s="4"/>
      <c r="N113" s="1" t="s">
        <v>1</v>
      </c>
      <c r="O113" s="3">
        <f>L102/SUM(L102:L105)*100</f>
        <v>37.13245589470737</v>
      </c>
      <c r="P113" s="4"/>
      <c r="Q113" s="1" t="s">
        <v>5</v>
      </c>
      <c r="R113" s="3">
        <f>L106/SUM(L106:L107)*100</f>
        <v>55.44899738448126</v>
      </c>
      <c r="S113" s="7"/>
      <c r="U113" s="1" t="s">
        <v>1</v>
      </c>
      <c r="V113" s="3">
        <f>V102/(SUM(V102:V107))*100</f>
        <v>26.463927531543192</v>
      </c>
      <c r="W113" s="4"/>
      <c r="X113" s="1" t="s">
        <v>1</v>
      </c>
      <c r="Y113" s="3">
        <f>V102/SUM(V102:V105)*100</f>
        <v>34.793704806465335</v>
      </c>
      <c r="Z113" s="4"/>
      <c r="AA113" s="1" t="s">
        <v>5</v>
      </c>
      <c r="AB113" s="3">
        <f>V106/SUM(V106:V107)*100</f>
        <v>61.21621621621621</v>
      </c>
    </row>
    <row r="114" spans="1:28" x14ac:dyDescent="0.35">
      <c r="A114" s="1" t="s">
        <v>2</v>
      </c>
      <c r="B114" s="3">
        <f>B103/(SUM(B102:B107))*100</f>
        <v>13.630573248407643</v>
      </c>
      <c r="D114" s="1" t="s">
        <v>2</v>
      </c>
      <c r="E114" s="3">
        <f>B103/SUM(B102:B105)*100</f>
        <v>19.741697416974169</v>
      </c>
      <c r="G114" s="1" t="s">
        <v>6</v>
      </c>
      <c r="H114" s="3">
        <f>B107/SUM(B106:B107)*100</f>
        <v>68.724279835390945</v>
      </c>
      <c r="I114" s="7"/>
      <c r="K114" s="1" t="s">
        <v>2</v>
      </c>
      <c r="L114" s="3">
        <f>L103/(SUM(L102:L107))*100</f>
        <v>18.440016956337431</v>
      </c>
      <c r="M114" s="4"/>
      <c r="N114" s="1" t="s">
        <v>2</v>
      </c>
      <c r="O114" s="3">
        <f>L103/SUM(L102:L105)*100</f>
        <v>24.3629235508261</v>
      </c>
      <c r="P114" s="4"/>
      <c r="Q114" s="1" t="s">
        <v>6</v>
      </c>
      <c r="R114" s="3">
        <f>L107/SUM(L106:L107)*100</f>
        <v>44.55100261551874</v>
      </c>
      <c r="S114" s="7"/>
      <c r="U114" s="1" t="s">
        <v>2</v>
      </c>
      <c r="V114" s="3">
        <f>V103/(SUM(V102:V107))*100</f>
        <v>21.222905208670333</v>
      </c>
      <c r="W114" s="4"/>
      <c r="X114" s="1" t="s">
        <v>2</v>
      </c>
      <c r="Y114" s="3">
        <f>V103/SUM(V102:V105)*100</f>
        <v>27.903019991492982</v>
      </c>
      <c r="Z114" s="4"/>
      <c r="AA114" s="1" t="s">
        <v>6</v>
      </c>
      <c r="AB114" s="3">
        <f>V107/SUM(V106:V107)*100</f>
        <v>38.783783783783782</v>
      </c>
    </row>
    <row r="115" spans="1:28" x14ac:dyDescent="0.35">
      <c r="A115" s="1" t="s">
        <v>3</v>
      </c>
      <c r="B115" s="3">
        <f>B104/(SUM(B102:B107))*100</f>
        <v>12.738853503184714</v>
      </c>
      <c r="D115" s="1" t="s">
        <v>3</v>
      </c>
      <c r="E115" s="3">
        <f>B104/SUM(B102:B105)*100</f>
        <v>18.450184501845019</v>
      </c>
      <c r="K115" s="1" t="s">
        <v>3</v>
      </c>
      <c r="L115" s="3">
        <f>L104/(SUM(L102:L107))*100</f>
        <v>13.522679101314116</v>
      </c>
      <c r="M115" s="4"/>
      <c r="N115" s="1" t="s">
        <v>3</v>
      </c>
      <c r="O115" s="3">
        <f>L104/SUM(L102:L105)*100</f>
        <v>17.866143937272472</v>
      </c>
      <c r="P115" s="4"/>
      <c r="Q115" s="4"/>
      <c r="R115" s="4"/>
      <c r="S115" s="4"/>
      <c r="U115" s="1" t="s">
        <v>3</v>
      </c>
      <c r="V115" s="3">
        <f>V104/(SUM(V102:V107))*100</f>
        <v>10.352636687156259</v>
      </c>
      <c r="W115" s="4"/>
      <c r="X115" s="1" t="s">
        <v>3</v>
      </c>
      <c r="Y115" s="3">
        <f>V104/SUM(V102:V105)*100</f>
        <v>13.611229264142919</v>
      </c>
      <c r="Z115" s="4"/>
      <c r="AA115" s="4"/>
      <c r="AB115" s="4"/>
    </row>
    <row r="116" spans="1:28" x14ac:dyDescent="0.35">
      <c r="A116" s="1" t="s">
        <v>4</v>
      </c>
      <c r="B116" s="3">
        <f>B105/(SUM(B102:B107))*100</f>
        <v>12.229299363057326</v>
      </c>
      <c r="D116" s="1" t="s">
        <v>4</v>
      </c>
      <c r="E116" s="3">
        <f>B105/SUM(B102:B105)*100</f>
        <v>17.712177121771216</v>
      </c>
      <c r="K116" s="1" t="s">
        <v>4</v>
      </c>
      <c r="L116" s="3">
        <f>L105/(SUM(L102:L107))*100</f>
        <v>15.621025858414583</v>
      </c>
      <c r="M116" s="4"/>
      <c r="N116" s="1" t="s">
        <v>4</v>
      </c>
      <c r="O116" s="3">
        <f>L105/SUM(L102:L105)*100</f>
        <v>20.638476617194062</v>
      </c>
      <c r="P116" s="4"/>
      <c r="Q116" s="4"/>
      <c r="R116" s="4"/>
      <c r="S116" s="4"/>
      <c r="U116" s="1" t="s">
        <v>4</v>
      </c>
      <c r="V116" s="3">
        <f>V105/(SUM(V102:V107))*100</f>
        <v>18.020058233581366</v>
      </c>
      <c r="W116" s="4"/>
      <c r="X116" s="1" t="s">
        <v>4</v>
      </c>
      <c r="Y116" s="3">
        <f>V105/SUM(V102:V105)*100</f>
        <v>23.692045937898769</v>
      </c>
      <c r="Z116" s="4"/>
      <c r="AA116" s="4"/>
      <c r="AB116" s="4"/>
    </row>
    <row r="117" spans="1:28" x14ac:dyDescent="0.35">
      <c r="A117" s="1" t="s">
        <v>5</v>
      </c>
      <c r="B117" s="3">
        <f>B106/(SUM(B102:B107))*100</f>
        <v>9.6815286624203836</v>
      </c>
      <c r="K117" s="1" t="s">
        <v>5</v>
      </c>
      <c r="L117" s="3">
        <f>L106/(SUM(L102:L107))*100</f>
        <v>13.480288257736328</v>
      </c>
      <c r="M117" s="4"/>
      <c r="N117" s="4"/>
      <c r="O117" s="4"/>
      <c r="P117" s="4"/>
      <c r="Q117" s="4"/>
      <c r="R117" s="4"/>
      <c r="S117" s="4"/>
      <c r="U117" s="1" t="s">
        <v>5</v>
      </c>
      <c r="V117" s="3">
        <f>V106/(SUM(V102:V107))*100</f>
        <v>14.655451310255579</v>
      </c>
      <c r="W117" s="4"/>
      <c r="X117" s="4"/>
      <c r="Y117" s="4"/>
      <c r="Z117" s="4"/>
      <c r="AA117" s="4"/>
      <c r="AB117" s="4"/>
    </row>
    <row r="118" spans="1:28" x14ac:dyDescent="0.35">
      <c r="A118" s="1" t="s">
        <v>6</v>
      </c>
      <c r="B118" s="3">
        <f>B107/(SUM(B102:B107))*100</f>
        <v>21.273885350318473</v>
      </c>
      <c r="K118" s="1" t="s">
        <v>6</v>
      </c>
      <c r="L118" s="3">
        <f>L107/(SUM(L102:L107))*100</f>
        <v>10.83086053412463</v>
      </c>
      <c r="M118" s="4"/>
      <c r="N118" s="4"/>
      <c r="O118" s="4"/>
      <c r="P118" s="4"/>
      <c r="Q118" s="4"/>
      <c r="R118" s="4"/>
      <c r="S118" s="4"/>
      <c r="U118" s="1" t="s">
        <v>6</v>
      </c>
      <c r="V118" s="3">
        <f>V107/(SUM(V102:V107))*100</f>
        <v>9.2850210287932704</v>
      </c>
      <c r="W118" s="4"/>
      <c r="X118" s="4"/>
      <c r="Y118" s="4"/>
      <c r="Z118" s="4"/>
      <c r="AA118" s="4"/>
      <c r="AB118" s="4"/>
    </row>
    <row r="119" spans="1:28" x14ac:dyDescent="0.35">
      <c r="K119" s="4"/>
      <c r="L119" s="4"/>
      <c r="M119" s="4"/>
      <c r="N119" s="4"/>
      <c r="O119" s="4"/>
      <c r="P119" s="4"/>
      <c r="Q119" s="4"/>
      <c r="R119" s="4"/>
      <c r="S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35">
      <c r="A120" s="21" t="s">
        <v>16</v>
      </c>
      <c r="B120" s="21"/>
      <c r="D120" s="21" t="s">
        <v>17</v>
      </c>
      <c r="E120" s="21"/>
      <c r="G120" s="21" t="s">
        <v>18</v>
      </c>
      <c r="H120" s="21"/>
      <c r="I120" s="8"/>
      <c r="K120" s="21" t="s">
        <v>16</v>
      </c>
      <c r="L120" s="21"/>
      <c r="M120" s="4"/>
      <c r="N120" s="21" t="s">
        <v>17</v>
      </c>
      <c r="O120" s="21"/>
      <c r="P120" s="4"/>
      <c r="Q120" s="21" t="s">
        <v>18</v>
      </c>
      <c r="R120" s="21"/>
      <c r="S120" s="8"/>
      <c r="U120" s="21" t="s">
        <v>16</v>
      </c>
      <c r="V120" s="21"/>
      <c r="W120" s="4"/>
      <c r="X120" s="21" t="s">
        <v>17</v>
      </c>
      <c r="Y120" s="21"/>
      <c r="Z120" s="4"/>
      <c r="AA120" s="21" t="s">
        <v>18</v>
      </c>
      <c r="AB120" s="21"/>
    </row>
    <row r="121" spans="1:28" x14ac:dyDescent="0.35">
      <c r="A121" s="1" t="s">
        <v>1</v>
      </c>
      <c r="B121" s="3">
        <f>C102/(SUM(C102:C107))*100</f>
        <v>12.638580931263856</v>
      </c>
      <c r="D121" s="1" t="s">
        <v>1</v>
      </c>
      <c r="E121" s="3">
        <f>C102/SUM(C102:C105)*100</f>
        <v>23.076923076923077</v>
      </c>
      <c r="G121" s="1" t="s">
        <v>5</v>
      </c>
      <c r="H121" s="3">
        <f>C106/(C106+C107)*100</f>
        <v>34.803921568627452</v>
      </c>
      <c r="I121" s="7"/>
      <c r="K121" s="1" t="s">
        <v>1</v>
      </c>
      <c r="L121" s="3">
        <f>M102/(SUM(M102:M107))*100</f>
        <v>12.468916518650088</v>
      </c>
      <c r="M121" s="4"/>
      <c r="N121" s="1" t="s">
        <v>1</v>
      </c>
      <c r="O121" s="3">
        <f>M102/SUM(M102:M105)*100</f>
        <v>19.264544456641055</v>
      </c>
      <c r="P121" s="4"/>
      <c r="Q121" s="1" t="s">
        <v>5</v>
      </c>
      <c r="R121" s="3">
        <f>M106/(M106+M107)*100</f>
        <v>56.495468277945612</v>
      </c>
      <c r="S121" s="7"/>
      <c r="U121" s="1" t="s">
        <v>1</v>
      </c>
      <c r="V121" s="3">
        <f>W102/(SUM(W102:W107))*100</f>
        <v>12.595614482406937</v>
      </c>
      <c r="W121" s="4"/>
      <c r="X121" s="1" t="s">
        <v>1</v>
      </c>
      <c r="Y121" s="3">
        <f>W102/SUM(W102:W105)*100</f>
        <v>18.898240244835502</v>
      </c>
      <c r="Z121" s="4"/>
      <c r="AA121" s="1" t="s">
        <v>5</v>
      </c>
      <c r="AB121" s="3">
        <f>W106/(W106+W107)*100</f>
        <v>61.620795107033643</v>
      </c>
    </row>
    <row r="122" spans="1:28" x14ac:dyDescent="0.35">
      <c r="A122" s="1" t="s">
        <v>2</v>
      </c>
      <c r="B122" s="3">
        <f t="shared" ref="B122" si="24">C103/(SUM(C103:C108))*100</f>
        <v>18.274111675126903</v>
      </c>
      <c r="D122" s="1" t="s">
        <v>2</v>
      </c>
      <c r="E122" s="3">
        <f>C103/SUM(C102:C105)*100</f>
        <v>29.1497975708502</v>
      </c>
      <c r="G122" s="1" t="s">
        <v>6</v>
      </c>
      <c r="H122" s="3">
        <f>C107/(C106+C107)*100</f>
        <v>65.196078431372555</v>
      </c>
      <c r="I122" s="7"/>
      <c r="K122" s="1" t="s">
        <v>2</v>
      </c>
      <c r="L122" s="3">
        <f t="shared" ref="L122" si="25">M103/(SUM(M103:M108))*100</f>
        <v>25.202922077922079</v>
      </c>
      <c r="M122" s="4"/>
      <c r="N122" s="1" t="s">
        <v>2</v>
      </c>
      <c r="O122" s="3">
        <f>M103/SUM(M102:M105)*100</f>
        <v>34.083424807903398</v>
      </c>
      <c r="P122" s="4"/>
      <c r="Q122" s="1" t="s">
        <v>6</v>
      </c>
      <c r="R122" s="3">
        <f>M107/(M106+M107)*100</f>
        <v>43.504531722054381</v>
      </c>
      <c r="S122" s="7"/>
      <c r="U122" s="1" t="s">
        <v>2</v>
      </c>
      <c r="V122" s="3">
        <f t="shared" ref="V122" si="26">W103/(SUM(W103:W108))*100</f>
        <v>26.429404900816806</v>
      </c>
      <c r="W122" s="4"/>
      <c r="X122" s="1" t="s">
        <v>2</v>
      </c>
      <c r="Y122" s="3">
        <f>W103/SUM(W102:W105)*100</f>
        <v>34.659525631216525</v>
      </c>
      <c r="Z122" s="4"/>
      <c r="AA122" s="1" t="s">
        <v>6</v>
      </c>
      <c r="AB122" s="3">
        <f>W107/(W106+W107)*100</f>
        <v>38.379204892966364</v>
      </c>
    </row>
    <row r="123" spans="1:28" x14ac:dyDescent="0.35">
      <c r="A123" s="1" t="s">
        <v>3</v>
      </c>
      <c r="B123" s="3">
        <f>C104/(SUM(C102:C107))*100</f>
        <v>15.964523281596451</v>
      </c>
      <c r="D123" s="1" t="s">
        <v>3</v>
      </c>
      <c r="E123" s="3">
        <f>C104/SUM(C102:C105)*100</f>
        <v>29.1497975708502</v>
      </c>
      <c r="K123" s="1" t="s">
        <v>3</v>
      </c>
      <c r="L123" s="3">
        <f>M104/(SUM(M102:M107))*100</f>
        <v>13.285968028419182</v>
      </c>
      <c r="M123" s="4"/>
      <c r="N123" s="1" t="s">
        <v>3</v>
      </c>
      <c r="O123" s="3">
        <f>M104/SUM(M102:M105)*100</f>
        <v>20.526893523600439</v>
      </c>
      <c r="P123" s="4"/>
      <c r="Q123" s="4"/>
      <c r="R123" s="4"/>
      <c r="S123" s="4"/>
      <c r="U123" s="1" t="s">
        <v>3</v>
      </c>
      <c r="V123" s="3">
        <f>W104/(SUM(W102:W107))*100</f>
        <v>10.912799592044875</v>
      </c>
      <c r="W123" s="4"/>
      <c r="X123" s="1" t="s">
        <v>3</v>
      </c>
      <c r="Y123" s="3">
        <f>W104/SUM(W102:W105)*100</f>
        <v>16.373374139250192</v>
      </c>
      <c r="Z123" s="4"/>
      <c r="AA123" s="4"/>
      <c r="AB123" s="4"/>
    </row>
    <row r="124" spans="1:28" x14ac:dyDescent="0.35">
      <c r="A124" s="1" t="s">
        <v>4</v>
      </c>
      <c r="B124" s="3">
        <f>C105/(SUM(C102:C107))*100</f>
        <v>10.199556541019955</v>
      </c>
      <c r="D124" s="1" t="s">
        <v>4</v>
      </c>
      <c r="E124" s="3">
        <f>C105/SUM(C102:C105)*100</f>
        <v>18.623481781376519</v>
      </c>
      <c r="K124" s="1" t="s">
        <v>4</v>
      </c>
      <c r="L124" s="3">
        <f>M105/(SUM(M102:M107))*100</f>
        <v>16.909413854351687</v>
      </c>
      <c r="M124" s="4"/>
      <c r="N124" s="1" t="s">
        <v>4</v>
      </c>
      <c r="O124" s="3">
        <f>M105/SUM(M102:M105)*100</f>
        <v>26.125137211855105</v>
      </c>
      <c r="P124" s="4"/>
      <c r="Q124" s="4"/>
      <c r="R124" s="4"/>
      <c r="S124" s="4"/>
      <c r="U124" s="1" t="s">
        <v>4</v>
      </c>
      <c r="V124" s="3">
        <f>W105/(SUM(W102:W107))*100</f>
        <v>20.040795512493624</v>
      </c>
      <c r="W124" s="4"/>
      <c r="X124" s="1" t="s">
        <v>4</v>
      </c>
      <c r="Y124" s="3">
        <f>W105/SUM(W102:W105)*100</f>
        <v>30.068859984697781</v>
      </c>
      <c r="Z124" s="4"/>
      <c r="AA124" s="4"/>
      <c r="AB124" s="4"/>
    </row>
    <row r="125" spans="1:28" x14ac:dyDescent="0.35">
      <c r="A125" s="1" t="s">
        <v>5</v>
      </c>
      <c r="B125" s="3">
        <f>C106/(SUM(C102:C107))*100</f>
        <v>15.742793791574281</v>
      </c>
      <c r="K125" s="1" t="s">
        <v>5</v>
      </c>
      <c r="L125" s="3">
        <f>M106/(SUM(M102:M107))*100</f>
        <v>19.928952042628776</v>
      </c>
      <c r="M125" s="4"/>
      <c r="N125" s="4"/>
      <c r="O125" s="4"/>
      <c r="P125" s="4"/>
      <c r="Q125" s="4"/>
      <c r="R125" s="4"/>
      <c r="S125" s="4"/>
      <c r="U125" s="1" t="s">
        <v>5</v>
      </c>
      <c r="V125" s="3">
        <f>W106/(SUM(W102:W107))*100</f>
        <v>20.550739418663948</v>
      </c>
      <c r="W125" s="4"/>
      <c r="X125" s="4"/>
      <c r="Y125" s="4"/>
      <c r="Z125" s="4"/>
      <c r="AA125" s="4"/>
      <c r="AB125" s="4"/>
    </row>
    <row r="126" spans="1:28" x14ac:dyDescent="0.35">
      <c r="A126" s="1" t="s">
        <v>6</v>
      </c>
      <c r="B126" s="3">
        <f>C107/(SUM(C102:C107))*100</f>
        <v>29.490022172949004</v>
      </c>
      <c r="D126" s="21" t="s">
        <v>42</v>
      </c>
      <c r="E126" s="21"/>
      <c r="K126" s="1" t="s">
        <v>6</v>
      </c>
      <c r="L126" s="3">
        <f>M107/(SUM(M102:M107))*100</f>
        <v>15.346358792184725</v>
      </c>
      <c r="M126" s="4"/>
      <c r="N126" s="21" t="s">
        <v>42</v>
      </c>
      <c r="O126" s="21"/>
      <c r="P126" s="4"/>
      <c r="Q126" s="4"/>
      <c r="R126" s="4"/>
      <c r="S126" s="4"/>
      <c r="U126" s="1" t="s">
        <v>6</v>
      </c>
      <c r="V126" s="3">
        <f>W107/(SUM(W102:W107))*100</f>
        <v>12.799592044875062</v>
      </c>
      <c r="W126" s="4"/>
      <c r="X126" s="21" t="s">
        <v>42</v>
      </c>
      <c r="Y126" s="21"/>
      <c r="Z126" s="4"/>
      <c r="AA126" s="4"/>
      <c r="AB126" s="4"/>
    </row>
    <row r="127" spans="1:28" x14ac:dyDescent="0.35">
      <c r="D127" s="1" t="s">
        <v>1</v>
      </c>
      <c r="E127" s="3" cm="1">
        <f t="array" ref="E127">1/SUM(E103:E105+1)*100</f>
        <v>1.098901098901099</v>
      </c>
      <c r="N127" s="1" t="s">
        <v>1</v>
      </c>
      <c r="O127" s="3" cm="1">
        <f t="array" ref="O127">1/SUM(O103:O105+1)*100</f>
        <v>0.16339869281045752</v>
      </c>
      <c r="X127" s="1" t="s">
        <v>1</v>
      </c>
      <c r="Y127" s="3" cm="1">
        <f t="array" ref="Y127">1/SUM(Y103:Y105+1)*100</f>
        <v>0.2012072434607646</v>
      </c>
    </row>
    <row r="128" spans="1:28" x14ac:dyDescent="0.35">
      <c r="D128" s="1" t="s">
        <v>2</v>
      </c>
      <c r="E128" s="3">
        <f>E103/SUM(H110)*100</f>
        <v>54.347826086956516</v>
      </c>
      <c r="N128" s="1" t="s">
        <v>2</v>
      </c>
      <c r="O128" s="3">
        <f>O103/SUM(R110)*100</f>
        <v>63.004846526655896</v>
      </c>
      <c r="X128" s="1" t="s">
        <v>2</v>
      </c>
      <c r="Y128" s="3">
        <f>Y103/SUM(AB110)*100</f>
        <v>60.317460317460316</v>
      </c>
    </row>
    <row r="129" spans="1:25" x14ac:dyDescent="0.35">
      <c r="D129" s="1" t="s">
        <v>3</v>
      </c>
      <c r="E129" s="3">
        <f>E104/SUM(H110)*100</f>
        <v>30.434782608695656</v>
      </c>
      <c r="N129" s="1" t="s">
        <v>3</v>
      </c>
      <c r="O129" s="3">
        <f>O104/SUM(R110)*100</f>
        <v>15.993537964458804</v>
      </c>
      <c r="X129" s="1" t="s">
        <v>3</v>
      </c>
      <c r="Y129" s="3">
        <f>Y104/SUM(AB110)*100</f>
        <v>12.896825396825399</v>
      </c>
    </row>
    <row r="130" spans="1:25" x14ac:dyDescent="0.35">
      <c r="D130" s="1" t="s">
        <v>4</v>
      </c>
      <c r="E130" s="3">
        <f>E105/SUM(H110)*100</f>
        <v>10.869565217391305</v>
      </c>
      <c r="N130" s="1" t="s">
        <v>4</v>
      </c>
      <c r="O130" s="3">
        <f>O105/SUM(R110)*100</f>
        <v>19.386106623586429</v>
      </c>
      <c r="X130" s="1" t="s">
        <v>4</v>
      </c>
      <c r="Y130" s="3">
        <f>Y105/SUM(AB110)*100</f>
        <v>24.801587301587304</v>
      </c>
    </row>
    <row r="133" spans="1:25" x14ac:dyDescent="0.35">
      <c r="A133" s="9" t="s">
        <v>25</v>
      </c>
      <c r="B133" s="10"/>
      <c r="C133" s="10"/>
      <c r="D133" s="10"/>
      <c r="E133" s="10"/>
      <c r="F133" s="10"/>
      <c r="G133" s="10"/>
      <c r="H133" s="10"/>
      <c r="I133" s="10"/>
    </row>
    <row r="134" spans="1:25" x14ac:dyDescent="0.35">
      <c r="A134" s="6"/>
      <c r="B134" s="5" t="s">
        <v>34</v>
      </c>
      <c r="C134" s="5" t="s">
        <v>35</v>
      </c>
      <c r="D134" s="5" t="s">
        <v>36</v>
      </c>
      <c r="E134" s="5" t="s">
        <v>37</v>
      </c>
      <c r="F134" s="5" t="s">
        <v>38</v>
      </c>
    </row>
    <row r="135" spans="1:25" x14ac:dyDescent="0.35">
      <c r="A135" s="1" t="s">
        <v>1</v>
      </c>
      <c r="B135" s="2">
        <v>577</v>
      </c>
      <c r="C135" s="2">
        <v>106</v>
      </c>
      <c r="D135" s="3">
        <f>C135/B135*100</f>
        <v>18.370883882149048</v>
      </c>
      <c r="E135" s="2">
        <v>7</v>
      </c>
      <c r="F135" s="3">
        <f>E135/B135*100</f>
        <v>1.2131715771230502</v>
      </c>
      <c r="H135" s="8" t="s">
        <v>47</v>
      </c>
    </row>
    <row r="136" spans="1:25" x14ac:dyDescent="0.35">
      <c r="A136" s="1" t="s">
        <v>2</v>
      </c>
      <c r="B136" s="2">
        <v>555</v>
      </c>
      <c r="C136" s="2">
        <v>347</v>
      </c>
      <c r="D136" s="3">
        <f t="shared" ref="D136:D140" si="27">C136/B136*100</f>
        <v>62.522522522522529</v>
      </c>
      <c r="E136" s="2">
        <f>'n both'!E98</f>
        <v>174</v>
      </c>
      <c r="F136" s="3">
        <f>E136/B136*100</f>
        <v>31.351351351351354</v>
      </c>
      <c r="H136" s="4">
        <f>SUM(B135:B140)</f>
        <v>3186</v>
      </c>
      <c r="I136" s="4">
        <f>SUM(C135:C140)</f>
        <v>1964</v>
      </c>
    </row>
    <row r="137" spans="1:25" x14ac:dyDescent="0.35">
      <c r="A137" s="1" t="s">
        <v>3</v>
      </c>
      <c r="B137" s="2">
        <v>458</v>
      </c>
      <c r="C137" s="2">
        <v>252</v>
      </c>
      <c r="D137" s="3">
        <f t="shared" si="27"/>
        <v>55.021834061135365</v>
      </c>
      <c r="E137" s="2">
        <f>'n over'!E98</f>
        <v>76</v>
      </c>
      <c r="F137" s="3">
        <f t="shared" ref="F137:F138" si="28">E137/B137*100</f>
        <v>16.593886462882097</v>
      </c>
    </row>
    <row r="138" spans="1:25" x14ac:dyDescent="0.35">
      <c r="A138" s="1" t="s">
        <v>4</v>
      </c>
      <c r="B138" s="2">
        <v>254</v>
      </c>
      <c r="C138" s="2">
        <v>166</v>
      </c>
      <c r="D138" s="3">
        <f t="shared" si="27"/>
        <v>65.354330708661408</v>
      </c>
      <c r="E138" s="2">
        <f>'n under'!E98</f>
        <v>33</v>
      </c>
      <c r="F138" s="3">
        <f t="shared" si="28"/>
        <v>12.992125984251967</v>
      </c>
    </row>
    <row r="139" spans="1:25" x14ac:dyDescent="0.35">
      <c r="A139" s="1" t="s">
        <v>5</v>
      </c>
      <c r="B139" s="2">
        <v>462</v>
      </c>
      <c r="C139" s="2">
        <v>373</v>
      </c>
      <c r="D139" s="3">
        <f t="shared" si="27"/>
        <v>80.735930735930737</v>
      </c>
      <c r="E139" s="2"/>
      <c r="F139" s="2"/>
    </row>
    <row r="140" spans="1:25" x14ac:dyDescent="0.35">
      <c r="A140" s="1" t="s">
        <v>6</v>
      </c>
      <c r="B140" s="2">
        <v>880</v>
      </c>
      <c r="C140" s="2">
        <v>720</v>
      </c>
      <c r="D140" s="3">
        <f t="shared" si="27"/>
        <v>81.818181818181827</v>
      </c>
      <c r="E140" s="2"/>
      <c r="F140" s="2"/>
    </row>
    <row r="142" spans="1:25" x14ac:dyDescent="0.35">
      <c r="A142" s="2"/>
      <c r="B142" s="5" t="s">
        <v>7</v>
      </c>
      <c r="C142" s="5" t="s">
        <v>8</v>
      </c>
      <c r="D142" s="5" t="s">
        <v>9</v>
      </c>
      <c r="E142" s="5" t="s">
        <v>10</v>
      </c>
      <c r="F142" s="5" t="s">
        <v>11</v>
      </c>
      <c r="G142" s="5" t="s">
        <v>9</v>
      </c>
      <c r="H142" s="5" t="s">
        <v>41</v>
      </c>
      <c r="I142" s="5" t="s">
        <v>38</v>
      </c>
    </row>
    <row r="143" spans="1:25" x14ac:dyDescent="0.35">
      <c r="A143" s="1" t="s">
        <v>12</v>
      </c>
      <c r="B143" s="2">
        <f>B139+B140</f>
        <v>1342</v>
      </c>
      <c r="C143" s="2">
        <f>C139+C140</f>
        <v>1093</v>
      </c>
      <c r="D143" s="3">
        <f>C143/B143*100</f>
        <v>81.445603576751111</v>
      </c>
      <c r="E143" s="2">
        <f>B135+B136+B137+B138</f>
        <v>1844</v>
      </c>
      <c r="F143" s="2">
        <f>C135+C136+C137+C138</f>
        <v>871</v>
      </c>
      <c r="G143" s="3">
        <f>F143/E143*100</f>
        <v>47.234273318872013</v>
      </c>
      <c r="H143" s="2">
        <f>E136+E137+E138+E135</f>
        <v>290</v>
      </c>
      <c r="I143" s="11">
        <f>H143/E143*100</f>
        <v>15.726681127982648</v>
      </c>
    </row>
    <row r="145" spans="1:9" x14ac:dyDescent="0.35">
      <c r="A145" s="21" t="s">
        <v>13</v>
      </c>
      <c r="B145" s="21"/>
      <c r="D145" s="21" t="s">
        <v>14</v>
      </c>
      <c r="E145" s="21"/>
      <c r="G145" s="21" t="s">
        <v>15</v>
      </c>
      <c r="H145" s="21"/>
      <c r="I145" s="8"/>
    </row>
    <row r="146" spans="1:9" x14ac:dyDescent="0.35">
      <c r="A146" s="1" t="s">
        <v>1</v>
      </c>
      <c r="B146" s="3">
        <f>B135/(SUM(B135:B140))*100</f>
        <v>18.110483364720654</v>
      </c>
      <c r="D146" s="1" t="s">
        <v>1</v>
      </c>
      <c r="E146" s="3">
        <f>B135/SUM(B135:B138)*100</f>
        <v>31.290672451193057</v>
      </c>
      <c r="G146" s="1" t="s">
        <v>5</v>
      </c>
      <c r="H146" s="3">
        <f>B139/SUM(B139:B140)*100</f>
        <v>34.42622950819672</v>
      </c>
      <c r="I146" s="7"/>
    </row>
    <row r="147" spans="1:9" x14ac:dyDescent="0.35">
      <c r="A147" s="1" t="s">
        <v>2</v>
      </c>
      <c r="B147" s="3">
        <f>B136/(SUM(B135:B140))*100</f>
        <v>17.419962335216574</v>
      </c>
      <c r="D147" s="1" t="s">
        <v>2</v>
      </c>
      <c r="E147" s="3">
        <f>B136/SUM(B135:B138)*100</f>
        <v>30.097613882863339</v>
      </c>
      <c r="G147" s="1" t="s">
        <v>6</v>
      </c>
      <c r="H147" s="3">
        <f>B140/SUM(B139:B140)*100</f>
        <v>65.573770491803273</v>
      </c>
      <c r="I147" s="7"/>
    </row>
    <row r="148" spans="1:9" x14ac:dyDescent="0.35">
      <c r="A148" s="1" t="s">
        <v>3</v>
      </c>
      <c r="B148" s="3">
        <f>B137/(SUM(B135:B140))*100</f>
        <v>14.375392341494036</v>
      </c>
      <c r="D148" s="1" t="s">
        <v>3</v>
      </c>
      <c r="E148" s="3">
        <f>B137/SUM(B135:B138)*100</f>
        <v>24.837310195227765</v>
      </c>
    </row>
    <row r="149" spans="1:9" x14ac:dyDescent="0.35">
      <c r="A149" s="1" t="s">
        <v>4</v>
      </c>
      <c r="B149" s="3">
        <f>B138/(SUM(B135:B140))*100</f>
        <v>7.9723791588198365</v>
      </c>
      <c r="D149" s="1" t="s">
        <v>4</v>
      </c>
      <c r="E149" s="3">
        <f>B138/SUM(B135:B138)*100</f>
        <v>13.774403470715836</v>
      </c>
    </row>
    <row r="150" spans="1:9" x14ac:dyDescent="0.35">
      <c r="A150" s="1" t="s">
        <v>5</v>
      </c>
      <c r="B150" s="3">
        <f>B139/(SUM(B135:B140))*100</f>
        <v>14.500941619585687</v>
      </c>
    </row>
    <row r="151" spans="1:9" x14ac:dyDescent="0.35">
      <c r="A151" s="1" t="s">
        <v>6</v>
      </c>
      <c r="B151" s="3">
        <f>B140/(SUM(B135:B140))*100</f>
        <v>27.620841180163215</v>
      </c>
    </row>
    <row r="153" spans="1:9" x14ac:dyDescent="0.35">
      <c r="A153" s="21" t="s">
        <v>16</v>
      </c>
      <c r="B153" s="21"/>
      <c r="D153" s="21" t="s">
        <v>17</v>
      </c>
      <c r="E153" s="21"/>
      <c r="G153" s="21" t="s">
        <v>18</v>
      </c>
      <c r="H153" s="21"/>
      <c r="I153" s="8"/>
    </row>
    <row r="154" spans="1:9" x14ac:dyDescent="0.35">
      <c r="A154" s="1" t="s">
        <v>1</v>
      </c>
      <c r="B154" s="3">
        <f>C135/(SUM(C135:C140))*100</f>
        <v>5.3971486761710796</v>
      </c>
      <c r="D154" s="1" t="s">
        <v>1</v>
      </c>
      <c r="E154" s="3">
        <f>C135/SUM(C135:C138)*100</f>
        <v>12.169919632606199</v>
      </c>
      <c r="G154" s="1" t="s">
        <v>5</v>
      </c>
      <c r="H154" s="3">
        <f>C139/(C139+C140)*100</f>
        <v>34.126258005489483</v>
      </c>
      <c r="I154" s="7"/>
    </row>
    <row r="155" spans="1:9" x14ac:dyDescent="0.35">
      <c r="A155" s="1" t="s">
        <v>2</v>
      </c>
      <c r="B155" s="3">
        <f t="shared" ref="B155" si="29">C136/(SUM(C136:C141))*100</f>
        <v>18.67599569429494</v>
      </c>
      <c r="D155" s="1" t="s">
        <v>2</v>
      </c>
      <c r="E155" s="3">
        <f>C136/SUM(C135:C138)*100</f>
        <v>39.839265212399539</v>
      </c>
      <c r="G155" s="1" t="s">
        <v>6</v>
      </c>
      <c r="H155" s="3">
        <f>C140/(C139+C140)*100</f>
        <v>65.873741994510524</v>
      </c>
      <c r="I155" s="7"/>
    </row>
    <row r="156" spans="1:9" x14ac:dyDescent="0.35">
      <c r="A156" s="1" t="s">
        <v>3</v>
      </c>
      <c r="B156" s="3">
        <f>C137/(SUM(C135:C140))*100</f>
        <v>12.830957230142568</v>
      </c>
      <c r="D156" s="1" t="s">
        <v>3</v>
      </c>
      <c r="E156" s="3">
        <f>C137/SUM(C135:C138)*100</f>
        <v>28.932261768082661</v>
      </c>
    </row>
    <row r="157" spans="1:9" x14ac:dyDescent="0.35">
      <c r="A157" s="1" t="s">
        <v>4</v>
      </c>
      <c r="B157" s="3">
        <f>C138/(SUM(C135:C140))*100</f>
        <v>8.4521384928716898</v>
      </c>
      <c r="D157" s="1" t="s">
        <v>4</v>
      </c>
      <c r="E157" s="3">
        <f>C138/SUM(C135:C138)*100</f>
        <v>19.058553386911594</v>
      </c>
    </row>
    <row r="158" spans="1:9" x14ac:dyDescent="0.35">
      <c r="A158" s="1" t="s">
        <v>5</v>
      </c>
      <c r="B158" s="3">
        <f>C139/(SUM(C135:C140))*100</f>
        <v>18.991853360488797</v>
      </c>
    </row>
    <row r="159" spans="1:9" x14ac:dyDescent="0.35">
      <c r="A159" s="1" t="s">
        <v>6</v>
      </c>
      <c r="B159" s="3">
        <f>C140/(SUM(C135:C140))*100</f>
        <v>36.65987780040733</v>
      </c>
      <c r="D159" s="21" t="s">
        <v>42</v>
      </c>
      <c r="E159" s="21"/>
    </row>
    <row r="160" spans="1:9" x14ac:dyDescent="0.35">
      <c r="D160" s="1" t="s">
        <v>1</v>
      </c>
      <c r="E160" s="3" cm="1">
        <f t="array" ref="E160">1/SUM(E136:E138+1)*100</f>
        <v>0.34965034965034963</v>
      </c>
    </row>
    <row r="161" spans="1:9" x14ac:dyDescent="0.35">
      <c r="D161" s="1" t="s">
        <v>2</v>
      </c>
      <c r="E161" s="3">
        <f>E136/SUM(H143)*100</f>
        <v>60</v>
      </c>
    </row>
    <row r="162" spans="1:9" x14ac:dyDescent="0.35">
      <c r="D162" s="1" t="s">
        <v>3</v>
      </c>
      <c r="E162" s="3">
        <f>E137/SUM(H143)*100</f>
        <v>26.206896551724139</v>
      </c>
    </row>
    <row r="163" spans="1:9" x14ac:dyDescent="0.35">
      <c r="D163" s="1" t="s">
        <v>4</v>
      </c>
      <c r="E163" s="3">
        <f>E138/SUM(H143)*100</f>
        <v>11.379310344827587</v>
      </c>
    </row>
    <row r="166" spans="1:9" x14ac:dyDescent="0.35">
      <c r="A166" s="9" t="s">
        <v>32</v>
      </c>
      <c r="B166" s="10"/>
      <c r="C166" s="10"/>
      <c r="D166" s="10"/>
      <c r="E166" s="10"/>
      <c r="F166" s="10"/>
      <c r="G166" s="10"/>
      <c r="H166" s="10"/>
      <c r="I166" s="10"/>
    </row>
    <row r="167" spans="1:9" x14ac:dyDescent="0.35">
      <c r="A167" s="6"/>
      <c r="B167" s="5" t="s">
        <v>34</v>
      </c>
      <c r="C167" s="5" t="s">
        <v>35</v>
      </c>
      <c r="D167" s="5" t="s">
        <v>36</v>
      </c>
      <c r="E167" s="5" t="s">
        <v>37</v>
      </c>
      <c r="F167" s="5" t="s">
        <v>38</v>
      </c>
    </row>
    <row r="168" spans="1:9" x14ac:dyDescent="0.35">
      <c r="A168" s="1" t="s">
        <v>1</v>
      </c>
      <c r="B168" s="2">
        <v>1058</v>
      </c>
      <c r="C168" s="2">
        <v>221</v>
      </c>
      <c r="D168" s="3">
        <f>C168/B168*100</f>
        <v>20.888468809073725</v>
      </c>
      <c r="E168" s="2">
        <v>8</v>
      </c>
      <c r="F168" s="3">
        <f>E168/B168*100</f>
        <v>0.75614366729678639</v>
      </c>
      <c r="H168" s="8" t="s">
        <v>47</v>
      </c>
    </row>
    <row r="169" spans="1:9" x14ac:dyDescent="0.35">
      <c r="A169" s="1" t="s">
        <v>2</v>
      </c>
      <c r="B169" s="2">
        <v>361</v>
      </c>
      <c r="C169" s="2">
        <v>226</v>
      </c>
      <c r="D169" s="3">
        <f t="shared" ref="D169:D173" si="30">C169/B169*100</f>
        <v>62.603878116343495</v>
      </c>
      <c r="E169" s="2">
        <f>'n both'!E89</f>
        <v>134</v>
      </c>
      <c r="F169" s="3">
        <f>E169/B169*100</f>
        <v>37.119113573407205</v>
      </c>
      <c r="H169" s="4">
        <f>SUM(B168:B173)</f>
        <v>3010</v>
      </c>
      <c r="I169" s="4">
        <f>SUM(C168:C173)</f>
        <v>1527</v>
      </c>
    </row>
    <row r="170" spans="1:9" x14ac:dyDescent="0.35">
      <c r="A170" s="1" t="s">
        <v>3</v>
      </c>
      <c r="B170" s="2">
        <v>645</v>
      </c>
      <c r="C170" s="2">
        <v>365</v>
      </c>
      <c r="D170" s="3">
        <f t="shared" si="30"/>
        <v>56.589147286821706</v>
      </c>
      <c r="E170" s="2">
        <f>'n over'!E89</f>
        <v>79</v>
      </c>
      <c r="F170" s="3">
        <f t="shared" ref="F170:F171" si="31">E170/B170*100</f>
        <v>12.248062015503876</v>
      </c>
    </row>
    <row r="171" spans="1:9" x14ac:dyDescent="0.35">
      <c r="A171" s="1" t="s">
        <v>4</v>
      </c>
      <c r="B171" s="2">
        <v>326</v>
      </c>
      <c r="C171" s="2">
        <v>205</v>
      </c>
      <c r="D171" s="3">
        <f t="shared" si="30"/>
        <v>62.883435582822088</v>
      </c>
      <c r="E171" s="2">
        <f>'n under'!E89</f>
        <v>49</v>
      </c>
      <c r="F171" s="3">
        <f t="shared" si="31"/>
        <v>15.030674846625766</v>
      </c>
    </row>
    <row r="172" spans="1:9" x14ac:dyDescent="0.35">
      <c r="A172" s="1" t="s">
        <v>5</v>
      </c>
      <c r="B172" s="2">
        <v>254</v>
      </c>
      <c r="C172" s="2">
        <v>218</v>
      </c>
      <c r="D172" s="3">
        <f t="shared" si="30"/>
        <v>85.826771653543304</v>
      </c>
      <c r="E172" s="2"/>
      <c r="F172" s="2"/>
    </row>
    <row r="173" spans="1:9" x14ac:dyDescent="0.35">
      <c r="A173" s="1" t="s">
        <v>6</v>
      </c>
      <c r="B173" s="2">
        <v>366</v>
      </c>
      <c r="C173" s="2">
        <v>292</v>
      </c>
      <c r="D173" s="3">
        <f t="shared" si="30"/>
        <v>79.78142076502732</v>
      </c>
      <c r="E173" s="2"/>
      <c r="F173" s="2"/>
    </row>
    <row r="175" spans="1:9" x14ac:dyDescent="0.35">
      <c r="A175" s="2"/>
      <c r="B175" s="5" t="s">
        <v>7</v>
      </c>
      <c r="C175" s="5" t="s">
        <v>8</v>
      </c>
      <c r="D175" s="5" t="s">
        <v>9</v>
      </c>
      <c r="E175" s="5" t="s">
        <v>10</v>
      </c>
      <c r="F175" s="5" t="s">
        <v>11</v>
      </c>
      <c r="G175" s="5" t="s">
        <v>9</v>
      </c>
      <c r="H175" s="5" t="s">
        <v>41</v>
      </c>
      <c r="I175" s="5" t="s">
        <v>38</v>
      </c>
    </row>
    <row r="176" spans="1:9" x14ac:dyDescent="0.35">
      <c r="A176" s="1" t="s">
        <v>12</v>
      </c>
      <c r="B176" s="2">
        <f>B172+B173</f>
        <v>620</v>
      </c>
      <c r="C176" s="2">
        <f>C172+C173</f>
        <v>510</v>
      </c>
      <c r="D176" s="3">
        <f>C176/B176*100</f>
        <v>82.258064516129039</v>
      </c>
      <c r="E176" s="2">
        <f>B168+B169+B170+B171</f>
        <v>2390</v>
      </c>
      <c r="F176" s="2">
        <f>C168+C169+C170+C171</f>
        <v>1017</v>
      </c>
      <c r="G176" s="3">
        <f>F176/E176*100</f>
        <v>42.552301255230127</v>
      </c>
      <c r="H176" s="2">
        <f>E169+E170+E171+E168</f>
        <v>270</v>
      </c>
      <c r="I176" s="11">
        <f>H176/E176*100</f>
        <v>11.297071129707113</v>
      </c>
    </row>
    <row r="178" spans="1:9" x14ac:dyDescent="0.35">
      <c r="A178" s="21" t="s">
        <v>13</v>
      </c>
      <c r="B178" s="21"/>
      <c r="D178" s="21" t="s">
        <v>14</v>
      </c>
      <c r="E178" s="21"/>
      <c r="G178" s="21" t="s">
        <v>15</v>
      </c>
      <c r="H178" s="21"/>
      <c r="I178" s="8"/>
    </row>
    <row r="179" spans="1:9" x14ac:dyDescent="0.35">
      <c r="A179" s="1" t="s">
        <v>1</v>
      </c>
      <c r="B179" s="3">
        <f>B168/(SUM(B168:B173))*100</f>
        <v>35.14950166112957</v>
      </c>
      <c r="D179" s="1" t="s">
        <v>1</v>
      </c>
      <c r="E179" s="3">
        <f>B168/SUM(B168:B171)*100</f>
        <v>44.26778242677824</v>
      </c>
      <c r="G179" s="1" t="s">
        <v>5</v>
      </c>
      <c r="H179" s="3">
        <f>B172/SUM(B172:B173)*100</f>
        <v>40.967741935483872</v>
      </c>
      <c r="I179" s="7"/>
    </row>
    <row r="180" spans="1:9" x14ac:dyDescent="0.35">
      <c r="A180" s="1" t="s">
        <v>2</v>
      </c>
      <c r="B180" s="3">
        <f>B169/(SUM(B168:B173))*100</f>
        <v>11.993355481727574</v>
      </c>
      <c r="D180" s="1" t="s">
        <v>2</v>
      </c>
      <c r="E180" s="3">
        <f>B169/SUM(B168:B171)*100</f>
        <v>15.104602510460252</v>
      </c>
      <c r="G180" s="1" t="s">
        <v>6</v>
      </c>
      <c r="H180" s="3">
        <f>B173/SUM(B172:B173)*100</f>
        <v>59.032258064516128</v>
      </c>
      <c r="I180" s="7"/>
    </row>
    <row r="181" spans="1:9" x14ac:dyDescent="0.35">
      <c r="A181" s="1" t="s">
        <v>3</v>
      </c>
      <c r="B181" s="3">
        <f>B170/(SUM(B168:B173))*100</f>
        <v>21.428571428571427</v>
      </c>
      <c r="D181" s="1" t="s">
        <v>3</v>
      </c>
      <c r="E181" s="3">
        <f>B170/SUM(B168:B171)*100</f>
        <v>26.98744769874477</v>
      </c>
    </row>
    <row r="182" spans="1:9" x14ac:dyDescent="0.35">
      <c r="A182" s="1" t="s">
        <v>4</v>
      </c>
      <c r="B182" s="3">
        <f>B171/(SUM(B168:B173))*100</f>
        <v>10.830564784053157</v>
      </c>
      <c r="D182" s="1" t="s">
        <v>4</v>
      </c>
      <c r="E182" s="3">
        <f>B171/SUM(B168:B171)*100</f>
        <v>13.640167364016737</v>
      </c>
    </row>
    <row r="183" spans="1:9" x14ac:dyDescent="0.35">
      <c r="A183" s="1" t="s">
        <v>5</v>
      </c>
      <c r="B183" s="3">
        <f>B172/(SUM(B168:B173))*100</f>
        <v>8.4385382059800662</v>
      </c>
    </row>
    <row r="184" spans="1:9" x14ac:dyDescent="0.35">
      <c r="A184" s="1" t="s">
        <v>6</v>
      </c>
      <c r="B184" s="3">
        <f>B173/(SUM(B168:B173))*100</f>
        <v>12.159468438538205</v>
      </c>
    </row>
    <row r="186" spans="1:9" x14ac:dyDescent="0.35">
      <c r="A186" s="21" t="s">
        <v>16</v>
      </c>
      <c r="B186" s="21"/>
      <c r="D186" s="21" t="s">
        <v>17</v>
      </c>
      <c r="E186" s="21"/>
      <c r="G186" s="21" t="s">
        <v>18</v>
      </c>
      <c r="H186" s="21"/>
      <c r="I186" s="8"/>
    </row>
    <row r="187" spans="1:9" x14ac:dyDescent="0.35">
      <c r="A187" s="1" t="s">
        <v>1</v>
      </c>
      <c r="B187" s="3">
        <f>C168/(SUM(C168:C173))*100</f>
        <v>14.472822527832353</v>
      </c>
      <c r="D187" s="1" t="s">
        <v>1</v>
      </c>
      <c r="E187" s="3">
        <f>C168/SUM(C168:C171)*100</f>
        <v>21.730580137659782</v>
      </c>
      <c r="G187" s="1" t="s">
        <v>5</v>
      </c>
      <c r="H187" s="3">
        <f>C172/(C172+C173)*100</f>
        <v>42.745098039215684</v>
      </c>
      <c r="I187" s="7"/>
    </row>
    <row r="188" spans="1:9" x14ac:dyDescent="0.35">
      <c r="A188" s="1" t="s">
        <v>2</v>
      </c>
      <c r="B188" s="3">
        <f t="shared" ref="B188" si="32">C169/(SUM(C169:C174))*100</f>
        <v>17.304747320061256</v>
      </c>
      <c r="D188" s="1" t="s">
        <v>2</v>
      </c>
      <c r="E188" s="3">
        <f>C169/SUM(C168:C171)*100</f>
        <v>22.222222222222221</v>
      </c>
      <c r="G188" s="1" t="s">
        <v>6</v>
      </c>
      <c r="H188" s="3">
        <f>C173/(C172+C173)*100</f>
        <v>57.254901960784309</v>
      </c>
      <c r="I188" s="7"/>
    </row>
    <row r="189" spans="1:9" x14ac:dyDescent="0.35">
      <c r="A189" s="1" t="s">
        <v>3</v>
      </c>
      <c r="B189" s="3">
        <f>C170/(SUM(C168:C173))*100</f>
        <v>23.903077930582842</v>
      </c>
      <c r="D189" s="1" t="s">
        <v>3</v>
      </c>
      <c r="E189" s="3">
        <f>C170/SUM(C168:C171)*100</f>
        <v>35.889872173058009</v>
      </c>
    </row>
    <row r="190" spans="1:9" x14ac:dyDescent="0.35">
      <c r="A190" s="1" t="s">
        <v>4</v>
      </c>
      <c r="B190" s="3">
        <f>C171/(SUM(C168:C173))*100</f>
        <v>13.425016371971186</v>
      </c>
      <c r="D190" s="1" t="s">
        <v>4</v>
      </c>
      <c r="E190" s="3">
        <f>C171/SUM(C168:C171)*100</f>
        <v>20.15732546705998</v>
      </c>
    </row>
    <row r="191" spans="1:9" x14ac:dyDescent="0.35">
      <c r="A191" s="1" t="s">
        <v>5</v>
      </c>
      <c r="B191" s="3">
        <f>C172/(SUM(C168:C173))*100</f>
        <v>14.276358873608382</v>
      </c>
    </row>
    <row r="192" spans="1:9" x14ac:dyDescent="0.35">
      <c r="A192" s="1" t="s">
        <v>6</v>
      </c>
      <c r="B192" s="3">
        <f>C173/(SUM(C168:C173))*100</f>
        <v>19.122462344466275</v>
      </c>
      <c r="D192" s="21" t="s">
        <v>42</v>
      </c>
      <c r="E192" s="21"/>
    </row>
    <row r="193" spans="1:19" x14ac:dyDescent="0.35">
      <c r="A193" s="6"/>
      <c r="B193" s="7"/>
      <c r="D193" s="1" t="s">
        <v>1</v>
      </c>
      <c r="E193" s="3" cm="1">
        <f t="array" ref="E193">1/SUM(E169:E171+1)*100</f>
        <v>0.37735849056603776</v>
      </c>
    </row>
    <row r="194" spans="1:19" x14ac:dyDescent="0.35">
      <c r="A194" s="6"/>
      <c r="B194" s="7"/>
      <c r="D194" s="1" t="s">
        <v>2</v>
      </c>
      <c r="E194" s="3">
        <f>E169/SUM(H176)*100</f>
        <v>49.629629629629626</v>
      </c>
    </row>
    <row r="195" spans="1:19" x14ac:dyDescent="0.35">
      <c r="A195" s="6"/>
      <c r="B195" s="7"/>
      <c r="D195" s="1" t="s">
        <v>3</v>
      </c>
      <c r="E195" s="3">
        <f>E170/SUM(H176)*100</f>
        <v>29.259259259259256</v>
      </c>
    </row>
    <row r="196" spans="1:19" x14ac:dyDescent="0.35">
      <c r="A196" s="6"/>
      <c r="B196" s="7"/>
      <c r="D196" s="1" t="s">
        <v>4</v>
      </c>
      <c r="E196" s="3">
        <f>E171/SUM(H176)*100</f>
        <v>18.148148148148149</v>
      </c>
    </row>
    <row r="197" spans="1:19" x14ac:dyDescent="0.35">
      <c r="A197" s="6"/>
      <c r="B197" s="7"/>
    </row>
    <row r="199" spans="1:19" x14ac:dyDescent="0.35">
      <c r="A199" s="9" t="s">
        <v>30</v>
      </c>
      <c r="B199" s="10"/>
      <c r="C199" s="10"/>
      <c r="D199" s="10"/>
      <c r="E199" s="10"/>
      <c r="F199" s="10"/>
      <c r="G199" s="10"/>
      <c r="H199" s="10"/>
      <c r="I199" s="10"/>
      <c r="K199" s="9" t="s">
        <v>31</v>
      </c>
      <c r="L199" s="10"/>
      <c r="M199" s="10"/>
      <c r="N199" s="10"/>
      <c r="O199" s="10"/>
      <c r="P199" s="10"/>
      <c r="Q199" s="10"/>
      <c r="R199" s="10"/>
      <c r="S199" s="10"/>
    </row>
    <row r="200" spans="1:19" x14ac:dyDescent="0.35">
      <c r="A200" s="6"/>
      <c r="B200" s="5" t="s">
        <v>34</v>
      </c>
      <c r="C200" s="5" t="s">
        <v>35</v>
      </c>
      <c r="D200" s="5" t="s">
        <v>36</v>
      </c>
      <c r="E200" s="5" t="s">
        <v>37</v>
      </c>
      <c r="F200" s="5" t="s">
        <v>38</v>
      </c>
      <c r="K200" s="6"/>
      <c r="L200" s="5" t="s">
        <v>34</v>
      </c>
      <c r="M200" s="5" t="s">
        <v>35</v>
      </c>
      <c r="N200" s="5" t="s">
        <v>36</v>
      </c>
      <c r="O200" s="5" t="s">
        <v>37</v>
      </c>
      <c r="P200" s="5" t="s">
        <v>38</v>
      </c>
      <c r="Q200" s="4"/>
      <c r="R200" s="4"/>
      <c r="S200" s="4"/>
    </row>
    <row r="201" spans="1:19" x14ac:dyDescent="0.35">
      <c r="A201" s="1" t="s">
        <v>1</v>
      </c>
      <c r="B201" s="2">
        <v>155</v>
      </c>
      <c r="C201" s="2">
        <v>40</v>
      </c>
      <c r="D201" s="3">
        <f>C201/B201*100</f>
        <v>25.806451612903224</v>
      </c>
      <c r="E201" s="2">
        <v>4</v>
      </c>
      <c r="F201" s="3">
        <f>E201/B201*100</f>
        <v>2.5806451612903225</v>
      </c>
      <c r="H201" s="8" t="s">
        <v>47</v>
      </c>
      <c r="K201" s="1" t="s">
        <v>1</v>
      </c>
      <c r="L201" s="2">
        <v>64</v>
      </c>
      <c r="M201" s="2">
        <v>30</v>
      </c>
      <c r="N201" s="3">
        <f>M201/L201*100</f>
        <v>46.875</v>
      </c>
      <c r="O201" s="2">
        <v>4</v>
      </c>
      <c r="P201" s="3">
        <f>O201/L201*100</f>
        <v>6.25</v>
      </c>
      <c r="Q201" s="4"/>
      <c r="R201" s="8" t="s">
        <v>47</v>
      </c>
      <c r="S201" s="4"/>
    </row>
    <row r="202" spans="1:19" x14ac:dyDescent="0.35">
      <c r="A202" s="1" t="s">
        <v>2</v>
      </c>
      <c r="B202" s="2">
        <v>258</v>
      </c>
      <c r="C202" s="2">
        <v>182</v>
      </c>
      <c r="D202" s="3">
        <f t="shared" ref="D202:D206" si="33">C202/B202*100</f>
        <v>70.542635658914733</v>
      </c>
      <c r="E202" s="2">
        <f>'n both'!E73</f>
        <v>113</v>
      </c>
      <c r="F202" s="3">
        <f>E202/B202*100</f>
        <v>43.798449612403104</v>
      </c>
      <c r="H202" s="4">
        <f>SUM(B201:B206)</f>
        <v>1123</v>
      </c>
      <c r="I202" s="4">
        <f>SUM(C201:C206)</f>
        <v>753</v>
      </c>
      <c r="K202" s="1" t="s">
        <v>2</v>
      </c>
      <c r="L202" s="2">
        <v>71</v>
      </c>
      <c r="M202" s="2">
        <v>51</v>
      </c>
      <c r="N202" s="3">
        <f t="shared" ref="N202:N206" si="34">M202/L202*100</f>
        <v>71.83098591549296</v>
      </c>
      <c r="O202" s="2">
        <f>'n both'!E79</f>
        <v>34</v>
      </c>
      <c r="P202" s="3">
        <f>O202/L202*100</f>
        <v>47.887323943661968</v>
      </c>
      <c r="Q202" s="4"/>
      <c r="R202" s="4">
        <f>SUM(L201:L206)</f>
        <v>379</v>
      </c>
      <c r="S202" s="4">
        <f>SUM(M201:M206)</f>
        <v>280</v>
      </c>
    </row>
    <row r="203" spans="1:19" x14ac:dyDescent="0.35">
      <c r="A203" s="1" t="s">
        <v>3</v>
      </c>
      <c r="B203" s="2">
        <v>225</v>
      </c>
      <c r="C203" s="2">
        <v>150</v>
      </c>
      <c r="D203" s="3">
        <f t="shared" si="33"/>
        <v>66.666666666666657</v>
      </c>
      <c r="E203" s="2">
        <f>'n over'!E73</f>
        <v>54</v>
      </c>
      <c r="F203" s="3">
        <f t="shared" ref="F203:F204" si="35">E203/B203*100</f>
        <v>24</v>
      </c>
      <c r="K203" s="1" t="s">
        <v>3</v>
      </c>
      <c r="L203" s="2">
        <v>105</v>
      </c>
      <c r="M203" s="2">
        <v>76</v>
      </c>
      <c r="N203" s="3">
        <f t="shared" si="34"/>
        <v>72.38095238095238</v>
      </c>
      <c r="O203" s="2">
        <f>'n over'!E79</f>
        <v>37</v>
      </c>
      <c r="P203" s="3">
        <f t="shared" ref="P203:P204" si="36">O203/L203*100</f>
        <v>35.238095238095241</v>
      </c>
      <c r="Q203" s="4"/>
      <c r="R203" s="4"/>
      <c r="S203" s="4"/>
    </row>
    <row r="204" spans="1:19" x14ac:dyDescent="0.35">
      <c r="A204" s="1" t="s">
        <v>4</v>
      </c>
      <c r="B204" s="2">
        <v>159</v>
      </c>
      <c r="C204" s="2">
        <v>102</v>
      </c>
      <c r="D204" s="3">
        <f t="shared" si="33"/>
        <v>64.15094339622641</v>
      </c>
      <c r="E204" s="2">
        <f>'n under'!E73</f>
        <v>23</v>
      </c>
      <c r="F204" s="3">
        <f t="shared" si="35"/>
        <v>14.465408805031446</v>
      </c>
      <c r="K204" s="1" t="s">
        <v>4</v>
      </c>
      <c r="L204" s="2">
        <v>40</v>
      </c>
      <c r="M204" s="2">
        <v>31</v>
      </c>
      <c r="N204" s="3">
        <f t="shared" si="34"/>
        <v>77.5</v>
      </c>
      <c r="O204" s="2">
        <f>'n under'!E79</f>
        <v>9</v>
      </c>
      <c r="P204" s="3">
        <f t="shared" si="36"/>
        <v>22.5</v>
      </c>
      <c r="Q204" s="4"/>
      <c r="R204" s="4"/>
      <c r="S204" s="4"/>
    </row>
    <row r="205" spans="1:19" x14ac:dyDescent="0.35">
      <c r="A205" s="1" t="s">
        <v>5</v>
      </c>
      <c r="B205" s="2">
        <v>122</v>
      </c>
      <c r="C205" s="2">
        <v>110</v>
      </c>
      <c r="D205" s="3">
        <f t="shared" si="33"/>
        <v>90.163934426229503</v>
      </c>
      <c r="E205" s="2"/>
      <c r="F205" s="2"/>
      <c r="K205" s="1" t="s">
        <v>5</v>
      </c>
      <c r="L205" s="2">
        <v>58</v>
      </c>
      <c r="M205" s="2">
        <v>55</v>
      </c>
      <c r="N205" s="3">
        <f t="shared" si="34"/>
        <v>94.827586206896555</v>
      </c>
      <c r="O205" s="2"/>
      <c r="P205" s="2"/>
      <c r="Q205" s="4"/>
      <c r="R205" s="4"/>
      <c r="S205" s="4"/>
    </row>
    <row r="206" spans="1:19" x14ac:dyDescent="0.35">
      <c r="A206" s="1" t="s">
        <v>6</v>
      </c>
      <c r="B206" s="2">
        <v>204</v>
      </c>
      <c r="C206" s="2">
        <v>169</v>
      </c>
      <c r="D206" s="3">
        <f t="shared" si="33"/>
        <v>82.843137254901961</v>
      </c>
      <c r="E206" s="2"/>
      <c r="F206" s="2"/>
      <c r="K206" s="1" t="s">
        <v>6</v>
      </c>
      <c r="L206" s="2">
        <v>41</v>
      </c>
      <c r="M206" s="2">
        <v>37</v>
      </c>
      <c r="N206" s="3">
        <f t="shared" si="34"/>
        <v>90.243902439024396</v>
      </c>
      <c r="O206" s="2"/>
      <c r="P206" s="2"/>
      <c r="Q206" s="4"/>
      <c r="R206" s="4"/>
      <c r="S206" s="4"/>
    </row>
    <row r="207" spans="1:19" x14ac:dyDescent="0.35">
      <c r="K207" s="4"/>
      <c r="L207" s="4"/>
      <c r="M207" s="4"/>
      <c r="N207" s="4"/>
      <c r="O207" s="4"/>
      <c r="P207" s="4"/>
      <c r="Q207" s="4"/>
      <c r="R207" s="4"/>
      <c r="S207" s="4"/>
    </row>
    <row r="208" spans="1:19" x14ac:dyDescent="0.35">
      <c r="A208" s="2"/>
      <c r="B208" s="5" t="s">
        <v>7</v>
      </c>
      <c r="C208" s="5" t="s">
        <v>8</v>
      </c>
      <c r="D208" s="5" t="s">
        <v>9</v>
      </c>
      <c r="E208" s="5" t="s">
        <v>10</v>
      </c>
      <c r="F208" s="5" t="s">
        <v>11</v>
      </c>
      <c r="G208" s="5" t="s">
        <v>9</v>
      </c>
      <c r="H208" s="5" t="s">
        <v>41</v>
      </c>
      <c r="I208" s="5" t="s">
        <v>38</v>
      </c>
      <c r="K208" s="2"/>
      <c r="L208" s="5" t="s">
        <v>7</v>
      </c>
      <c r="M208" s="5" t="s">
        <v>8</v>
      </c>
      <c r="N208" s="5" t="s">
        <v>9</v>
      </c>
      <c r="O208" s="5" t="s">
        <v>10</v>
      </c>
      <c r="P208" s="5" t="s">
        <v>11</v>
      </c>
      <c r="Q208" s="5" t="s">
        <v>9</v>
      </c>
      <c r="R208" s="5" t="s">
        <v>41</v>
      </c>
      <c r="S208" s="5" t="s">
        <v>38</v>
      </c>
    </row>
    <row r="209" spans="1:19" x14ac:dyDescent="0.35">
      <c r="A209" s="1" t="s">
        <v>12</v>
      </c>
      <c r="B209" s="2">
        <f>B205+B206</f>
        <v>326</v>
      </c>
      <c r="C209" s="2">
        <f>C205+C206</f>
        <v>279</v>
      </c>
      <c r="D209" s="3">
        <f>C209/B209*100</f>
        <v>85.582822085889575</v>
      </c>
      <c r="E209" s="2">
        <f>B201+B202+B203+B204</f>
        <v>797</v>
      </c>
      <c r="F209" s="2">
        <f>C201+C202+C203+C204</f>
        <v>474</v>
      </c>
      <c r="G209" s="3">
        <f>F209/E209*100</f>
        <v>59.47302383939774</v>
      </c>
      <c r="H209" s="2">
        <f>E202+E203+E204+E201</f>
        <v>194</v>
      </c>
      <c r="I209" s="11">
        <f>H209/E209*100</f>
        <v>24.341279799247175</v>
      </c>
      <c r="K209" s="1" t="s">
        <v>12</v>
      </c>
      <c r="L209" s="2">
        <f>L205+L206</f>
        <v>99</v>
      </c>
      <c r="M209" s="2">
        <f>M205+M206</f>
        <v>92</v>
      </c>
      <c r="N209" s="3">
        <f>M209/L209*100</f>
        <v>92.929292929292927</v>
      </c>
      <c r="O209" s="2">
        <f>L201+L202+L203+L204</f>
        <v>280</v>
      </c>
      <c r="P209" s="2">
        <f>M201+M202+M203+M204</f>
        <v>188</v>
      </c>
      <c r="Q209" s="3">
        <f>P209/O209*100</f>
        <v>67.142857142857139</v>
      </c>
      <c r="R209" s="2">
        <f>O202+O203+O204+O201</f>
        <v>84</v>
      </c>
      <c r="S209" s="11">
        <f>R209/O209*100</f>
        <v>30</v>
      </c>
    </row>
    <row r="210" spans="1:19" x14ac:dyDescent="0.35">
      <c r="K210" s="4"/>
      <c r="L210" s="4"/>
      <c r="M210" s="4"/>
      <c r="N210" s="4"/>
      <c r="O210" s="4"/>
      <c r="P210" s="4"/>
      <c r="Q210" s="4"/>
      <c r="R210" s="4"/>
      <c r="S210" s="4"/>
    </row>
    <row r="211" spans="1:19" x14ac:dyDescent="0.35">
      <c r="A211" s="21" t="s">
        <v>13</v>
      </c>
      <c r="B211" s="21"/>
      <c r="D211" s="21" t="s">
        <v>14</v>
      </c>
      <c r="E211" s="21"/>
      <c r="G211" s="21" t="s">
        <v>15</v>
      </c>
      <c r="H211" s="21"/>
      <c r="I211" s="8"/>
      <c r="K211" s="21" t="s">
        <v>13</v>
      </c>
      <c r="L211" s="21"/>
      <c r="M211" s="4"/>
      <c r="N211" s="21" t="s">
        <v>14</v>
      </c>
      <c r="O211" s="21"/>
      <c r="P211" s="4"/>
      <c r="Q211" s="21" t="s">
        <v>15</v>
      </c>
      <c r="R211" s="21"/>
      <c r="S211" s="8"/>
    </row>
    <row r="212" spans="1:19" x14ac:dyDescent="0.35">
      <c r="A212" s="1" t="s">
        <v>1</v>
      </c>
      <c r="B212" s="3">
        <f>B201/(SUM(B201:B206))*100</f>
        <v>13.802315227070347</v>
      </c>
      <c r="D212" s="1" t="s">
        <v>1</v>
      </c>
      <c r="E212" s="3">
        <f>B201/SUM(B201:B204)*100</f>
        <v>19.44792973651192</v>
      </c>
      <c r="G212" s="1" t="s">
        <v>5</v>
      </c>
      <c r="H212" s="3">
        <f>B205/SUM(B205:B206)*100</f>
        <v>37.423312883435585</v>
      </c>
      <c r="I212" s="7"/>
      <c r="K212" s="1" t="s">
        <v>1</v>
      </c>
      <c r="L212" s="3">
        <f>L201/(SUM(L201:L206))*100</f>
        <v>16.886543535620053</v>
      </c>
      <c r="M212" s="4"/>
      <c r="N212" s="1" t="s">
        <v>1</v>
      </c>
      <c r="O212" s="3">
        <f>L201/SUM(L201:L204)*100</f>
        <v>22.857142857142858</v>
      </c>
      <c r="P212" s="4"/>
      <c r="Q212" s="1" t="s">
        <v>5</v>
      </c>
      <c r="R212" s="3">
        <f>L205/SUM(L205:L206)*100</f>
        <v>58.585858585858588</v>
      </c>
      <c r="S212" s="7"/>
    </row>
    <row r="213" spans="1:19" x14ac:dyDescent="0.35">
      <c r="A213" s="1" t="s">
        <v>2</v>
      </c>
      <c r="B213" s="3">
        <f>B202/(SUM(B201:B206))*100</f>
        <v>22.974176313446126</v>
      </c>
      <c r="D213" s="1" t="s">
        <v>2</v>
      </c>
      <c r="E213" s="3">
        <f>B202/SUM(B201:B204)*100</f>
        <v>32.371392722710162</v>
      </c>
      <c r="G213" s="1" t="s">
        <v>6</v>
      </c>
      <c r="H213" s="3">
        <f>B206/SUM(B205:B206)*100</f>
        <v>62.576687116564422</v>
      </c>
      <c r="I213" s="7"/>
      <c r="K213" s="1" t="s">
        <v>2</v>
      </c>
      <c r="L213" s="3">
        <f>L202/(SUM(L201:L206))*100</f>
        <v>18.733509234828496</v>
      </c>
      <c r="M213" s="4"/>
      <c r="N213" s="1" t="s">
        <v>2</v>
      </c>
      <c r="O213" s="3">
        <f>L202/SUM(L201:L204)*100</f>
        <v>25.357142857142854</v>
      </c>
      <c r="P213" s="4"/>
      <c r="Q213" s="1" t="s">
        <v>6</v>
      </c>
      <c r="R213" s="3">
        <f>L206/SUM(L205:L206)*100</f>
        <v>41.414141414141412</v>
      </c>
      <c r="S213" s="7"/>
    </row>
    <row r="214" spans="1:19" x14ac:dyDescent="0.35">
      <c r="A214" s="1" t="s">
        <v>3</v>
      </c>
      <c r="B214" s="3">
        <f>B203/(SUM(B201:B206))*100</f>
        <v>20.035618878005344</v>
      </c>
      <c r="D214" s="1" t="s">
        <v>3</v>
      </c>
      <c r="E214" s="3">
        <f>B203/SUM(B201:B204)*100</f>
        <v>28.230865746549561</v>
      </c>
      <c r="K214" s="1" t="s">
        <v>3</v>
      </c>
      <c r="L214" s="3">
        <f>L203/(SUM(L201:L206))*100</f>
        <v>27.70448548812665</v>
      </c>
      <c r="M214" s="4"/>
      <c r="N214" s="1" t="s">
        <v>3</v>
      </c>
      <c r="O214" s="3">
        <f>L203/SUM(L201:L204)*100</f>
        <v>37.5</v>
      </c>
      <c r="P214" s="4"/>
      <c r="Q214" s="4"/>
      <c r="R214" s="4"/>
      <c r="S214" s="4"/>
    </row>
    <row r="215" spans="1:19" x14ac:dyDescent="0.35">
      <c r="A215" s="1" t="s">
        <v>4</v>
      </c>
      <c r="B215" s="3">
        <f>B204/(SUM(B201:B206))*100</f>
        <v>14.158504007123776</v>
      </c>
      <c r="D215" s="1" t="s">
        <v>4</v>
      </c>
      <c r="E215" s="3">
        <f>B204/SUM(B201:B204)*100</f>
        <v>19.949811794228356</v>
      </c>
      <c r="K215" s="1" t="s">
        <v>4</v>
      </c>
      <c r="L215" s="3">
        <f>L204/(SUM(L201:L206))*100</f>
        <v>10.554089709762533</v>
      </c>
      <c r="M215" s="4"/>
      <c r="N215" s="1" t="s">
        <v>4</v>
      </c>
      <c r="O215" s="3">
        <f>L204/SUM(L201:L204)*100</f>
        <v>14.285714285714285</v>
      </c>
      <c r="P215" s="4"/>
      <c r="Q215" s="4"/>
      <c r="R215" s="4"/>
      <c r="S215" s="4"/>
    </row>
    <row r="216" spans="1:19" x14ac:dyDescent="0.35">
      <c r="A216" s="1" t="s">
        <v>5</v>
      </c>
      <c r="B216" s="3">
        <f>B205/(SUM(B201:B206))*100</f>
        <v>10.863757791629563</v>
      </c>
      <c r="K216" s="1" t="s">
        <v>5</v>
      </c>
      <c r="L216" s="3">
        <f>L205/(SUM(L201:L206))*100</f>
        <v>15.303430079155673</v>
      </c>
      <c r="M216" s="4"/>
      <c r="N216" s="4"/>
      <c r="O216" s="4"/>
      <c r="P216" s="4"/>
      <c r="Q216" s="4"/>
      <c r="R216" s="4"/>
      <c r="S216" s="4"/>
    </row>
    <row r="217" spans="1:19" x14ac:dyDescent="0.35">
      <c r="A217" s="1" t="s">
        <v>6</v>
      </c>
      <c r="B217" s="3">
        <f>B206/(SUM(B201:B206))*100</f>
        <v>18.165627782724844</v>
      </c>
      <c r="K217" s="1" t="s">
        <v>6</v>
      </c>
      <c r="L217" s="3">
        <f>L206/(SUM(L201:L206))*100</f>
        <v>10.817941952506596</v>
      </c>
      <c r="M217" s="4"/>
      <c r="N217" s="4"/>
      <c r="O217" s="4"/>
      <c r="P217" s="4"/>
      <c r="Q217" s="4"/>
      <c r="R217" s="4"/>
      <c r="S217" s="4"/>
    </row>
    <row r="218" spans="1:19" x14ac:dyDescent="0.35">
      <c r="K218" s="4"/>
      <c r="L218" s="4"/>
      <c r="M218" s="4"/>
      <c r="N218" s="4"/>
      <c r="O218" s="4"/>
      <c r="P218" s="4"/>
      <c r="Q218" s="4"/>
      <c r="R218" s="4"/>
      <c r="S218" s="4"/>
    </row>
    <row r="219" spans="1:19" x14ac:dyDescent="0.35">
      <c r="A219" s="21" t="s">
        <v>16</v>
      </c>
      <c r="B219" s="21"/>
      <c r="D219" s="21" t="s">
        <v>17</v>
      </c>
      <c r="E219" s="21"/>
      <c r="G219" s="21" t="s">
        <v>18</v>
      </c>
      <c r="H219" s="21"/>
      <c r="I219" s="8"/>
      <c r="K219" s="21" t="s">
        <v>16</v>
      </c>
      <c r="L219" s="21"/>
      <c r="M219" s="4"/>
      <c r="N219" s="21" t="s">
        <v>17</v>
      </c>
      <c r="O219" s="21"/>
      <c r="P219" s="4"/>
      <c r="Q219" s="21" t="s">
        <v>18</v>
      </c>
      <c r="R219" s="21"/>
      <c r="S219" s="8"/>
    </row>
    <row r="220" spans="1:19" x14ac:dyDescent="0.35">
      <c r="A220" s="1" t="s">
        <v>1</v>
      </c>
      <c r="B220" s="3">
        <f>C201/(SUM(C201:C206))*100</f>
        <v>5.3120849933598935</v>
      </c>
      <c r="D220" s="1" t="s">
        <v>1</v>
      </c>
      <c r="E220" s="3">
        <f>C201/SUM(C201:C204)*100</f>
        <v>8.4388185654008439</v>
      </c>
      <c r="G220" s="1" t="s">
        <v>5</v>
      </c>
      <c r="H220" s="3">
        <f>C205/(C205+C206)*100</f>
        <v>39.426523297491038</v>
      </c>
      <c r="I220" s="7"/>
      <c r="K220" s="1" t="s">
        <v>1</v>
      </c>
      <c r="L220" s="3">
        <f>M201/(SUM(M201:M206))*100</f>
        <v>10.714285714285714</v>
      </c>
      <c r="M220" s="4"/>
      <c r="N220" s="1" t="s">
        <v>1</v>
      </c>
      <c r="O220" s="3">
        <f>M201/SUM(M201:M204)*100</f>
        <v>15.957446808510639</v>
      </c>
      <c r="P220" s="4"/>
      <c r="Q220" s="1" t="s">
        <v>5</v>
      </c>
      <c r="R220" s="3">
        <f>M205/(M205+M206)*100</f>
        <v>59.782608695652172</v>
      </c>
      <c r="S220" s="7"/>
    </row>
    <row r="221" spans="1:19" x14ac:dyDescent="0.35">
      <c r="A221" s="1" t="s">
        <v>2</v>
      </c>
      <c r="B221" s="3">
        <f t="shared" ref="B221" si="37">C202/(SUM(C202:C207))*100</f>
        <v>25.525946704067319</v>
      </c>
      <c r="D221" s="1" t="s">
        <v>2</v>
      </c>
      <c r="E221" s="3">
        <f>C202/SUM(C201:C204)*100</f>
        <v>38.396624472573833</v>
      </c>
      <c r="G221" s="1" t="s">
        <v>6</v>
      </c>
      <c r="H221" s="3">
        <f>C206/(C205+C206)*100</f>
        <v>60.57347670250897</v>
      </c>
      <c r="I221" s="7"/>
      <c r="K221" s="1" t="s">
        <v>2</v>
      </c>
      <c r="L221" s="3">
        <f t="shared" ref="L221" si="38">M202/(SUM(M202:M207))*100</f>
        <v>20.399999999999999</v>
      </c>
      <c r="M221" s="4"/>
      <c r="N221" s="1" t="s">
        <v>2</v>
      </c>
      <c r="O221" s="3">
        <f>M202/SUM(M201:M204)*100</f>
        <v>27.127659574468083</v>
      </c>
      <c r="P221" s="4"/>
      <c r="Q221" s="1" t="s">
        <v>6</v>
      </c>
      <c r="R221" s="3">
        <f>M206/(M205+M206)*100</f>
        <v>40.217391304347828</v>
      </c>
      <c r="S221" s="7"/>
    </row>
    <row r="222" spans="1:19" x14ac:dyDescent="0.35">
      <c r="A222" s="1" t="s">
        <v>3</v>
      </c>
      <c r="B222" s="3">
        <f>C203/(SUM(C201:C206))*100</f>
        <v>19.920318725099602</v>
      </c>
      <c r="D222" s="1" t="s">
        <v>3</v>
      </c>
      <c r="E222" s="3">
        <f>C203/SUM(C201:C204)*100</f>
        <v>31.645569620253166</v>
      </c>
      <c r="K222" s="1" t="s">
        <v>3</v>
      </c>
      <c r="L222" s="3">
        <f>M203/(SUM(M201:M206))*100</f>
        <v>27.142857142857142</v>
      </c>
      <c r="M222" s="4"/>
      <c r="N222" s="1" t="s">
        <v>3</v>
      </c>
      <c r="O222" s="3">
        <f>M203/SUM(M201:M204)*100</f>
        <v>40.425531914893611</v>
      </c>
      <c r="P222" s="4"/>
      <c r="Q222" s="4"/>
      <c r="R222" s="4"/>
      <c r="S222" s="4"/>
    </row>
    <row r="223" spans="1:19" x14ac:dyDescent="0.35">
      <c r="A223" s="1" t="s">
        <v>4</v>
      </c>
      <c r="B223" s="3">
        <f>C204/(SUM(C201:C206))*100</f>
        <v>13.545816733067728</v>
      </c>
      <c r="D223" s="1" t="s">
        <v>4</v>
      </c>
      <c r="E223" s="3">
        <f>C204/SUM(C201:C204)*100</f>
        <v>21.518987341772153</v>
      </c>
      <c r="K223" s="1" t="s">
        <v>4</v>
      </c>
      <c r="L223" s="3">
        <f>M204/(SUM(M201:M206))*100</f>
        <v>11.071428571428571</v>
      </c>
      <c r="M223" s="4"/>
      <c r="N223" s="1" t="s">
        <v>4</v>
      </c>
      <c r="O223" s="3">
        <f>M204/SUM(M201:M204)*100</f>
        <v>16.48936170212766</v>
      </c>
      <c r="P223" s="4"/>
      <c r="Q223" s="4"/>
      <c r="R223" s="4"/>
      <c r="S223" s="4"/>
    </row>
    <row r="224" spans="1:19" x14ac:dyDescent="0.35">
      <c r="A224" s="1" t="s">
        <v>5</v>
      </c>
      <c r="B224" s="3">
        <f>C205/(SUM(C201:C206))*100</f>
        <v>14.608233731739709</v>
      </c>
      <c r="K224" s="1" t="s">
        <v>5</v>
      </c>
      <c r="L224" s="3">
        <f>M205/(SUM(M201:M206))*100</f>
        <v>19.642857142857142</v>
      </c>
      <c r="M224" s="4"/>
      <c r="N224" s="4"/>
      <c r="O224" s="4"/>
      <c r="P224" s="4"/>
      <c r="Q224" s="4"/>
      <c r="R224" s="4"/>
      <c r="S224" s="4"/>
    </row>
    <row r="225" spans="1:19" x14ac:dyDescent="0.35">
      <c r="A225" s="1" t="s">
        <v>6</v>
      </c>
      <c r="B225" s="3">
        <f>C206/(SUM(C201:C206))*100</f>
        <v>22.443559096945549</v>
      </c>
      <c r="D225" s="21" t="s">
        <v>42</v>
      </c>
      <c r="E225" s="21"/>
      <c r="K225" s="1" t="s">
        <v>6</v>
      </c>
      <c r="L225" s="3">
        <f>M206/(SUM(M201:M206))*100</f>
        <v>13.214285714285715</v>
      </c>
      <c r="M225" s="4"/>
      <c r="N225" s="21" t="s">
        <v>42</v>
      </c>
      <c r="O225" s="21"/>
      <c r="P225" s="4"/>
      <c r="Q225" s="4"/>
      <c r="R225" s="4"/>
      <c r="S225" s="4"/>
    </row>
    <row r="226" spans="1:19" x14ac:dyDescent="0.35">
      <c r="A226" s="6"/>
      <c r="B226" s="7"/>
      <c r="D226" s="1" t="s">
        <v>1</v>
      </c>
      <c r="E226" s="3" cm="1">
        <f t="array" ref="E226">1/SUM(E202:E204+1)*100</f>
        <v>0.5181347150259068</v>
      </c>
      <c r="K226" s="6"/>
      <c r="L226" s="7"/>
      <c r="M226" s="4"/>
      <c r="N226" s="1" t="s">
        <v>1</v>
      </c>
      <c r="O226" s="3" cm="1">
        <f t="array" ref="O226">1/SUM(O202:O204+1)*100</f>
        <v>1.2048192771084338</v>
      </c>
      <c r="P226" s="4"/>
      <c r="Q226" s="4"/>
      <c r="R226" s="4"/>
      <c r="S226" s="4"/>
    </row>
    <row r="227" spans="1:19" x14ac:dyDescent="0.35">
      <c r="A227" s="6"/>
      <c r="B227" s="7"/>
      <c r="D227" s="1" t="s">
        <v>2</v>
      </c>
      <c r="E227" s="3">
        <f>E202/SUM(H209)*100</f>
        <v>58.247422680412377</v>
      </c>
      <c r="K227" s="6"/>
      <c r="L227" s="7"/>
      <c r="M227" s="4"/>
      <c r="N227" s="1" t="s">
        <v>2</v>
      </c>
      <c r="O227" s="3">
        <f>O202/SUM(R209)*100</f>
        <v>40.476190476190474</v>
      </c>
      <c r="P227" s="4"/>
      <c r="Q227" s="4"/>
      <c r="R227" s="4"/>
      <c r="S227" s="4"/>
    </row>
    <row r="228" spans="1:19" x14ac:dyDescent="0.35">
      <c r="A228" s="6"/>
      <c r="B228" s="7"/>
      <c r="D228" s="1" t="s">
        <v>3</v>
      </c>
      <c r="E228" s="3">
        <f>E203/SUM(H209)*100</f>
        <v>27.835051546391753</v>
      </c>
      <c r="K228" s="6"/>
      <c r="L228" s="7"/>
      <c r="M228" s="4"/>
      <c r="N228" s="1" t="s">
        <v>3</v>
      </c>
      <c r="O228" s="3">
        <f>O203/SUM(R209)*100</f>
        <v>44.047619047619044</v>
      </c>
      <c r="P228" s="4"/>
      <c r="Q228" s="4"/>
      <c r="R228" s="4"/>
      <c r="S228" s="4"/>
    </row>
    <row r="229" spans="1:19" x14ac:dyDescent="0.35">
      <c r="A229" s="6"/>
      <c r="B229" s="7"/>
      <c r="D229" s="1" t="s">
        <v>4</v>
      </c>
      <c r="E229" s="3">
        <f>E204/SUM(H209)*100</f>
        <v>11.855670103092782</v>
      </c>
      <c r="K229" s="6"/>
      <c r="L229" s="7"/>
      <c r="M229" s="4"/>
      <c r="N229" s="1" t="s">
        <v>4</v>
      </c>
      <c r="O229" s="3">
        <f>O204/SUM(R209)*100</f>
        <v>10.714285714285714</v>
      </c>
      <c r="P229" s="4"/>
      <c r="Q229" s="4"/>
      <c r="R229" s="4"/>
      <c r="S229" s="4"/>
    </row>
    <row r="230" spans="1:19" x14ac:dyDescent="0.35">
      <c r="A230" s="6"/>
      <c r="B230" s="7"/>
      <c r="K230" s="6"/>
      <c r="L230" s="7"/>
      <c r="M230" s="4"/>
      <c r="N230" s="4"/>
      <c r="O230" s="4"/>
      <c r="P230" s="4"/>
      <c r="Q230" s="4"/>
      <c r="R230" s="4"/>
      <c r="S230" s="4"/>
    </row>
    <row r="232" spans="1:19" x14ac:dyDescent="0.35">
      <c r="A232" s="9" t="s">
        <v>84</v>
      </c>
      <c r="B232" s="10"/>
      <c r="C232" s="10"/>
      <c r="D232" s="10"/>
      <c r="E232" s="10"/>
      <c r="F232" s="10"/>
      <c r="G232" s="10"/>
      <c r="H232" s="10"/>
      <c r="I232" s="10"/>
      <c r="K232" s="9" t="s">
        <v>85</v>
      </c>
      <c r="L232" s="10"/>
      <c r="M232" s="10"/>
      <c r="N232" s="10"/>
      <c r="O232" s="10"/>
      <c r="P232" s="10"/>
      <c r="Q232" s="10"/>
      <c r="R232" s="10"/>
      <c r="S232" s="10"/>
    </row>
    <row r="233" spans="1:19" x14ac:dyDescent="0.35">
      <c r="A233" s="6"/>
      <c r="B233" s="5" t="s">
        <v>34</v>
      </c>
      <c r="C233" s="5" t="s">
        <v>35</v>
      </c>
      <c r="D233" s="5" t="s">
        <v>36</v>
      </c>
      <c r="E233" s="5" t="s">
        <v>37</v>
      </c>
      <c r="F233" s="5" t="s">
        <v>38</v>
      </c>
      <c r="K233" s="6"/>
      <c r="L233" s="5" t="s">
        <v>34</v>
      </c>
      <c r="M233" s="5" t="s">
        <v>35</v>
      </c>
      <c r="N233" s="5" t="s">
        <v>36</v>
      </c>
      <c r="O233" s="5" t="s">
        <v>37</v>
      </c>
      <c r="P233" s="5" t="s">
        <v>38</v>
      </c>
      <c r="Q233" s="4"/>
      <c r="R233" s="4"/>
      <c r="S233" s="4"/>
    </row>
    <row r="234" spans="1:19" x14ac:dyDescent="0.35">
      <c r="A234" s="1" t="s">
        <v>1</v>
      </c>
      <c r="B234" s="2">
        <v>1371</v>
      </c>
      <c r="C234" s="2">
        <v>401</v>
      </c>
      <c r="D234" s="3">
        <f>C234/B234*100</f>
        <v>29.248723559445661</v>
      </c>
      <c r="E234" s="2">
        <v>14</v>
      </c>
      <c r="F234" s="3">
        <f>E234/B234*100</f>
        <v>1.0211524434719184</v>
      </c>
      <c r="H234" s="8" t="s">
        <v>47</v>
      </c>
      <c r="K234" s="1" t="s">
        <v>1</v>
      </c>
      <c r="L234" s="2">
        <v>2284</v>
      </c>
      <c r="M234" s="2">
        <v>521</v>
      </c>
      <c r="N234" s="3">
        <f>M234/L234*100</f>
        <v>22.810858143607707</v>
      </c>
      <c r="O234" s="2">
        <v>15</v>
      </c>
      <c r="P234" s="3">
        <f>O234/L234*100</f>
        <v>0.65674255691768824</v>
      </c>
      <c r="Q234" s="4"/>
      <c r="R234" s="8" t="s">
        <v>47</v>
      </c>
      <c r="S234" s="4"/>
    </row>
    <row r="235" spans="1:19" x14ac:dyDescent="0.35">
      <c r="A235" s="1" t="s">
        <v>2</v>
      </c>
      <c r="B235" s="2">
        <v>1803</v>
      </c>
      <c r="C235" s="2">
        <v>1327</v>
      </c>
      <c r="D235" s="3">
        <f t="shared" ref="D235:D239" si="39">C235/B235*100</f>
        <v>73.599556295063778</v>
      </c>
      <c r="E235" s="2">
        <f>'n both'!E50</f>
        <v>665</v>
      </c>
      <c r="F235" s="3">
        <f>E235/B235*100</f>
        <v>36.882972823072656</v>
      </c>
      <c r="H235" s="4">
        <f>SUM(B234:B239)</f>
        <v>7357</v>
      </c>
      <c r="I235" s="4">
        <f>SUM(C234:C239)</f>
        <v>4605</v>
      </c>
      <c r="K235" s="1" t="s">
        <v>2</v>
      </c>
      <c r="L235" s="2">
        <v>4001</v>
      </c>
      <c r="M235" s="2">
        <v>2699</v>
      </c>
      <c r="N235" s="3">
        <f t="shared" ref="N235:N239" si="40">M235/L235*100</f>
        <v>67.458135466133456</v>
      </c>
      <c r="O235" s="2">
        <f>'n both'!E67</f>
        <v>1585</v>
      </c>
      <c r="P235" s="3">
        <f>O235/L235*100</f>
        <v>39.61509622594351</v>
      </c>
      <c r="Q235" s="4"/>
      <c r="R235" s="4">
        <f>SUM(L234:L239)</f>
        <v>14314</v>
      </c>
      <c r="S235" s="4">
        <f>SUM(M234:M239)</f>
        <v>8605</v>
      </c>
    </row>
    <row r="236" spans="1:19" x14ac:dyDescent="0.35">
      <c r="A236" s="1" t="s">
        <v>3</v>
      </c>
      <c r="B236" s="2">
        <v>327</v>
      </c>
      <c r="C236" s="2">
        <v>186</v>
      </c>
      <c r="D236" s="3">
        <f t="shared" si="39"/>
        <v>56.88073394495413</v>
      </c>
      <c r="E236" s="2">
        <f>'n over'!E50</f>
        <v>88</v>
      </c>
      <c r="F236" s="3">
        <f t="shared" ref="F236:F237" si="41">E236/B236*100</f>
        <v>26.911314984709477</v>
      </c>
      <c r="K236" s="1" t="s">
        <v>3</v>
      </c>
      <c r="L236" s="2">
        <v>763</v>
      </c>
      <c r="M236" s="2">
        <v>402</v>
      </c>
      <c r="N236" s="3">
        <f t="shared" si="40"/>
        <v>52.686762778505901</v>
      </c>
      <c r="O236" s="2">
        <f>'n over'!E67</f>
        <v>172</v>
      </c>
      <c r="P236" s="3">
        <f t="shared" ref="P236:P237" si="42">O236/L236*100</f>
        <v>22.542595019659238</v>
      </c>
      <c r="Q236" s="4"/>
      <c r="R236" s="4"/>
      <c r="S236" s="4"/>
    </row>
    <row r="237" spans="1:19" x14ac:dyDescent="0.35">
      <c r="A237" s="1" t="s">
        <v>4</v>
      </c>
      <c r="B237" s="2">
        <v>1453</v>
      </c>
      <c r="C237" s="2">
        <v>724</v>
      </c>
      <c r="D237" s="3">
        <f t="shared" si="39"/>
        <v>49.827942188575364</v>
      </c>
      <c r="E237" s="2">
        <f>'n under'!E50</f>
        <v>89</v>
      </c>
      <c r="F237" s="3">
        <f t="shared" si="41"/>
        <v>6.1252580867171371</v>
      </c>
      <c r="K237" s="1" t="s">
        <v>4</v>
      </c>
      <c r="L237" s="2">
        <v>2576</v>
      </c>
      <c r="M237" s="2">
        <v>1222</v>
      </c>
      <c r="N237" s="3">
        <f t="shared" si="40"/>
        <v>47.437888198757769</v>
      </c>
      <c r="O237" s="2">
        <f>'n under'!E67</f>
        <v>126</v>
      </c>
      <c r="P237" s="3">
        <f t="shared" si="42"/>
        <v>4.8913043478260869</v>
      </c>
      <c r="Q237" s="4"/>
      <c r="R237" s="4"/>
      <c r="S237" s="4"/>
    </row>
    <row r="238" spans="1:19" x14ac:dyDescent="0.35">
      <c r="A238" s="1" t="s">
        <v>5</v>
      </c>
      <c r="B238" s="2">
        <v>1206</v>
      </c>
      <c r="C238" s="2">
        <v>1023</v>
      </c>
      <c r="D238" s="3">
        <f t="shared" si="39"/>
        <v>84.825870646766163</v>
      </c>
      <c r="E238" s="2"/>
      <c r="F238" s="2"/>
      <c r="K238" s="1" t="s">
        <v>5</v>
      </c>
      <c r="L238" s="2">
        <v>1877</v>
      </c>
      <c r="M238" s="2">
        <v>1632</v>
      </c>
      <c r="N238" s="3">
        <f t="shared" si="40"/>
        <v>86.947256259989345</v>
      </c>
      <c r="O238" s="2"/>
      <c r="P238" s="2"/>
      <c r="Q238" s="4"/>
      <c r="R238" s="4"/>
      <c r="S238" s="4"/>
    </row>
    <row r="239" spans="1:19" x14ac:dyDescent="0.35">
      <c r="A239" s="1" t="s">
        <v>6</v>
      </c>
      <c r="B239" s="2">
        <v>1197</v>
      </c>
      <c r="C239" s="2">
        <v>944</v>
      </c>
      <c r="D239" s="3">
        <f t="shared" si="39"/>
        <v>78.863826232247277</v>
      </c>
      <c r="E239" s="2"/>
      <c r="F239" s="2"/>
      <c r="K239" s="1" t="s">
        <v>6</v>
      </c>
      <c r="L239" s="2">
        <v>2813</v>
      </c>
      <c r="M239" s="2">
        <v>2129</v>
      </c>
      <c r="N239" s="3">
        <f t="shared" si="40"/>
        <v>75.684322787060083</v>
      </c>
      <c r="O239" s="2"/>
      <c r="P239" s="2"/>
      <c r="Q239" s="4"/>
      <c r="R239" s="4"/>
      <c r="S239" s="4"/>
    </row>
    <row r="240" spans="1:19" x14ac:dyDescent="0.35">
      <c r="K240" s="4"/>
      <c r="L240" s="4"/>
      <c r="M240" s="4"/>
      <c r="N240" s="4"/>
      <c r="O240" s="4"/>
      <c r="P240" s="4"/>
      <c r="Q240" s="4"/>
      <c r="R240" s="4"/>
      <c r="S240" s="4"/>
    </row>
    <row r="241" spans="1:19" x14ac:dyDescent="0.35">
      <c r="A241" s="2"/>
      <c r="B241" s="5" t="s">
        <v>7</v>
      </c>
      <c r="C241" s="5" t="s">
        <v>8</v>
      </c>
      <c r="D241" s="5" t="s">
        <v>9</v>
      </c>
      <c r="E241" s="5" t="s">
        <v>10</v>
      </c>
      <c r="F241" s="5" t="s">
        <v>11</v>
      </c>
      <c r="G241" s="5" t="s">
        <v>9</v>
      </c>
      <c r="H241" s="5" t="s">
        <v>41</v>
      </c>
      <c r="I241" s="5" t="s">
        <v>38</v>
      </c>
      <c r="K241" s="2"/>
      <c r="L241" s="5" t="s">
        <v>7</v>
      </c>
      <c r="M241" s="5" t="s">
        <v>8</v>
      </c>
      <c r="N241" s="5" t="s">
        <v>9</v>
      </c>
      <c r="O241" s="5" t="s">
        <v>10</v>
      </c>
      <c r="P241" s="5" t="s">
        <v>11</v>
      </c>
      <c r="Q241" s="5" t="s">
        <v>9</v>
      </c>
      <c r="R241" s="5" t="s">
        <v>41</v>
      </c>
      <c r="S241" s="5" t="s">
        <v>38</v>
      </c>
    </row>
    <row r="242" spans="1:19" x14ac:dyDescent="0.35">
      <c r="A242" s="1" t="s">
        <v>12</v>
      </c>
      <c r="B242" s="2">
        <f>B238+B239</f>
        <v>2403</v>
      </c>
      <c r="C242" s="2">
        <f>C238+C239</f>
        <v>1967</v>
      </c>
      <c r="D242" s="3">
        <f>C242/B242*100</f>
        <v>81.856013316687466</v>
      </c>
      <c r="E242" s="2">
        <f>B234+B235+B236+B237</f>
        <v>4954</v>
      </c>
      <c r="F242" s="2">
        <f>C234+C235+C236+C237</f>
        <v>2638</v>
      </c>
      <c r="G242" s="3">
        <f>F242/E242*100</f>
        <v>53.249899071457406</v>
      </c>
      <c r="H242" s="2">
        <f>E235+E236+E237+E234</f>
        <v>856</v>
      </c>
      <c r="I242" s="11">
        <f>H242/E242*100</f>
        <v>17.27896649172386</v>
      </c>
      <c r="K242" s="1" t="s">
        <v>12</v>
      </c>
      <c r="L242" s="2">
        <f>L238+L239</f>
        <v>4690</v>
      </c>
      <c r="M242" s="2">
        <f>M238+M239</f>
        <v>3761</v>
      </c>
      <c r="N242" s="3">
        <f>M242/L242*100</f>
        <v>80.191897654584224</v>
      </c>
      <c r="O242" s="2">
        <f>L234+L235+L236+L237</f>
        <v>9624</v>
      </c>
      <c r="P242" s="2">
        <f>M234+M235+M236+M237</f>
        <v>4844</v>
      </c>
      <c r="Q242" s="3">
        <f>P242/O242*100</f>
        <v>50.332502078137985</v>
      </c>
      <c r="R242" s="2">
        <f>O235+O236+O237+O234</f>
        <v>1898</v>
      </c>
      <c r="S242" s="11">
        <f>R242/O242*100</f>
        <v>19.721529509559435</v>
      </c>
    </row>
    <row r="243" spans="1:19" x14ac:dyDescent="0.35">
      <c r="K243" s="4"/>
      <c r="L243" s="4"/>
      <c r="M243" s="4"/>
      <c r="N243" s="4"/>
      <c r="O243" s="4"/>
      <c r="P243" s="4"/>
      <c r="Q243" s="4"/>
      <c r="R243" s="4"/>
      <c r="S243" s="4"/>
    </row>
    <row r="244" spans="1:19" x14ac:dyDescent="0.35">
      <c r="A244" s="21" t="s">
        <v>13</v>
      </c>
      <c r="B244" s="21"/>
      <c r="D244" s="21" t="s">
        <v>14</v>
      </c>
      <c r="E244" s="21"/>
      <c r="G244" s="21" t="s">
        <v>15</v>
      </c>
      <c r="H244" s="21"/>
      <c r="I244" s="8"/>
      <c r="K244" s="21" t="s">
        <v>13</v>
      </c>
      <c r="L244" s="21"/>
      <c r="M244" s="4"/>
      <c r="N244" s="21" t="s">
        <v>14</v>
      </c>
      <c r="O244" s="21"/>
      <c r="P244" s="4"/>
      <c r="Q244" s="21" t="s">
        <v>15</v>
      </c>
      <c r="R244" s="21"/>
      <c r="S244" s="8"/>
    </row>
    <row r="245" spans="1:19" x14ac:dyDescent="0.35">
      <c r="A245" s="1" t="s">
        <v>1</v>
      </c>
      <c r="B245" s="3">
        <f>B234/(SUM(B234:B239))*100</f>
        <v>18.635313307054506</v>
      </c>
      <c r="D245" s="1" t="s">
        <v>1</v>
      </c>
      <c r="E245" s="3">
        <f>B234/SUM(B234:B237)*100</f>
        <v>27.67460637868389</v>
      </c>
      <c r="G245" s="1" t="s">
        <v>5</v>
      </c>
      <c r="H245" s="3">
        <f>B238/SUM(B238:B239)*100</f>
        <v>50.187265917603</v>
      </c>
      <c r="I245" s="7"/>
      <c r="K245" s="1" t="s">
        <v>1</v>
      </c>
      <c r="L245" s="3">
        <f>L234/(SUM(L234:L239))*100</f>
        <v>15.95640631549532</v>
      </c>
      <c r="M245" s="4"/>
      <c r="N245" s="1" t="s">
        <v>1</v>
      </c>
      <c r="O245" s="3">
        <f>L234/SUM(L234:L237)*100</f>
        <v>23.732335827098918</v>
      </c>
      <c r="P245" s="4"/>
      <c r="Q245" s="1" t="s">
        <v>5</v>
      </c>
      <c r="R245" s="3">
        <f>L238/SUM(L238:L239)*100</f>
        <v>40.021321961620473</v>
      </c>
      <c r="S245" s="7"/>
    </row>
    <row r="246" spans="1:19" x14ac:dyDescent="0.35">
      <c r="A246" s="1" t="s">
        <v>2</v>
      </c>
      <c r="B246" s="3">
        <f>B235/(SUM(B234:B239))*100</f>
        <v>24.507271985863806</v>
      </c>
      <c r="D246" s="1" t="s">
        <v>2</v>
      </c>
      <c r="E246" s="3">
        <f>B235/SUM(B234:B237)*100</f>
        <v>36.394832458619298</v>
      </c>
      <c r="G246" s="1" t="s">
        <v>6</v>
      </c>
      <c r="H246" s="3">
        <f>B239/SUM(B238:B239)*100</f>
        <v>49.812734082397</v>
      </c>
      <c r="I246" s="7"/>
      <c r="K246" s="1" t="s">
        <v>2</v>
      </c>
      <c r="L246" s="3">
        <f>L235/(SUM(L234:L239))*100</f>
        <v>27.951655721671091</v>
      </c>
      <c r="M246" s="4"/>
      <c r="N246" s="1" t="s">
        <v>2</v>
      </c>
      <c r="O246" s="3">
        <f>L235/SUM(L234:L237)*100</f>
        <v>41.573150457190359</v>
      </c>
      <c r="P246" s="4"/>
      <c r="Q246" s="1" t="s">
        <v>6</v>
      </c>
      <c r="R246" s="3">
        <f>L239/SUM(L238:L239)*100</f>
        <v>59.978678038379527</v>
      </c>
      <c r="S246" s="7"/>
    </row>
    <row r="247" spans="1:19" x14ac:dyDescent="0.35">
      <c r="A247" s="1" t="s">
        <v>3</v>
      </c>
      <c r="B247" s="3">
        <f>B236/(SUM(B234:B239))*100</f>
        <v>4.4447464999320374</v>
      </c>
      <c r="D247" s="1" t="s">
        <v>3</v>
      </c>
      <c r="E247" s="3">
        <f>B236/SUM(B234:B237)*100</f>
        <v>6.6007266855066611</v>
      </c>
      <c r="K247" s="1" t="s">
        <v>3</v>
      </c>
      <c r="L247" s="3">
        <f>L236/(SUM(L234:L239))*100</f>
        <v>5.3304457174793907</v>
      </c>
      <c r="M247" s="4"/>
      <c r="N247" s="1" t="s">
        <v>3</v>
      </c>
      <c r="O247" s="3">
        <f>L236/SUM(L234:L237)*100</f>
        <v>7.9280964256026598</v>
      </c>
      <c r="P247" s="4"/>
      <c r="Q247" s="4"/>
      <c r="R247" s="4"/>
      <c r="S247" s="4"/>
    </row>
    <row r="248" spans="1:19" x14ac:dyDescent="0.35">
      <c r="A248" s="1" t="s">
        <v>4</v>
      </c>
      <c r="B248" s="3">
        <f>B237/(SUM(B234:B239))*100</f>
        <v>19.749898056272936</v>
      </c>
      <c r="D248" s="1" t="s">
        <v>4</v>
      </c>
      <c r="E248" s="3">
        <f>B237/SUM(B234:B237)*100</f>
        <v>29.329834477190147</v>
      </c>
      <c r="K248" s="1" t="s">
        <v>4</v>
      </c>
      <c r="L248" s="3">
        <f>L237/(SUM(L234:L239))*100</f>
        <v>17.996367192957944</v>
      </c>
      <c r="M248" s="4"/>
      <c r="N248" s="1" t="s">
        <v>4</v>
      </c>
      <c r="O248" s="3">
        <f>L237/SUM(L234:L237)*100</f>
        <v>26.766417290108063</v>
      </c>
      <c r="P248" s="4"/>
      <c r="Q248" s="4"/>
      <c r="R248" s="4"/>
      <c r="S248" s="4"/>
    </row>
    <row r="249" spans="1:19" x14ac:dyDescent="0.35">
      <c r="A249" s="1" t="s">
        <v>5</v>
      </c>
      <c r="B249" s="3">
        <f>B238/(SUM(B234:B239))*100</f>
        <v>16.392551311675955</v>
      </c>
      <c r="K249" s="1" t="s">
        <v>5</v>
      </c>
      <c r="L249" s="3">
        <f>L238/(SUM(L234:L239))*100</f>
        <v>13.113036188347071</v>
      </c>
      <c r="M249" s="4"/>
      <c r="N249" s="4"/>
      <c r="O249" s="4"/>
      <c r="P249" s="4"/>
      <c r="Q249" s="4"/>
      <c r="R249" s="4"/>
      <c r="S249" s="4"/>
    </row>
    <row r="250" spans="1:19" x14ac:dyDescent="0.35">
      <c r="A250" s="1" t="s">
        <v>6</v>
      </c>
      <c r="B250" s="3">
        <f>B239/(SUM(B234:B239))*100</f>
        <v>16.270218839200762</v>
      </c>
      <c r="K250" s="1" t="s">
        <v>6</v>
      </c>
      <c r="L250" s="3">
        <f>L239/(SUM(L234:L239))*100</f>
        <v>19.652088864049183</v>
      </c>
      <c r="M250" s="4"/>
      <c r="N250" s="4"/>
      <c r="O250" s="4"/>
      <c r="P250" s="4"/>
      <c r="Q250" s="4"/>
      <c r="R250" s="4"/>
      <c r="S250" s="4"/>
    </row>
    <row r="251" spans="1:19" x14ac:dyDescent="0.35">
      <c r="K251" s="4"/>
      <c r="L251" s="4"/>
      <c r="M251" s="4"/>
      <c r="N251" s="4"/>
      <c r="O251" s="4"/>
      <c r="P251" s="4"/>
      <c r="Q251" s="4"/>
      <c r="R251" s="4"/>
      <c r="S251" s="4"/>
    </row>
    <row r="252" spans="1:19" x14ac:dyDescent="0.35">
      <c r="A252" s="21" t="s">
        <v>16</v>
      </c>
      <c r="B252" s="21"/>
      <c r="D252" s="21" t="s">
        <v>17</v>
      </c>
      <c r="E252" s="21"/>
      <c r="G252" s="21" t="s">
        <v>18</v>
      </c>
      <c r="H252" s="21"/>
      <c r="I252" s="8"/>
      <c r="K252" s="21" t="s">
        <v>16</v>
      </c>
      <c r="L252" s="21"/>
      <c r="M252" s="4"/>
      <c r="N252" s="21" t="s">
        <v>17</v>
      </c>
      <c r="O252" s="21"/>
      <c r="P252" s="4"/>
      <c r="Q252" s="21" t="s">
        <v>18</v>
      </c>
      <c r="R252" s="21"/>
      <c r="S252" s="8"/>
    </row>
    <row r="253" spans="1:19" x14ac:dyDescent="0.35">
      <c r="A253" s="1" t="s">
        <v>1</v>
      </c>
      <c r="B253" s="3">
        <f>C234/(SUM(C234:C239))*100</f>
        <v>8.7079261672095551</v>
      </c>
      <c r="D253" s="1" t="s">
        <v>1</v>
      </c>
      <c r="E253" s="3">
        <f>C234/SUM(C234:C237)*100</f>
        <v>15.200909780136469</v>
      </c>
      <c r="G253" s="1" t="s">
        <v>5</v>
      </c>
      <c r="H253" s="3">
        <f>C238/(C238+C239)*100</f>
        <v>52.008134214539915</v>
      </c>
      <c r="I253" s="7"/>
      <c r="K253" s="1" t="s">
        <v>1</v>
      </c>
      <c r="L253" s="3">
        <f>M234/(SUM(M234:M239))*100</f>
        <v>6.0546194073213249</v>
      </c>
      <c r="M253" s="4"/>
      <c r="N253" s="1" t="s">
        <v>1</v>
      </c>
      <c r="O253" s="3">
        <f>M234/SUM(M234:M237)*100</f>
        <v>10.755573905862924</v>
      </c>
      <c r="P253" s="4"/>
      <c r="Q253" s="1" t="s">
        <v>5</v>
      </c>
      <c r="R253" s="3">
        <f>M238/(M238+M239)*100</f>
        <v>43.392714703536292</v>
      </c>
      <c r="S253" s="7"/>
    </row>
    <row r="254" spans="1:19" x14ac:dyDescent="0.35">
      <c r="A254" s="1" t="s">
        <v>2</v>
      </c>
      <c r="B254" s="3">
        <f t="shared" ref="B254" si="43">C235/(SUM(C235:C240))*100</f>
        <v>31.565176022835395</v>
      </c>
      <c r="D254" s="1" t="s">
        <v>2</v>
      </c>
      <c r="E254" s="3">
        <f>C235/SUM(C234:C237)*100</f>
        <v>50.303260045489004</v>
      </c>
      <c r="G254" s="1" t="s">
        <v>6</v>
      </c>
      <c r="H254" s="3">
        <f>C239/(C238+C239)*100</f>
        <v>47.991865785460092</v>
      </c>
      <c r="I254" s="7"/>
      <c r="K254" s="1" t="s">
        <v>2</v>
      </c>
      <c r="L254" s="3">
        <f t="shared" ref="L254" si="44">M235/(SUM(M235:M240))*100</f>
        <v>33.386937159821869</v>
      </c>
      <c r="M254" s="4"/>
      <c r="N254" s="1" t="s">
        <v>2</v>
      </c>
      <c r="O254" s="3">
        <f>M235/SUM(M234:M237)*100</f>
        <v>55.718414533443436</v>
      </c>
      <c r="P254" s="4"/>
      <c r="Q254" s="1" t="s">
        <v>6</v>
      </c>
      <c r="R254" s="3">
        <f>M239/(M238+M239)*100</f>
        <v>56.607285296463708</v>
      </c>
      <c r="S254" s="7"/>
    </row>
    <row r="255" spans="1:19" x14ac:dyDescent="0.35">
      <c r="A255" s="1" t="s">
        <v>3</v>
      </c>
      <c r="B255" s="3">
        <f>C236/(SUM(C234:C239))*100</f>
        <v>4.0390879478827362</v>
      </c>
      <c r="D255" s="1" t="s">
        <v>3</v>
      </c>
      <c r="E255" s="3">
        <f>C236/SUM(C234:C237)*100</f>
        <v>7.0507960576194089</v>
      </c>
      <c r="K255" s="1" t="s">
        <v>3</v>
      </c>
      <c r="L255" s="3">
        <f>M236/(SUM(M234:M239))*100</f>
        <v>4.6717024985473561</v>
      </c>
      <c r="M255" s="4"/>
      <c r="N255" s="1" t="s">
        <v>3</v>
      </c>
      <c r="O255" s="3">
        <f>M236/SUM(M234:M237)*100</f>
        <v>8.2989265070189937</v>
      </c>
      <c r="P255" s="4"/>
      <c r="Q255" s="4"/>
      <c r="R255" s="4"/>
      <c r="S255" s="4"/>
    </row>
    <row r="256" spans="1:19" x14ac:dyDescent="0.35">
      <c r="A256" s="1" t="s">
        <v>4</v>
      </c>
      <c r="B256" s="3">
        <f>C237/(SUM(C234:C239))*100</f>
        <v>15.722041259500545</v>
      </c>
      <c r="D256" s="1" t="s">
        <v>4</v>
      </c>
      <c r="E256" s="3">
        <f>C237/SUM(C234:C237)*100</f>
        <v>27.445034116755117</v>
      </c>
      <c r="K256" s="1" t="s">
        <v>4</v>
      </c>
      <c r="L256" s="3">
        <f>M237/(SUM(M234:M239))*100</f>
        <v>14.201045903544451</v>
      </c>
      <c r="M256" s="4"/>
      <c r="N256" s="1" t="s">
        <v>4</v>
      </c>
      <c r="O256" s="3">
        <f>M237/SUM(M234:M237)*100</f>
        <v>25.227085053674646</v>
      </c>
      <c r="P256" s="4"/>
      <c r="Q256" s="4"/>
      <c r="R256" s="4"/>
      <c r="S256" s="4"/>
    </row>
    <row r="257" spans="1:19" x14ac:dyDescent="0.35">
      <c r="A257" s="1" t="s">
        <v>5</v>
      </c>
      <c r="B257" s="3">
        <f>C238/(SUM(C234:C239))*100</f>
        <v>22.21498371335505</v>
      </c>
      <c r="K257" s="1" t="s">
        <v>5</v>
      </c>
      <c r="L257" s="3">
        <f>M238/(SUM(M234:M239))*100</f>
        <v>18.965717606042997</v>
      </c>
      <c r="M257" s="4"/>
      <c r="N257" s="4"/>
      <c r="O257" s="4"/>
      <c r="P257" s="4"/>
      <c r="Q257" s="4"/>
      <c r="R257" s="4"/>
      <c r="S257" s="4"/>
    </row>
    <row r="258" spans="1:19" x14ac:dyDescent="0.35">
      <c r="A258" s="1" t="s">
        <v>6</v>
      </c>
      <c r="B258" s="3">
        <f>C239/(SUM(C234:C239))*100</f>
        <v>20.499457111834964</v>
      </c>
      <c r="D258" s="21" t="s">
        <v>42</v>
      </c>
      <c r="E258" s="21"/>
      <c r="K258" s="1" t="s">
        <v>6</v>
      </c>
      <c r="L258" s="3">
        <f>M239/(SUM(M234:M239))*100</f>
        <v>24.74142940151075</v>
      </c>
      <c r="M258" s="4"/>
      <c r="N258" s="21" t="s">
        <v>42</v>
      </c>
      <c r="O258" s="21"/>
      <c r="P258" s="4"/>
      <c r="Q258" s="4"/>
      <c r="R258" s="4"/>
      <c r="S258" s="4"/>
    </row>
    <row r="259" spans="1:19" x14ac:dyDescent="0.35">
      <c r="A259" s="6"/>
      <c r="B259" s="7"/>
      <c r="D259" s="1" t="s">
        <v>1</v>
      </c>
      <c r="E259" s="3" cm="1">
        <f t="array" ref="E259">1/SUM(E235:E237+1)*100</f>
        <v>0.1183431952662722</v>
      </c>
      <c r="K259" s="6"/>
      <c r="L259" s="7"/>
      <c r="M259" s="4"/>
      <c r="N259" s="1" t="s">
        <v>1</v>
      </c>
      <c r="O259" s="3" cm="1">
        <f t="array" ref="O259">1/SUM(O235:O237+1)*100</f>
        <v>5.3022269353128322E-2</v>
      </c>
      <c r="P259" s="4"/>
      <c r="Q259" s="4"/>
      <c r="R259" s="4"/>
      <c r="S259" s="4"/>
    </row>
    <row r="260" spans="1:19" x14ac:dyDescent="0.35">
      <c r="A260" s="6"/>
      <c r="B260" s="7"/>
      <c r="D260" s="1" t="s">
        <v>2</v>
      </c>
      <c r="E260" s="3">
        <f>E235/SUM(H242)*100</f>
        <v>77.686915887850475</v>
      </c>
      <c r="K260" s="6"/>
      <c r="L260" s="7"/>
      <c r="M260" s="4"/>
      <c r="N260" s="1" t="s">
        <v>2</v>
      </c>
      <c r="O260" s="3">
        <f>O235/SUM(R242)*100</f>
        <v>83.508956796628027</v>
      </c>
      <c r="P260" s="4"/>
      <c r="Q260" s="4"/>
      <c r="R260" s="4"/>
      <c r="S260" s="4"/>
    </row>
    <row r="261" spans="1:19" x14ac:dyDescent="0.35">
      <c r="A261" s="6"/>
      <c r="B261" s="7"/>
      <c r="D261" s="1" t="s">
        <v>3</v>
      </c>
      <c r="E261" s="3">
        <f>E236/SUM(H242)*100</f>
        <v>10.2803738317757</v>
      </c>
      <c r="K261" s="6"/>
      <c r="L261" s="7"/>
      <c r="M261" s="4"/>
      <c r="N261" s="1" t="s">
        <v>3</v>
      </c>
      <c r="O261" s="3">
        <f>O236/SUM(R242)*100</f>
        <v>9.0621707060063237</v>
      </c>
      <c r="P261" s="4"/>
      <c r="Q261" s="4"/>
      <c r="R261" s="4"/>
      <c r="S261" s="4"/>
    </row>
    <row r="262" spans="1:19" x14ac:dyDescent="0.35">
      <c r="A262" s="6"/>
      <c r="B262" s="7"/>
      <c r="D262" s="1" t="s">
        <v>4</v>
      </c>
      <c r="E262" s="3">
        <f>E237/SUM(H242)*100</f>
        <v>10.397196261682243</v>
      </c>
      <c r="K262" s="6"/>
      <c r="L262" s="7"/>
      <c r="M262" s="4"/>
      <c r="N262" s="1" t="s">
        <v>4</v>
      </c>
      <c r="O262" s="3">
        <f>O237/SUM(R242)*100</f>
        <v>6.638566912539515</v>
      </c>
      <c r="P262" s="4"/>
      <c r="Q262" s="4"/>
      <c r="R262" s="4"/>
      <c r="S262" s="4"/>
    </row>
    <row r="265" spans="1:19" x14ac:dyDescent="0.35">
      <c r="A265" s="9" t="s">
        <v>27</v>
      </c>
      <c r="B265" s="10"/>
      <c r="C265" s="10"/>
      <c r="D265" s="10"/>
      <c r="E265" s="10"/>
      <c r="F265" s="10"/>
      <c r="G265" s="10"/>
      <c r="H265" s="10"/>
      <c r="I265" s="10"/>
      <c r="K265" s="9" t="s">
        <v>26</v>
      </c>
      <c r="L265" s="10"/>
      <c r="M265" s="10"/>
      <c r="N265" s="10"/>
      <c r="O265" s="10"/>
      <c r="P265" s="10"/>
      <c r="Q265" s="10"/>
      <c r="R265" s="10"/>
      <c r="S265" s="10"/>
    </row>
    <row r="266" spans="1:19" x14ac:dyDescent="0.35">
      <c r="A266" s="6"/>
      <c r="B266" s="5" t="s">
        <v>34</v>
      </c>
      <c r="C266" s="5" t="s">
        <v>35</v>
      </c>
      <c r="D266" s="5" t="s">
        <v>36</v>
      </c>
      <c r="E266" s="5" t="s">
        <v>37</v>
      </c>
      <c r="F266" s="5" t="s">
        <v>38</v>
      </c>
      <c r="K266" s="6"/>
      <c r="L266" s="5" t="s">
        <v>34</v>
      </c>
      <c r="M266" s="5" t="s">
        <v>35</v>
      </c>
      <c r="N266" s="5" t="s">
        <v>36</v>
      </c>
      <c r="O266" s="5" t="s">
        <v>37</v>
      </c>
      <c r="P266" s="5" t="s">
        <v>38</v>
      </c>
      <c r="Q266" s="4"/>
      <c r="R266" s="4"/>
      <c r="S266" s="4"/>
    </row>
    <row r="267" spans="1:19" x14ac:dyDescent="0.35">
      <c r="A267" s="1" t="s">
        <v>1</v>
      </c>
      <c r="B267" s="2">
        <v>1884</v>
      </c>
      <c r="C267" s="2">
        <v>272</v>
      </c>
      <c r="D267" s="3">
        <f>C267/B267*100</f>
        <v>14.437367303609342</v>
      </c>
      <c r="E267" s="2">
        <v>15</v>
      </c>
      <c r="F267" s="3">
        <f>E267/B267*100</f>
        <v>0.79617834394904463</v>
      </c>
      <c r="H267" s="8" t="s">
        <v>47</v>
      </c>
      <c r="K267" s="1" t="s">
        <v>1</v>
      </c>
      <c r="L267" s="2">
        <v>1764</v>
      </c>
      <c r="M267" s="2">
        <v>265</v>
      </c>
      <c r="N267" s="3">
        <f>M267/L267*100</f>
        <v>15.022675736961451</v>
      </c>
      <c r="O267" s="2">
        <v>15</v>
      </c>
      <c r="P267" s="3">
        <f>O267/L267*100</f>
        <v>0.85034013605442182</v>
      </c>
      <c r="Q267" s="4"/>
      <c r="R267" s="8" t="s">
        <v>47</v>
      </c>
      <c r="S267" s="4"/>
    </row>
    <row r="268" spans="1:19" x14ac:dyDescent="0.35">
      <c r="A268" s="1" t="s">
        <v>2</v>
      </c>
      <c r="B268" s="2">
        <v>1696</v>
      </c>
      <c r="C268" s="2">
        <v>1040</v>
      </c>
      <c r="D268" s="3">
        <f t="shared" ref="D268:D272" si="45">C268/B268*100</f>
        <v>61.320754716981128</v>
      </c>
      <c r="E268" s="2">
        <f>'n both'!E16</f>
        <v>642</v>
      </c>
      <c r="F268" s="3">
        <f>E268/B268*100</f>
        <v>37.85377358490566</v>
      </c>
      <c r="H268" s="4">
        <f>SUM(B267:B272)</f>
        <v>5688</v>
      </c>
      <c r="I268" s="4">
        <f>SUM(C267:C272)</f>
        <v>2931</v>
      </c>
      <c r="K268" s="1" t="s">
        <v>2</v>
      </c>
      <c r="L268" s="2">
        <v>1219</v>
      </c>
      <c r="M268" s="2">
        <v>788</v>
      </c>
      <c r="N268" s="3">
        <f t="shared" ref="N268:N272" si="46">M268/L268*100</f>
        <v>64.643150123051683</v>
      </c>
      <c r="O268" s="2">
        <f>'n both'!E33</f>
        <v>516</v>
      </c>
      <c r="P268" s="3">
        <f>O268/L268*100</f>
        <v>42.329778506972929</v>
      </c>
      <c r="Q268" s="4"/>
      <c r="R268" s="4">
        <f>SUM(L267:L272)</f>
        <v>5978</v>
      </c>
      <c r="S268" s="4">
        <f>SUM(M267:M272)</f>
        <v>3206</v>
      </c>
    </row>
    <row r="269" spans="1:19" x14ac:dyDescent="0.35">
      <c r="A269" s="1" t="s">
        <v>3</v>
      </c>
      <c r="B269" s="2">
        <v>383</v>
      </c>
      <c r="C269" s="2">
        <v>234</v>
      </c>
      <c r="D269" s="3">
        <f t="shared" si="45"/>
        <v>61.096605744125334</v>
      </c>
      <c r="E269" s="2">
        <f>'n over'!E16</f>
        <v>120</v>
      </c>
      <c r="F269" s="3">
        <f t="shared" ref="F269:F270" si="47">E269/B269*100</f>
        <v>31.331592689295039</v>
      </c>
      <c r="K269" s="1" t="s">
        <v>3</v>
      </c>
      <c r="L269" s="2">
        <v>547</v>
      </c>
      <c r="M269" s="2">
        <v>286</v>
      </c>
      <c r="N269" s="3">
        <f t="shared" si="46"/>
        <v>52.285191956124308</v>
      </c>
      <c r="O269" s="2">
        <f>'n over'!E33</f>
        <v>117</v>
      </c>
      <c r="P269" s="3">
        <f t="shared" ref="P269:P270" si="48">O269/L269*100</f>
        <v>21.389396709323584</v>
      </c>
      <c r="Q269" s="4"/>
      <c r="R269" s="4"/>
      <c r="S269" s="4"/>
    </row>
    <row r="270" spans="1:19" x14ac:dyDescent="0.35">
      <c r="A270" s="1" t="s">
        <v>4</v>
      </c>
      <c r="B270" s="2">
        <v>311</v>
      </c>
      <c r="C270" s="2">
        <v>186</v>
      </c>
      <c r="D270" s="3">
        <f t="shared" si="45"/>
        <v>59.807073954983927</v>
      </c>
      <c r="E270" s="2">
        <f>'n under'!E16</f>
        <v>63</v>
      </c>
      <c r="F270" s="3">
        <f t="shared" si="47"/>
        <v>20.257234726688104</v>
      </c>
      <c r="K270" s="1" t="s">
        <v>4</v>
      </c>
      <c r="L270" s="2">
        <v>499</v>
      </c>
      <c r="M270" s="2">
        <v>259</v>
      </c>
      <c r="N270" s="3">
        <f t="shared" si="46"/>
        <v>51.903807615230455</v>
      </c>
      <c r="O270" s="2">
        <f>'n under'!E33</f>
        <v>90</v>
      </c>
      <c r="P270" s="3">
        <f t="shared" si="48"/>
        <v>18.036072144288578</v>
      </c>
      <c r="Q270" s="4"/>
      <c r="R270" s="4"/>
      <c r="S270" s="4"/>
    </row>
    <row r="271" spans="1:19" x14ac:dyDescent="0.35">
      <c r="A271" s="1" t="s">
        <v>5</v>
      </c>
      <c r="B271" s="2">
        <v>809</v>
      </c>
      <c r="C271" s="2">
        <v>680</v>
      </c>
      <c r="D271" s="3">
        <f t="shared" si="45"/>
        <v>84.054388133498151</v>
      </c>
      <c r="E271" s="2"/>
      <c r="F271" s="2"/>
      <c r="K271" s="1" t="s">
        <v>5</v>
      </c>
      <c r="L271" s="2">
        <v>656</v>
      </c>
      <c r="M271" s="2">
        <v>547</v>
      </c>
      <c r="N271" s="3">
        <f t="shared" si="46"/>
        <v>83.384146341463421</v>
      </c>
      <c r="O271" s="2"/>
      <c r="P271" s="2"/>
      <c r="Q271" s="4"/>
      <c r="R271" s="4"/>
      <c r="S271" s="4"/>
    </row>
    <row r="272" spans="1:19" x14ac:dyDescent="0.35">
      <c r="A272" s="1" t="s">
        <v>6</v>
      </c>
      <c r="B272" s="2">
        <v>605</v>
      </c>
      <c r="C272" s="2">
        <v>519</v>
      </c>
      <c r="D272" s="3">
        <f t="shared" si="45"/>
        <v>85.785123966942152</v>
      </c>
      <c r="E272" s="2"/>
      <c r="F272" s="2"/>
      <c r="K272" s="1" t="s">
        <v>6</v>
      </c>
      <c r="L272" s="2">
        <v>1293</v>
      </c>
      <c r="M272" s="2">
        <v>1061</v>
      </c>
      <c r="N272" s="3">
        <f t="shared" si="46"/>
        <v>82.057231245166278</v>
      </c>
      <c r="O272" s="2"/>
      <c r="P272" s="2"/>
      <c r="Q272" s="4"/>
      <c r="R272" s="4"/>
      <c r="S272" s="4"/>
    </row>
    <row r="273" spans="1:19" x14ac:dyDescent="0.35">
      <c r="K273" s="4"/>
      <c r="L273" s="4"/>
      <c r="M273" s="4"/>
      <c r="N273" s="4"/>
      <c r="O273" s="4"/>
      <c r="P273" s="4"/>
      <c r="Q273" s="4"/>
      <c r="R273" s="4"/>
      <c r="S273" s="4"/>
    </row>
    <row r="274" spans="1:19" x14ac:dyDescent="0.35">
      <c r="A274" s="2"/>
      <c r="B274" s="5" t="s">
        <v>7</v>
      </c>
      <c r="C274" s="5" t="s">
        <v>8</v>
      </c>
      <c r="D274" s="5" t="s">
        <v>9</v>
      </c>
      <c r="E274" s="5" t="s">
        <v>10</v>
      </c>
      <c r="F274" s="5" t="s">
        <v>11</v>
      </c>
      <c r="G274" s="5" t="s">
        <v>9</v>
      </c>
      <c r="H274" s="5" t="s">
        <v>41</v>
      </c>
      <c r="I274" s="5" t="s">
        <v>38</v>
      </c>
      <c r="K274" s="2"/>
      <c r="L274" s="5" t="s">
        <v>7</v>
      </c>
      <c r="M274" s="5" t="s">
        <v>8</v>
      </c>
      <c r="N274" s="5" t="s">
        <v>9</v>
      </c>
      <c r="O274" s="5" t="s">
        <v>10</v>
      </c>
      <c r="P274" s="5" t="s">
        <v>11</v>
      </c>
      <c r="Q274" s="5" t="s">
        <v>9</v>
      </c>
      <c r="R274" s="5" t="s">
        <v>41</v>
      </c>
      <c r="S274" s="5" t="s">
        <v>38</v>
      </c>
    </row>
    <row r="275" spans="1:19" x14ac:dyDescent="0.35">
      <c r="A275" s="1" t="s">
        <v>12</v>
      </c>
      <c r="B275" s="2">
        <f>B271+B272</f>
        <v>1414</v>
      </c>
      <c r="C275" s="2">
        <f>C271+C272</f>
        <v>1199</v>
      </c>
      <c r="D275" s="3">
        <f>C275/B275*100</f>
        <v>84.794908062234796</v>
      </c>
      <c r="E275" s="2">
        <f>B267+B268+B269+B270</f>
        <v>4274</v>
      </c>
      <c r="F275" s="2">
        <f>C267+C268+C269+C270</f>
        <v>1732</v>
      </c>
      <c r="G275" s="3">
        <f>F275/E275*100</f>
        <v>40.524099204492281</v>
      </c>
      <c r="H275" s="2">
        <f>E268+E269+E270+E267</f>
        <v>840</v>
      </c>
      <c r="I275" s="11">
        <f>H275/E275*100</f>
        <v>19.65372016846046</v>
      </c>
      <c r="K275" s="1" t="s">
        <v>12</v>
      </c>
      <c r="L275" s="2">
        <f>L271+L272</f>
        <v>1949</v>
      </c>
      <c r="M275" s="2">
        <f>M271+M272</f>
        <v>1608</v>
      </c>
      <c r="N275" s="3">
        <f>M275/L275*100</f>
        <v>82.503848127244737</v>
      </c>
      <c r="O275" s="2">
        <f>L267+L268+L269+L270</f>
        <v>4029</v>
      </c>
      <c r="P275" s="2">
        <f>M267+M268+M269+M270</f>
        <v>1598</v>
      </c>
      <c r="Q275" s="3">
        <f>P275/O275*100</f>
        <v>39.662447257383967</v>
      </c>
      <c r="R275" s="2">
        <f>O268+O269+O270+O267</f>
        <v>738</v>
      </c>
      <c r="S275" s="11">
        <f>R275/O275*100</f>
        <v>18.317200297840657</v>
      </c>
    </row>
    <row r="276" spans="1:19" x14ac:dyDescent="0.35">
      <c r="K276" s="4"/>
      <c r="L276" s="4"/>
      <c r="M276" s="4"/>
      <c r="N276" s="4"/>
      <c r="O276" s="4"/>
      <c r="P276" s="4"/>
      <c r="Q276" s="4"/>
      <c r="R276" s="4"/>
      <c r="S276" s="4"/>
    </row>
    <row r="277" spans="1:19" x14ac:dyDescent="0.35">
      <c r="A277" s="21" t="s">
        <v>13</v>
      </c>
      <c r="B277" s="21"/>
      <c r="D277" s="21" t="s">
        <v>14</v>
      </c>
      <c r="E277" s="21"/>
      <c r="G277" s="21" t="s">
        <v>15</v>
      </c>
      <c r="H277" s="21"/>
      <c r="I277" s="8"/>
      <c r="K277" s="21" t="s">
        <v>13</v>
      </c>
      <c r="L277" s="21"/>
      <c r="M277" s="4"/>
      <c r="N277" s="21" t="s">
        <v>14</v>
      </c>
      <c r="O277" s="21"/>
      <c r="P277" s="4"/>
      <c r="Q277" s="21" t="s">
        <v>15</v>
      </c>
      <c r="R277" s="21"/>
      <c r="S277" s="8"/>
    </row>
    <row r="278" spans="1:19" x14ac:dyDescent="0.35">
      <c r="A278" s="1" t="s">
        <v>1</v>
      </c>
      <c r="B278" s="3">
        <f>B267/(SUM(B267:B272))*100</f>
        <v>33.122362869198312</v>
      </c>
      <c r="D278" s="1" t="s">
        <v>1</v>
      </c>
      <c r="E278" s="3">
        <f>B267/SUM(B267:B270)*100</f>
        <v>44.080486663547028</v>
      </c>
      <c r="G278" s="1" t="s">
        <v>5</v>
      </c>
      <c r="H278" s="3">
        <f>B271/SUM(B271:B272)*100</f>
        <v>57.213578500707222</v>
      </c>
      <c r="I278" s="7"/>
      <c r="K278" s="1" t="s">
        <v>1</v>
      </c>
      <c r="L278" s="3">
        <f>L267/(SUM(L267:L272))*100</f>
        <v>29.508196721311474</v>
      </c>
      <c r="M278" s="4"/>
      <c r="N278" s="1" t="s">
        <v>1</v>
      </c>
      <c r="O278" s="3">
        <f>L267/SUM(L267:L270)*100</f>
        <v>43.782576321667911</v>
      </c>
      <c r="P278" s="4"/>
      <c r="Q278" s="1" t="s">
        <v>5</v>
      </c>
      <c r="R278" s="3">
        <f>L271/SUM(L271:L272)*100</f>
        <v>33.658286300667008</v>
      </c>
      <c r="S278" s="7"/>
    </row>
    <row r="279" spans="1:19" x14ac:dyDescent="0.35">
      <c r="A279" s="1" t="s">
        <v>2</v>
      </c>
      <c r="B279" s="3">
        <f>B268/(SUM(B267:B272))*100</f>
        <v>29.817158931082982</v>
      </c>
      <c r="D279" s="1" t="s">
        <v>2</v>
      </c>
      <c r="E279" s="3">
        <f>B268/SUM(B267:B270)*100</f>
        <v>39.681796911558259</v>
      </c>
      <c r="G279" s="1" t="s">
        <v>6</v>
      </c>
      <c r="H279" s="3">
        <f>B272/SUM(B271:B272)*100</f>
        <v>42.786421499292786</v>
      </c>
      <c r="I279" s="7"/>
      <c r="K279" s="1" t="s">
        <v>2</v>
      </c>
      <c r="L279" s="3">
        <f>L268/(SUM(L267:L272))*100</f>
        <v>20.391435262629642</v>
      </c>
      <c r="M279" s="4"/>
      <c r="N279" s="1" t="s">
        <v>2</v>
      </c>
      <c r="O279" s="3">
        <f>L268/SUM(L267:L270)*100</f>
        <v>30.255646562422438</v>
      </c>
      <c r="P279" s="4"/>
      <c r="Q279" s="1" t="s">
        <v>6</v>
      </c>
      <c r="R279" s="3">
        <f>L272/SUM(L271:L272)*100</f>
        <v>66.341713699332999</v>
      </c>
      <c r="S279" s="7"/>
    </row>
    <row r="280" spans="1:19" x14ac:dyDescent="0.35">
      <c r="A280" s="1" t="s">
        <v>3</v>
      </c>
      <c r="B280" s="3">
        <f>B269/(SUM(B267:B272))*100</f>
        <v>6.733473980309423</v>
      </c>
      <c r="D280" s="1" t="s">
        <v>3</v>
      </c>
      <c r="E280" s="3">
        <f>B269/SUM(B267:B270)*100</f>
        <v>8.9611605053813754</v>
      </c>
      <c r="K280" s="1" t="s">
        <v>3</v>
      </c>
      <c r="L280" s="3">
        <f>L269/(SUM(L267:L272))*100</f>
        <v>9.1502174640347942</v>
      </c>
      <c r="M280" s="4"/>
      <c r="N280" s="1" t="s">
        <v>3</v>
      </c>
      <c r="O280" s="3">
        <f>L269/SUM(L267:L270)*100</f>
        <v>13.576569868453712</v>
      </c>
      <c r="P280" s="4"/>
      <c r="Q280" s="4"/>
      <c r="R280" s="4"/>
      <c r="S280" s="4"/>
    </row>
    <row r="281" spans="1:19" x14ac:dyDescent="0.35">
      <c r="A281" s="1" t="s">
        <v>4</v>
      </c>
      <c r="B281" s="3">
        <f>B270/(SUM(B267:B272))*100</f>
        <v>5.4676511954992968</v>
      </c>
      <c r="D281" s="1" t="s">
        <v>4</v>
      </c>
      <c r="E281" s="3">
        <f>B270/SUM(B267:B270)*100</f>
        <v>7.2765559195133358</v>
      </c>
      <c r="K281" s="1" t="s">
        <v>4</v>
      </c>
      <c r="L281" s="3">
        <f>L270/(SUM(L267:L272))*100</f>
        <v>8.3472733355637327</v>
      </c>
      <c r="M281" s="4"/>
      <c r="N281" s="1" t="s">
        <v>4</v>
      </c>
      <c r="O281" s="3">
        <f>L270/SUM(L267:L270)*100</f>
        <v>12.385207247455945</v>
      </c>
      <c r="P281" s="4"/>
      <c r="Q281" s="4"/>
      <c r="R281" s="4"/>
      <c r="S281" s="4"/>
    </row>
    <row r="282" spans="1:19" x14ac:dyDescent="0.35">
      <c r="A282" s="1" t="s">
        <v>5</v>
      </c>
      <c r="B282" s="3">
        <f>B271/(SUM(B267:B272))*100</f>
        <v>14.222925457102672</v>
      </c>
      <c r="K282" s="1" t="s">
        <v>5</v>
      </c>
      <c r="L282" s="3">
        <f>L271/(SUM(L267:L272))*100</f>
        <v>10.973569755771161</v>
      </c>
      <c r="M282" s="4"/>
      <c r="N282" s="4"/>
      <c r="O282" s="4"/>
      <c r="P282" s="4"/>
      <c r="Q282" s="4"/>
      <c r="R282" s="4"/>
      <c r="S282" s="4"/>
    </row>
    <row r="283" spans="1:19" x14ac:dyDescent="0.35">
      <c r="A283" s="1" t="s">
        <v>6</v>
      </c>
      <c r="B283" s="3">
        <f>B272/(SUM(B267:B272))*100</f>
        <v>10.636427566807313</v>
      </c>
      <c r="K283" s="1" t="s">
        <v>6</v>
      </c>
      <c r="L283" s="3">
        <f>L272/(SUM(L267:L272))*100</f>
        <v>21.629307460689194</v>
      </c>
      <c r="M283" s="4"/>
      <c r="N283" s="4"/>
      <c r="O283" s="4"/>
      <c r="P283" s="4"/>
      <c r="Q283" s="4"/>
      <c r="R283" s="4"/>
      <c r="S283" s="4"/>
    </row>
    <row r="284" spans="1:19" x14ac:dyDescent="0.35">
      <c r="K284" s="4"/>
      <c r="L284" s="4"/>
      <c r="M284" s="4"/>
      <c r="N284" s="4"/>
      <c r="O284" s="4"/>
      <c r="P284" s="4"/>
      <c r="Q284" s="4"/>
      <c r="R284" s="4"/>
      <c r="S284" s="4"/>
    </row>
    <row r="285" spans="1:19" x14ac:dyDescent="0.35">
      <c r="A285" s="21" t="s">
        <v>16</v>
      </c>
      <c r="B285" s="21"/>
      <c r="D285" s="21" t="s">
        <v>17</v>
      </c>
      <c r="E285" s="21"/>
      <c r="G285" s="21" t="s">
        <v>18</v>
      </c>
      <c r="H285" s="21"/>
      <c r="I285" s="8"/>
      <c r="K285" s="21" t="s">
        <v>16</v>
      </c>
      <c r="L285" s="21"/>
      <c r="M285" s="4"/>
      <c r="N285" s="21" t="s">
        <v>17</v>
      </c>
      <c r="O285" s="21"/>
      <c r="P285" s="4"/>
      <c r="Q285" s="21" t="s">
        <v>18</v>
      </c>
      <c r="R285" s="21"/>
      <c r="S285" s="8"/>
    </row>
    <row r="286" spans="1:19" x14ac:dyDescent="0.35">
      <c r="A286" s="1" t="s">
        <v>1</v>
      </c>
      <c r="B286" s="3">
        <f>C267/(SUM(C267:C272))*100</f>
        <v>9.2801091777550315</v>
      </c>
      <c r="D286" s="1" t="s">
        <v>1</v>
      </c>
      <c r="E286" s="3">
        <f>C267/SUM(C267:C270)*100</f>
        <v>15.704387990762125</v>
      </c>
      <c r="G286" s="1" t="s">
        <v>5</v>
      </c>
      <c r="H286" s="3">
        <f>C271/(C271+C272)*100</f>
        <v>56.713928273561301</v>
      </c>
      <c r="I286" s="7"/>
      <c r="K286" s="1" t="s">
        <v>1</v>
      </c>
      <c r="L286" s="3">
        <f>M267/(SUM(M267:M272))*100</f>
        <v>8.2657517155333746</v>
      </c>
      <c r="M286" s="4"/>
      <c r="N286" s="1" t="s">
        <v>1</v>
      </c>
      <c r="O286" s="3">
        <f>M267/SUM(M267:M270)*100</f>
        <v>16.583229036295368</v>
      </c>
      <c r="P286" s="4"/>
      <c r="Q286" s="1" t="s">
        <v>5</v>
      </c>
      <c r="R286" s="3">
        <f>M271/(M271+M272)*100</f>
        <v>34.017412935323385</v>
      </c>
      <c r="S286" s="7"/>
    </row>
    <row r="287" spans="1:19" x14ac:dyDescent="0.35">
      <c r="A287" s="1" t="s">
        <v>2</v>
      </c>
      <c r="B287" s="3">
        <f t="shared" ref="B287" si="49">C268/(SUM(C268:C273))*100</f>
        <v>39.112448288830386</v>
      </c>
      <c r="D287" s="1" t="s">
        <v>2</v>
      </c>
      <c r="E287" s="3">
        <f>C268/SUM(C267:C270)*100</f>
        <v>60.046189376443415</v>
      </c>
      <c r="G287" s="1" t="s">
        <v>6</v>
      </c>
      <c r="H287" s="3">
        <f>C272/(C271+C272)*100</f>
        <v>43.286071726438699</v>
      </c>
      <c r="I287" s="7"/>
      <c r="K287" s="1" t="s">
        <v>2</v>
      </c>
      <c r="L287" s="3">
        <f t="shared" ref="L287" si="50">M268/(SUM(M268:M273))*100</f>
        <v>26.793607616456988</v>
      </c>
      <c r="M287" s="4"/>
      <c r="N287" s="1" t="s">
        <v>2</v>
      </c>
      <c r="O287" s="3">
        <f>M268/SUM(M267:M270)*100</f>
        <v>49.311639549436798</v>
      </c>
      <c r="P287" s="4"/>
      <c r="Q287" s="1" t="s">
        <v>6</v>
      </c>
      <c r="R287" s="3">
        <f>M272/(M271+M272)*100</f>
        <v>65.982587064676608</v>
      </c>
      <c r="S287" s="7"/>
    </row>
    <row r="288" spans="1:19" x14ac:dyDescent="0.35">
      <c r="A288" s="1" t="s">
        <v>3</v>
      </c>
      <c r="B288" s="3">
        <f>C269/(SUM(C267:C272))*100</f>
        <v>7.9836233367451381</v>
      </c>
      <c r="D288" s="1" t="s">
        <v>3</v>
      </c>
      <c r="E288" s="3">
        <f>C269/SUM(C267:C270)*100</f>
        <v>13.510392609699769</v>
      </c>
      <c r="K288" s="1" t="s">
        <v>3</v>
      </c>
      <c r="L288" s="3">
        <f>M269/(SUM(M267:M272))*100</f>
        <v>8.9207735495945109</v>
      </c>
      <c r="M288" s="4"/>
      <c r="N288" s="1" t="s">
        <v>3</v>
      </c>
      <c r="O288" s="3">
        <f>M269/SUM(M267:M270)*100</f>
        <v>17.897371714643302</v>
      </c>
      <c r="P288" s="4"/>
      <c r="Q288" s="4"/>
      <c r="R288" s="4"/>
      <c r="S288" s="4"/>
    </row>
    <row r="289" spans="1:29" x14ac:dyDescent="0.35">
      <c r="A289" s="1" t="s">
        <v>4</v>
      </c>
      <c r="B289" s="3">
        <f>C270/(SUM(C267:C272))*100</f>
        <v>6.3459570112589558</v>
      </c>
      <c r="D289" s="1" t="s">
        <v>4</v>
      </c>
      <c r="E289" s="3">
        <f>C270/SUM(C267:C270)*100</f>
        <v>10.739030023094688</v>
      </c>
      <c r="K289" s="1" t="s">
        <v>4</v>
      </c>
      <c r="L289" s="3">
        <f>M270/(SUM(M267:M272))*100</f>
        <v>8.0786026200873362</v>
      </c>
      <c r="M289" s="4"/>
      <c r="N289" s="1" t="s">
        <v>4</v>
      </c>
      <c r="O289" s="3">
        <f>M270/SUM(M267:M270)*100</f>
        <v>16.207759699624528</v>
      </c>
      <c r="P289" s="4"/>
      <c r="Q289" s="4"/>
      <c r="R289" s="4"/>
      <c r="S289" s="4"/>
    </row>
    <row r="290" spans="1:29" x14ac:dyDescent="0.35">
      <c r="A290" s="1" t="s">
        <v>5</v>
      </c>
      <c r="B290" s="3">
        <f>C271/(SUM(C267:C272))*100</f>
        <v>23.200272944387581</v>
      </c>
      <c r="K290" s="1" t="s">
        <v>5</v>
      </c>
      <c r="L290" s="3">
        <f>M271/(SUM(M267:M272))*100</f>
        <v>17.061759201497193</v>
      </c>
      <c r="M290" s="4"/>
      <c r="N290" s="4"/>
      <c r="O290" s="4"/>
      <c r="P290" s="4"/>
      <c r="Q290" s="4"/>
      <c r="R290" s="4"/>
      <c r="S290" s="4"/>
    </row>
    <row r="291" spans="1:29" x14ac:dyDescent="0.35">
      <c r="A291" s="1" t="s">
        <v>6</v>
      </c>
      <c r="B291" s="3">
        <f>C272/(SUM(C267:C272))*100</f>
        <v>17.707267144319346</v>
      </c>
      <c r="D291" s="21" t="s">
        <v>42</v>
      </c>
      <c r="E291" s="21"/>
      <c r="K291" s="1" t="s">
        <v>6</v>
      </c>
      <c r="L291" s="3">
        <f>M272/(SUM(M267:M272))*100</f>
        <v>33.09419837804117</v>
      </c>
      <c r="M291" s="4"/>
      <c r="N291" s="21" t="s">
        <v>42</v>
      </c>
      <c r="O291" s="21"/>
      <c r="P291" s="4"/>
      <c r="Q291" s="4"/>
      <c r="R291" s="4"/>
      <c r="S291" s="4"/>
    </row>
    <row r="292" spans="1:29" x14ac:dyDescent="0.35">
      <c r="A292"/>
      <c r="B292"/>
      <c r="C292"/>
      <c r="D292" s="1" t="s">
        <v>1</v>
      </c>
      <c r="E292" s="3" cm="1">
        <f t="array" ref="E292">1/SUM(E268:E270+1)*100</f>
        <v>0.12077294685990338</v>
      </c>
      <c r="F292"/>
      <c r="G292"/>
      <c r="H292"/>
      <c r="I292"/>
      <c r="K292" s="4"/>
      <c r="L292" s="4"/>
      <c r="M292" s="4"/>
      <c r="N292" s="1" t="s">
        <v>1</v>
      </c>
      <c r="O292" s="3" cm="1">
        <f t="array" ref="O292">1/SUM(O268:O270+1)*100</f>
        <v>0.13774104683195593</v>
      </c>
      <c r="P292" s="4"/>
      <c r="Q292" s="4"/>
      <c r="R292" s="4"/>
      <c r="S292" s="4"/>
    </row>
    <row r="293" spans="1:29" x14ac:dyDescent="0.35">
      <c r="A293"/>
      <c r="B293"/>
      <c r="C293"/>
      <c r="D293" s="1" t="s">
        <v>2</v>
      </c>
      <c r="E293" s="3">
        <f>E268/SUM(H275)*100</f>
        <v>76.428571428571416</v>
      </c>
      <c r="F293"/>
      <c r="G293"/>
      <c r="H293"/>
      <c r="I293"/>
      <c r="K293" s="4"/>
      <c r="L293" s="4"/>
      <c r="M293" s="4"/>
      <c r="N293" s="1" t="s">
        <v>2</v>
      </c>
      <c r="O293" s="3">
        <f>O268/SUM(R275)*100</f>
        <v>69.918699186991873</v>
      </c>
      <c r="P293" s="4"/>
      <c r="Q293" s="4"/>
      <c r="R293" s="4"/>
      <c r="S293" s="4"/>
    </row>
    <row r="294" spans="1:29" x14ac:dyDescent="0.35">
      <c r="A294"/>
      <c r="B294"/>
      <c r="C294"/>
      <c r="D294" s="1" t="s">
        <v>3</v>
      </c>
      <c r="E294" s="3">
        <f>E269/SUM(H275)*100</f>
        <v>14.285714285714285</v>
      </c>
      <c r="F294"/>
      <c r="G294"/>
      <c r="H294"/>
      <c r="I294"/>
      <c r="K294" s="4"/>
      <c r="L294" s="4"/>
      <c r="M294" s="4"/>
      <c r="N294" s="1" t="s">
        <v>3</v>
      </c>
      <c r="O294" s="3">
        <f>O269/SUM(R275)*100</f>
        <v>15.853658536585366</v>
      </c>
      <c r="P294" s="4"/>
      <c r="Q294" s="4"/>
      <c r="R294" s="4"/>
      <c r="S294" s="4"/>
    </row>
    <row r="295" spans="1:29" x14ac:dyDescent="0.35">
      <c r="A295"/>
      <c r="B295"/>
      <c r="C295"/>
      <c r="D295" s="1" t="s">
        <v>4</v>
      </c>
      <c r="E295" s="3">
        <f>E270/SUM(H275)*100</f>
        <v>7.5</v>
      </c>
      <c r="F295"/>
      <c r="G295"/>
      <c r="H295"/>
      <c r="I295"/>
      <c r="K295" s="4"/>
      <c r="L295" s="4"/>
      <c r="M295" s="4"/>
      <c r="N295" s="1" t="s">
        <v>4</v>
      </c>
      <c r="O295" s="3">
        <f>O270/SUM(R275)*100</f>
        <v>12.195121951219512</v>
      </c>
      <c r="P295" s="4"/>
      <c r="Q295" s="4"/>
      <c r="R295" s="4"/>
      <c r="S295" s="4"/>
    </row>
    <row r="296" spans="1:29" x14ac:dyDescent="0.35">
      <c r="A296"/>
      <c r="B296"/>
      <c r="C296"/>
      <c r="D296"/>
      <c r="E296"/>
      <c r="F296"/>
      <c r="G296"/>
      <c r="H296"/>
      <c r="I296"/>
      <c r="K296" s="4"/>
      <c r="L296" s="4"/>
      <c r="M296" s="4"/>
      <c r="N296" s="4"/>
      <c r="O296" s="4"/>
      <c r="P296" s="4"/>
      <c r="Q296" s="4"/>
      <c r="R296" s="4"/>
      <c r="S296" s="4"/>
    </row>
    <row r="297" spans="1:29" x14ac:dyDescent="0.35">
      <c r="K297" s="4"/>
      <c r="L297" s="4"/>
      <c r="M297" s="4"/>
      <c r="N297" s="4"/>
      <c r="O297" s="4"/>
      <c r="P297" s="4"/>
      <c r="Q297" s="4"/>
      <c r="R297" s="4"/>
      <c r="S297" s="4"/>
    </row>
    <row r="298" spans="1:29" x14ac:dyDescent="0.35">
      <c r="U298" s="4"/>
      <c r="V298" s="4"/>
      <c r="W298" s="4"/>
      <c r="X298" s="4"/>
      <c r="Y298" s="4"/>
      <c r="Z298" s="4"/>
      <c r="AA298" s="4"/>
      <c r="AB298" s="4"/>
      <c r="AC298" s="4"/>
    </row>
  </sheetData>
  <mergeCells count="121">
    <mergeCell ref="D93:E93"/>
    <mergeCell ref="N60:O60"/>
    <mergeCell ref="D60:E60"/>
    <mergeCell ref="D27:E27"/>
    <mergeCell ref="N27:O27"/>
    <mergeCell ref="X27:Y27"/>
    <mergeCell ref="D291:E291"/>
    <mergeCell ref="N291:O291"/>
    <mergeCell ref="D258:E258"/>
    <mergeCell ref="N258:O258"/>
    <mergeCell ref="D225:E225"/>
    <mergeCell ref="N225:O225"/>
    <mergeCell ref="D192:E192"/>
    <mergeCell ref="D159:E159"/>
    <mergeCell ref="D126:E126"/>
    <mergeCell ref="N126:O126"/>
    <mergeCell ref="U112:V112"/>
    <mergeCell ref="X112:Y112"/>
    <mergeCell ref="K211:L211"/>
    <mergeCell ref="N211:O211"/>
    <mergeCell ref="Q211:R211"/>
    <mergeCell ref="K219:L219"/>
    <mergeCell ref="N219:O219"/>
    <mergeCell ref="Q219:R219"/>
    <mergeCell ref="U13:V13"/>
    <mergeCell ref="X13:Y13"/>
    <mergeCell ref="AA13:AB13"/>
    <mergeCell ref="U21:V21"/>
    <mergeCell ref="X21:Y21"/>
    <mergeCell ref="AA21:AB21"/>
    <mergeCell ref="K13:L13"/>
    <mergeCell ref="N13:O13"/>
    <mergeCell ref="Q13:R13"/>
    <mergeCell ref="K21:L21"/>
    <mergeCell ref="N21:O21"/>
    <mergeCell ref="Q21:R21"/>
    <mergeCell ref="A13:B13"/>
    <mergeCell ref="D13:E13"/>
    <mergeCell ref="G13:H13"/>
    <mergeCell ref="A21:B21"/>
    <mergeCell ref="D21:E21"/>
    <mergeCell ref="G21:H21"/>
    <mergeCell ref="A79:B79"/>
    <mergeCell ref="D79:E79"/>
    <mergeCell ref="G79:H79"/>
    <mergeCell ref="A87:B87"/>
    <mergeCell ref="D87:E87"/>
    <mergeCell ref="G87:H87"/>
    <mergeCell ref="AE21:AF21"/>
    <mergeCell ref="AH21:AI21"/>
    <mergeCell ref="K54:L54"/>
    <mergeCell ref="N54:O54"/>
    <mergeCell ref="Q54:R54"/>
    <mergeCell ref="A54:B54"/>
    <mergeCell ref="D54:E54"/>
    <mergeCell ref="G54:H54"/>
    <mergeCell ref="K46:L46"/>
    <mergeCell ref="N46:O46"/>
    <mergeCell ref="Q46:R46"/>
    <mergeCell ref="A46:B46"/>
    <mergeCell ref="D46:E46"/>
    <mergeCell ref="G46:H46"/>
    <mergeCell ref="AA112:AB112"/>
    <mergeCell ref="A120:B120"/>
    <mergeCell ref="D120:E120"/>
    <mergeCell ref="G120:H120"/>
    <mergeCell ref="K120:L120"/>
    <mergeCell ref="N120:O120"/>
    <mergeCell ref="Q120:R120"/>
    <mergeCell ref="U120:V120"/>
    <mergeCell ref="A112:B112"/>
    <mergeCell ref="D112:E112"/>
    <mergeCell ref="G112:H112"/>
    <mergeCell ref="K112:L112"/>
    <mergeCell ref="N112:O112"/>
    <mergeCell ref="Q112:R112"/>
    <mergeCell ref="A178:B178"/>
    <mergeCell ref="D178:E178"/>
    <mergeCell ref="G178:H178"/>
    <mergeCell ref="A186:B186"/>
    <mergeCell ref="D186:E186"/>
    <mergeCell ref="G186:H186"/>
    <mergeCell ref="X120:Y120"/>
    <mergeCell ref="AA120:AB120"/>
    <mergeCell ref="A145:B145"/>
    <mergeCell ref="D145:E145"/>
    <mergeCell ref="G145:H145"/>
    <mergeCell ref="A153:B153"/>
    <mergeCell ref="D153:E153"/>
    <mergeCell ref="G153:H153"/>
    <mergeCell ref="X126:Y126"/>
    <mergeCell ref="A211:B211"/>
    <mergeCell ref="D211:E211"/>
    <mergeCell ref="G211:H211"/>
    <mergeCell ref="A219:B219"/>
    <mergeCell ref="D219:E219"/>
    <mergeCell ref="G219:H219"/>
    <mergeCell ref="K252:L252"/>
    <mergeCell ref="N252:O252"/>
    <mergeCell ref="Q252:R252"/>
    <mergeCell ref="A252:B252"/>
    <mergeCell ref="D252:E252"/>
    <mergeCell ref="G252:H252"/>
    <mergeCell ref="K244:L244"/>
    <mergeCell ref="N244:O244"/>
    <mergeCell ref="Q244:R244"/>
    <mergeCell ref="A244:B244"/>
    <mergeCell ref="D244:E244"/>
    <mergeCell ref="G244:H244"/>
    <mergeCell ref="K285:L285"/>
    <mergeCell ref="N285:O285"/>
    <mergeCell ref="Q285:R285"/>
    <mergeCell ref="A285:B285"/>
    <mergeCell ref="D285:E285"/>
    <mergeCell ref="G285:H285"/>
    <mergeCell ref="K277:L277"/>
    <mergeCell ref="N277:O277"/>
    <mergeCell ref="Q277:R277"/>
    <mergeCell ref="A277:B277"/>
    <mergeCell ref="D277:E277"/>
    <mergeCell ref="G277:H2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A4BF-558A-4A9B-98C1-65C21CF0C4C0}">
  <dimension ref="A1:G216"/>
  <sheetViews>
    <sheetView workbookViewId="0">
      <selection activeCell="G2" sqref="G2"/>
    </sheetView>
  </sheetViews>
  <sheetFormatPr defaultRowHeight="14.5" x14ac:dyDescent="0.35"/>
  <cols>
    <col min="1" max="5" width="8.7265625" style="4"/>
  </cols>
  <sheetData>
    <row r="1" spans="1:7" x14ac:dyDescent="0.35">
      <c r="A1" s="9" t="s">
        <v>27</v>
      </c>
    </row>
    <row r="2" spans="1:7" x14ac:dyDescent="0.35">
      <c r="A2" s="4" t="s">
        <v>39</v>
      </c>
      <c r="B2" s="4" t="s">
        <v>49</v>
      </c>
      <c r="C2" s="4" t="s">
        <v>40</v>
      </c>
      <c r="D2" s="4">
        <v>4</v>
      </c>
    </row>
    <row r="3" spans="1:7" x14ac:dyDescent="0.35">
      <c r="A3" s="4" t="s">
        <v>39</v>
      </c>
      <c r="B3" s="4" t="s">
        <v>50</v>
      </c>
      <c r="C3" s="4" t="s">
        <v>40</v>
      </c>
      <c r="D3" s="4">
        <v>1</v>
      </c>
      <c r="G3">
        <f>SUM(D:D)</f>
        <v>7854</v>
      </c>
    </row>
    <row r="4" spans="1:7" x14ac:dyDescent="0.35">
      <c r="A4" s="4" t="s">
        <v>39</v>
      </c>
      <c r="B4" s="4" t="s">
        <v>51</v>
      </c>
      <c r="C4" s="4" t="s">
        <v>40</v>
      </c>
      <c r="D4" s="4">
        <v>8</v>
      </c>
    </row>
    <row r="5" spans="1:7" x14ac:dyDescent="0.35">
      <c r="A5" s="4" t="s">
        <v>39</v>
      </c>
      <c r="B5" s="4" t="s">
        <v>52</v>
      </c>
      <c r="C5" s="4" t="s">
        <v>40</v>
      </c>
      <c r="D5" s="4">
        <v>10</v>
      </c>
    </row>
    <row r="6" spans="1:7" x14ac:dyDescent="0.35">
      <c r="A6" s="4" t="s">
        <v>39</v>
      </c>
      <c r="B6" s="4" t="s">
        <v>53</v>
      </c>
      <c r="C6" s="4" t="s">
        <v>40</v>
      </c>
      <c r="D6" s="4">
        <v>31</v>
      </c>
    </row>
    <row r="7" spans="1:7" x14ac:dyDescent="0.35">
      <c r="A7" s="4" t="s">
        <v>39</v>
      </c>
      <c r="B7" s="4" t="s">
        <v>54</v>
      </c>
      <c r="C7" s="4" t="s">
        <v>40</v>
      </c>
      <c r="D7" s="4">
        <v>7</v>
      </c>
    </row>
    <row r="8" spans="1:7" x14ac:dyDescent="0.35">
      <c r="A8" s="4" t="s">
        <v>39</v>
      </c>
      <c r="B8" s="4" t="s">
        <v>55</v>
      </c>
      <c r="C8" s="4" t="s">
        <v>40</v>
      </c>
      <c r="D8" s="4">
        <v>6</v>
      </c>
    </row>
    <row r="9" spans="1:7" x14ac:dyDescent="0.35">
      <c r="A9" s="4" t="s">
        <v>39</v>
      </c>
      <c r="B9" s="4" t="s">
        <v>56</v>
      </c>
      <c r="C9" s="4" t="s">
        <v>40</v>
      </c>
      <c r="D9" s="4">
        <v>25</v>
      </c>
    </row>
    <row r="10" spans="1:7" x14ac:dyDescent="0.35">
      <c r="A10" s="4" t="s">
        <v>39</v>
      </c>
      <c r="B10" s="4" t="s">
        <v>57</v>
      </c>
      <c r="C10" s="4" t="s">
        <v>40</v>
      </c>
      <c r="D10" s="4">
        <v>23</v>
      </c>
    </row>
    <row r="11" spans="1:7" x14ac:dyDescent="0.35">
      <c r="A11" s="4" t="s">
        <v>39</v>
      </c>
      <c r="B11" s="4" t="s">
        <v>58</v>
      </c>
      <c r="C11" s="4" t="s">
        <v>40</v>
      </c>
      <c r="D11" s="4">
        <v>6</v>
      </c>
    </row>
    <row r="12" spans="1:7" x14ac:dyDescent="0.35">
      <c r="A12" s="4" t="s">
        <v>39</v>
      </c>
      <c r="B12" s="4" t="s">
        <v>59</v>
      </c>
      <c r="C12" s="4" t="s">
        <v>40</v>
      </c>
      <c r="D12" s="4">
        <v>128</v>
      </c>
    </row>
    <row r="13" spans="1:7" x14ac:dyDescent="0.35">
      <c r="A13" s="4" t="s">
        <v>39</v>
      </c>
      <c r="B13" s="4" t="s">
        <v>60</v>
      </c>
      <c r="C13" s="4" t="s">
        <v>40</v>
      </c>
      <c r="D13" s="4">
        <v>104</v>
      </c>
    </row>
    <row r="14" spans="1:7" x14ac:dyDescent="0.35">
      <c r="A14" s="4" t="s">
        <v>39</v>
      </c>
      <c r="B14" s="4" t="s">
        <v>61</v>
      </c>
      <c r="C14" s="4" t="s">
        <v>40</v>
      </c>
      <c r="D14" s="4">
        <v>44</v>
      </c>
    </row>
    <row r="15" spans="1:7" x14ac:dyDescent="0.35">
      <c r="A15" s="4" t="s">
        <v>39</v>
      </c>
      <c r="B15" s="4" t="s">
        <v>62</v>
      </c>
      <c r="C15" s="4" t="s">
        <v>40</v>
      </c>
      <c r="D15" s="4">
        <v>190</v>
      </c>
    </row>
    <row r="16" spans="1:7" x14ac:dyDescent="0.35">
      <c r="A16" s="4" t="s">
        <v>39</v>
      </c>
      <c r="B16" s="4" t="s">
        <v>63</v>
      </c>
      <c r="C16" s="4" t="s">
        <v>40</v>
      </c>
      <c r="D16" s="4">
        <v>55</v>
      </c>
      <c r="E16" s="4">
        <f>SUM(D2:D16)</f>
        <v>642</v>
      </c>
    </row>
    <row r="18" spans="1:4" x14ac:dyDescent="0.35">
      <c r="A18" s="9" t="s">
        <v>26</v>
      </c>
    </row>
    <row r="19" spans="1:4" x14ac:dyDescent="0.35">
      <c r="A19" s="4" t="s">
        <v>39</v>
      </c>
      <c r="B19" s="4" t="s">
        <v>49</v>
      </c>
      <c r="C19" s="4" t="s">
        <v>40</v>
      </c>
      <c r="D19" s="4">
        <v>2</v>
      </c>
    </row>
    <row r="20" spans="1:4" x14ac:dyDescent="0.35">
      <c r="A20" s="4" t="s">
        <v>39</v>
      </c>
      <c r="B20" s="4" t="s">
        <v>50</v>
      </c>
      <c r="C20" s="4" t="s">
        <v>40</v>
      </c>
      <c r="D20" s="4">
        <v>4</v>
      </c>
    </row>
    <row r="21" spans="1:4" x14ac:dyDescent="0.35">
      <c r="A21" s="4" t="s">
        <v>39</v>
      </c>
      <c r="B21" s="4" t="s">
        <v>51</v>
      </c>
      <c r="C21" s="4" t="s">
        <v>40</v>
      </c>
      <c r="D21" s="4">
        <v>7</v>
      </c>
    </row>
    <row r="22" spans="1:4" x14ac:dyDescent="0.35">
      <c r="A22" s="4" t="s">
        <v>39</v>
      </c>
      <c r="B22" s="4" t="s">
        <v>52</v>
      </c>
      <c r="C22" s="4" t="s">
        <v>40</v>
      </c>
      <c r="D22" s="4">
        <v>31</v>
      </c>
    </row>
    <row r="23" spans="1:4" x14ac:dyDescent="0.35">
      <c r="A23" s="4" t="s">
        <v>39</v>
      </c>
      <c r="B23" s="4" t="s">
        <v>53</v>
      </c>
      <c r="C23" s="4" t="s">
        <v>40</v>
      </c>
      <c r="D23" s="4">
        <v>28</v>
      </c>
    </row>
    <row r="24" spans="1:4" x14ac:dyDescent="0.35">
      <c r="A24" s="4" t="s">
        <v>39</v>
      </c>
      <c r="B24" s="4" t="s">
        <v>54</v>
      </c>
      <c r="C24" s="4" t="s">
        <v>40</v>
      </c>
      <c r="D24" s="4">
        <v>15</v>
      </c>
    </row>
    <row r="25" spans="1:4" x14ac:dyDescent="0.35">
      <c r="A25" s="4" t="s">
        <v>39</v>
      </c>
      <c r="B25" s="4" t="s">
        <v>55</v>
      </c>
      <c r="C25" s="4" t="s">
        <v>40</v>
      </c>
      <c r="D25" s="4">
        <v>27</v>
      </c>
    </row>
    <row r="26" spans="1:4" x14ac:dyDescent="0.35">
      <c r="A26" s="4" t="s">
        <v>39</v>
      </c>
      <c r="B26" s="4" t="s">
        <v>56</v>
      </c>
      <c r="C26" s="4" t="s">
        <v>40</v>
      </c>
      <c r="D26" s="4">
        <v>17</v>
      </c>
    </row>
    <row r="27" spans="1:4" x14ac:dyDescent="0.35">
      <c r="A27" s="4" t="s">
        <v>39</v>
      </c>
      <c r="B27" s="4" t="s">
        <v>57</v>
      </c>
      <c r="C27" s="4" t="s">
        <v>40</v>
      </c>
      <c r="D27" s="4">
        <v>25</v>
      </c>
    </row>
    <row r="28" spans="1:4" x14ac:dyDescent="0.35">
      <c r="A28" s="4" t="s">
        <v>39</v>
      </c>
      <c r="B28" s="4" t="s">
        <v>58</v>
      </c>
      <c r="C28" s="4" t="s">
        <v>40</v>
      </c>
      <c r="D28" s="4">
        <v>38</v>
      </c>
    </row>
    <row r="29" spans="1:4" x14ac:dyDescent="0.35">
      <c r="A29" s="4" t="s">
        <v>39</v>
      </c>
      <c r="B29" s="4" t="s">
        <v>59</v>
      </c>
      <c r="C29" s="4" t="s">
        <v>40</v>
      </c>
      <c r="D29" s="4">
        <v>83</v>
      </c>
    </row>
    <row r="30" spans="1:4" x14ac:dyDescent="0.35">
      <c r="A30" s="4" t="s">
        <v>39</v>
      </c>
      <c r="B30" s="4" t="s">
        <v>60</v>
      </c>
      <c r="C30" s="4" t="s">
        <v>40</v>
      </c>
      <c r="D30" s="4">
        <v>41</v>
      </c>
    </row>
    <row r="31" spans="1:4" x14ac:dyDescent="0.35">
      <c r="A31" s="4" t="s">
        <v>39</v>
      </c>
      <c r="B31" s="4" t="s">
        <v>61</v>
      </c>
      <c r="C31" s="4" t="s">
        <v>40</v>
      </c>
      <c r="D31" s="4">
        <v>45</v>
      </c>
    </row>
    <row r="32" spans="1:4" x14ac:dyDescent="0.35">
      <c r="A32" s="4" t="s">
        <v>39</v>
      </c>
      <c r="B32" s="4" t="s">
        <v>62</v>
      </c>
      <c r="C32" s="4" t="s">
        <v>40</v>
      </c>
      <c r="D32" s="4">
        <v>90</v>
      </c>
    </row>
    <row r="33" spans="1:5" x14ac:dyDescent="0.35">
      <c r="A33" s="4" t="s">
        <v>39</v>
      </c>
      <c r="B33" s="4" t="s">
        <v>63</v>
      </c>
      <c r="C33" s="4" t="s">
        <v>40</v>
      </c>
      <c r="D33" s="4">
        <v>63</v>
      </c>
      <c r="E33" s="4">
        <f>SUM(D19:D33)</f>
        <v>516</v>
      </c>
    </row>
    <row r="35" spans="1:5" x14ac:dyDescent="0.35">
      <c r="A35" s="9" t="s">
        <v>84</v>
      </c>
    </row>
    <row r="36" spans="1:5" x14ac:dyDescent="0.35">
      <c r="A36" s="4" t="s">
        <v>39</v>
      </c>
      <c r="B36" s="4" t="s">
        <v>49</v>
      </c>
      <c r="C36" s="4" t="s">
        <v>40</v>
      </c>
      <c r="D36" s="4">
        <v>37</v>
      </c>
    </row>
    <row r="37" spans="1:5" x14ac:dyDescent="0.35">
      <c r="A37" s="4" t="s">
        <v>39</v>
      </c>
      <c r="B37" s="4" t="s">
        <v>50</v>
      </c>
      <c r="C37" s="4" t="s">
        <v>40</v>
      </c>
      <c r="D37" s="4">
        <v>8</v>
      </c>
    </row>
    <row r="38" spans="1:5" x14ac:dyDescent="0.35">
      <c r="A38" s="4" t="s">
        <v>39</v>
      </c>
      <c r="B38" s="4" t="s">
        <v>51</v>
      </c>
      <c r="C38" s="4" t="s">
        <v>40</v>
      </c>
      <c r="D38" s="4">
        <v>35</v>
      </c>
    </row>
    <row r="39" spans="1:5" x14ac:dyDescent="0.35">
      <c r="A39" s="4" t="s">
        <v>39</v>
      </c>
      <c r="B39" s="4" t="s">
        <v>52</v>
      </c>
      <c r="C39" s="4" t="s">
        <v>40</v>
      </c>
      <c r="D39" s="4">
        <v>21</v>
      </c>
    </row>
    <row r="40" spans="1:5" x14ac:dyDescent="0.35">
      <c r="A40" s="4" t="s">
        <v>39</v>
      </c>
      <c r="B40" s="4" t="s">
        <v>53</v>
      </c>
      <c r="C40" s="4" t="s">
        <v>40</v>
      </c>
      <c r="D40" s="4">
        <v>106</v>
      </c>
    </row>
    <row r="41" spans="1:5" x14ac:dyDescent="0.35">
      <c r="A41" s="4" t="s">
        <v>39</v>
      </c>
      <c r="B41" s="4" t="s">
        <v>54</v>
      </c>
      <c r="C41" s="4" t="s">
        <v>40</v>
      </c>
      <c r="D41" s="4">
        <v>80</v>
      </c>
    </row>
    <row r="42" spans="1:5" x14ac:dyDescent="0.35">
      <c r="A42" s="4" t="s">
        <v>39</v>
      </c>
      <c r="B42" s="4" t="s">
        <v>55</v>
      </c>
      <c r="C42" s="4" t="s">
        <v>40</v>
      </c>
      <c r="D42" s="4">
        <v>83</v>
      </c>
    </row>
    <row r="43" spans="1:5" x14ac:dyDescent="0.35">
      <c r="A43" s="4" t="s">
        <v>39</v>
      </c>
      <c r="B43" s="4" t="s">
        <v>56</v>
      </c>
      <c r="C43" s="4" t="s">
        <v>40</v>
      </c>
      <c r="D43" s="4">
        <v>23</v>
      </c>
    </row>
    <row r="44" spans="1:5" x14ac:dyDescent="0.35">
      <c r="A44" s="4" t="s">
        <v>39</v>
      </c>
      <c r="B44" s="4" t="s">
        <v>57</v>
      </c>
      <c r="C44" s="4" t="s">
        <v>40</v>
      </c>
      <c r="D44" s="4">
        <v>121</v>
      </c>
    </row>
    <row r="45" spans="1:5" x14ac:dyDescent="0.35">
      <c r="A45" s="4" t="s">
        <v>39</v>
      </c>
      <c r="B45" s="4" t="s">
        <v>58</v>
      </c>
      <c r="C45" s="4" t="s">
        <v>40</v>
      </c>
      <c r="D45" s="4">
        <v>29</v>
      </c>
    </row>
    <row r="46" spans="1:5" x14ac:dyDescent="0.35">
      <c r="A46" s="4" t="s">
        <v>39</v>
      </c>
      <c r="B46" s="4" t="s">
        <v>59</v>
      </c>
      <c r="C46" s="4" t="s">
        <v>40</v>
      </c>
      <c r="D46" s="4">
        <v>15</v>
      </c>
    </row>
    <row r="47" spans="1:5" x14ac:dyDescent="0.35">
      <c r="A47" s="4" t="s">
        <v>39</v>
      </c>
      <c r="B47" s="4" t="s">
        <v>60</v>
      </c>
      <c r="C47" s="4" t="s">
        <v>40</v>
      </c>
      <c r="D47" s="4">
        <v>33</v>
      </c>
    </row>
    <row r="48" spans="1:5" x14ac:dyDescent="0.35">
      <c r="A48" s="4" t="s">
        <v>39</v>
      </c>
      <c r="B48" s="4" t="s">
        <v>61</v>
      </c>
      <c r="C48" s="4" t="s">
        <v>40</v>
      </c>
      <c r="D48" s="4">
        <v>41</v>
      </c>
    </row>
    <row r="49" spans="1:5" x14ac:dyDescent="0.35">
      <c r="A49" s="4" t="s">
        <v>39</v>
      </c>
      <c r="B49" s="4" t="s">
        <v>62</v>
      </c>
      <c r="C49" s="4" t="s">
        <v>40</v>
      </c>
      <c r="D49" s="4">
        <v>22</v>
      </c>
    </row>
    <row r="50" spans="1:5" x14ac:dyDescent="0.35">
      <c r="A50" s="4" t="s">
        <v>39</v>
      </c>
      <c r="B50" s="4" t="s">
        <v>63</v>
      </c>
      <c r="C50" s="4" t="s">
        <v>40</v>
      </c>
      <c r="D50" s="4">
        <v>11</v>
      </c>
      <c r="E50" s="4">
        <f>SUM(D36:D50)</f>
        <v>665</v>
      </c>
    </row>
    <row r="52" spans="1:5" x14ac:dyDescent="0.35">
      <c r="A52" s="9" t="s">
        <v>85</v>
      </c>
    </row>
    <row r="53" spans="1:5" x14ac:dyDescent="0.35">
      <c r="A53" s="4" t="s">
        <v>39</v>
      </c>
      <c r="B53" s="4" t="s">
        <v>49</v>
      </c>
      <c r="C53" s="4" t="s">
        <v>40</v>
      </c>
      <c r="D53" s="4">
        <v>161</v>
      </c>
    </row>
    <row r="54" spans="1:5" x14ac:dyDescent="0.35">
      <c r="A54" s="4" t="s">
        <v>39</v>
      </c>
      <c r="B54" s="4" t="s">
        <v>50</v>
      </c>
      <c r="C54" s="4" t="s">
        <v>40</v>
      </c>
      <c r="D54" s="4">
        <v>27</v>
      </c>
    </row>
    <row r="55" spans="1:5" x14ac:dyDescent="0.35">
      <c r="A55" s="4" t="s">
        <v>39</v>
      </c>
      <c r="B55" s="4" t="s">
        <v>51</v>
      </c>
      <c r="C55" s="4" t="s">
        <v>40</v>
      </c>
      <c r="D55" s="4">
        <v>95</v>
      </c>
    </row>
    <row r="56" spans="1:5" x14ac:dyDescent="0.35">
      <c r="A56" s="4" t="s">
        <v>39</v>
      </c>
      <c r="B56" s="4" t="s">
        <v>52</v>
      </c>
      <c r="C56" s="4" t="s">
        <v>40</v>
      </c>
      <c r="D56" s="4">
        <v>80</v>
      </c>
    </row>
    <row r="57" spans="1:5" x14ac:dyDescent="0.35">
      <c r="A57" s="4" t="s">
        <v>39</v>
      </c>
      <c r="B57" s="4" t="s">
        <v>53</v>
      </c>
      <c r="C57" s="4" t="s">
        <v>40</v>
      </c>
      <c r="D57" s="4">
        <v>260</v>
      </c>
    </row>
    <row r="58" spans="1:5" x14ac:dyDescent="0.35">
      <c r="A58" s="4" t="s">
        <v>39</v>
      </c>
      <c r="B58" s="4" t="s">
        <v>54</v>
      </c>
      <c r="C58" s="4" t="s">
        <v>40</v>
      </c>
      <c r="D58" s="4">
        <v>209</v>
      </c>
    </row>
    <row r="59" spans="1:5" x14ac:dyDescent="0.35">
      <c r="A59" s="4" t="s">
        <v>39</v>
      </c>
      <c r="B59" s="4" t="s">
        <v>55</v>
      </c>
      <c r="C59" s="4" t="s">
        <v>40</v>
      </c>
      <c r="D59" s="4">
        <v>143</v>
      </c>
    </row>
    <row r="60" spans="1:5" x14ac:dyDescent="0.35">
      <c r="A60" s="4" t="s">
        <v>39</v>
      </c>
      <c r="B60" s="4" t="s">
        <v>56</v>
      </c>
      <c r="C60" s="4" t="s">
        <v>40</v>
      </c>
      <c r="D60" s="4">
        <v>50</v>
      </c>
    </row>
    <row r="61" spans="1:5" x14ac:dyDescent="0.35">
      <c r="A61" s="4" t="s">
        <v>39</v>
      </c>
      <c r="B61" s="4" t="s">
        <v>57</v>
      </c>
      <c r="C61" s="4" t="s">
        <v>40</v>
      </c>
      <c r="D61" s="4">
        <v>197</v>
      </c>
    </row>
    <row r="62" spans="1:5" x14ac:dyDescent="0.35">
      <c r="A62" s="4" t="s">
        <v>39</v>
      </c>
      <c r="B62" s="4" t="s">
        <v>58</v>
      </c>
      <c r="C62" s="4" t="s">
        <v>40</v>
      </c>
      <c r="D62" s="4">
        <v>36</v>
      </c>
    </row>
    <row r="63" spans="1:5" x14ac:dyDescent="0.35">
      <c r="A63" s="4" t="s">
        <v>39</v>
      </c>
      <c r="B63" s="4" t="s">
        <v>59</v>
      </c>
      <c r="C63" s="4" t="s">
        <v>40</v>
      </c>
      <c r="D63" s="4">
        <v>38</v>
      </c>
    </row>
    <row r="64" spans="1:5" x14ac:dyDescent="0.35">
      <c r="A64" s="4" t="s">
        <v>39</v>
      </c>
      <c r="B64" s="4" t="s">
        <v>60</v>
      </c>
      <c r="C64" s="4" t="s">
        <v>40</v>
      </c>
      <c r="D64" s="4">
        <v>57</v>
      </c>
    </row>
    <row r="65" spans="1:5" x14ac:dyDescent="0.35">
      <c r="A65" s="4" t="s">
        <v>39</v>
      </c>
      <c r="B65" s="4" t="s">
        <v>61</v>
      </c>
      <c r="C65" s="4" t="s">
        <v>40</v>
      </c>
      <c r="D65" s="4">
        <v>109</v>
      </c>
    </row>
    <row r="66" spans="1:5" x14ac:dyDescent="0.35">
      <c r="A66" s="4" t="s">
        <v>39</v>
      </c>
      <c r="B66" s="4" t="s">
        <v>62</v>
      </c>
      <c r="C66" s="4" t="s">
        <v>40</v>
      </c>
      <c r="D66" s="4">
        <v>56</v>
      </c>
    </row>
    <row r="67" spans="1:5" x14ac:dyDescent="0.35">
      <c r="A67" s="4" t="s">
        <v>39</v>
      </c>
      <c r="B67" s="4" t="s">
        <v>63</v>
      </c>
      <c r="C67" s="4" t="s">
        <v>40</v>
      </c>
      <c r="D67" s="4">
        <v>67</v>
      </c>
      <c r="E67" s="4">
        <f>SUM(D53:D67)</f>
        <v>1585</v>
      </c>
    </row>
    <row r="69" spans="1:5" x14ac:dyDescent="0.35">
      <c r="A69" s="9" t="s">
        <v>30</v>
      </c>
    </row>
    <row r="70" spans="1:5" x14ac:dyDescent="0.35">
      <c r="A70" s="4" t="s">
        <v>39</v>
      </c>
      <c r="B70" s="4" t="s">
        <v>49</v>
      </c>
      <c r="C70" s="4" t="s">
        <v>40</v>
      </c>
      <c r="D70" s="4">
        <v>13</v>
      </c>
    </row>
    <row r="71" spans="1:5" x14ac:dyDescent="0.35">
      <c r="A71" s="4" t="s">
        <v>39</v>
      </c>
      <c r="B71" s="4" t="s">
        <v>50</v>
      </c>
      <c r="C71" s="4" t="s">
        <v>40</v>
      </c>
      <c r="D71" s="4">
        <v>11</v>
      </c>
    </row>
    <row r="72" spans="1:5" x14ac:dyDescent="0.35">
      <c r="A72" s="4" t="s">
        <v>39</v>
      </c>
      <c r="B72" s="4" t="s">
        <v>51</v>
      </c>
      <c r="C72" s="4" t="s">
        <v>40</v>
      </c>
      <c r="D72" s="4">
        <v>30</v>
      </c>
    </row>
    <row r="73" spans="1:5" x14ac:dyDescent="0.35">
      <c r="A73" s="4" t="s">
        <v>39</v>
      </c>
      <c r="B73" s="4" t="s">
        <v>52</v>
      </c>
      <c r="C73" s="4" t="s">
        <v>40</v>
      </c>
      <c r="D73" s="4">
        <v>59</v>
      </c>
      <c r="E73" s="4">
        <f>SUM(D70:D73)</f>
        <v>113</v>
      </c>
    </row>
    <row r="75" spans="1:5" x14ac:dyDescent="0.35">
      <c r="A75" s="9" t="s">
        <v>31</v>
      </c>
    </row>
    <row r="76" spans="1:5" x14ac:dyDescent="0.35">
      <c r="A76" s="4" t="s">
        <v>39</v>
      </c>
      <c r="B76" s="4" t="s">
        <v>49</v>
      </c>
      <c r="C76" s="4" t="s">
        <v>40</v>
      </c>
      <c r="D76" s="4">
        <v>1</v>
      </c>
    </row>
    <row r="77" spans="1:5" x14ac:dyDescent="0.35">
      <c r="A77" s="4" t="s">
        <v>39</v>
      </c>
      <c r="B77" s="4" t="s">
        <v>50</v>
      </c>
      <c r="C77" s="4" t="s">
        <v>40</v>
      </c>
      <c r="D77" s="4">
        <v>6</v>
      </c>
    </row>
    <row r="78" spans="1:5" x14ac:dyDescent="0.35">
      <c r="A78" s="4" t="s">
        <v>39</v>
      </c>
      <c r="B78" s="4" t="s">
        <v>51</v>
      </c>
      <c r="C78" s="4" t="s">
        <v>40</v>
      </c>
      <c r="D78" s="4">
        <v>8</v>
      </c>
    </row>
    <row r="79" spans="1:5" x14ac:dyDescent="0.35">
      <c r="A79" s="4" t="s">
        <v>39</v>
      </c>
      <c r="B79" s="4" t="s">
        <v>52</v>
      </c>
      <c r="C79" s="4" t="s">
        <v>40</v>
      </c>
      <c r="D79" s="4">
        <v>19</v>
      </c>
      <c r="E79" s="4">
        <f>SUM(D76:D79)</f>
        <v>34</v>
      </c>
    </row>
    <row r="81" spans="1:5" x14ac:dyDescent="0.35">
      <c r="A81" s="9" t="s">
        <v>32</v>
      </c>
    </row>
    <row r="82" spans="1:5" x14ac:dyDescent="0.35">
      <c r="A82" s="4" t="s">
        <v>39</v>
      </c>
      <c r="B82" s="4" t="s">
        <v>49</v>
      </c>
      <c r="C82" s="4" t="s">
        <v>40</v>
      </c>
      <c r="D82" s="4">
        <v>41</v>
      </c>
    </row>
    <row r="83" spans="1:5" x14ac:dyDescent="0.35">
      <c r="A83" s="4" t="s">
        <v>39</v>
      </c>
      <c r="B83" s="4" t="s">
        <v>50</v>
      </c>
      <c r="C83" s="4" t="s">
        <v>40</v>
      </c>
      <c r="D83" s="4">
        <v>19</v>
      </c>
    </row>
    <row r="84" spans="1:5" x14ac:dyDescent="0.35">
      <c r="A84" s="4" t="s">
        <v>39</v>
      </c>
      <c r="B84" s="4" t="s">
        <v>51</v>
      </c>
      <c r="C84" s="4" t="s">
        <v>40</v>
      </c>
      <c r="D84" s="4">
        <v>10</v>
      </c>
    </row>
    <row r="85" spans="1:5" x14ac:dyDescent="0.35">
      <c r="A85" s="4" t="s">
        <v>39</v>
      </c>
      <c r="B85" s="4" t="s">
        <v>52</v>
      </c>
      <c r="C85" s="4" t="s">
        <v>40</v>
      </c>
      <c r="D85" s="4">
        <v>7</v>
      </c>
    </row>
    <row r="86" spans="1:5" x14ac:dyDescent="0.35">
      <c r="A86" s="4" t="s">
        <v>39</v>
      </c>
      <c r="B86" s="4" t="s">
        <v>53</v>
      </c>
      <c r="C86" s="4" t="s">
        <v>40</v>
      </c>
      <c r="D86" s="4">
        <v>7</v>
      </c>
    </row>
    <row r="87" spans="1:5" x14ac:dyDescent="0.35">
      <c r="A87" s="4" t="s">
        <v>39</v>
      </c>
      <c r="B87" s="4" t="s">
        <v>54</v>
      </c>
      <c r="C87" s="4" t="s">
        <v>40</v>
      </c>
      <c r="D87" s="4">
        <v>20</v>
      </c>
    </row>
    <row r="88" spans="1:5" x14ac:dyDescent="0.35">
      <c r="A88" s="4" t="s">
        <v>39</v>
      </c>
      <c r="B88" s="4" t="s">
        <v>55</v>
      </c>
      <c r="C88" s="4" t="s">
        <v>40</v>
      </c>
      <c r="D88" s="4">
        <v>13</v>
      </c>
    </row>
    <row r="89" spans="1:5" x14ac:dyDescent="0.35">
      <c r="A89" s="4" t="s">
        <v>39</v>
      </c>
      <c r="B89" s="4" t="s">
        <v>56</v>
      </c>
      <c r="C89" s="4" t="s">
        <v>40</v>
      </c>
      <c r="D89" s="4">
        <v>17</v>
      </c>
      <c r="E89" s="4">
        <f>SUM(D82:D89)</f>
        <v>134</v>
      </c>
    </row>
    <row r="91" spans="1:5" x14ac:dyDescent="0.35">
      <c r="A91" s="9" t="s">
        <v>25</v>
      </c>
    </row>
    <row r="92" spans="1:5" x14ac:dyDescent="0.35">
      <c r="A92" s="4" t="s">
        <v>39</v>
      </c>
      <c r="B92" s="4" t="s">
        <v>49</v>
      </c>
      <c r="C92" s="4" t="s">
        <v>40</v>
      </c>
      <c r="D92" s="4">
        <v>12</v>
      </c>
    </row>
    <row r="93" spans="1:5" x14ac:dyDescent="0.35">
      <c r="A93" s="4" t="s">
        <v>39</v>
      </c>
      <c r="B93" s="4" t="s">
        <v>50</v>
      </c>
      <c r="C93" s="4" t="s">
        <v>40</v>
      </c>
      <c r="D93" s="4">
        <v>10</v>
      </c>
    </row>
    <row r="94" spans="1:5" x14ac:dyDescent="0.35">
      <c r="A94" s="4" t="s">
        <v>39</v>
      </c>
      <c r="B94" s="4" t="s">
        <v>51</v>
      </c>
      <c r="C94" s="4" t="s">
        <v>40</v>
      </c>
      <c r="D94" s="4">
        <v>24</v>
      </c>
    </row>
    <row r="95" spans="1:5" x14ac:dyDescent="0.35">
      <c r="A95" s="4" t="s">
        <v>39</v>
      </c>
      <c r="B95" s="4" t="s">
        <v>52</v>
      </c>
      <c r="C95" s="4" t="s">
        <v>40</v>
      </c>
      <c r="D95" s="4">
        <v>51</v>
      </c>
    </row>
    <row r="96" spans="1:5" x14ac:dyDescent="0.35">
      <c r="A96" s="4" t="s">
        <v>39</v>
      </c>
      <c r="B96" s="4" t="s">
        <v>53</v>
      </c>
      <c r="C96" s="4" t="s">
        <v>40</v>
      </c>
      <c r="D96" s="4">
        <v>34</v>
      </c>
    </row>
    <row r="97" spans="1:5" x14ac:dyDescent="0.35">
      <c r="A97" s="4" t="s">
        <v>39</v>
      </c>
      <c r="B97" s="4" t="s">
        <v>54</v>
      </c>
      <c r="C97" s="4" t="s">
        <v>40</v>
      </c>
      <c r="D97" s="4">
        <v>4</v>
      </c>
    </row>
    <row r="98" spans="1:5" x14ac:dyDescent="0.35">
      <c r="A98" s="4" t="s">
        <v>39</v>
      </c>
      <c r="B98" s="4" t="s">
        <v>55</v>
      </c>
      <c r="C98" s="4" t="s">
        <v>40</v>
      </c>
      <c r="D98" s="4">
        <v>39</v>
      </c>
      <c r="E98" s="4">
        <f>SUM(D92:D98)</f>
        <v>174</v>
      </c>
    </row>
    <row r="100" spans="1:5" x14ac:dyDescent="0.35">
      <c r="A100" s="9" t="s">
        <v>22</v>
      </c>
    </row>
    <row r="101" spans="1:5" x14ac:dyDescent="0.35">
      <c r="A101" s="4" t="s">
        <v>39</v>
      </c>
      <c r="B101" s="4" t="s">
        <v>49</v>
      </c>
      <c r="C101" s="4" t="s">
        <v>40</v>
      </c>
      <c r="D101" s="4">
        <v>6</v>
      </c>
    </row>
    <row r="102" spans="1:5" x14ac:dyDescent="0.35">
      <c r="A102" s="4" t="s">
        <v>39</v>
      </c>
      <c r="B102" s="4" t="s">
        <v>50</v>
      </c>
      <c r="C102" s="4" t="s">
        <v>40</v>
      </c>
      <c r="D102" s="4">
        <v>11</v>
      </c>
    </row>
    <row r="103" spans="1:5" x14ac:dyDescent="0.35">
      <c r="A103" s="4" t="s">
        <v>39</v>
      </c>
      <c r="B103" s="4" t="s">
        <v>51</v>
      </c>
      <c r="C103" s="4" t="s">
        <v>40</v>
      </c>
      <c r="D103" s="4">
        <v>7</v>
      </c>
    </row>
    <row r="104" spans="1:5" x14ac:dyDescent="0.35">
      <c r="A104" s="4" t="s">
        <v>39</v>
      </c>
      <c r="B104" s="4" t="s">
        <v>52</v>
      </c>
      <c r="C104" s="4" t="s">
        <v>40</v>
      </c>
      <c r="D104" s="4">
        <v>26</v>
      </c>
      <c r="E104" s="4">
        <f>SUM(D101:D104)</f>
        <v>50</v>
      </c>
    </row>
    <row r="106" spans="1:5" x14ac:dyDescent="0.35">
      <c r="A106" s="9" t="s">
        <v>23</v>
      </c>
    </row>
    <row r="107" spans="1:5" x14ac:dyDescent="0.35">
      <c r="A107" s="4" t="s">
        <v>39</v>
      </c>
      <c r="B107" s="4" t="s">
        <v>49</v>
      </c>
      <c r="C107" s="4" t="s">
        <v>40</v>
      </c>
      <c r="D107" s="4">
        <v>11</v>
      </c>
    </row>
    <row r="108" spans="1:5" x14ac:dyDescent="0.35">
      <c r="A108" s="4" t="s">
        <v>39</v>
      </c>
      <c r="B108" s="4" t="s">
        <v>50</v>
      </c>
      <c r="C108" s="4" t="s">
        <v>40</v>
      </c>
      <c r="D108" s="4">
        <v>24</v>
      </c>
    </row>
    <row r="109" spans="1:5" x14ac:dyDescent="0.35">
      <c r="A109" s="4" t="s">
        <v>39</v>
      </c>
      <c r="B109" s="4" t="s">
        <v>51</v>
      </c>
      <c r="C109" s="4" t="s">
        <v>40</v>
      </c>
      <c r="D109" s="4">
        <v>8</v>
      </c>
    </row>
    <row r="110" spans="1:5" x14ac:dyDescent="0.35">
      <c r="A110" s="4" t="s">
        <v>39</v>
      </c>
      <c r="B110" s="4" t="s">
        <v>52</v>
      </c>
      <c r="C110" s="4" t="s">
        <v>40</v>
      </c>
      <c r="D110" s="4">
        <v>45</v>
      </c>
    </row>
    <row r="111" spans="1:5" x14ac:dyDescent="0.35">
      <c r="A111" s="4" t="s">
        <v>39</v>
      </c>
      <c r="B111" s="4" t="s">
        <v>53</v>
      </c>
      <c r="C111" s="4" t="s">
        <v>40</v>
      </c>
      <c r="D111" s="4">
        <v>29</v>
      </c>
    </row>
    <row r="112" spans="1:5" x14ac:dyDescent="0.35">
      <c r="A112" s="4" t="s">
        <v>39</v>
      </c>
      <c r="B112" s="4" t="s">
        <v>54</v>
      </c>
      <c r="C112" s="4" t="s">
        <v>40</v>
      </c>
      <c r="D112" s="4">
        <v>25</v>
      </c>
    </row>
    <row r="113" spans="1:5" x14ac:dyDescent="0.35">
      <c r="A113" s="4" t="s">
        <v>39</v>
      </c>
      <c r="B113" s="4" t="s">
        <v>55</v>
      </c>
      <c r="C113" s="4" t="s">
        <v>40</v>
      </c>
      <c r="D113" s="4">
        <v>40</v>
      </c>
    </row>
    <row r="114" spans="1:5" x14ac:dyDescent="0.35">
      <c r="A114" s="4" t="s">
        <v>39</v>
      </c>
      <c r="B114" s="4" t="s">
        <v>56</v>
      </c>
      <c r="C114" s="4" t="s">
        <v>40</v>
      </c>
      <c r="D114" s="4">
        <v>28</v>
      </c>
    </row>
    <row r="115" spans="1:5" x14ac:dyDescent="0.35">
      <c r="A115" s="4" t="s">
        <v>39</v>
      </c>
      <c r="B115" s="4" t="s">
        <v>57</v>
      </c>
      <c r="C115" s="4" t="s">
        <v>40</v>
      </c>
      <c r="D115" s="4">
        <v>82</v>
      </c>
    </row>
    <row r="116" spans="1:5" x14ac:dyDescent="0.35">
      <c r="A116" s="4" t="s">
        <v>39</v>
      </c>
      <c r="B116" s="4" t="s">
        <v>58</v>
      </c>
      <c r="C116" s="4" t="s">
        <v>40</v>
      </c>
      <c r="D116" s="4">
        <v>98</v>
      </c>
      <c r="E116" s="4">
        <f>SUM(D107:D116)</f>
        <v>390</v>
      </c>
    </row>
    <row r="118" spans="1:5" x14ac:dyDescent="0.35">
      <c r="A118" s="9" t="s">
        <v>83</v>
      </c>
    </row>
    <row r="119" spans="1:5" x14ac:dyDescent="0.35">
      <c r="A119" s="4" t="s">
        <v>39</v>
      </c>
      <c r="B119" s="4" t="s">
        <v>49</v>
      </c>
      <c r="C119" s="4" t="s">
        <v>40</v>
      </c>
      <c r="D119" s="4">
        <v>7</v>
      </c>
    </row>
    <row r="120" spans="1:5" x14ac:dyDescent="0.35">
      <c r="A120" s="4" t="s">
        <v>39</v>
      </c>
      <c r="B120" s="4" t="s">
        <v>50</v>
      </c>
      <c r="C120" s="4" t="s">
        <v>40</v>
      </c>
      <c r="D120" s="4">
        <v>29</v>
      </c>
    </row>
    <row r="121" spans="1:5" x14ac:dyDescent="0.35">
      <c r="A121" s="4" t="s">
        <v>39</v>
      </c>
      <c r="B121" s="4" t="s">
        <v>51</v>
      </c>
      <c r="C121" s="4" t="s">
        <v>40</v>
      </c>
      <c r="D121" s="4">
        <v>7</v>
      </c>
    </row>
    <row r="122" spans="1:5" x14ac:dyDescent="0.35">
      <c r="A122" s="4" t="s">
        <v>39</v>
      </c>
      <c r="B122" s="4" t="s">
        <v>52</v>
      </c>
      <c r="C122" s="4" t="s">
        <v>40</v>
      </c>
      <c r="D122" s="4">
        <v>30</v>
      </c>
    </row>
    <row r="123" spans="1:5" x14ac:dyDescent="0.35">
      <c r="A123" s="4" t="s">
        <v>39</v>
      </c>
      <c r="B123" s="4" t="s">
        <v>53</v>
      </c>
      <c r="C123" s="4" t="s">
        <v>40</v>
      </c>
      <c r="D123" s="4">
        <v>15</v>
      </c>
    </row>
    <row r="124" spans="1:5" x14ac:dyDescent="0.35">
      <c r="A124" s="4" t="s">
        <v>39</v>
      </c>
      <c r="B124" s="4" t="s">
        <v>54</v>
      </c>
      <c r="C124" s="4" t="s">
        <v>40</v>
      </c>
      <c r="D124" s="4">
        <v>15</v>
      </c>
    </row>
    <row r="125" spans="1:5" x14ac:dyDescent="0.35">
      <c r="A125" s="4" t="s">
        <v>39</v>
      </c>
      <c r="B125" s="4" t="s">
        <v>55</v>
      </c>
      <c r="C125" s="4" t="s">
        <v>40</v>
      </c>
      <c r="D125" s="4">
        <v>41</v>
      </c>
    </row>
    <row r="126" spans="1:5" x14ac:dyDescent="0.35">
      <c r="A126" s="4" t="s">
        <v>39</v>
      </c>
      <c r="B126" s="4" t="s">
        <v>56</v>
      </c>
      <c r="C126" s="4" t="s">
        <v>40</v>
      </c>
      <c r="D126" s="4">
        <v>19</v>
      </c>
    </row>
    <row r="127" spans="1:5" x14ac:dyDescent="0.35">
      <c r="A127" s="4" t="s">
        <v>39</v>
      </c>
      <c r="B127" s="4" t="s">
        <v>57</v>
      </c>
      <c r="C127" s="4" t="s">
        <v>40</v>
      </c>
      <c r="D127" s="4">
        <v>99</v>
      </c>
    </row>
    <row r="128" spans="1:5" x14ac:dyDescent="0.35">
      <c r="A128" s="4" t="s">
        <v>39</v>
      </c>
      <c r="B128" s="4" t="s">
        <v>58</v>
      </c>
      <c r="C128" s="4" t="s">
        <v>40</v>
      </c>
      <c r="D128" s="4">
        <v>42</v>
      </c>
      <c r="E128" s="4">
        <f>SUM(D119:D128)</f>
        <v>304</v>
      </c>
    </row>
    <row r="130" spans="1:5" x14ac:dyDescent="0.35">
      <c r="A130" s="9" t="s">
        <v>21</v>
      </c>
    </row>
    <row r="131" spans="1:5" x14ac:dyDescent="0.35">
      <c r="A131" s="4" t="s">
        <v>39</v>
      </c>
      <c r="B131" s="4" t="s">
        <v>49</v>
      </c>
      <c r="C131" s="4" t="s">
        <v>40</v>
      </c>
      <c r="D131" s="4">
        <v>81</v>
      </c>
    </row>
    <row r="132" spans="1:5" x14ac:dyDescent="0.35">
      <c r="A132" s="4" t="s">
        <v>39</v>
      </c>
      <c r="B132" s="4" t="s">
        <v>50</v>
      </c>
      <c r="C132" s="4" t="s">
        <v>40</v>
      </c>
      <c r="D132" s="4">
        <v>38</v>
      </c>
    </row>
    <row r="133" spans="1:5" x14ac:dyDescent="0.35">
      <c r="A133" s="4" t="s">
        <v>39</v>
      </c>
      <c r="B133" s="4" t="s">
        <v>51</v>
      </c>
      <c r="C133" s="4" t="s">
        <v>40</v>
      </c>
      <c r="D133" s="4">
        <v>363</v>
      </c>
    </row>
    <row r="134" spans="1:5" x14ac:dyDescent="0.35">
      <c r="A134" s="4" t="s">
        <v>39</v>
      </c>
      <c r="B134" s="4" t="s">
        <v>52</v>
      </c>
      <c r="C134" s="4" t="s">
        <v>40</v>
      </c>
      <c r="D134" s="4">
        <v>128</v>
      </c>
    </row>
    <row r="135" spans="1:5" x14ac:dyDescent="0.35">
      <c r="A135" s="4" t="s">
        <v>39</v>
      </c>
      <c r="B135" s="4" t="s">
        <v>53</v>
      </c>
      <c r="C135" s="4" t="s">
        <v>40</v>
      </c>
      <c r="D135" s="4">
        <v>114</v>
      </c>
    </row>
    <row r="136" spans="1:5" x14ac:dyDescent="0.35">
      <c r="A136" s="4" t="s">
        <v>39</v>
      </c>
      <c r="B136" s="4" t="s">
        <v>54</v>
      </c>
      <c r="C136" s="4" t="s">
        <v>40</v>
      </c>
      <c r="D136" s="4">
        <v>37</v>
      </c>
    </row>
    <row r="137" spans="1:5" x14ac:dyDescent="0.35">
      <c r="A137" s="4" t="s">
        <v>39</v>
      </c>
      <c r="B137" s="4" t="s">
        <v>55</v>
      </c>
      <c r="C137" s="4" t="s">
        <v>40</v>
      </c>
      <c r="D137" s="4">
        <v>374</v>
      </c>
    </row>
    <row r="138" spans="1:5" x14ac:dyDescent="0.35">
      <c r="A138" s="4" t="s">
        <v>39</v>
      </c>
      <c r="B138" s="4" t="s">
        <v>56</v>
      </c>
      <c r="C138" s="4" t="s">
        <v>40</v>
      </c>
      <c r="D138" s="4">
        <v>138</v>
      </c>
      <c r="E138" s="4">
        <f>SUM(D131:D138)</f>
        <v>1273</v>
      </c>
    </row>
    <row r="140" spans="1:5" x14ac:dyDescent="0.35">
      <c r="A140" s="9" t="s">
        <v>81</v>
      </c>
    </row>
    <row r="141" spans="1:5" x14ac:dyDescent="0.35">
      <c r="A141" s="4" t="s">
        <v>39</v>
      </c>
      <c r="B141" s="4" t="s">
        <v>49</v>
      </c>
      <c r="C141" s="4" t="s">
        <v>40</v>
      </c>
      <c r="D141" s="4">
        <v>103</v>
      </c>
    </row>
    <row r="142" spans="1:5" x14ac:dyDescent="0.35">
      <c r="A142" s="4" t="s">
        <v>39</v>
      </c>
      <c r="B142" s="4" t="s">
        <v>50</v>
      </c>
      <c r="C142" s="4" t="s">
        <v>40</v>
      </c>
      <c r="D142" s="4">
        <v>28</v>
      </c>
    </row>
    <row r="143" spans="1:5" x14ac:dyDescent="0.35">
      <c r="A143" s="4" t="s">
        <v>39</v>
      </c>
      <c r="B143" s="4" t="s">
        <v>51</v>
      </c>
      <c r="C143" s="4" t="s">
        <v>40</v>
      </c>
      <c r="D143" s="4">
        <v>146</v>
      </c>
    </row>
    <row r="144" spans="1:5" x14ac:dyDescent="0.35">
      <c r="A144" s="4" t="s">
        <v>39</v>
      </c>
      <c r="B144" s="4" t="s">
        <v>52</v>
      </c>
      <c r="C144" s="4" t="s">
        <v>40</v>
      </c>
      <c r="D144" s="4">
        <v>67</v>
      </c>
    </row>
    <row r="145" spans="1:5" x14ac:dyDescent="0.35">
      <c r="A145" s="4" t="s">
        <v>39</v>
      </c>
      <c r="B145" s="4" t="s">
        <v>53</v>
      </c>
      <c r="C145" s="4" t="s">
        <v>40</v>
      </c>
      <c r="D145" s="4">
        <v>168</v>
      </c>
    </row>
    <row r="146" spans="1:5" x14ac:dyDescent="0.35">
      <c r="A146" s="4" t="s">
        <v>39</v>
      </c>
      <c r="B146" s="4" t="s">
        <v>54</v>
      </c>
      <c r="C146" s="4" t="s">
        <v>40</v>
      </c>
      <c r="D146" s="4">
        <v>44</v>
      </c>
    </row>
    <row r="147" spans="1:5" x14ac:dyDescent="0.35">
      <c r="A147" s="4" t="s">
        <v>39</v>
      </c>
      <c r="B147" s="4" t="s">
        <v>55</v>
      </c>
      <c r="C147" s="4" t="s">
        <v>40</v>
      </c>
      <c r="D147" s="4">
        <v>54</v>
      </c>
    </row>
    <row r="148" spans="1:5" x14ac:dyDescent="0.35">
      <c r="A148" s="4" t="s">
        <v>39</v>
      </c>
      <c r="B148" s="4" t="s">
        <v>56</v>
      </c>
      <c r="C148" s="4" t="s">
        <v>40</v>
      </c>
      <c r="D148" s="4">
        <v>51</v>
      </c>
    </row>
    <row r="149" spans="1:5" x14ac:dyDescent="0.35">
      <c r="A149" s="4" t="s">
        <v>39</v>
      </c>
      <c r="B149" s="4" t="s">
        <v>57</v>
      </c>
      <c r="C149" s="4" t="s">
        <v>40</v>
      </c>
      <c r="D149" s="4">
        <v>182</v>
      </c>
    </row>
    <row r="150" spans="1:5" x14ac:dyDescent="0.35">
      <c r="A150" s="4" t="s">
        <v>39</v>
      </c>
      <c r="B150" s="4" t="s">
        <v>58</v>
      </c>
      <c r="C150" s="4" t="s">
        <v>40</v>
      </c>
      <c r="D150" s="4">
        <v>86</v>
      </c>
      <c r="E150" s="4">
        <f>SUM(D141:D150)</f>
        <v>929</v>
      </c>
    </row>
    <row r="152" spans="1:5" x14ac:dyDescent="0.35">
      <c r="A152" s="9" t="s">
        <v>82</v>
      </c>
    </row>
    <row r="153" spans="1:5" x14ac:dyDescent="0.35">
      <c r="A153" s="4" t="s">
        <v>39</v>
      </c>
      <c r="B153" s="4" t="s">
        <v>49</v>
      </c>
      <c r="C153" s="4" t="s">
        <v>40</v>
      </c>
      <c r="D153" s="4">
        <v>13</v>
      </c>
    </row>
    <row r="154" spans="1:5" x14ac:dyDescent="0.35">
      <c r="A154" s="4" t="s">
        <v>39</v>
      </c>
      <c r="B154" s="4" t="s">
        <v>50</v>
      </c>
      <c r="C154" s="4" t="s">
        <v>40</v>
      </c>
      <c r="D154" s="4">
        <v>6</v>
      </c>
    </row>
    <row r="155" spans="1:5" x14ac:dyDescent="0.35">
      <c r="A155" s="4" t="s">
        <v>39</v>
      </c>
      <c r="B155" s="4" t="s">
        <v>51</v>
      </c>
      <c r="C155" s="4" t="s">
        <v>40</v>
      </c>
      <c r="D155" s="4">
        <v>22</v>
      </c>
    </row>
    <row r="156" spans="1:5" x14ac:dyDescent="0.35">
      <c r="A156" s="4" t="s">
        <v>39</v>
      </c>
      <c r="B156" s="4" t="s">
        <v>52</v>
      </c>
      <c r="C156" s="4" t="s">
        <v>40</v>
      </c>
      <c r="D156" s="4">
        <v>13</v>
      </c>
    </row>
    <row r="157" spans="1:5" x14ac:dyDescent="0.35">
      <c r="A157" s="4" t="s">
        <v>39</v>
      </c>
      <c r="B157" s="4" t="s">
        <v>53</v>
      </c>
      <c r="C157" s="4" t="s">
        <v>40</v>
      </c>
      <c r="D157" s="4">
        <v>43</v>
      </c>
    </row>
    <row r="158" spans="1:5" x14ac:dyDescent="0.35">
      <c r="A158" s="4" t="s">
        <v>39</v>
      </c>
      <c r="B158" s="4" t="s">
        <v>54</v>
      </c>
      <c r="C158" s="4" t="s">
        <v>40</v>
      </c>
      <c r="D158" s="4">
        <v>13</v>
      </c>
    </row>
    <row r="159" spans="1:5" x14ac:dyDescent="0.35">
      <c r="A159" s="4" t="s">
        <v>39</v>
      </c>
      <c r="B159" s="4" t="s">
        <v>55</v>
      </c>
      <c r="C159" s="4" t="s">
        <v>40</v>
      </c>
      <c r="D159" s="4">
        <v>11</v>
      </c>
    </row>
    <row r="160" spans="1:5" x14ac:dyDescent="0.35">
      <c r="A160" s="4" t="s">
        <v>39</v>
      </c>
      <c r="B160" s="4" t="s">
        <v>56</v>
      </c>
      <c r="C160" s="4" t="s">
        <v>40</v>
      </c>
      <c r="D160" s="4">
        <v>16</v>
      </c>
    </row>
    <row r="161" spans="1:5" x14ac:dyDescent="0.35">
      <c r="A161" s="4" t="s">
        <v>39</v>
      </c>
      <c r="B161" s="4" t="s">
        <v>57</v>
      </c>
      <c r="C161" s="4" t="s">
        <v>40</v>
      </c>
      <c r="D161" s="4">
        <v>20</v>
      </c>
    </row>
    <row r="162" spans="1:5" x14ac:dyDescent="0.35">
      <c r="A162" s="4" t="s">
        <v>39</v>
      </c>
      <c r="B162" s="4" t="s">
        <v>58</v>
      </c>
      <c r="C162" s="4" t="s">
        <v>40</v>
      </c>
      <c r="D162" s="4">
        <v>0</v>
      </c>
    </row>
    <row r="163" spans="1:5" x14ac:dyDescent="0.35">
      <c r="A163" s="4" t="s">
        <v>39</v>
      </c>
      <c r="B163" s="4" t="s">
        <v>59</v>
      </c>
      <c r="C163" s="4" t="s">
        <v>40</v>
      </c>
      <c r="D163" s="4">
        <v>0</v>
      </c>
    </row>
    <row r="164" spans="1:5" x14ac:dyDescent="0.35">
      <c r="A164" s="4" t="s">
        <v>39</v>
      </c>
      <c r="B164" s="4" t="s">
        <v>60</v>
      </c>
      <c r="C164" s="4" t="s">
        <v>40</v>
      </c>
      <c r="D164" s="4">
        <v>0</v>
      </c>
    </row>
    <row r="165" spans="1:5" x14ac:dyDescent="0.35">
      <c r="A165" s="4" t="s">
        <v>39</v>
      </c>
      <c r="B165" s="4" t="s">
        <v>61</v>
      </c>
      <c r="C165" s="4" t="s">
        <v>40</v>
      </c>
      <c r="D165" s="4">
        <v>3</v>
      </c>
    </row>
    <row r="166" spans="1:5" x14ac:dyDescent="0.35">
      <c r="A166" s="4" t="s">
        <v>39</v>
      </c>
      <c r="B166" s="4" t="s">
        <v>62</v>
      </c>
      <c r="C166" s="4" t="s">
        <v>40</v>
      </c>
      <c r="D166" s="4">
        <v>7</v>
      </c>
    </row>
    <row r="167" spans="1:5" x14ac:dyDescent="0.35">
      <c r="A167" s="4" t="s">
        <v>39</v>
      </c>
      <c r="B167" s="4" t="s">
        <v>63</v>
      </c>
      <c r="C167" s="4" t="s">
        <v>40</v>
      </c>
      <c r="D167" s="4">
        <v>12</v>
      </c>
    </row>
    <row r="168" spans="1:5" x14ac:dyDescent="0.35">
      <c r="A168" s="4" t="s">
        <v>39</v>
      </c>
      <c r="B168" s="4" t="s">
        <v>64</v>
      </c>
      <c r="C168" s="4" t="s">
        <v>40</v>
      </c>
      <c r="D168" s="4">
        <v>2</v>
      </c>
    </row>
    <row r="169" spans="1:5" x14ac:dyDescent="0.35">
      <c r="A169" s="4" t="s">
        <v>39</v>
      </c>
      <c r="B169" s="4" t="s">
        <v>65</v>
      </c>
      <c r="C169" s="4" t="s">
        <v>40</v>
      </c>
      <c r="D169" s="4">
        <v>7</v>
      </c>
    </row>
    <row r="170" spans="1:5" x14ac:dyDescent="0.35">
      <c r="A170" s="4" t="s">
        <v>39</v>
      </c>
      <c r="B170" s="4" t="s">
        <v>66</v>
      </c>
      <c r="C170" s="4" t="s">
        <v>40</v>
      </c>
      <c r="D170" s="4">
        <v>0</v>
      </c>
      <c r="E170" s="4">
        <f>SUM(D153:D170)</f>
        <v>188</v>
      </c>
    </row>
    <row r="172" spans="1:5" x14ac:dyDescent="0.35">
      <c r="A172" s="9" t="s">
        <v>0</v>
      </c>
    </row>
    <row r="173" spans="1:5" x14ac:dyDescent="0.35">
      <c r="A173" s="4" t="s">
        <v>39</v>
      </c>
      <c r="B173" s="4" t="s">
        <v>49</v>
      </c>
      <c r="C173" s="4" t="s">
        <v>40</v>
      </c>
      <c r="D173" s="4">
        <v>6</v>
      </c>
    </row>
    <row r="174" spans="1:5" x14ac:dyDescent="0.35">
      <c r="A174" s="4" t="s">
        <v>39</v>
      </c>
      <c r="B174" s="4" t="s">
        <v>50</v>
      </c>
      <c r="C174" s="4" t="s">
        <v>40</v>
      </c>
      <c r="D174" s="4">
        <v>8</v>
      </c>
    </row>
    <row r="175" spans="1:5" x14ac:dyDescent="0.35">
      <c r="A175" s="4" t="s">
        <v>39</v>
      </c>
      <c r="B175" s="4" t="s">
        <v>51</v>
      </c>
      <c r="C175" s="4" t="s">
        <v>40</v>
      </c>
      <c r="D175" s="4">
        <v>1</v>
      </c>
    </row>
    <row r="176" spans="1:5" x14ac:dyDescent="0.35">
      <c r="A176" s="4" t="s">
        <v>39</v>
      </c>
      <c r="B176" s="4" t="s">
        <v>52</v>
      </c>
      <c r="C176" s="4" t="s">
        <v>40</v>
      </c>
      <c r="D176" s="4">
        <v>8</v>
      </c>
    </row>
    <row r="177" spans="1:5" x14ac:dyDescent="0.35">
      <c r="A177" s="4" t="s">
        <v>39</v>
      </c>
      <c r="B177" s="4" t="s">
        <v>53</v>
      </c>
      <c r="C177" s="4" t="s">
        <v>40</v>
      </c>
      <c r="D177" s="4">
        <v>15</v>
      </c>
    </row>
    <row r="178" spans="1:5" x14ac:dyDescent="0.35">
      <c r="A178" s="4" t="s">
        <v>39</v>
      </c>
      <c r="B178" s="4" t="s">
        <v>54</v>
      </c>
      <c r="C178" s="4" t="s">
        <v>40</v>
      </c>
      <c r="D178" s="4">
        <v>18</v>
      </c>
    </row>
    <row r="179" spans="1:5" x14ac:dyDescent="0.35">
      <c r="A179" s="4" t="s">
        <v>39</v>
      </c>
      <c r="B179" s="4" t="s">
        <v>55</v>
      </c>
      <c r="C179" s="4" t="s">
        <v>40</v>
      </c>
      <c r="D179" s="4">
        <v>21</v>
      </c>
    </row>
    <row r="180" spans="1:5" x14ac:dyDescent="0.35">
      <c r="A180" s="4" t="s">
        <v>39</v>
      </c>
      <c r="B180" s="4" t="s">
        <v>56</v>
      </c>
      <c r="C180" s="4" t="s">
        <v>40</v>
      </c>
      <c r="D180" s="4">
        <v>2</v>
      </c>
    </row>
    <row r="181" spans="1:5" x14ac:dyDescent="0.35">
      <c r="A181" s="4" t="s">
        <v>39</v>
      </c>
      <c r="B181" s="4" t="s">
        <v>57</v>
      </c>
      <c r="C181" s="4" t="s">
        <v>40</v>
      </c>
      <c r="D181" s="4">
        <v>10</v>
      </c>
    </row>
    <row r="182" spans="1:5" x14ac:dyDescent="0.35">
      <c r="A182" s="4" t="s">
        <v>39</v>
      </c>
      <c r="B182" s="4" t="s">
        <v>58</v>
      </c>
      <c r="C182" s="4" t="s">
        <v>40</v>
      </c>
      <c r="D182" s="4">
        <v>25</v>
      </c>
      <c r="E182" s="4">
        <f>SUM(D173:D182)</f>
        <v>114</v>
      </c>
    </row>
    <row r="184" spans="1:5" x14ac:dyDescent="0.35">
      <c r="A184" s="9" t="s">
        <v>19</v>
      </c>
    </row>
    <row r="185" spans="1:5" x14ac:dyDescent="0.35">
      <c r="A185" s="4" t="s">
        <v>39</v>
      </c>
      <c r="B185" s="4" t="s">
        <v>49</v>
      </c>
      <c r="C185" s="4" t="s">
        <v>40</v>
      </c>
      <c r="D185" s="4">
        <v>1</v>
      </c>
    </row>
    <row r="186" spans="1:5" x14ac:dyDescent="0.35">
      <c r="A186" s="4" t="s">
        <v>39</v>
      </c>
      <c r="B186" s="4" t="s">
        <v>50</v>
      </c>
      <c r="C186" s="4" t="s">
        <v>40</v>
      </c>
      <c r="D186" s="4">
        <v>12</v>
      </c>
    </row>
    <row r="187" spans="1:5" x14ac:dyDescent="0.35">
      <c r="A187" s="4" t="s">
        <v>39</v>
      </c>
      <c r="B187" s="4" t="s">
        <v>51</v>
      </c>
      <c r="C187" s="4" t="s">
        <v>40</v>
      </c>
      <c r="D187" s="4">
        <v>1</v>
      </c>
    </row>
    <row r="188" spans="1:5" x14ac:dyDescent="0.35">
      <c r="A188" s="4" t="s">
        <v>39</v>
      </c>
      <c r="B188" s="4" t="s">
        <v>52</v>
      </c>
      <c r="C188" s="4" t="s">
        <v>40</v>
      </c>
      <c r="D188" s="4">
        <v>19</v>
      </c>
    </row>
    <row r="189" spans="1:5" x14ac:dyDescent="0.35">
      <c r="A189" s="4" t="s">
        <v>39</v>
      </c>
      <c r="B189" s="4" t="s">
        <v>53</v>
      </c>
      <c r="C189" s="4" t="s">
        <v>40</v>
      </c>
      <c r="D189" s="4">
        <v>71</v>
      </c>
    </row>
    <row r="190" spans="1:5" x14ac:dyDescent="0.35">
      <c r="A190" s="4" t="s">
        <v>39</v>
      </c>
      <c r="B190" s="4" t="s">
        <v>54</v>
      </c>
      <c r="C190" s="4" t="s">
        <v>40</v>
      </c>
      <c r="D190" s="4">
        <v>42</v>
      </c>
    </row>
    <row r="191" spans="1:5" x14ac:dyDescent="0.35">
      <c r="A191" s="4" t="s">
        <v>39</v>
      </c>
      <c r="B191" s="4" t="s">
        <v>55</v>
      </c>
      <c r="C191" s="4" t="s">
        <v>40</v>
      </c>
      <c r="D191" s="4">
        <v>5</v>
      </c>
    </row>
    <row r="192" spans="1:5" x14ac:dyDescent="0.35">
      <c r="A192" s="4" t="s">
        <v>39</v>
      </c>
      <c r="B192" s="4" t="s">
        <v>56</v>
      </c>
      <c r="C192" s="4" t="s">
        <v>40</v>
      </c>
      <c r="D192" s="4">
        <v>67</v>
      </c>
    </row>
    <row r="193" spans="1:5" x14ac:dyDescent="0.35">
      <c r="A193" s="4" t="s">
        <v>39</v>
      </c>
      <c r="B193" s="4" t="s">
        <v>57</v>
      </c>
      <c r="C193" s="4" t="s">
        <v>40</v>
      </c>
      <c r="D193" s="4">
        <v>21</v>
      </c>
    </row>
    <row r="194" spans="1:5" x14ac:dyDescent="0.35">
      <c r="A194" s="4" t="s">
        <v>39</v>
      </c>
      <c r="B194" s="4" t="s">
        <v>58</v>
      </c>
      <c r="C194" s="4" t="s">
        <v>40</v>
      </c>
      <c r="D194" s="4">
        <v>13</v>
      </c>
    </row>
    <row r="195" spans="1:5" x14ac:dyDescent="0.35">
      <c r="A195" s="4" t="s">
        <v>39</v>
      </c>
      <c r="B195" s="4" t="s">
        <v>59</v>
      </c>
      <c r="C195" s="4" t="s">
        <v>40</v>
      </c>
      <c r="D195" s="4">
        <v>29</v>
      </c>
    </row>
    <row r="196" spans="1:5" x14ac:dyDescent="0.35">
      <c r="A196" s="4" t="s">
        <v>39</v>
      </c>
      <c r="B196" s="4" t="s">
        <v>60</v>
      </c>
      <c r="C196" s="4" t="s">
        <v>40</v>
      </c>
      <c r="D196" s="4">
        <v>100</v>
      </c>
    </row>
    <row r="197" spans="1:5" x14ac:dyDescent="0.35">
      <c r="A197" s="4" t="s">
        <v>39</v>
      </c>
      <c r="B197" s="4" t="s">
        <v>61</v>
      </c>
      <c r="C197" s="4" t="s">
        <v>40</v>
      </c>
      <c r="D197" s="4">
        <v>11</v>
      </c>
    </row>
    <row r="198" spans="1:5" x14ac:dyDescent="0.35">
      <c r="A198" s="4" t="s">
        <v>39</v>
      </c>
      <c r="B198" s="4" t="s">
        <v>62</v>
      </c>
      <c r="C198" s="4" t="s">
        <v>40</v>
      </c>
      <c r="D198" s="4">
        <v>35</v>
      </c>
    </row>
    <row r="199" spans="1:5" x14ac:dyDescent="0.35">
      <c r="A199" s="4" t="s">
        <v>39</v>
      </c>
      <c r="B199" s="4" t="s">
        <v>63</v>
      </c>
      <c r="C199" s="4" t="s">
        <v>40</v>
      </c>
      <c r="D199" s="4">
        <v>7</v>
      </c>
    </row>
    <row r="200" spans="1:5" x14ac:dyDescent="0.35">
      <c r="A200" s="4" t="s">
        <v>39</v>
      </c>
      <c r="B200" s="4" t="s">
        <v>64</v>
      </c>
      <c r="C200" s="4" t="s">
        <v>40</v>
      </c>
      <c r="D200" s="4">
        <v>12</v>
      </c>
    </row>
    <row r="201" spans="1:5" x14ac:dyDescent="0.35">
      <c r="A201" s="4" t="s">
        <v>39</v>
      </c>
      <c r="B201" s="4" t="s">
        <v>65</v>
      </c>
      <c r="C201" s="4" t="s">
        <v>40</v>
      </c>
      <c r="D201" s="4">
        <v>31</v>
      </c>
    </row>
    <row r="202" spans="1:5" x14ac:dyDescent="0.35">
      <c r="A202" s="4" t="s">
        <v>39</v>
      </c>
      <c r="B202" s="4" t="s">
        <v>66</v>
      </c>
      <c r="C202" s="4" t="s">
        <v>40</v>
      </c>
      <c r="D202" s="4">
        <v>58</v>
      </c>
    </row>
    <row r="203" spans="1:5" x14ac:dyDescent="0.35">
      <c r="A203" s="4" t="s">
        <v>39</v>
      </c>
      <c r="B203" s="4" t="s">
        <v>67</v>
      </c>
      <c r="C203" s="4" t="s">
        <v>40</v>
      </c>
      <c r="D203" s="4">
        <v>13</v>
      </c>
    </row>
    <row r="204" spans="1:5" x14ac:dyDescent="0.35">
      <c r="A204" s="4" t="s">
        <v>39</v>
      </c>
      <c r="B204" s="4" t="s">
        <v>68</v>
      </c>
      <c r="C204" s="4" t="s">
        <v>40</v>
      </c>
      <c r="D204" s="4">
        <v>22</v>
      </c>
      <c r="E204" s="4">
        <f>SUM(D185:D204)</f>
        <v>570</v>
      </c>
    </row>
    <row r="206" spans="1:5" x14ac:dyDescent="0.35">
      <c r="A206" s="9" t="s">
        <v>20</v>
      </c>
    </row>
    <row r="207" spans="1:5" x14ac:dyDescent="0.35">
      <c r="A207" s="4" t="s">
        <v>39</v>
      </c>
      <c r="B207" s="4" t="s">
        <v>49</v>
      </c>
      <c r="C207" s="4" t="s">
        <v>40</v>
      </c>
      <c r="D207" s="4">
        <v>5</v>
      </c>
    </row>
    <row r="208" spans="1:5" x14ac:dyDescent="0.35">
      <c r="A208" s="4" t="s">
        <v>39</v>
      </c>
      <c r="B208" s="4" t="s">
        <v>50</v>
      </c>
      <c r="C208" s="4" t="s">
        <v>40</v>
      </c>
      <c r="D208" s="4">
        <v>6</v>
      </c>
    </row>
    <row r="209" spans="1:5" x14ac:dyDescent="0.35">
      <c r="A209" s="4" t="s">
        <v>39</v>
      </c>
      <c r="B209" s="4" t="s">
        <v>51</v>
      </c>
      <c r="C209" s="4" t="s">
        <v>40</v>
      </c>
      <c r="D209" s="4">
        <v>11</v>
      </c>
    </row>
    <row r="210" spans="1:5" x14ac:dyDescent="0.35">
      <c r="A210" s="4" t="s">
        <v>39</v>
      </c>
      <c r="B210" s="4" t="s">
        <v>52</v>
      </c>
      <c r="C210" s="4" t="s">
        <v>40</v>
      </c>
      <c r="D210" s="4">
        <v>10</v>
      </c>
    </row>
    <row r="211" spans="1:5" x14ac:dyDescent="0.35">
      <c r="A211" s="4" t="s">
        <v>39</v>
      </c>
      <c r="B211" s="4" t="s">
        <v>53</v>
      </c>
      <c r="C211" s="4" t="s">
        <v>40</v>
      </c>
      <c r="D211" s="4">
        <v>19</v>
      </c>
    </row>
    <row r="212" spans="1:5" x14ac:dyDescent="0.35">
      <c r="A212" s="4" t="s">
        <v>39</v>
      </c>
      <c r="B212" s="4" t="s">
        <v>54</v>
      </c>
      <c r="C212" s="4" t="s">
        <v>40</v>
      </c>
      <c r="D212" s="4">
        <v>24</v>
      </c>
    </row>
    <row r="213" spans="1:5" x14ac:dyDescent="0.35">
      <c r="A213" s="4" t="s">
        <v>39</v>
      </c>
      <c r="B213" s="4" t="s">
        <v>55</v>
      </c>
      <c r="C213" s="4" t="s">
        <v>40</v>
      </c>
      <c r="D213" s="4">
        <v>37</v>
      </c>
    </row>
    <row r="214" spans="1:5" x14ac:dyDescent="0.35">
      <c r="A214" s="4" t="s">
        <v>39</v>
      </c>
      <c r="B214" s="4" t="s">
        <v>56</v>
      </c>
      <c r="C214" s="4" t="s">
        <v>40</v>
      </c>
      <c r="D214" s="4">
        <v>1</v>
      </c>
    </row>
    <row r="215" spans="1:5" x14ac:dyDescent="0.35">
      <c r="A215" s="4" t="s">
        <v>39</v>
      </c>
      <c r="B215" s="4" t="s">
        <v>57</v>
      </c>
      <c r="C215" s="4" t="s">
        <v>40</v>
      </c>
      <c r="D215" s="4">
        <v>26</v>
      </c>
    </row>
    <row r="216" spans="1:5" x14ac:dyDescent="0.35">
      <c r="A216" s="4" t="s">
        <v>39</v>
      </c>
      <c r="B216" s="4" t="s">
        <v>58</v>
      </c>
      <c r="C216" s="4" t="s">
        <v>40</v>
      </c>
      <c r="D216" s="4">
        <v>34</v>
      </c>
      <c r="E216" s="4">
        <f>SUM(D207:D216)</f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097A-AD4C-415C-A707-EE8B9B63AFBA}">
  <dimension ref="A1:G216"/>
  <sheetViews>
    <sheetView workbookViewId="0">
      <selection activeCell="G2" sqref="G2"/>
    </sheetView>
  </sheetViews>
  <sheetFormatPr defaultRowHeight="14.5" x14ac:dyDescent="0.35"/>
  <cols>
    <col min="1" max="5" width="8.7265625" style="4"/>
  </cols>
  <sheetData>
    <row r="1" spans="1:7" x14ac:dyDescent="0.35">
      <c r="A1" s="9" t="s">
        <v>27</v>
      </c>
    </row>
    <row r="2" spans="1:7" x14ac:dyDescent="0.35">
      <c r="A2" s="4" t="s">
        <v>39</v>
      </c>
      <c r="B2" s="4" t="s">
        <v>49</v>
      </c>
      <c r="C2" s="4" t="s">
        <v>40</v>
      </c>
      <c r="D2" s="4">
        <v>1</v>
      </c>
    </row>
    <row r="3" spans="1:7" x14ac:dyDescent="0.35">
      <c r="A3" s="4" t="s">
        <v>39</v>
      </c>
      <c r="B3" s="4" t="s">
        <v>50</v>
      </c>
      <c r="C3" s="4" t="s">
        <v>40</v>
      </c>
      <c r="D3" s="4">
        <v>1</v>
      </c>
      <c r="G3">
        <f>SUM(D:D)</f>
        <v>1659</v>
      </c>
    </row>
    <row r="4" spans="1:7" x14ac:dyDescent="0.35">
      <c r="A4" s="4" t="s">
        <v>39</v>
      </c>
      <c r="B4" s="4" t="s">
        <v>51</v>
      </c>
      <c r="C4" s="4" t="s">
        <v>40</v>
      </c>
      <c r="D4" s="4">
        <v>5</v>
      </c>
    </row>
    <row r="5" spans="1:7" x14ac:dyDescent="0.35">
      <c r="A5" s="4" t="s">
        <v>39</v>
      </c>
      <c r="B5" s="4" t="s">
        <v>52</v>
      </c>
      <c r="C5" s="4" t="s">
        <v>40</v>
      </c>
      <c r="D5" s="4">
        <v>9</v>
      </c>
    </row>
    <row r="6" spans="1:7" x14ac:dyDescent="0.35">
      <c r="A6" s="4" t="s">
        <v>39</v>
      </c>
      <c r="B6" s="4" t="s">
        <v>53</v>
      </c>
      <c r="C6" s="4" t="s">
        <v>40</v>
      </c>
      <c r="D6" s="4">
        <v>1</v>
      </c>
    </row>
    <row r="7" spans="1:7" x14ac:dyDescent="0.35">
      <c r="A7" s="4" t="s">
        <v>39</v>
      </c>
      <c r="B7" s="4" t="s">
        <v>54</v>
      </c>
      <c r="C7" s="4" t="s">
        <v>40</v>
      </c>
      <c r="D7" s="4">
        <v>6</v>
      </c>
    </row>
    <row r="8" spans="1:7" x14ac:dyDescent="0.35">
      <c r="A8" s="4" t="s">
        <v>39</v>
      </c>
      <c r="B8" s="4" t="s">
        <v>55</v>
      </c>
      <c r="C8" s="4" t="s">
        <v>40</v>
      </c>
      <c r="D8" s="4">
        <v>3</v>
      </c>
    </row>
    <row r="9" spans="1:7" x14ac:dyDescent="0.35">
      <c r="A9" s="4" t="s">
        <v>39</v>
      </c>
      <c r="B9" s="4" t="s">
        <v>56</v>
      </c>
      <c r="C9" s="4" t="s">
        <v>40</v>
      </c>
      <c r="D9" s="4">
        <v>17</v>
      </c>
    </row>
    <row r="10" spans="1:7" x14ac:dyDescent="0.35">
      <c r="A10" s="4" t="s">
        <v>39</v>
      </c>
      <c r="B10" s="4" t="s">
        <v>57</v>
      </c>
      <c r="C10" s="4" t="s">
        <v>40</v>
      </c>
      <c r="D10" s="4">
        <v>16</v>
      </c>
    </row>
    <row r="11" spans="1:7" x14ac:dyDescent="0.35">
      <c r="A11" s="4" t="s">
        <v>39</v>
      </c>
      <c r="B11" s="4" t="s">
        <v>58</v>
      </c>
      <c r="C11" s="4" t="s">
        <v>40</v>
      </c>
      <c r="D11" s="4">
        <v>10</v>
      </c>
    </row>
    <row r="12" spans="1:7" x14ac:dyDescent="0.35">
      <c r="A12" s="4" t="s">
        <v>39</v>
      </c>
      <c r="B12" s="4" t="s">
        <v>59</v>
      </c>
      <c r="C12" s="4" t="s">
        <v>40</v>
      </c>
      <c r="D12" s="4">
        <v>25</v>
      </c>
    </row>
    <row r="13" spans="1:7" x14ac:dyDescent="0.35">
      <c r="A13" s="4" t="s">
        <v>39</v>
      </c>
      <c r="B13" s="4" t="s">
        <v>60</v>
      </c>
      <c r="C13" s="4" t="s">
        <v>40</v>
      </c>
      <c r="D13" s="4">
        <v>10</v>
      </c>
    </row>
    <row r="14" spans="1:7" x14ac:dyDescent="0.35">
      <c r="A14" s="4" t="s">
        <v>39</v>
      </c>
      <c r="B14" s="4" t="s">
        <v>61</v>
      </c>
      <c r="C14" s="4" t="s">
        <v>40</v>
      </c>
      <c r="D14" s="4">
        <v>5</v>
      </c>
    </row>
    <row r="15" spans="1:7" x14ac:dyDescent="0.35">
      <c r="A15" s="4" t="s">
        <v>39</v>
      </c>
      <c r="B15" s="4" t="s">
        <v>62</v>
      </c>
      <c r="C15" s="4" t="s">
        <v>40</v>
      </c>
      <c r="D15" s="4">
        <v>3</v>
      </c>
    </row>
    <row r="16" spans="1:7" x14ac:dyDescent="0.35">
      <c r="A16" s="4" t="s">
        <v>39</v>
      </c>
      <c r="B16" s="4" t="s">
        <v>63</v>
      </c>
      <c r="C16" s="4" t="s">
        <v>40</v>
      </c>
      <c r="D16" s="4">
        <v>8</v>
      </c>
      <c r="E16" s="4">
        <f>SUM(D2:D16)</f>
        <v>120</v>
      </c>
    </row>
    <row r="18" spans="1:4" x14ac:dyDescent="0.35">
      <c r="A18" s="9" t="s">
        <v>26</v>
      </c>
    </row>
    <row r="19" spans="1:4" x14ac:dyDescent="0.35">
      <c r="A19" s="4" t="s">
        <v>39</v>
      </c>
      <c r="B19" s="4" t="s">
        <v>49</v>
      </c>
      <c r="C19" s="4" t="s">
        <v>40</v>
      </c>
      <c r="D19" s="4">
        <v>2</v>
      </c>
    </row>
    <row r="20" spans="1:4" x14ac:dyDescent="0.35">
      <c r="A20" s="4" t="s">
        <v>39</v>
      </c>
      <c r="B20" s="4" t="s">
        <v>50</v>
      </c>
      <c r="C20" s="4" t="s">
        <v>40</v>
      </c>
      <c r="D20" s="4">
        <v>0</v>
      </c>
    </row>
    <row r="21" spans="1:4" x14ac:dyDescent="0.35">
      <c r="A21" s="4" t="s">
        <v>39</v>
      </c>
      <c r="B21" s="4" t="s">
        <v>51</v>
      </c>
      <c r="C21" s="4" t="s">
        <v>40</v>
      </c>
      <c r="D21" s="4">
        <v>7</v>
      </c>
    </row>
    <row r="22" spans="1:4" x14ac:dyDescent="0.35">
      <c r="A22" s="4" t="s">
        <v>39</v>
      </c>
      <c r="B22" s="4" t="s">
        <v>52</v>
      </c>
      <c r="C22" s="4" t="s">
        <v>40</v>
      </c>
      <c r="D22" s="4">
        <v>7</v>
      </c>
    </row>
    <row r="23" spans="1:4" x14ac:dyDescent="0.35">
      <c r="A23" s="4" t="s">
        <v>39</v>
      </c>
      <c r="B23" s="4" t="s">
        <v>53</v>
      </c>
      <c r="C23" s="4" t="s">
        <v>40</v>
      </c>
      <c r="D23" s="4">
        <v>4</v>
      </c>
    </row>
    <row r="24" spans="1:4" x14ac:dyDescent="0.35">
      <c r="A24" s="4" t="s">
        <v>39</v>
      </c>
      <c r="B24" s="4" t="s">
        <v>54</v>
      </c>
      <c r="C24" s="4" t="s">
        <v>40</v>
      </c>
      <c r="D24" s="4">
        <v>7</v>
      </c>
    </row>
    <row r="25" spans="1:4" x14ac:dyDescent="0.35">
      <c r="A25" s="4" t="s">
        <v>39</v>
      </c>
      <c r="B25" s="4" t="s">
        <v>55</v>
      </c>
      <c r="C25" s="4" t="s">
        <v>40</v>
      </c>
      <c r="D25" s="4">
        <v>4</v>
      </c>
    </row>
    <row r="26" spans="1:4" x14ac:dyDescent="0.35">
      <c r="A26" s="4" t="s">
        <v>39</v>
      </c>
      <c r="B26" s="4" t="s">
        <v>56</v>
      </c>
      <c r="C26" s="4" t="s">
        <v>40</v>
      </c>
      <c r="D26" s="4">
        <v>11</v>
      </c>
    </row>
    <row r="27" spans="1:4" x14ac:dyDescent="0.35">
      <c r="A27" s="4" t="s">
        <v>39</v>
      </c>
      <c r="B27" s="4" t="s">
        <v>57</v>
      </c>
      <c r="C27" s="4" t="s">
        <v>40</v>
      </c>
      <c r="D27" s="4">
        <v>24</v>
      </c>
    </row>
    <row r="28" spans="1:4" x14ac:dyDescent="0.35">
      <c r="A28" s="4" t="s">
        <v>39</v>
      </c>
      <c r="B28" s="4" t="s">
        <v>58</v>
      </c>
      <c r="C28" s="4" t="s">
        <v>40</v>
      </c>
      <c r="D28" s="4">
        <v>15</v>
      </c>
    </row>
    <row r="29" spans="1:4" x14ac:dyDescent="0.35">
      <c r="A29" s="4" t="s">
        <v>39</v>
      </c>
      <c r="B29" s="4" t="s">
        <v>59</v>
      </c>
      <c r="C29" s="4" t="s">
        <v>40</v>
      </c>
      <c r="D29" s="4">
        <v>18</v>
      </c>
    </row>
    <row r="30" spans="1:4" x14ac:dyDescent="0.35">
      <c r="A30" s="4" t="s">
        <v>39</v>
      </c>
      <c r="B30" s="4" t="s">
        <v>60</v>
      </c>
      <c r="C30" s="4" t="s">
        <v>40</v>
      </c>
      <c r="D30" s="4">
        <v>5</v>
      </c>
    </row>
    <row r="31" spans="1:4" x14ac:dyDescent="0.35">
      <c r="A31" s="4" t="s">
        <v>39</v>
      </c>
      <c r="B31" s="4" t="s">
        <v>61</v>
      </c>
      <c r="C31" s="4" t="s">
        <v>40</v>
      </c>
      <c r="D31" s="4">
        <v>4</v>
      </c>
    </row>
    <row r="32" spans="1:4" x14ac:dyDescent="0.35">
      <c r="A32" s="4" t="s">
        <v>39</v>
      </c>
      <c r="B32" s="4" t="s">
        <v>62</v>
      </c>
      <c r="C32" s="4" t="s">
        <v>40</v>
      </c>
      <c r="D32" s="4">
        <v>4</v>
      </c>
    </row>
    <row r="33" spans="1:5" x14ac:dyDescent="0.35">
      <c r="A33" s="4" t="s">
        <v>39</v>
      </c>
      <c r="B33" s="4" t="s">
        <v>63</v>
      </c>
      <c r="C33" s="4" t="s">
        <v>40</v>
      </c>
      <c r="D33" s="4">
        <v>5</v>
      </c>
      <c r="E33" s="4">
        <f>SUM(D19:D33)</f>
        <v>117</v>
      </c>
    </row>
    <row r="35" spans="1:5" x14ac:dyDescent="0.35">
      <c r="A35" s="9" t="s">
        <v>84</v>
      </c>
    </row>
    <row r="36" spans="1:5" x14ac:dyDescent="0.35">
      <c r="A36" s="4" t="s">
        <v>39</v>
      </c>
      <c r="B36" s="4" t="s">
        <v>49</v>
      </c>
      <c r="C36" s="4" t="s">
        <v>40</v>
      </c>
      <c r="D36" s="4">
        <v>7</v>
      </c>
    </row>
    <row r="37" spans="1:5" x14ac:dyDescent="0.35">
      <c r="A37" s="4" t="s">
        <v>39</v>
      </c>
      <c r="B37" s="4" t="s">
        <v>50</v>
      </c>
      <c r="C37" s="4" t="s">
        <v>40</v>
      </c>
      <c r="D37" s="4">
        <v>2</v>
      </c>
    </row>
    <row r="38" spans="1:5" x14ac:dyDescent="0.35">
      <c r="A38" s="4" t="s">
        <v>39</v>
      </c>
      <c r="B38" s="4" t="s">
        <v>51</v>
      </c>
      <c r="C38" s="4" t="s">
        <v>40</v>
      </c>
      <c r="D38" s="4">
        <v>11</v>
      </c>
    </row>
    <row r="39" spans="1:5" x14ac:dyDescent="0.35">
      <c r="A39" s="4" t="s">
        <v>39</v>
      </c>
      <c r="B39" s="4" t="s">
        <v>52</v>
      </c>
      <c r="C39" s="4" t="s">
        <v>40</v>
      </c>
      <c r="D39" s="4">
        <v>4</v>
      </c>
    </row>
    <row r="40" spans="1:5" x14ac:dyDescent="0.35">
      <c r="A40" s="4" t="s">
        <v>39</v>
      </c>
      <c r="B40" s="4" t="s">
        <v>53</v>
      </c>
      <c r="C40" s="4" t="s">
        <v>40</v>
      </c>
      <c r="D40" s="4">
        <v>9</v>
      </c>
    </row>
    <row r="41" spans="1:5" x14ac:dyDescent="0.35">
      <c r="A41" s="4" t="s">
        <v>39</v>
      </c>
      <c r="B41" s="4" t="s">
        <v>54</v>
      </c>
      <c r="C41" s="4" t="s">
        <v>40</v>
      </c>
      <c r="D41" s="4">
        <v>3</v>
      </c>
    </row>
    <row r="42" spans="1:5" x14ac:dyDescent="0.35">
      <c r="A42" s="4" t="s">
        <v>39</v>
      </c>
      <c r="B42" s="4" t="s">
        <v>55</v>
      </c>
      <c r="C42" s="4" t="s">
        <v>40</v>
      </c>
      <c r="D42" s="4">
        <v>11</v>
      </c>
    </row>
    <row r="43" spans="1:5" x14ac:dyDescent="0.35">
      <c r="A43" s="4" t="s">
        <v>39</v>
      </c>
      <c r="B43" s="4" t="s">
        <v>56</v>
      </c>
      <c r="C43" s="4" t="s">
        <v>40</v>
      </c>
      <c r="D43" s="4">
        <v>2</v>
      </c>
    </row>
    <row r="44" spans="1:5" x14ac:dyDescent="0.35">
      <c r="A44" s="4" t="s">
        <v>39</v>
      </c>
      <c r="B44" s="4" t="s">
        <v>57</v>
      </c>
      <c r="C44" s="4" t="s">
        <v>40</v>
      </c>
      <c r="D44" s="4">
        <v>6</v>
      </c>
    </row>
    <row r="45" spans="1:5" x14ac:dyDescent="0.35">
      <c r="A45" s="4" t="s">
        <v>39</v>
      </c>
      <c r="B45" s="4" t="s">
        <v>58</v>
      </c>
      <c r="C45" s="4" t="s">
        <v>40</v>
      </c>
      <c r="D45" s="4">
        <v>6</v>
      </c>
    </row>
    <row r="46" spans="1:5" x14ac:dyDescent="0.35">
      <c r="A46" s="4" t="s">
        <v>39</v>
      </c>
      <c r="B46" s="4" t="s">
        <v>59</v>
      </c>
      <c r="C46" s="4" t="s">
        <v>40</v>
      </c>
      <c r="D46" s="4">
        <v>6</v>
      </c>
    </row>
    <row r="47" spans="1:5" x14ac:dyDescent="0.35">
      <c r="A47" s="4" t="s">
        <v>39</v>
      </c>
      <c r="B47" s="4" t="s">
        <v>60</v>
      </c>
      <c r="C47" s="4" t="s">
        <v>40</v>
      </c>
      <c r="D47" s="4">
        <v>6</v>
      </c>
    </row>
    <row r="48" spans="1:5" x14ac:dyDescent="0.35">
      <c r="A48" s="4" t="s">
        <v>39</v>
      </c>
      <c r="B48" s="4" t="s">
        <v>61</v>
      </c>
      <c r="C48" s="4" t="s">
        <v>40</v>
      </c>
      <c r="D48" s="4">
        <v>5</v>
      </c>
    </row>
    <row r="49" spans="1:5" x14ac:dyDescent="0.35">
      <c r="A49" s="4" t="s">
        <v>39</v>
      </c>
      <c r="B49" s="4" t="s">
        <v>62</v>
      </c>
      <c r="C49" s="4" t="s">
        <v>40</v>
      </c>
      <c r="D49" s="4">
        <v>9</v>
      </c>
    </row>
    <row r="50" spans="1:5" x14ac:dyDescent="0.35">
      <c r="A50" s="4" t="s">
        <v>39</v>
      </c>
      <c r="B50" s="4" t="s">
        <v>63</v>
      </c>
      <c r="C50" s="4" t="s">
        <v>40</v>
      </c>
      <c r="D50" s="4">
        <v>1</v>
      </c>
      <c r="E50" s="4">
        <f>SUM(D36:D50)</f>
        <v>88</v>
      </c>
    </row>
    <row r="52" spans="1:5" x14ac:dyDescent="0.35">
      <c r="A52" s="9" t="s">
        <v>85</v>
      </c>
    </row>
    <row r="53" spans="1:5" x14ac:dyDescent="0.35">
      <c r="A53" s="4" t="s">
        <v>39</v>
      </c>
      <c r="B53" s="4" t="s">
        <v>49</v>
      </c>
      <c r="C53" s="4" t="s">
        <v>40</v>
      </c>
      <c r="D53" s="4">
        <v>25</v>
      </c>
    </row>
    <row r="54" spans="1:5" x14ac:dyDescent="0.35">
      <c r="A54" s="4" t="s">
        <v>39</v>
      </c>
      <c r="B54" s="4" t="s">
        <v>50</v>
      </c>
      <c r="C54" s="4" t="s">
        <v>40</v>
      </c>
      <c r="D54" s="4">
        <v>9</v>
      </c>
    </row>
    <row r="55" spans="1:5" x14ac:dyDescent="0.35">
      <c r="A55" s="4" t="s">
        <v>39</v>
      </c>
      <c r="B55" s="4" t="s">
        <v>51</v>
      </c>
      <c r="C55" s="4" t="s">
        <v>40</v>
      </c>
      <c r="D55" s="4">
        <v>20</v>
      </c>
    </row>
    <row r="56" spans="1:5" x14ac:dyDescent="0.35">
      <c r="A56" s="4" t="s">
        <v>39</v>
      </c>
      <c r="B56" s="4" t="s">
        <v>52</v>
      </c>
      <c r="C56" s="4" t="s">
        <v>40</v>
      </c>
      <c r="D56" s="4">
        <v>5</v>
      </c>
    </row>
    <row r="57" spans="1:5" x14ac:dyDescent="0.35">
      <c r="A57" s="4" t="s">
        <v>39</v>
      </c>
      <c r="B57" s="4" t="s">
        <v>53</v>
      </c>
      <c r="C57" s="4" t="s">
        <v>40</v>
      </c>
      <c r="D57" s="4">
        <v>14</v>
      </c>
    </row>
    <row r="58" spans="1:5" x14ac:dyDescent="0.35">
      <c r="A58" s="4" t="s">
        <v>39</v>
      </c>
      <c r="B58" s="4" t="s">
        <v>54</v>
      </c>
      <c r="C58" s="4" t="s">
        <v>40</v>
      </c>
      <c r="D58" s="4">
        <v>7</v>
      </c>
    </row>
    <row r="59" spans="1:5" x14ac:dyDescent="0.35">
      <c r="A59" s="4" t="s">
        <v>39</v>
      </c>
      <c r="B59" s="4" t="s">
        <v>55</v>
      </c>
      <c r="C59" s="4" t="s">
        <v>40</v>
      </c>
      <c r="D59" s="4">
        <v>12</v>
      </c>
    </row>
    <row r="60" spans="1:5" x14ac:dyDescent="0.35">
      <c r="A60" s="4" t="s">
        <v>39</v>
      </c>
      <c r="B60" s="4" t="s">
        <v>56</v>
      </c>
      <c r="C60" s="4" t="s">
        <v>40</v>
      </c>
      <c r="D60" s="4">
        <v>9</v>
      </c>
    </row>
    <row r="61" spans="1:5" x14ac:dyDescent="0.35">
      <c r="A61" s="4" t="s">
        <v>39</v>
      </c>
      <c r="B61" s="4" t="s">
        <v>57</v>
      </c>
      <c r="C61" s="4" t="s">
        <v>40</v>
      </c>
      <c r="D61" s="4">
        <v>14</v>
      </c>
    </row>
    <row r="62" spans="1:5" x14ac:dyDescent="0.35">
      <c r="A62" s="4" t="s">
        <v>39</v>
      </c>
      <c r="B62" s="4" t="s">
        <v>58</v>
      </c>
      <c r="C62" s="4" t="s">
        <v>40</v>
      </c>
      <c r="D62" s="4">
        <v>7</v>
      </c>
    </row>
    <row r="63" spans="1:5" x14ac:dyDescent="0.35">
      <c r="A63" s="4" t="s">
        <v>39</v>
      </c>
      <c r="B63" s="4" t="s">
        <v>59</v>
      </c>
      <c r="C63" s="4" t="s">
        <v>40</v>
      </c>
      <c r="D63" s="4">
        <v>2</v>
      </c>
    </row>
    <row r="64" spans="1:5" x14ac:dyDescent="0.35">
      <c r="A64" s="4" t="s">
        <v>39</v>
      </c>
      <c r="B64" s="4" t="s">
        <v>60</v>
      </c>
      <c r="C64" s="4" t="s">
        <v>40</v>
      </c>
      <c r="D64" s="4">
        <v>13</v>
      </c>
    </row>
    <row r="65" spans="1:5" x14ac:dyDescent="0.35">
      <c r="A65" s="4" t="s">
        <v>39</v>
      </c>
      <c r="B65" s="4" t="s">
        <v>61</v>
      </c>
      <c r="C65" s="4" t="s">
        <v>40</v>
      </c>
      <c r="D65" s="4">
        <v>9</v>
      </c>
    </row>
    <row r="66" spans="1:5" x14ac:dyDescent="0.35">
      <c r="A66" s="4" t="s">
        <v>39</v>
      </c>
      <c r="B66" s="4" t="s">
        <v>62</v>
      </c>
      <c r="C66" s="4" t="s">
        <v>40</v>
      </c>
      <c r="D66" s="4">
        <v>6</v>
      </c>
    </row>
    <row r="67" spans="1:5" x14ac:dyDescent="0.35">
      <c r="A67" s="4" t="s">
        <v>39</v>
      </c>
      <c r="B67" s="4" t="s">
        <v>63</v>
      </c>
      <c r="C67" s="4" t="s">
        <v>40</v>
      </c>
      <c r="D67" s="4">
        <v>20</v>
      </c>
      <c r="E67" s="4">
        <f>SUM(D53:D67)</f>
        <v>172</v>
      </c>
    </row>
    <row r="69" spans="1:5" x14ac:dyDescent="0.35">
      <c r="A69" s="9" t="s">
        <v>30</v>
      </c>
    </row>
    <row r="70" spans="1:5" x14ac:dyDescent="0.35">
      <c r="A70" s="4" t="s">
        <v>39</v>
      </c>
      <c r="B70" s="4" t="s">
        <v>49</v>
      </c>
      <c r="C70" s="4" t="s">
        <v>40</v>
      </c>
      <c r="D70" s="4">
        <v>6</v>
      </c>
    </row>
    <row r="71" spans="1:5" x14ac:dyDescent="0.35">
      <c r="A71" s="4" t="s">
        <v>39</v>
      </c>
      <c r="B71" s="4" t="s">
        <v>50</v>
      </c>
      <c r="C71" s="4" t="s">
        <v>40</v>
      </c>
      <c r="D71" s="4">
        <v>18</v>
      </c>
    </row>
    <row r="72" spans="1:5" x14ac:dyDescent="0.35">
      <c r="A72" s="4" t="s">
        <v>39</v>
      </c>
      <c r="B72" s="4" t="s">
        <v>51</v>
      </c>
      <c r="C72" s="4" t="s">
        <v>40</v>
      </c>
      <c r="D72" s="4">
        <v>14</v>
      </c>
    </row>
    <row r="73" spans="1:5" x14ac:dyDescent="0.35">
      <c r="A73" s="4" t="s">
        <v>39</v>
      </c>
      <c r="B73" s="4" t="s">
        <v>52</v>
      </c>
      <c r="C73" s="4" t="s">
        <v>40</v>
      </c>
      <c r="D73" s="4">
        <v>16</v>
      </c>
      <c r="E73" s="4">
        <f>SUM(D70:D73)</f>
        <v>54</v>
      </c>
    </row>
    <row r="75" spans="1:5" x14ac:dyDescent="0.35">
      <c r="A75" s="9" t="s">
        <v>31</v>
      </c>
    </row>
    <row r="76" spans="1:5" x14ac:dyDescent="0.35">
      <c r="A76" s="4" t="s">
        <v>39</v>
      </c>
      <c r="B76" s="4" t="s">
        <v>49</v>
      </c>
      <c r="C76" s="4" t="s">
        <v>40</v>
      </c>
      <c r="D76" s="4">
        <v>0</v>
      </c>
    </row>
    <row r="77" spans="1:5" x14ac:dyDescent="0.35">
      <c r="A77" s="4" t="s">
        <v>39</v>
      </c>
      <c r="B77" s="4" t="s">
        <v>50</v>
      </c>
      <c r="C77" s="4" t="s">
        <v>40</v>
      </c>
      <c r="D77" s="4">
        <v>8</v>
      </c>
    </row>
    <row r="78" spans="1:5" x14ac:dyDescent="0.35">
      <c r="A78" s="4" t="s">
        <v>39</v>
      </c>
      <c r="B78" s="4" t="s">
        <v>51</v>
      </c>
      <c r="C78" s="4" t="s">
        <v>40</v>
      </c>
      <c r="D78" s="4">
        <v>9</v>
      </c>
    </row>
    <row r="79" spans="1:5" x14ac:dyDescent="0.35">
      <c r="A79" s="4" t="s">
        <v>39</v>
      </c>
      <c r="B79" s="4" t="s">
        <v>52</v>
      </c>
      <c r="C79" s="4" t="s">
        <v>40</v>
      </c>
      <c r="D79" s="4">
        <v>20</v>
      </c>
      <c r="E79" s="4">
        <f>SUM(D76:D79)</f>
        <v>37</v>
      </c>
    </row>
    <row r="81" spans="1:5" x14ac:dyDescent="0.35">
      <c r="A81" s="9" t="s">
        <v>32</v>
      </c>
    </row>
    <row r="82" spans="1:5" x14ac:dyDescent="0.35">
      <c r="A82" s="4" t="s">
        <v>39</v>
      </c>
      <c r="B82" s="4" t="s">
        <v>49</v>
      </c>
      <c r="C82" s="4" t="s">
        <v>40</v>
      </c>
      <c r="D82" s="4">
        <v>16</v>
      </c>
    </row>
    <row r="83" spans="1:5" x14ac:dyDescent="0.35">
      <c r="A83" s="4" t="s">
        <v>39</v>
      </c>
      <c r="B83" s="4" t="s">
        <v>50</v>
      </c>
      <c r="C83" s="4" t="s">
        <v>40</v>
      </c>
      <c r="D83" s="4">
        <v>5</v>
      </c>
    </row>
    <row r="84" spans="1:5" x14ac:dyDescent="0.35">
      <c r="A84" s="4" t="s">
        <v>39</v>
      </c>
      <c r="B84" s="4" t="s">
        <v>51</v>
      </c>
      <c r="C84" s="4" t="s">
        <v>40</v>
      </c>
      <c r="D84" s="4">
        <v>3</v>
      </c>
    </row>
    <row r="85" spans="1:5" x14ac:dyDescent="0.35">
      <c r="A85" s="4" t="s">
        <v>39</v>
      </c>
      <c r="B85" s="4" t="s">
        <v>52</v>
      </c>
      <c r="C85" s="4" t="s">
        <v>40</v>
      </c>
      <c r="D85" s="4">
        <v>2</v>
      </c>
    </row>
    <row r="86" spans="1:5" x14ac:dyDescent="0.35">
      <c r="A86" s="4" t="s">
        <v>39</v>
      </c>
      <c r="B86" s="4" t="s">
        <v>53</v>
      </c>
      <c r="C86" s="4" t="s">
        <v>40</v>
      </c>
      <c r="D86" s="4">
        <v>7</v>
      </c>
    </row>
    <row r="87" spans="1:5" x14ac:dyDescent="0.35">
      <c r="A87" s="4" t="s">
        <v>39</v>
      </c>
      <c r="B87" s="4" t="s">
        <v>54</v>
      </c>
      <c r="C87" s="4" t="s">
        <v>40</v>
      </c>
      <c r="D87" s="4">
        <v>35</v>
      </c>
    </row>
    <row r="88" spans="1:5" x14ac:dyDescent="0.35">
      <c r="A88" s="4" t="s">
        <v>39</v>
      </c>
      <c r="B88" s="4" t="s">
        <v>55</v>
      </c>
      <c r="C88" s="4" t="s">
        <v>40</v>
      </c>
      <c r="D88" s="4">
        <v>5</v>
      </c>
    </row>
    <row r="89" spans="1:5" x14ac:dyDescent="0.35">
      <c r="A89" s="4" t="s">
        <v>39</v>
      </c>
      <c r="B89" s="4" t="s">
        <v>56</v>
      </c>
      <c r="C89" s="4" t="s">
        <v>40</v>
      </c>
      <c r="D89" s="4">
        <v>6</v>
      </c>
      <c r="E89" s="4">
        <f>SUM(D82:D89)</f>
        <v>79</v>
      </c>
    </row>
    <row r="91" spans="1:5" x14ac:dyDescent="0.35">
      <c r="A91" s="9" t="s">
        <v>25</v>
      </c>
    </row>
    <row r="92" spans="1:5" x14ac:dyDescent="0.35">
      <c r="A92" s="4" t="s">
        <v>39</v>
      </c>
      <c r="B92" s="4" t="s">
        <v>49</v>
      </c>
      <c r="C92" s="4" t="s">
        <v>40</v>
      </c>
      <c r="D92" s="4">
        <v>5</v>
      </c>
    </row>
    <row r="93" spans="1:5" x14ac:dyDescent="0.35">
      <c r="A93" s="4" t="s">
        <v>39</v>
      </c>
      <c r="B93" s="4" t="s">
        <v>50</v>
      </c>
      <c r="C93" s="4" t="s">
        <v>40</v>
      </c>
      <c r="D93" s="4">
        <v>0</v>
      </c>
    </row>
    <row r="94" spans="1:5" x14ac:dyDescent="0.35">
      <c r="A94" s="4" t="s">
        <v>39</v>
      </c>
      <c r="B94" s="4" t="s">
        <v>51</v>
      </c>
      <c r="C94" s="4" t="s">
        <v>40</v>
      </c>
      <c r="D94" s="4">
        <v>16</v>
      </c>
    </row>
    <row r="95" spans="1:5" x14ac:dyDescent="0.35">
      <c r="A95" s="4" t="s">
        <v>39</v>
      </c>
      <c r="B95" s="4" t="s">
        <v>52</v>
      </c>
      <c r="C95" s="4" t="s">
        <v>40</v>
      </c>
      <c r="D95" s="4">
        <v>9</v>
      </c>
    </row>
    <row r="96" spans="1:5" x14ac:dyDescent="0.35">
      <c r="A96" s="4" t="s">
        <v>39</v>
      </c>
      <c r="B96" s="4" t="s">
        <v>53</v>
      </c>
      <c r="C96" s="4" t="s">
        <v>40</v>
      </c>
      <c r="D96" s="4">
        <v>15</v>
      </c>
    </row>
    <row r="97" spans="1:5" x14ac:dyDescent="0.35">
      <c r="A97" s="4" t="s">
        <v>39</v>
      </c>
      <c r="B97" s="4" t="s">
        <v>54</v>
      </c>
      <c r="C97" s="4" t="s">
        <v>40</v>
      </c>
      <c r="D97" s="4">
        <v>5</v>
      </c>
    </row>
    <row r="98" spans="1:5" x14ac:dyDescent="0.35">
      <c r="A98" s="4" t="s">
        <v>39</v>
      </c>
      <c r="B98" s="4" t="s">
        <v>55</v>
      </c>
      <c r="C98" s="4" t="s">
        <v>40</v>
      </c>
      <c r="D98" s="4">
        <v>26</v>
      </c>
      <c r="E98" s="4">
        <f>SUM(D92:D98)</f>
        <v>76</v>
      </c>
    </row>
    <row r="100" spans="1:5" x14ac:dyDescent="0.35">
      <c r="A100" s="9" t="s">
        <v>22</v>
      </c>
    </row>
    <row r="101" spans="1:5" x14ac:dyDescent="0.35">
      <c r="A101" s="4" t="s">
        <v>39</v>
      </c>
      <c r="B101" s="4" t="s">
        <v>49</v>
      </c>
      <c r="C101" s="4" t="s">
        <v>40</v>
      </c>
      <c r="D101" s="4">
        <v>4</v>
      </c>
    </row>
    <row r="102" spans="1:5" x14ac:dyDescent="0.35">
      <c r="A102" s="4" t="s">
        <v>39</v>
      </c>
      <c r="B102" s="4" t="s">
        <v>50</v>
      </c>
      <c r="C102" s="4" t="s">
        <v>40</v>
      </c>
      <c r="D102" s="4">
        <v>3</v>
      </c>
    </row>
    <row r="103" spans="1:5" x14ac:dyDescent="0.35">
      <c r="A103" s="4" t="s">
        <v>39</v>
      </c>
      <c r="B103" s="4" t="s">
        <v>51</v>
      </c>
      <c r="C103" s="4" t="s">
        <v>40</v>
      </c>
      <c r="D103" s="4">
        <v>3</v>
      </c>
    </row>
    <row r="104" spans="1:5" x14ac:dyDescent="0.35">
      <c r="A104" s="4" t="s">
        <v>39</v>
      </c>
      <c r="B104" s="4" t="s">
        <v>52</v>
      </c>
      <c r="C104" s="4" t="s">
        <v>40</v>
      </c>
      <c r="D104" s="4">
        <v>18</v>
      </c>
      <c r="E104" s="4">
        <f>SUM(D101:D104)</f>
        <v>28</v>
      </c>
    </row>
    <row r="106" spans="1:5" x14ac:dyDescent="0.35">
      <c r="A106" s="9" t="s">
        <v>23</v>
      </c>
    </row>
    <row r="107" spans="1:5" x14ac:dyDescent="0.35">
      <c r="A107" s="4" t="s">
        <v>39</v>
      </c>
      <c r="B107" s="4" t="s">
        <v>49</v>
      </c>
      <c r="C107" s="4" t="s">
        <v>40</v>
      </c>
      <c r="D107" s="4">
        <v>5</v>
      </c>
    </row>
    <row r="108" spans="1:5" x14ac:dyDescent="0.35">
      <c r="A108" s="4" t="s">
        <v>39</v>
      </c>
      <c r="B108" s="4" t="s">
        <v>50</v>
      </c>
      <c r="C108" s="4" t="s">
        <v>40</v>
      </c>
      <c r="D108" s="4">
        <v>5</v>
      </c>
    </row>
    <row r="109" spans="1:5" x14ac:dyDescent="0.35">
      <c r="A109" s="4" t="s">
        <v>39</v>
      </c>
      <c r="B109" s="4" t="s">
        <v>51</v>
      </c>
      <c r="C109" s="4" t="s">
        <v>40</v>
      </c>
      <c r="D109" s="4">
        <v>4</v>
      </c>
    </row>
    <row r="110" spans="1:5" x14ac:dyDescent="0.35">
      <c r="A110" s="4" t="s">
        <v>39</v>
      </c>
      <c r="B110" s="4" t="s">
        <v>52</v>
      </c>
      <c r="C110" s="4" t="s">
        <v>40</v>
      </c>
      <c r="D110" s="4">
        <v>12</v>
      </c>
    </row>
    <row r="111" spans="1:5" x14ac:dyDescent="0.35">
      <c r="A111" s="4" t="s">
        <v>39</v>
      </c>
      <c r="B111" s="4" t="s">
        <v>53</v>
      </c>
      <c r="C111" s="4" t="s">
        <v>40</v>
      </c>
      <c r="D111" s="4">
        <v>25</v>
      </c>
    </row>
    <row r="112" spans="1:5" x14ac:dyDescent="0.35">
      <c r="A112" s="4" t="s">
        <v>39</v>
      </c>
      <c r="B112" s="4" t="s">
        <v>54</v>
      </c>
      <c r="C112" s="4" t="s">
        <v>40</v>
      </c>
      <c r="D112" s="4">
        <v>6</v>
      </c>
    </row>
    <row r="113" spans="1:5" x14ac:dyDescent="0.35">
      <c r="A113" s="4" t="s">
        <v>39</v>
      </c>
      <c r="B113" s="4" t="s">
        <v>55</v>
      </c>
      <c r="C113" s="4" t="s">
        <v>40</v>
      </c>
      <c r="D113" s="4">
        <v>11</v>
      </c>
    </row>
    <row r="114" spans="1:5" x14ac:dyDescent="0.35">
      <c r="A114" s="4" t="s">
        <v>39</v>
      </c>
      <c r="B114" s="4" t="s">
        <v>56</v>
      </c>
      <c r="C114" s="4" t="s">
        <v>40</v>
      </c>
      <c r="D114" s="4">
        <v>10</v>
      </c>
    </row>
    <row r="115" spans="1:5" x14ac:dyDescent="0.35">
      <c r="A115" s="4" t="s">
        <v>39</v>
      </c>
      <c r="B115" s="4" t="s">
        <v>57</v>
      </c>
      <c r="C115" s="4" t="s">
        <v>40</v>
      </c>
      <c r="D115" s="4">
        <v>4</v>
      </c>
    </row>
    <row r="116" spans="1:5" x14ac:dyDescent="0.35">
      <c r="A116" s="4" t="s">
        <v>39</v>
      </c>
      <c r="B116" s="4" t="s">
        <v>58</v>
      </c>
      <c r="C116" s="4" t="s">
        <v>40</v>
      </c>
      <c r="D116" s="4">
        <v>17</v>
      </c>
      <c r="E116" s="4">
        <f>SUM(D107:D116)</f>
        <v>99</v>
      </c>
    </row>
    <row r="118" spans="1:5" x14ac:dyDescent="0.35">
      <c r="A118" s="9" t="s">
        <v>83</v>
      </c>
    </row>
    <row r="119" spans="1:5" x14ac:dyDescent="0.35">
      <c r="A119" s="4" t="s">
        <v>39</v>
      </c>
      <c r="B119" s="4" t="s">
        <v>49</v>
      </c>
      <c r="C119" s="4" t="s">
        <v>40</v>
      </c>
      <c r="D119" s="4">
        <v>5</v>
      </c>
    </row>
    <row r="120" spans="1:5" x14ac:dyDescent="0.35">
      <c r="A120" s="4" t="s">
        <v>39</v>
      </c>
      <c r="B120" s="4" t="s">
        <v>50</v>
      </c>
      <c r="C120" s="4" t="s">
        <v>40</v>
      </c>
      <c r="D120" s="4">
        <v>2</v>
      </c>
    </row>
    <row r="121" spans="1:5" x14ac:dyDescent="0.35">
      <c r="A121" s="4" t="s">
        <v>39</v>
      </c>
      <c r="B121" s="4" t="s">
        <v>51</v>
      </c>
      <c r="C121" s="4" t="s">
        <v>40</v>
      </c>
      <c r="D121" s="4">
        <v>2</v>
      </c>
    </row>
    <row r="122" spans="1:5" x14ac:dyDescent="0.35">
      <c r="A122" s="4" t="s">
        <v>39</v>
      </c>
      <c r="B122" s="4" t="s">
        <v>52</v>
      </c>
      <c r="C122" s="4" t="s">
        <v>40</v>
      </c>
      <c r="D122" s="4">
        <v>3</v>
      </c>
    </row>
    <row r="123" spans="1:5" x14ac:dyDescent="0.35">
      <c r="A123" s="4" t="s">
        <v>39</v>
      </c>
      <c r="B123" s="4" t="s">
        <v>53</v>
      </c>
      <c r="C123" s="4" t="s">
        <v>40</v>
      </c>
      <c r="D123" s="4">
        <v>22</v>
      </c>
    </row>
    <row r="124" spans="1:5" x14ac:dyDescent="0.35">
      <c r="A124" s="4" t="s">
        <v>39</v>
      </c>
      <c r="B124" s="4" t="s">
        <v>54</v>
      </c>
      <c r="C124" s="4" t="s">
        <v>40</v>
      </c>
      <c r="D124" s="4">
        <v>5</v>
      </c>
    </row>
    <row r="125" spans="1:5" x14ac:dyDescent="0.35">
      <c r="A125" s="4" t="s">
        <v>39</v>
      </c>
      <c r="B125" s="4" t="s">
        <v>55</v>
      </c>
      <c r="C125" s="4" t="s">
        <v>40</v>
      </c>
      <c r="D125" s="4">
        <v>7</v>
      </c>
    </row>
    <row r="126" spans="1:5" x14ac:dyDescent="0.35">
      <c r="A126" s="4" t="s">
        <v>39</v>
      </c>
      <c r="B126" s="4" t="s">
        <v>56</v>
      </c>
      <c r="C126" s="4" t="s">
        <v>40</v>
      </c>
      <c r="D126" s="4">
        <v>10</v>
      </c>
    </row>
    <row r="127" spans="1:5" x14ac:dyDescent="0.35">
      <c r="A127" s="4" t="s">
        <v>39</v>
      </c>
      <c r="B127" s="4" t="s">
        <v>57</v>
      </c>
      <c r="C127" s="4" t="s">
        <v>40</v>
      </c>
      <c r="D127" s="4">
        <v>4</v>
      </c>
    </row>
    <row r="128" spans="1:5" x14ac:dyDescent="0.35">
      <c r="A128" s="4" t="s">
        <v>39</v>
      </c>
      <c r="B128" s="4" t="s">
        <v>58</v>
      </c>
      <c r="C128" s="4" t="s">
        <v>40</v>
      </c>
      <c r="D128" s="4">
        <v>5</v>
      </c>
      <c r="E128" s="4">
        <f>SUM(D119:D128)</f>
        <v>65</v>
      </c>
    </row>
    <row r="130" spans="1:5" x14ac:dyDescent="0.35">
      <c r="A130" s="9" t="s">
        <v>21</v>
      </c>
    </row>
    <row r="131" spans="1:5" x14ac:dyDescent="0.35">
      <c r="A131" s="4" t="s">
        <v>39</v>
      </c>
      <c r="B131" s="4" t="s">
        <v>49</v>
      </c>
      <c r="C131" s="4" t="s">
        <v>40</v>
      </c>
      <c r="D131" s="4">
        <v>14</v>
      </c>
    </row>
    <row r="132" spans="1:5" x14ac:dyDescent="0.35">
      <c r="A132" s="4" t="s">
        <v>39</v>
      </c>
      <c r="B132" s="4" t="s">
        <v>50</v>
      </c>
      <c r="C132" s="4" t="s">
        <v>40</v>
      </c>
      <c r="D132" s="4">
        <v>8</v>
      </c>
    </row>
    <row r="133" spans="1:5" x14ac:dyDescent="0.35">
      <c r="A133" s="4" t="s">
        <v>39</v>
      </c>
      <c r="B133" s="4" t="s">
        <v>51</v>
      </c>
      <c r="C133" s="4" t="s">
        <v>40</v>
      </c>
      <c r="D133" s="4">
        <v>132</v>
      </c>
    </row>
    <row r="134" spans="1:5" x14ac:dyDescent="0.35">
      <c r="A134" s="4" t="s">
        <v>39</v>
      </c>
      <c r="B134" s="4" t="s">
        <v>52</v>
      </c>
      <c r="C134" s="4" t="s">
        <v>40</v>
      </c>
      <c r="D134" s="4">
        <v>42</v>
      </c>
    </row>
    <row r="135" spans="1:5" x14ac:dyDescent="0.35">
      <c r="A135" s="4" t="s">
        <v>39</v>
      </c>
      <c r="B135" s="4" t="s">
        <v>53</v>
      </c>
      <c r="C135" s="4" t="s">
        <v>40</v>
      </c>
      <c r="D135" s="4">
        <v>5</v>
      </c>
    </row>
    <row r="136" spans="1:5" x14ac:dyDescent="0.35">
      <c r="A136" s="4" t="s">
        <v>39</v>
      </c>
      <c r="B136" s="4" t="s">
        <v>54</v>
      </c>
      <c r="C136" s="4" t="s">
        <v>40</v>
      </c>
      <c r="D136" s="4">
        <v>15</v>
      </c>
    </row>
    <row r="137" spans="1:5" x14ac:dyDescent="0.35">
      <c r="A137" s="4" t="s">
        <v>39</v>
      </c>
      <c r="B137" s="4" t="s">
        <v>55</v>
      </c>
      <c r="C137" s="4" t="s">
        <v>40</v>
      </c>
      <c r="D137" s="4">
        <v>12</v>
      </c>
    </row>
    <row r="138" spans="1:5" x14ac:dyDescent="0.35">
      <c r="A138" s="4" t="s">
        <v>39</v>
      </c>
      <c r="B138" s="4" t="s">
        <v>56</v>
      </c>
      <c r="C138" s="4" t="s">
        <v>40</v>
      </c>
      <c r="D138" s="4">
        <v>49</v>
      </c>
      <c r="E138" s="4">
        <f>SUM(D131:D138)</f>
        <v>277</v>
      </c>
    </row>
    <row r="140" spans="1:5" x14ac:dyDescent="0.35">
      <c r="A140" s="9" t="s">
        <v>81</v>
      </c>
    </row>
    <row r="141" spans="1:5" x14ac:dyDescent="0.35">
      <c r="A141" s="4" t="s">
        <v>39</v>
      </c>
      <c r="B141" s="4" t="s">
        <v>49</v>
      </c>
      <c r="C141" s="4" t="s">
        <v>40</v>
      </c>
      <c r="D141" s="4">
        <v>22</v>
      </c>
    </row>
    <row r="142" spans="1:5" x14ac:dyDescent="0.35">
      <c r="A142" s="4" t="s">
        <v>39</v>
      </c>
      <c r="B142" s="4" t="s">
        <v>50</v>
      </c>
      <c r="C142" s="4" t="s">
        <v>40</v>
      </c>
      <c r="D142" s="4">
        <v>5</v>
      </c>
    </row>
    <row r="143" spans="1:5" x14ac:dyDescent="0.35">
      <c r="A143" s="4" t="s">
        <v>39</v>
      </c>
      <c r="B143" s="4" t="s">
        <v>51</v>
      </c>
      <c r="C143" s="4" t="s">
        <v>40</v>
      </c>
      <c r="D143" s="4">
        <v>6</v>
      </c>
    </row>
    <row r="144" spans="1:5" x14ac:dyDescent="0.35">
      <c r="A144" s="4" t="s">
        <v>39</v>
      </c>
      <c r="B144" s="4" t="s">
        <v>52</v>
      </c>
      <c r="C144" s="4" t="s">
        <v>40</v>
      </c>
      <c r="D144" s="4">
        <v>6</v>
      </c>
    </row>
    <row r="145" spans="1:5" x14ac:dyDescent="0.35">
      <c r="A145" s="4" t="s">
        <v>39</v>
      </c>
      <c r="B145" s="4" t="s">
        <v>53</v>
      </c>
      <c r="C145" s="4" t="s">
        <v>40</v>
      </c>
      <c r="D145" s="4">
        <v>7</v>
      </c>
    </row>
    <row r="146" spans="1:5" x14ac:dyDescent="0.35">
      <c r="A146" s="4" t="s">
        <v>39</v>
      </c>
      <c r="B146" s="4" t="s">
        <v>54</v>
      </c>
      <c r="C146" s="4" t="s">
        <v>40</v>
      </c>
      <c r="D146" s="4">
        <v>21</v>
      </c>
    </row>
    <row r="147" spans="1:5" x14ac:dyDescent="0.35">
      <c r="A147" s="4" t="s">
        <v>39</v>
      </c>
      <c r="B147" s="4" t="s">
        <v>55</v>
      </c>
      <c r="C147" s="4" t="s">
        <v>40</v>
      </c>
      <c r="D147" s="4">
        <v>3</v>
      </c>
    </row>
    <row r="148" spans="1:5" x14ac:dyDescent="0.35">
      <c r="A148" s="4" t="s">
        <v>39</v>
      </c>
      <c r="B148" s="4" t="s">
        <v>56</v>
      </c>
      <c r="C148" s="4" t="s">
        <v>40</v>
      </c>
      <c r="D148" s="4">
        <v>22</v>
      </c>
    </row>
    <row r="149" spans="1:5" x14ac:dyDescent="0.35">
      <c r="A149" s="4" t="s">
        <v>39</v>
      </c>
      <c r="B149" s="4" t="s">
        <v>57</v>
      </c>
      <c r="C149" s="4" t="s">
        <v>40</v>
      </c>
      <c r="D149" s="4">
        <v>13</v>
      </c>
    </row>
    <row r="150" spans="1:5" x14ac:dyDescent="0.35">
      <c r="A150" s="4" t="s">
        <v>39</v>
      </c>
      <c r="B150" s="4" t="s">
        <v>58</v>
      </c>
      <c r="C150" s="4" t="s">
        <v>40</v>
      </c>
      <c r="D150" s="4">
        <v>18</v>
      </c>
      <c r="E150" s="4">
        <f>SUM(D141:D150)</f>
        <v>123</v>
      </c>
    </row>
    <row r="152" spans="1:5" x14ac:dyDescent="0.35">
      <c r="A152" s="9" t="s">
        <v>82</v>
      </c>
    </row>
    <row r="153" spans="1:5" x14ac:dyDescent="0.35">
      <c r="A153" s="4" t="s">
        <v>39</v>
      </c>
      <c r="B153" s="4" t="s">
        <v>49</v>
      </c>
      <c r="C153" s="4" t="s">
        <v>40</v>
      </c>
      <c r="D153" s="4">
        <v>3</v>
      </c>
    </row>
    <row r="154" spans="1:5" x14ac:dyDescent="0.35">
      <c r="A154" s="4" t="s">
        <v>39</v>
      </c>
      <c r="B154" s="4" t="s">
        <v>50</v>
      </c>
      <c r="C154" s="4" t="s">
        <v>40</v>
      </c>
      <c r="D154" s="4">
        <v>11</v>
      </c>
    </row>
    <row r="155" spans="1:5" x14ac:dyDescent="0.35">
      <c r="A155" s="4" t="s">
        <v>39</v>
      </c>
      <c r="B155" s="4" t="s">
        <v>51</v>
      </c>
      <c r="C155" s="4" t="s">
        <v>40</v>
      </c>
      <c r="D155" s="4">
        <v>4</v>
      </c>
    </row>
    <row r="156" spans="1:5" x14ac:dyDescent="0.35">
      <c r="A156" s="4" t="s">
        <v>39</v>
      </c>
      <c r="B156" s="4" t="s">
        <v>52</v>
      </c>
      <c r="C156" s="4" t="s">
        <v>40</v>
      </c>
      <c r="D156" s="4">
        <v>5</v>
      </c>
    </row>
    <row r="157" spans="1:5" x14ac:dyDescent="0.35">
      <c r="A157" s="4" t="s">
        <v>39</v>
      </c>
      <c r="B157" s="4" t="s">
        <v>53</v>
      </c>
      <c r="C157" s="4" t="s">
        <v>40</v>
      </c>
      <c r="D157" s="4">
        <v>5</v>
      </c>
    </row>
    <row r="158" spans="1:5" x14ac:dyDescent="0.35">
      <c r="A158" s="4" t="s">
        <v>39</v>
      </c>
      <c r="B158" s="4" t="s">
        <v>54</v>
      </c>
      <c r="C158" s="4" t="s">
        <v>40</v>
      </c>
      <c r="D158" s="4">
        <v>6</v>
      </c>
    </row>
    <row r="159" spans="1:5" x14ac:dyDescent="0.35">
      <c r="A159" s="4" t="s">
        <v>39</v>
      </c>
      <c r="B159" s="4" t="s">
        <v>55</v>
      </c>
      <c r="C159" s="4" t="s">
        <v>40</v>
      </c>
      <c r="D159" s="4">
        <v>1</v>
      </c>
    </row>
    <row r="160" spans="1:5" x14ac:dyDescent="0.35">
      <c r="A160" s="4" t="s">
        <v>39</v>
      </c>
      <c r="B160" s="4" t="s">
        <v>56</v>
      </c>
      <c r="C160" s="4" t="s">
        <v>40</v>
      </c>
      <c r="D160" s="4">
        <v>5</v>
      </c>
    </row>
    <row r="161" spans="1:5" x14ac:dyDescent="0.35">
      <c r="A161" s="4" t="s">
        <v>39</v>
      </c>
      <c r="B161" s="4" t="s">
        <v>57</v>
      </c>
      <c r="C161" s="4" t="s">
        <v>40</v>
      </c>
      <c r="D161" s="4">
        <v>5</v>
      </c>
    </row>
    <row r="162" spans="1:5" x14ac:dyDescent="0.35">
      <c r="A162" s="4" t="s">
        <v>39</v>
      </c>
      <c r="B162" s="4" t="s">
        <v>58</v>
      </c>
      <c r="C162" s="4" t="s">
        <v>40</v>
      </c>
      <c r="D162" s="4">
        <v>1</v>
      </c>
    </row>
    <row r="163" spans="1:5" x14ac:dyDescent="0.35">
      <c r="A163" s="4" t="s">
        <v>39</v>
      </c>
      <c r="B163" s="4" t="s">
        <v>59</v>
      </c>
      <c r="C163" s="4" t="s">
        <v>40</v>
      </c>
      <c r="D163" s="4">
        <v>4</v>
      </c>
    </row>
    <row r="164" spans="1:5" x14ac:dyDescent="0.35">
      <c r="A164" s="4" t="s">
        <v>39</v>
      </c>
      <c r="B164" s="4" t="s">
        <v>60</v>
      </c>
      <c r="C164" s="4" t="s">
        <v>40</v>
      </c>
      <c r="D164" s="4">
        <v>0</v>
      </c>
    </row>
    <row r="165" spans="1:5" x14ac:dyDescent="0.35">
      <c r="A165" s="4" t="s">
        <v>39</v>
      </c>
      <c r="B165" s="4" t="s">
        <v>61</v>
      </c>
      <c r="C165" s="4" t="s">
        <v>40</v>
      </c>
      <c r="D165" s="4">
        <v>2</v>
      </c>
    </row>
    <row r="166" spans="1:5" x14ac:dyDescent="0.35">
      <c r="A166" s="4" t="s">
        <v>39</v>
      </c>
      <c r="B166" s="4" t="s">
        <v>62</v>
      </c>
      <c r="C166" s="4" t="s">
        <v>40</v>
      </c>
      <c r="D166" s="4">
        <v>2</v>
      </c>
    </row>
    <row r="167" spans="1:5" x14ac:dyDescent="0.35">
      <c r="A167" s="4" t="s">
        <v>39</v>
      </c>
      <c r="B167" s="4" t="s">
        <v>63</v>
      </c>
      <c r="C167" s="4" t="s">
        <v>40</v>
      </c>
      <c r="D167" s="4">
        <v>1</v>
      </c>
    </row>
    <row r="168" spans="1:5" x14ac:dyDescent="0.35">
      <c r="A168" s="4" t="s">
        <v>39</v>
      </c>
      <c r="B168" s="4" t="s">
        <v>64</v>
      </c>
      <c r="C168" s="4" t="s">
        <v>40</v>
      </c>
      <c r="D168" s="4">
        <v>1</v>
      </c>
    </row>
    <row r="169" spans="1:5" x14ac:dyDescent="0.35">
      <c r="A169" s="4" t="s">
        <v>39</v>
      </c>
      <c r="B169" s="4" t="s">
        <v>65</v>
      </c>
      <c r="C169" s="4" t="s">
        <v>40</v>
      </c>
      <c r="D169" s="4">
        <v>4</v>
      </c>
    </row>
    <row r="170" spans="1:5" x14ac:dyDescent="0.35">
      <c r="A170" s="4" t="s">
        <v>39</v>
      </c>
      <c r="B170" s="4" t="s">
        <v>66</v>
      </c>
      <c r="C170" s="4" t="s">
        <v>40</v>
      </c>
      <c r="D170" s="4">
        <v>0</v>
      </c>
      <c r="E170" s="4">
        <f>SUM(D153:D170)</f>
        <v>60</v>
      </c>
    </row>
    <row r="172" spans="1:5" x14ac:dyDescent="0.35">
      <c r="A172" s="9" t="s">
        <v>0</v>
      </c>
    </row>
    <row r="173" spans="1:5" x14ac:dyDescent="0.35">
      <c r="A173" s="4" t="s">
        <v>39</v>
      </c>
      <c r="B173" s="4" t="s">
        <v>49</v>
      </c>
      <c r="C173" s="4" t="s">
        <v>40</v>
      </c>
      <c r="D173" s="4">
        <v>2</v>
      </c>
    </row>
    <row r="174" spans="1:5" x14ac:dyDescent="0.35">
      <c r="A174" s="4" t="s">
        <v>39</v>
      </c>
      <c r="B174" s="4" t="s">
        <v>50</v>
      </c>
      <c r="C174" s="4" t="s">
        <v>40</v>
      </c>
      <c r="D174" s="4">
        <v>1</v>
      </c>
    </row>
    <row r="175" spans="1:5" x14ac:dyDescent="0.35">
      <c r="A175" s="4" t="s">
        <v>39</v>
      </c>
      <c r="B175" s="4" t="s">
        <v>51</v>
      </c>
      <c r="C175" s="4" t="s">
        <v>40</v>
      </c>
      <c r="D175" s="4">
        <v>3</v>
      </c>
    </row>
    <row r="176" spans="1:5" x14ac:dyDescent="0.35">
      <c r="A176" s="4" t="s">
        <v>39</v>
      </c>
      <c r="B176" s="4" t="s">
        <v>52</v>
      </c>
      <c r="C176" s="4" t="s">
        <v>40</v>
      </c>
      <c r="D176" s="4">
        <v>5</v>
      </c>
    </row>
    <row r="177" spans="1:5" x14ac:dyDescent="0.35">
      <c r="A177" s="4" t="s">
        <v>39</v>
      </c>
      <c r="B177" s="4" t="s">
        <v>53</v>
      </c>
      <c r="C177" s="4" t="s">
        <v>40</v>
      </c>
      <c r="D177" s="4">
        <v>4</v>
      </c>
    </row>
    <row r="178" spans="1:5" x14ac:dyDescent="0.35">
      <c r="A178" s="4" t="s">
        <v>39</v>
      </c>
      <c r="B178" s="4" t="s">
        <v>54</v>
      </c>
      <c r="C178" s="4" t="s">
        <v>40</v>
      </c>
      <c r="D178" s="4">
        <v>9</v>
      </c>
    </row>
    <row r="179" spans="1:5" x14ac:dyDescent="0.35">
      <c r="A179" s="4" t="s">
        <v>39</v>
      </c>
      <c r="B179" s="4" t="s">
        <v>55</v>
      </c>
      <c r="C179" s="4" t="s">
        <v>40</v>
      </c>
      <c r="D179" s="4">
        <v>7</v>
      </c>
    </row>
    <row r="180" spans="1:5" x14ac:dyDescent="0.35">
      <c r="A180" s="4" t="s">
        <v>39</v>
      </c>
      <c r="B180" s="4" t="s">
        <v>56</v>
      </c>
      <c r="C180" s="4" t="s">
        <v>40</v>
      </c>
      <c r="D180" s="4">
        <v>1</v>
      </c>
    </row>
    <row r="181" spans="1:5" x14ac:dyDescent="0.35">
      <c r="A181" s="4" t="s">
        <v>39</v>
      </c>
      <c r="B181" s="4" t="s">
        <v>57</v>
      </c>
      <c r="C181" s="4" t="s">
        <v>40</v>
      </c>
      <c r="D181" s="4">
        <v>2</v>
      </c>
    </row>
    <row r="182" spans="1:5" x14ac:dyDescent="0.35">
      <c r="A182" s="4" t="s">
        <v>39</v>
      </c>
      <c r="B182" s="4" t="s">
        <v>58</v>
      </c>
      <c r="C182" s="4" t="s">
        <v>40</v>
      </c>
      <c r="D182" s="4">
        <v>6</v>
      </c>
      <c r="E182" s="4">
        <f>SUM(D173:D182)</f>
        <v>40</v>
      </c>
    </row>
    <row r="184" spans="1:5" x14ac:dyDescent="0.35">
      <c r="A184" s="9" t="s">
        <v>19</v>
      </c>
    </row>
    <row r="185" spans="1:5" x14ac:dyDescent="0.35">
      <c r="A185" s="4" t="s">
        <v>39</v>
      </c>
      <c r="B185" s="4" t="s">
        <v>49</v>
      </c>
      <c r="C185" s="4" t="s">
        <v>40</v>
      </c>
      <c r="D185" s="4">
        <v>4</v>
      </c>
    </row>
    <row r="186" spans="1:5" x14ac:dyDescent="0.35">
      <c r="A186" s="4" t="s">
        <v>39</v>
      </c>
      <c r="B186" s="4" t="s">
        <v>50</v>
      </c>
      <c r="C186" s="4" t="s">
        <v>40</v>
      </c>
      <c r="D186" s="4">
        <v>2</v>
      </c>
    </row>
    <row r="187" spans="1:5" x14ac:dyDescent="0.35">
      <c r="A187" s="4" t="s">
        <v>39</v>
      </c>
      <c r="B187" s="4" t="s">
        <v>51</v>
      </c>
      <c r="C187" s="4" t="s">
        <v>40</v>
      </c>
      <c r="D187" s="4">
        <v>1</v>
      </c>
    </row>
    <row r="188" spans="1:5" x14ac:dyDescent="0.35">
      <c r="A188" s="4" t="s">
        <v>39</v>
      </c>
      <c r="B188" s="4" t="s">
        <v>52</v>
      </c>
      <c r="C188" s="4" t="s">
        <v>40</v>
      </c>
      <c r="D188" s="4">
        <v>19</v>
      </c>
    </row>
    <row r="189" spans="1:5" x14ac:dyDescent="0.35">
      <c r="A189" s="4" t="s">
        <v>39</v>
      </c>
      <c r="B189" s="4" t="s">
        <v>53</v>
      </c>
      <c r="C189" s="4" t="s">
        <v>40</v>
      </c>
      <c r="D189" s="4">
        <v>28</v>
      </c>
    </row>
    <row r="190" spans="1:5" x14ac:dyDescent="0.35">
      <c r="A190" s="4" t="s">
        <v>39</v>
      </c>
      <c r="B190" s="4" t="s">
        <v>54</v>
      </c>
      <c r="C190" s="4" t="s">
        <v>40</v>
      </c>
      <c r="D190" s="4">
        <v>5</v>
      </c>
    </row>
    <row r="191" spans="1:5" x14ac:dyDescent="0.35">
      <c r="A191" s="4" t="s">
        <v>39</v>
      </c>
      <c r="B191" s="4" t="s">
        <v>55</v>
      </c>
      <c r="C191" s="4" t="s">
        <v>40</v>
      </c>
      <c r="D191" s="4">
        <v>10</v>
      </c>
    </row>
    <row r="192" spans="1:5" x14ac:dyDescent="0.35">
      <c r="A192" s="4" t="s">
        <v>39</v>
      </c>
      <c r="B192" s="4" t="s">
        <v>56</v>
      </c>
      <c r="C192" s="4" t="s">
        <v>40</v>
      </c>
      <c r="D192" s="4">
        <v>9</v>
      </c>
    </row>
    <row r="193" spans="1:5" x14ac:dyDescent="0.35">
      <c r="A193" s="4" t="s">
        <v>39</v>
      </c>
      <c r="B193" s="4" t="s">
        <v>57</v>
      </c>
      <c r="C193" s="4" t="s">
        <v>40</v>
      </c>
      <c r="D193" s="4">
        <v>6</v>
      </c>
    </row>
    <row r="194" spans="1:5" x14ac:dyDescent="0.35">
      <c r="A194" s="4" t="s">
        <v>39</v>
      </c>
      <c r="B194" s="4" t="s">
        <v>58</v>
      </c>
      <c r="C194" s="4" t="s">
        <v>40</v>
      </c>
      <c r="D194" s="4">
        <v>1</v>
      </c>
    </row>
    <row r="195" spans="1:5" x14ac:dyDescent="0.35">
      <c r="A195" s="4" t="s">
        <v>39</v>
      </c>
      <c r="B195" s="4" t="s">
        <v>59</v>
      </c>
      <c r="C195" s="4" t="s">
        <v>40</v>
      </c>
      <c r="D195" s="4">
        <v>10</v>
      </c>
    </row>
    <row r="196" spans="1:5" x14ac:dyDescent="0.35">
      <c r="A196" s="4" t="s">
        <v>39</v>
      </c>
      <c r="B196" s="4" t="s">
        <v>60</v>
      </c>
      <c r="C196" s="4" t="s">
        <v>40</v>
      </c>
      <c r="D196" s="4">
        <v>9</v>
      </c>
    </row>
    <row r="197" spans="1:5" x14ac:dyDescent="0.35">
      <c r="A197" s="4" t="s">
        <v>39</v>
      </c>
      <c r="B197" s="4" t="s">
        <v>61</v>
      </c>
      <c r="C197" s="4" t="s">
        <v>40</v>
      </c>
      <c r="D197" s="4">
        <v>6</v>
      </c>
    </row>
    <row r="198" spans="1:5" x14ac:dyDescent="0.35">
      <c r="A198" s="4" t="s">
        <v>39</v>
      </c>
      <c r="B198" s="4" t="s">
        <v>62</v>
      </c>
      <c r="C198" s="4" t="s">
        <v>40</v>
      </c>
      <c r="D198" s="4">
        <v>7</v>
      </c>
    </row>
    <row r="199" spans="1:5" x14ac:dyDescent="0.35">
      <c r="A199" s="4" t="s">
        <v>39</v>
      </c>
      <c r="B199" s="4" t="s">
        <v>63</v>
      </c>
      <c r="C199" s="4" t="s">
        <v>40</v>
      </c>
      <c r="D199" s="4">
        <v>1</v>
      </c>
    </row>
    <row r="200" spans="1:5" x14ac:dyDescent="0.35">
      <c r="A200" s="4" t="s">
        <v>39</v>
      </c>
      <c r="B200" s="4" t="s">
        <v>64</v>
      </c>
      <c r="C200" s="4" t="s">
        <v>40</v>
      </c>
      <c r="D200" s="4">
        <v>3</v>
      </c>
    </row>
    <row r="201" spans="1:5" x14ac:dyDescent="0.35">
      <c r="A201" s="4" t="s">
        <v>39</v>
      </c>
      <c r="B201" s="4" t="s">
        <v>65</v>
      </c>
      <c r="C201" s="4" t="s">
        <v>40</v>
      </c>
      <c r="D201" s="4">
        <v>6</v>
      </c>
    </row>
    <row r="202" spans="1:5" x14ac:dyDescent="0.35">
      <c r="A202" s="4" t="s">
        <v>39</v>
      </c>
      <c r="B202" s="4" t="s">
        <v>66</v>
      </c>
      <c r="C202" s="4" t="s">
        <v>40</v>
      </c>
      <c r="D202" s="4">
        <v>15</v>
      </c>
    </row>
    <row r="203" spans="1:5" x14ac:dyDescent="0.35">
      <c r="A203" s="4" t="s">
        <v>39</v>
      </c>
      <c r="B203" s="4" t="s">
        <v>67</v>
      </c>
      <c r="C203" s="4" t="s">
        <v>40</v>
      </c>
      <c r="D203" s="4">
        <v>7</v>
      </c>
    </row>
    <row r="204" spans="1:5" x14ac:dyDescent="0.35">
      <c r="A204" s="4" t="s">
        <v>39</v>
      </c>
      <c r="B204" s="4" t="s">
        <v>68</v>
      </c>
      <c r="C204" s="4" t="s">
        <v>40</v>
      </c>
      <c r="D204" s="4">
        <v>7</v>
      </c>
      <c r="E204" s="4">
        <f>SUM(D185:D204)</f>
        <v>156</v>
      </c>
    </row>
    <row r="206" spans="1:5" x14ac:dyDescent="0.35">
      <c r="A206" s="9" t="s">
        <v>20</v>
      </c>
    </row>
    <row r="207" spans="1:5" x14ac:dyDescent="0.35">
      <c r="A207" s="4" t="s">
        <v>39</v>
      </c>
      <c r="B207" s="4" t="s">
        <v>49</v>
      </c>
      <c r="C207" s="4" t="s">
        <v>40</v>
      </c>
      <c r="D207" s="4">
        <v>2</v>
      </c>
    </row>
    <row r="208" spans="1:5" x14ac:dyDescent="0.35">
      <c r="A208" s="4" t="s">
        <v>39</v>
      </c>
      <c r="B208" s="4" t="s">
        <v>50</v>
      </c>
      <c r="C208" s="4" t="s">
        <v>40</v>
      </c>
      <c r="D208" s="4">
        <v>6</v>
      </c>
    </row>
    <row r="209" spans="1:5" x14ac:dyDescent="0.35">
      <c r="A209" s="4" t="s">
        <v>39</v>
      </c>
      <c r="B209" s="4" t="s">
        <v>51</v>
      </c>
      <c r="C209" s="4" t="s">
        <v>40</v>
      </c>
      <c r="D209" s="4">
        <v>6</v>
      </c>
    </row>
    <row r="210" spans="1:5" x14ac:dyDescent="0.35">
      <c r="A210" s="4" t="s">
        <v>39</v>
      </c>
      <c r="B210" s="4" t="s">
        <v>52</v>
      </c>
      <c r="C210" s="4" t="s">
        <v>40</v>
      </c>
      <c r="D210" s="4">
        <v>9</v>
      </c>
    </row>
    <row r="211" spans="1:5" x14ac:dyDescent="0.35">
      <c r="A211" s="4" t="s">
        <v>39</v>
      </c>
      <c r="B211" s="4" t="s">
        <v>53</v>
      </c>
      <c r="C211" s="4" t="s">
        <v>40</v>
      </c>
      <c r="D211" s="4">
        <v>9</v>
      </c>
    </row>
    <row r="212" spans="1:5" x14ac:dyDescent="0.35">
      <c r="A212" s="4" t="s">
        <v>39</v>
      </c>
      <c r="B212" s="4" t="s">
        <v>54</v>
      </c>
      <c r="C212" s="4" t="s">
        <v>40</v>
      </c>
      <c r="D212" s="4">
        <v>14</v>
      </c>
    </row>
    <row r="213" spans="1:5" x14ac:dyDescent="0.35">
      <c r="A213" s="4" t="s">
        <v>39</v>
      </c>
      <c r="B213" s="4" t="s">
        <v>55</v>
      </c>
      <c r="C213" s="4" t="s">
        <v>40</v>
      </c>
      <c r="D213" s="4">
        <v>11</v>
      </c>
    </row>
    <row r="214" spans="1:5" x14ac:dyDescent="0.35">
      <c r="A214" s="4" t="s">
        <v>39</v>
      </c>
      <c r="B214" s="4" t="s">
        <v>56</v>
      </c>
      <c r="C214" s="4" t="s">
        <v>40</v>
      </c>
      <c r="D214" s="4">
        <v>1</v>
      </c>
    </row>
    <row r="215" spans="1:5" x14ac:dyDescent="0.35">
      <c r="A215" s="4" t="s">
        <v>39</v>
      </c>
      <c r="B215" s="4" t="s">
        <v>57</v>
      </c>
      <c r="C215" s="4" t="s">
        <v>40</v>
      </c>
      <c r="D215" s="4">
        <v>3</v>
      </c>
    </row>
    <row r="216" spans="1:5" x14ac:dyDescent="0.35">
      <c r="A216" s="4" t="s">
        <v>39</v>
      </c>
      <c r="B216" s="4" t="s">
        <v>58</v>
      </c>
      <c r="C216" s="4" t="s">
        <v>40</v>
      </c>
      <c r="D216" s="4">
        <v>7</v>
      </c>
      <c r="E216" s="4">
        <f>SUM(D207:D216)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51E7-B5D4-448D-98CC-4AEFB0A6BFF5}">
  <dimension ref="A1:G216"/>
  <sheetViews>
    <sheetView workbookViewId="0">
      <selection activeCell="H2" sqref="H2"/>
    </sheetView>
  </sheetViews>
  <sheetFormatPr defaultRowHeight="14.5" x14ac:dyDescent="0.35"/>
  <cols>
    <col min="1" max="5" width="8.7265625" style="4"/>
  </cols>
  <sheetData>
    <row r="1" spans="1:7" x14ac:dyDescent="0.35">
      <c r="A1" s="9" t="s">
        <v>27</v>
      </c>
    </row>
    <row r="2" spans="1:7" x14ac:dyDescent="0.35">
      <c r="A2" s="4" t="s">
        <v>39</v>
      </c>
      <c r="B2" s="4" t="s">
        <v>49</v>
      </c>
      <c r="C2" s="4" t="s">
        <v>40</v>
      </c>
      <c r="D2" s="4">
        <v>1</v>
      </c>
      <c r="G2">
        <f>SUM(D:D)</f>
        <v>1225</v>
      </c>
    </row>
    <row r="3" spans="1:7" x14ac:dyDescent="0.35">
      <c r="A3" s="4" t="s">
        <v>39</v>
      </c>
      <c r="B3" s="4" t="s">
        <v>50</v>
      </c>
      <c r="C3" s="4" t="s">
        <v>40</v>
      </c>
      <c r="D3" s="4">
        <v>0</v>
      </c>
    </row>
    <row r="4" spans="1:7" x14ac:dyDescent="0.35">
      <c r="A4" s="4" t="s">
        <v>39</v>
      </c>
      <c r="B4" s="4" t="s">
        <v>51</v>
      </c>
      <c r="C4" s="4" t="s">
        <v>40</v>
      </c>
      <c r="D4" s="4">
        <v>1</v>
      </c>
    </row>
    <row r="5" spans="1:7" x14ac:dyDescent="0.35">
      <c r="A5" s="4" t="s">
        <v>39</v>
      </c>
      <c r="B5" s="4" t="s">
        <v>52</v>
      </c>
      <c r="C5" s="4" t="s">
        <v>40</v>
      </c>
      <c r="D5" s="4">
        <v>1</v>
      </c>
    </row>
    <row r="6" spans="1:7" x14ac:dyDescent="0.35">
      <c r="A6" s="4" t="s">
        <v>39</v>
      </c>
      <c r="B6" s="4" t="s">
        <v>53</v>
      </c>
      <c r="C6" s="4" t="s">
        <v>40</v>
      </c>
      <c r="D6" s="4">
        <v>9</v>
      </c>
    </row>
    <row r="7" spans="1:7" x14ac:dyDescent="0.35">
      <c r="A7" s="4" t="s">
        <v>39</v>
      </c>
      <c r="B7" s="4" t="s">
        <v>54</v>
      </c>
      <c r="C7" s="4" t="s">
        <v>40</v>
      </c>
      <c r="D7" s="4">
        <v>1</v>
      </c>
    </row>
    <row r="8" spans="1:7" x14ac:dyDescent="0.35">
      <c r="A8" s="4" t="s">
        <v>39</v>
      </c>
      <c r="B8" s="4" t="s">
        <v>55</v>
      </c>
      <c r="C8" s="4" t="s">
        <v>40</v>
      </c>
      <c r="D8" s="4">
        <v>1</v>
      </c>
    </row>
    <row r="9" spans="1:7" x14ac:dyDescent="0.35">
      <c r="A9" s="4" t="s">
        <v>39</v>
      </c>
      <c r="B9" s="4" t="s">
        <v>56</v>
      </c>
      <c r="C9" s="4" t="s">
        <v>40</v>
      </c>
      <c r="D9" s="4">
        <v>1</v>
      </c>
    </row>
    <row r="10" spans="1:7" x14ac:dyDescent="0.35">
      <c r="A10" s="4" t="s">
        <v>39</v>
      </c>
      <c r="B10" s="4" t="s">
        <v>57</v>
      </c>
      <c r="C10" s="4" t="s">
        <v>40</v>
      </c>
      <c r="D10" s="4">
        <v>1</v>
      </c>
    </row>
    <row r="11" spans="1:7" x14ac:dyDescent="0.35">
      <c r="A11" s="4" t="s">
        <v>39</v>
      </c>
      <c r="B11" s="4" t="s">
        <v>58</v>
      </c>
      <c r="C11" s="4" t="s">
        <v>40</v>
      </c>
      <c r="D11" s="4">
        <v>1</v>
      </c>
    </row>
    <row r="12" spans="1:7" x14ac:dyDescent="0.35">
      <c r="A12" s="4" t="s">
        <v>39</v>
      </c>
      <c r="B12" s="4" t="s">
        <v>59</v>
      </c>
      <c r="C12" s="4" t="s">
        <v>40</v>
      </c>
      <c r="D12" s="4">
        <v>6</v>
      </c>
    </row>
    <row r="13" spans="1:7" x14ac:dyDescent="0.35">
      <c r="A13" s="4" t="s">
        <v>39</v>
      </c>
      <c r="B13" s="4" t="s">
        <v>60</v>
      </c>
      <c r="C13" s="4" t="s">
        <v>40</v>
      </c>
      <c r="D13" s="4">
        <v>12</v>
      </c>
    </row>
    <row r="14" spans="1:7" x14ac:dyDescent="0.35">
      <c r="A14" s="4" t="s">
        <v>39</v>
      </c>
      <c r="B14" s="4" t="s">
        <v>61</v>
      </c>
      <c r="C14" s="4" t="s">
        <v>40</v>
      </c>
      <c r="D14" s="4">
        <v>9</v>
      </c>
    </row>
    <row r="15" spans="1:7" x14ac:dyDescent="0.35">
      <c r="A15" s="4" t="s">
        <v>39</v>
      </c>
      <c r="B15" s="4" t="s">
        <v>62</v>
      </c>
      <c r="C15" s="4" t="s">
        <v>40</v>
      </c>
      <c r="D15" s="4">
        <v>9</v>
      </c>
    </row>
    <row r="16" spans="1:7" x14ac:dyDescent="0.35">
      <c r="A16" s="4" t="s">
        <v>39</v>
      </c>
      <c r="B16" s="4" t="s">
        <v>63</v>
      </c>
      <c r="C16" s="4" t="s">
        <v>40</v>
      </c>
      <c r="D16" s="4">
        <v>10</v>
      </c>
      <c r="E16" s="4">
        <f>SUM(D2:D16)</f>
        <v>63</v>
      </c>
    </row>
    <row r="18" spans="1:4" x14ac:dyDescent="0.35">
      <c r="A18" s="9" t="s">
        <v>26</v>
      </c>
    </row>
    <row r="19" spans="1:4" x14ac:dyDescent="0.35">
      <c r="A19" s="4" t="s">
        <v>39</v>
      </c>
      <c r="B19" s="4" t="s">
        <v>49</v>
      </c>
      <c r="C19" s="4" t="s">
        <v>40</v>
      </c>
      <c r="D19" s="4">
        <v>1</v>
      </c>
    </row>
    <row r="20" spans="1:4" x14ac:dyDescent="0.35">
      <c r="A20" s="4" t="s">
        <v>39</v>
      </c>
      <c r="B20" s="4" t="s">
        <v>50</v>
      </c>
      <c r="C20" s="4" t="s">
        <v>40</v>
      </c>
      <c r="D20" s="4">
        <v>1</v>
      </c>
    </row>
    <row r="21" spans="1:4" x14ac:dyDescent="0.35">
      <c r="A21" s="4" t="s">
        <v>39</v>
      </c>
      <c r="B21" s="4" t="s">
        <v>51</v>
      </c>
      <c r="C21" s="4" t="s">
        <v>40</v>
      </c>
      <c r="D21" s="4">
        <v>3</v>
      </c>
    </row>
    <row r="22" spans="1:4" x14ac:dyDescent="0.35">
      <c r="A22" s="4" t="s">
        <v>39</v>
      </c>
      <c r="B22" s="4" t="s">
        <v>52</v>
      </c>
      <c r="C22" s="4" t="s">
        <v>40</v>
      </c>
      <c r="D22" s="4">
        <v>1</v>
      </c>
    </row>
    <row r="23" spans="1:4" x14ac:dyDescent="0.35">
      <c r="A23" s="4" t="s">
        <v>39</v>
      </c>
      <c r="B23" s="4" t="s">
        <v>53</v>
      </c>
      <c r="C23" s="4" t="s">
        <v>40</v>
      </c>
      <c r="D23" s="4">
        <v>9</v>
      </c>
    </row>
    <row r="24" spans="1:4" x14ac:dyDescent="0.35">
      <c r="A24" s="4" t="s">
        <v>39</v>
      </c>
      <c r="B24" s="4" t="s">
        <v>54</v>
      </c>
      <c r="C24" s="4" t="s">
        <v>40</v>
      </c>
      <c r="D24" s="4">
        <v>3</v>
      </c>
    </row>
    <row r="25" spans="1:4" x14ac:dyDescent="0.35">
      <c r="A25" s="4" t="s">
        <v>39</v>
      </c>
      <c r="B25" s="4" t="s">
        <v>55</v>
      </c>
      <c r="C25" s="4" t="s">
        <v>40</v>
      </c>
      <c r="D25" s="4">
        <v>7</v>
      </c>
    </row>
    <row r="26" spans="1:4" x14ac:dyDescent="0.35">
      <c r="A26" s="4" t="s">
        <v>39</v>
      </c>
      <c r="B26" s="4" t="s">
        <v>56</v>
      </c>
      <c r="C26" s="4" t="s">
        <v>40</v>
      </c>
      <c r="D26" s="4">
        <v>1</v>
      </c>
    </row>
    <row r="27" spans="1:4" x14ac:dyDescent="0.35">
      <c r="A27" s="4" t="s">
        <v>39</v>
      </c>
      <c r="B27" s="4" t="s">
        <v>57</v>
      </c>
      <c r="C27" s="4" t="s">
        <v>40</v>
      </c>
      <c r="D27" s="4">
        <v>1</v>
      </c>
    </row>
    <row r="28" spans="1:4" x14ac:dyDescent="0.35">
      <c r="A28" s="4" t="s">
        <v>39</v>
      </c>
      <c r="B28" s="4" t="s">
        <v>58</v>
      </c>
      <c r="C28" s="4" t="s">
        <v>40</v>
      </c>
      <c r="D28" s="4">
        <v>4</v>
      </c>
    </row>
    <row r="29" spans="1:4" x14ac:dyDescent="0.35">
      <c r="A29" s="4" t="s">
        <v>39</v>
      </c>
      <c r="B29" s="4" t="s">
        <v>59</v>
      </c>
      <c r="C29" s="4" t="s">
        <v>40</v>
      </c>
      <c r="D29" s="4">
        <v>9</v>
      </c>
    </row>
    <row r="30" spans="1:4" x14ac:dyDescent="0.35">
      <c r="A30" s="4" t="s">
        <v>39</v>
      </c>
      <c r="B30" s="4" t="s">
        <v>60</v>
      </c>
      <c r="C30" s="4" t="s">
        <v>40</v>
      </c>
      <c r="D30" s="4">
        <v>12</v>
      </c>
    </row>
    <row r="31" spans="1:4" x14ac:dyDescent="0.35">
      <c r="A31" s="4" t="s">
        <v>39</v>
      </c>
      <c r="B31" s="4" t="s">
        <v>61</v>
      </c>
      <c r="C31" s="4" t="s">
        <v>40</v>
      </c>
      <c r="D31" s="4">
        <v>11</v>
      </c>
    </row>
    <row r="32" spans="1:4" x14ac:dyDescent="0.35">
      <c r="A32" s="4" t="s">
        <v>39</v>
      </c>
      <c r="B32" s="4" t="s">
        <v>62</v>
      </c>
      <c r="C32" s="4" t="s">
        <v>40</v>
      </c>
      <c r="D32" s="4">
        <v>10</v>
      </c>
    </row>
    <row r="33" spans="1:5" x14ac:dyDescent="0.35">
      <c r="A33" s="4" t="s">
        <v>39</v>
      </c>
      <c r="B33" s="4" t="s">
        <v>63</v>
      </c>
      <c r="C33" s="4" t="s">
        <v>40</v>
      </c>
      <c r="D33" s="4">
        <v>17</v>
      </c>
      <c r="E33" s="4">
        <f>SUM(D19:D33)</f>
        <v>90</v>
      </c>
    </row>
    <row r="35" spans="1:5" x14ac:dyDescent="0.35">
      <c r="A35" s="9" t="s">
        <v>84</v>
      </c>
    </row>
    <row r="36" spans="1:5" x14ac:dyDescent="0.35">
      <c r="A36" s="4" t="s">
        <v>39</v>
      </c>
      <c r="B36" s="4" t="s">
        <v>49</v>
      </c>
      <c r="C36" s="4" t="s">
        <v>40</v>
      </c>
      <c r="D36" s="4">
        <v>4</v>
      </c>
    </row>
    <row r="37" spans="1:5" x14ac:dyDescent="0.35">
      <c r="A37" s="4" t="s">
        <v>39</v>
      </c>
      <c r="B37" s="4" t="s">
        <v>50</v>
      </c>
      <c r="C37" s="4" t="s">
        <v>40</v>
      </c>
      <c r="D37" s="4">
        <v>1</v>
      </c>
    </row>
    <row r="38" spans="1:5" x14ac:dyDescent="0.35">
      <c r="A38" s="4" t="s">
        <v>39</v>
      </c>
      <c r="B38" s="4" t="s">
        <v>51</v>
      </c>
      <c r="C38" s="4" t="s">
        <v>40</v>
      </c>
      <c r="D38" s="4">
        <v>4</v>
      </c>
    </row>
    <row r="39" spans="1:5" x14ac:dyDescent="0.35">
      <c r="A39" s="4" t="s">
        <v>39</v>
      </c>
      <c r="B39" s="4" t="s">
        <v>52</v>
      </c>
      <c r="C39" s="4" t="s">
        <v>40</v>
      </c>
      <c r="D39" s="4">
        <v>4</v>
      </c>
    </row>
    <row r="40" spans="1:5" x14ac:dyDescent="0.35">
      <c r="A40" s="4" t="s">
        <v>39</v>
      </c>
      <c r="B40" s="4" t="s">
        <v>53</v>
      </c>
      <c r="C40" s="4" t="s">
        <v>40</v>
      </c>
      <c r="D40" s="4">
        <v>21</v>
      </c>
    </row>
    <row r="41" spans="1:5" x14ac:dyDescent="0.35">
      <c r="A41" s="4" t="s">
        <v>39</v>
      </c>
      <c r="B41" s="4" t="s">
        <v>54</v>
      </c>
      <c r="C41" s="4" t="s">
        <v>40</v>
      </c>
      <c r="D41" s="4">
        <v>9</v>
      </c>
    </row>
    <row r="42" spans="1:5" x14ac:dyDescent="0.35">
      <c r="A42" s="4" t="s">
        <v>39</v>
      </c>
      <c r="B42" s="4" t="s">
        <v>55</v>
      </c>
      <c r="C42" s="4" t="s">
        <v>40</v>
      </c>
      <c r="D42" s="4">
        <v>6</v>
      </c>
    </row>
    <row r="43" spans="1:5" x14ac:dyDescent="0.35">
      <c r="A43" s="4" t="s">
        <v>39</v>
      </c>
      <c r="B43" s="4" t="s">
        <v>56</v>
      </c>
      <c r="C43" s="4" t="s">
        <v>40</v>
      </c>
      <c r="D43" s="4">
        <v>4</v>
      </c>
    </row>
    <row r="44" spans="1:5" x14ac:dyDescent="0.35">
      <c r="A44" s="4" t="s">
        <v>39</v>
      </c>
      <c r="B44" s="4" t="s">
        <v>57</v>
      </c>
      <c r="C44" s="4" t="s">
        <v>40</v>
      </c>
      <c r="D44" s="4">
        <v>9</v>
      </c>
    </row>
    <row r="45" spans="1:5" x14ac:dyDescent="0.35">
      <c r="A45" s="4" t="s">
        <v>39</v>
      </c>
      <c r="B45" s="4" t="s">
        <v>58</v>
      </c>
      <c r="C45" s="4" t="s">
        <v>40</v>
      </c>
      <c r="D45" s="4">
        <v>5</v>
      </c>
    </row>
    <row r="46" spans="1:5" x14ac:dyDescent="0.35">
      <c r="A46" s="4" t="s">
        <v>39</v>
      </c>
      <c r="B46" s="4" t="s">
        <v>59</v>
      </c>
      <c r="C46" s="4" t="s">
        <v>40</v>
      </c>
      <c r="D46" s="4">
        <v>7</v>
      </c>
    </row>
    <row r="47" spans="1:5" x14ac:dyDescent="0.35">
      <c r="A47" s="4" t="s">
        <v>39</v>
      </c>
      <c r="B47" s="4" t="s">
        <v>60</v>
      </c>
      <c r="C47" s="4" t="s">
        <v>40</v>
      </c>
      <c r="D47" s="4">
        <v>4</v>
      </c>
    </row>
    <row r="48" spans="1:5" x14ac:dyDescent="0.35">
      <c r="A48" s="4" t="s">
        <v>39</v>
      </c>
      <c r="B48" s="4" t="s">
        <v>61</v>
      </c>
      <c r="C48" s="4" t="s">
        <v>40</v>
      </c>
      <c r="D48" s="4">
        <v>8</v>
      </c>
    </row>
    <row r="49" spans="1:5" x14ac:dyDescent="0.35">
      <c r="A49" s="4" t="s">
        <v>39</v>
      </c>
      <c r="B49" s="4" t="s">
        <v>62</v>
      </c>
      <c r="C49" s="4" t="s">
        <v>40</v>
      </c>
      <c r="D49" s="4">
        <v>2</v>
      </c>
    </row>
    <row r="50" spans="1:5" x14ac:dyDescent="0.35">
      <c r="A50" s="4" t="s">
        <v>39</v>
      </c>
      <c r="B50" s="4" t="s">
        <v>63</v>
      </c>
      <c r="C50" s="4" t="s">
        <v>40</v>
      </c>
      <c r="D50" s="4">
        <v>1</v>
      </c>
      <c r="E50" s="4">
        <f>SUM(D36:D50)</f>
        <v>89</v>
      </c>
    </row>
    <row r="52" spans="1:5" x14ac:dyDescent="0.35">
      <c r="A52" s="9" t="s">
        <v>85</v>
      </c>
    </row>
    <row r="53" spans="1:5" x14ac:dyDescent="0.35">
      <c r="A53" s="4" t="s">
        <v>39</v>
      </c>
      <c r="B53" s="4" t="s">
        <v>49</v>
      </c>
      <c r="C53" s="4" t="s">
        <v>40</v>
      </c>
      <c r="D53" s="4">
        <v>5</v>
      </c>
    </row>
    <row r="54" spans="1:5" x14ac:dyDescent="0.35">
      <c r="A54" s="4" t="s">
        <v>39</v>
      </c>
      <c r="B54" s="4" t="s">
        <v>50</v>
      </c>
      <c r="C54" s="4" t="s">
        <v>40</v>
      </c>
      <c r="D54" s="4">
        <v>2</v>
      </c>
    </row>
    <row r="55" spans="1:5" x14ac:dyDescent="0.35">
      <c r="A55" s="4" t="s">
        <v>39</v>
      </c>
      <c r="B55" s="4" t="s">
        <v>51</v>
      </c>
      <c r="C55" s="4" t="s">
        <v>40</v>
      </c>
      <c r="D55" s="4">
        <v>7</v>
      </c>
    </row>
    <row r="56" spans="1:5" x14ac:dyDescent="0.35">
      <c r="A56" s="4" t="s">
        <v>39</v>
      </c>
      <c r="B56" s="4" t="s">
        <v>52</v>
      </c>
      <c r="C56" s="4" t="s">
        <v>40</v>
      </c>
      <c r="D56" s="4">
        <v>10</v>
      </c>
    </row>
    <row r="57" spans="1:5" x14ac:dyDescent="0.35">
      <c r="A57" s="4" t="s">
        <v>39</v>
      </c>
      <c r="B57" s="4" t="s">
        <v>53</v>
      </c>
      <c r="C57" s="4" t="s">
        <v>40</v>
      </c>
      <c r="D57" s="4">
        <v>39</v>
      </c>
    </row>
    <row r="58" spans="1:5" x14ac:dyDescent="0.35">
      <c r="A58" s="4" t="s">
        <v>39</v>
      </c>
      <c r="B58" s="4" t="s">
        <v>54</v>
      </c>
      <c r="C58" s="4" t="s">
        <v>40</v>
      </c>
      <c r="D58" s="4">
        <v>9</v>
      </c>
    </row>
    <row r="59" spans="1:5" x14ac:dyDescent="0.35">
      <c r="A59" s="4" t="s">
        <v>39</v>
      </c>
      <c r="B59" s="4" t="s">
        <v>55</v>
      </c>
      <c r="C59" s="4" t="s">
        <v>40</v>
      </c>
      <c r="D59" s="4">
        <v>5</v>
      </c>
    </row>
    <row r="60" spans="1:5" x14ac:dyDescent="0.35">
      <c r="A60" s="4" t="s">
        <v>39</v>
      </c>
      <c r="B60" s="4" t="s">
        <v>56</v>
      </c>
      <c r="C60" s="4" t="s">
        <v>40</v>
      </c>
      <c r="D60" s="4">
        <v>5</v>
      </c>
    </row>
    <row r="61" spans="1:5" x14ac:dyDescent="0.35">
      <c r="A61" s="4" t="s">
        <v>39</v>
      </c>
      <c r="B61" s="4" t="s">
        <v>57</v>
      </c>
      <c r="C61" s="4" t="s">
        <v>40</v>
      </c>
      <c r="D61" s="4">
        <v>12</v>
      </c>
    </row>
    <row r="62" spans="1:5" x14ac:dyDescent="0.35">
      <c r="A62" s="4" t="s">
        <v>39</v>
      </c>
      <c r="B62" s="4" t="s">
        <v>58</v>
      </c>
      <c r="C62" s="4" t="s">
        <v>40</v>
      </c>
      <c r="D62" s="4">
        <v>4</v>
      </c>
    </row>
    <row r="63" spans="1:5" x14ac:dyDescent="0.35">
      <c r="A63" s="4" t="s">
        <v>39</v>
      </c>
      <c r="B63" s="4" t="s">
        <v>59</v>
      </c>
      <c r="C63" s="4" t="s">
        <v>40</v>
      </c>
      <c r="D63" s="4">
        <v>8</v>
      </c>
    </row>
    <row r="64" spans="1:5" x14ac:dyDescent="0.35">
      <c r="A64" s="4" t="s">
        <v>39</v>
      </c>
      <c r="B64" s="4" t="s">
        <v>60</v>
      </c>
      <c r="C64" s="4" t="s">
        <v>40</v>
      </c>
      <c r="D64" s="4">
        <v>4</v>
      </c>
    </row>
    <row r="65" spans="1:5" x14ac:dyDescent="0.35">
      <c r="A65" s="4" t="s">
        <v>39</v>
      </c>
      <c r="B65" s="4" t="s">
        <v>61</v>
      </c>
      <c r="C65" s="4" t="s">
        <v>40</v>
      </c>
      <c r="D65" s="4">
        <v>11</v>
      </c>
    </row>
    <row r="66" spans="1:5" x14ac:dyDescent="0.35">
      <c r="A66" s="4" t="s">
        <v>39</v>
      </c>
      <c r="B66" s="4" t="s">
        <v>62</v>
      </c>
      <c r="C66" s="4" t="s">
        <v>40</v>
      </c>
      <c r="D66" s="4">
        <v>4</v>
      </c>
    </row>
    <row r="67" spans="1:5" x14ac:dyDescent="0.35">
      <c r="A67" s="4" t="s">
        <v>39</v>
      </c>
      <c r="B67" s="4" t="s">
        <v>63</v>
      </c>
      <c r="C67" s="4" t="s">
        <v>40</v>
      </c>
      <c r="D67" s="4">
        <v>1</v>
      </c>
      <c r="E67" s="4">
        <f>SUM(D53:D67)</f>
        <v>126</v>
      </c>
    </row>
    <row r="69" spans="1:5" x14ac:dyDescent="0.35">
      <c r="A69" s="9" t="s">
        <v>30</v>
      </c>
    </row>
    <row r="70" spans="1:5" x14ac:dyDescent="0.35">
      <c r="A70" s="4" t="s">
        <v>39</v>
      </c>
      <c r="B70" s="4" t="s">
        <v>49</v>
      </c>
      <c r="C70" s="4" t="s">
        <v>40</v>
      </c>
      <c r="D70" s="4">
        <v>4</v>
      </c>
    </row>
    <row r="71" spans="1:5" x14ac:dyDescent="0.35">
      <c r="A71" s="4" t="s">
        <v>39</v>
      </c>
      <c r="B71" s="4" t="s">
        <v>50</v>
      </c>
      <c r="C71" s="4" t="s">
        <v>40</v>
      </c>
      <c r="D71" s="4">
        <v>3</v>
      </c>
    </row>
    <row r="72" spans="1:5" x14ac:dyDescent="0.35">
      <c r="A72" s="4" t="s">
        <v>39</v>
      </c>
      <c r="B72" s="4" t="s">
        <v>51</v>
      </c>
      <c r="C72" s="4" t="s">
        <v>40</v>
      </c>
      <c r="D72" s="4">
        <v>3</v>
      </c>
    </row>
    <row r="73" spans="1:5" x14ac:dyDescent="0.35">
      <c r="A73" s="4" t="s">
        <v>39</v>
      </c>
      <c r="B73" s="4" t="s">
        <v>52</v>
      </c>
      <c r="C73" s="4" t="s">
        <v>40</v>
      </c>
      <c r="D73" s="4">
        <v>13</v>
      </c>
      <c r="E73" s="4">
        <f>SUM(D70:D73)</f>
        <v>23</v>
      </c>
    </row>
    <row r="75" spans="1:5" x14ac:dyDescent="0.35">
      <c r="A75" s="9" t="s">
        <v>31</v>
      </c>
    </row>
    <row r="76" spans="1:5" x14ac:dyDescent="0.35">
      <c r="A76" s="4" t="s">
        <v>39</v>
      </c>
      <c r="B76" s="4" t="s">
        <v>49</v>
      </c>
      <c r="C76" s="4" t="s">
        <v>40</v>
      </c>
      <c r="D76" s="4">
        <v>3</v>
      </c>
    </row>
    <row r="77" spans="1:5" x14ac:dyDescent="0.35">
      <c r="A77" s="4" t="s">
        <v>39</v>
      </c>
      <c r="B77" s="4" t="s">
        <v>50</v>
      </c>
      <c r="C77" s="4" t="s">
        <v>40</v>
      </c>
      <c r="D77" s="4">
        <v>1</v>
      </c>
    </row>
    <row r="78" spans="1:5" x14ac:dyDescent="0.35">
      <c r="A78" s="4" t="s">
        <v>39</v>
      </c>
      <c r="B78" s="4" t="s">
        <v>51</v>
      </c>
      <c r="C78" s="4" t="s">
        <v>40</v>
      </c>
      <c r="D78" s="4">
        <v>1</v>
      </c>
    </row>
    <row r="79" spans="1:5" x14ac:dyDescent="0.35">
      <c r="A79" s="4" t="s">
        <v>39</v>
      </c>
      <c r="B79" s="4" t="s">
        <v>52</v>
      </c>
      <c r="C79" s="4" t="s">
        <v>40</v>
      </c>
      <c r="D79" s="4">
        <v>4</v>
      </c>
      <c r="E79" s="4">
        <f>SUM(D76:D79)</f>
        <v>9</v>
      </c>
    </row>
    <row r="81" spans="1:5" x14ac:dyDescent="0.35">
      <c r="A81" s="9" t="s">
        <v>32</v>
      </c>
    </row>
    <row r="82" spans="1:5" x14ac:dyDescent="0.35">
      <c r="A82" s="4" t="s">
        <v>39</v>
      </c>
      <c r="B82" s="4" t="s">
        <v>49</v>
      </c>
      <c r="C82" s="4" t="s">
        <v>40</v>
      </c>
      <c r="D82" s="4">
        <v>3</v>
      </c>
    </row>
    <row r="83" spans="1:5" x14ac:dyDescent="0.35">
      <c r="A83" s="4" t="s">
        <v>39</v>
      </c>
      <c r="B83" s="4" t="s">
        <v>50</v>
      </c>
      <c r="C83" s="4" t="s">
        <v>40</v>
      </c>
      <c r="D83" s="4">
        <v>5</v>
      </c>
    </row>
    <row r="84" spans="1:5" x14ac:dyDescent="0.35">
      <c r="A84" s="4" t="s">
        <v>39</v>
      </c>
      <c r="B84" s="4" t="s">
        <v>51</v>
      </c>
      <c r="C84" s="4" t="s">
        <v>40</v>
      </c>
      <c r="D84" s="4">
        <v>8</v>
      </c>
    </row>
    <row r="85" spans="1:5" x14ac:dyDescent="0.35">
      <c r="A85" s="4" t="s">
        <v>39</v>
      </c>
      <c r="B85" s="4" t="s">
        <v>52</v>
      </c>
      <c r="C85" s="4" t="s">
        <v>40</v>
      </c>
      <c r="D85" s="4">
        <v>18</v>
      </c>
    </row>
    <row r="86" spans="1:5" x14ac:dyDescent="0.35">
      <c r="A86" s="4" t="s">
        <v>39</v>
      </c>
      <c r="B86" s="4" t="s">
        <v>53</v>
      </c>
      <c r="C86" s="4" t="s">
        <v>40</v>
      </c>
      <c r="D86" s="4">
        <v>2</v>
      </c>
    </row>
    <row r="87" spans="1:5" x14ac:dyDescent="0.35">
      <c r="A87" s="4" t="s">
        <v>39</v>
      </c>
      <c r="B87" s="4" t="s">
        <v>54</v>
      </c>
      <c r="C87" s="4" t="s">
        <v>40</v>
      </c>
      <c r="D87" s="4">
        <v>3</v>
      </c>
    </row>
    <row r="88" spans="1:5" x14ac:dyDescent="0.35">
      <c r="A88" s="4" t="s">
        <v>39</v>
      </c>
      <c r="B88" s="4" t="s">
        <v>55</v>
      </c>
      <c r="C88" s="4" t="s">
        <v>40</v>
      </c>
      <c r="D88" s="4">
        <v>8</v>
      </c>
    </row>
    <row r="89" spans="1:5" x14ac:dyDescent="0.35">
      <c r="A89" s="4" t="s">
        <v>39</v>
      </c>
      <c r="B89" s="4" t="s">
        <v>56</v>
      </c>
      <c r="C89" s="4" t="s">
        <v>40</v>
      </c>
      <c r="D89" s="4">
        <v>2</v>
      </c>
      <c r="E89" s="4">
        <f>SUM(D82:D89)</f>
        <v>49</v>
      </c>
    </row>
    <row r="91" spans="1:5" x14ac:dyDescent="0.35">
      <c r="A91" s="9" t="s">
        <v>25</v>
      </c>
    </row>
    <row r="92" spans="1:5" x14ac:dyDescent="0.35">
      <c r="A92" s="4" t="s">
        <v>39</v>
      </c>
      <c r="B92" s="4" t="s">
        <v>49</v>
      </c>
      <c r="C92" s="4" t="s">
        <v>40</v>
      </c>
      <c r="D92" s="4">
        <v>2</v>
      </c>
    </row>
    <row r="93" spans="1:5" x14ac:dyDescent="0.35">
      <c r="A93" s="4" t="s">
        <v>39</v>
      </c>
      <c r="B93" s="4" t="s">
        <v>50</v>
      </c>
      <c r="C93" s="4" t="s">
        <v>40</v>
      </c>
      <c r="D93" s="4">
        <v>5</v>
      </c>
    </row>
    <row r="94" spans="1:5" x14ac:dyDescent="0.35">
      <c r="A94" s="4" t="s">
        <v>39</v>
      </c>
      <c r="B94" s="4" t="s">
        <v>51</v>
      </c>
      <c r="C94" s="4" t="s">
        <v>40</v>
      </c>
      <c r="D94" s="4">
        <v>1</v>
      </c>
    </row>
    <row r="95" spans="1:5" x14ac:dyDescent="0.35">
      <c r="A95" s="4" t="s">
        <v>39</v>
      </c>
      <c r="B95" s="4" t="s">
        <v>52</v>
      </c>
      <c r="C95" s="4" t="s">
        <v>40</v>
      </c>
      <c r="D95" s="4">
        <v>13</v>
      </c>
    </row>
    <row r="96" spans="1:5" x14ac:dyDescent="0.35">
      <c r="A96" s="4" t="s">
        <v>39</v>
      </c>
      <c r="B96" s="4" t="s">
        <v>53</v>
      </c>
      <c r="C96" s="4" t="s">
        <v>40</v>
      </c>
      <c r="D96" s="4">
        <v>2</v>
      </c>
    </row>
    <row r="97" spans="1:5" x14ac:dyDescent="0.35">
      <c r="A97" s="4" t="s">
        <v>39</v>
      </c>
      <c r="B97" s="4" t="s">
        <v>54</v>
      </c>
      <c r="C97" s="4" t="s">
        <v>40</v>
      </c>
      <c r="D97" s="4">
        <v>3</v>
      </c>
    </row>
    <row r="98" spans="1:5" x14ac:dyDescent="0.35">
      <c r="A98" s="4" t="s">
        <v>39</v>
      </c>
      <c r="B98" s="4" t="s">
        <v>55</v>
      </c>
      <c r="C98" s="4" t="s">
        <v>40</v>
      </c>
      <c r="D98" s="4">
        <v>7</v>
      </c>
      <c r="E98" s="4">
        <f>SUM(D92:D98)</f>
        <v>33</v>
      </c>
    </row>
    <row r="100" spans="1:5" x14ac:dyDescent="0.35">
      <c r="A100" s="9" t="s">
        <v>22</v>
      </c>
    </row>
    <row r="101" spans="1:5" x14ac:dyDescent="0.35">
      <c r="A101" s="4" t="s">
        <v>39</v>
      </c>
      <c r="B101" s="4" t="s">
        <v>49</v>
      </c>
      <c r="C101" s="4" t="s">
        <v>40</v>
      </c>
      <c r="D101" s="4">
        <v>2</v>
      </c>
    </row>
    <row r="102" spans="1:5" x14ac:dyDescent="0.35">
      <c r="A102" s="4" t="s">
        <v>39</v>
      </c>
      <c r="B102" s="4" t="s">
        <v>50</v>
      </c>
      <c r="C102" s="4" t="s">
        <v>40</v>
      </c>
      <c r="D102" s="4">
        <v>3</v>
      </c>
    </row>
    <row r="103" spans="1:5" x14ac:dyDescent="0.35">
      <c r="A103" s="4" t="s">
        <v>39</v>
      </c>
      <c r="B103" s="4" t="s">
        <v>51</v>
      </c>
      <c r="C103" s="4" t="s">
        <v>40</v>
      </c>
      <c r="D103" s="4">
        <v>3</v>
      </c>
    </row>
    <row r="104" spans="1:5" x14ac:dyDescent="0.35">
      <c r="A104" s="4" t="s">
        <v>39</v>
      </c>
      <c r="B104" s="4" t="s">
        <v>52</v>
      </c>
      <c r="C104" s="4" t="s">
        <v>40</v>
      </c>
      <c r="D104" s="4">
        <v>2</v>
      </c>
      <c r="E104" s="4">
        <f>SUM(D101:D104)</f>
        <v>10</v>
      </c>
    </row>
    <row r="106" spans="1:5" x14ac:dyDescent="0.35">
      <c r="A106" s="9" t="s">
        <v>23</v>
      </c>
    </row>
    <row r="107" spans="1:5" x14ac:dyDescent="0.35">
      <c r="A107" s="4" t="s">
        <v>39</v>
      </c>
      <c r="B107" s="4" t="s">
        <v>49</v>
      </c>
      <c r="C107" s="4" t="s">
        <v>40</v>
      </c>
      <c r="D107" s="4">
        <v>2</v>
      </c>
    </row>
    <row r="108" spans="1:5" x14ac:dyDescent="0.35">
      <c r="A108" s="4" t="s">
        <v>39</v>
      </c>
      <c r="B108" s="4" t="s">
        <v>50</v>
      </c>
      <c r="C108" s="4" t="s">
        <v>40</v>
      </c>
      <c r="D108" s="4">
        <v>16</v>
      </c>
    </row>
    <row r="109" spans="1:5" x14ac:dyDescent="0.35">
      <c r="A109" s="4" t="s">
        <v>39</v>
      </c>
      <c r="B109" s="4" t="s">
        <v>51</v>
      </c>
      <c r="C109" s="4" t="s">
        <v>40</v>
      </c>
      <c r="D109" s="4">
        <v>4</v>
      </c>
    </row>
    <row r="110" spans="1:5" x14ac:dyDescent="0.35">
      <c r="A110" s="4" t="s">
        <v>39</v>
      </c>
      <c r="B110" s="4" t="s">
        <v>52</v>
      </c>
      <c r="C110" s="4" t="s">
        <v>40</v>
      </c>
      <c r="D110" s="4">
        <v>10</v>
      </c>
    </row>
    <row r="111" spans="1:5" x14ac:dyDescent="0.35">
      <c r="A111" s="4" t="s">
        <v>39</v>
      </c>
      <c r="B111" s="4" t="s">
        <v>53</v>
      </c>
      <c r="C111" s="4" t="s">
        <v>40</v>
      </c>
      <c r="D111" s="4">
        <v>1</v>
      </c>
    </row>
    <row r="112" spans="1:5" x14ac:dyDescent="0.35">
      <c r="A112" s="4" t="s">
        <v>39</v>
      </c>
      <c r="B112" s="4" t="s">
        <v>54</v>
      </c>
      <c r="C112" s="4" t="s">
        <v>40</v>
      </c>
      <c r="D112" s="4">
        <v>8</v>
      </c>
    </row>
    <row r="113" spans="1:5" x14ac:dyDescent="0.35">
      <c r="A113" s="4" t="s">
        <v>39</v>
      </c>
      <c r="B113" s="4" t="s">
        <v>55</v>
      </c>
      <c r="C113" s="4" t="s">
        <v>40</v>
      </c>
      <c r="D113" s="4">
        <v>1</v>
      </c>
    </row>
    <row r="114" spans="1:5" x14ac:dyDescent="0.35">
      <c r="A114" s="4" t="s">
        <v>39</v>
      </c>
      <c r="B114" s="4" t="s">
        <v>56</v>
      </c>
      <c r="C114" s="4" t="s">
        <v>40</v>
      </c>
      <c r="D114" s="4">
        <v>3</v>
      </c>
    </row>
    <row r="115" spans="1:5" x14ac:dyDescent="0.35">
      <c r="A115" s="4" t="s">
        <v>39</v>
      </c>
      <c r="B115" s="4" t="s">
        <v>57</v>
      </c>
      <c r="C115" s="4" t="s">
        <v>40</v>
      </c>
      <c r="D115" s="4">
        <v>74</v>
      </c>
    </row>
    <row r="116" spans="1:5" x14ac:dyDescent="0.35">
      <c r="A116" s="4" t="s">
        <v>39</v>
      </c>
      <c r="B116" s="4" t="s">
        <v>58</v>
      </c>
      <c r="C116" s="4" t="s">
        <v>40</v>
      </c>
      <c r="D116" s="4">
        <v>1</v>
      </c>
      <c r="E116" s="4">
        <f>SUM(D107:D116)</f>
        <v>120</v>
      </c>
    </row>
    <row r="118" spans="1:5" x14ac:dyDescent="0.35">
      <c r="A118" s="9" t="s">
        <v>83</v>
      </c>
    </row>
    <row r="119" spans="1:5" x14ac:dyDescent="0.35">
      <c r="A119" s="4" t="s">
        <v>39</v>
      </c>
      <c r="B119" s="4" t="s">
        <v>49</v>
      </c>
      <c r="C119" s="4" t="s">
        <v>40</v>
      </c>
      <c r="D119" s="4">
        <v>1</v>
      </c>
    </row>
    <row r="120" spans="1:5" x14ac:dyDescent="0.35">
      <c r="A120" s="4" t="s">
        <v>39</v>
      </c>
      <c r="B120" s="4" t="s">
        <v>50</v>
      </c>
      <c r="C120" s="4" t="s">
        <v>40</v>
      </c>
      <c r="D120" s="4">
        <v>17</v>
      </c>
    </row>
    <row r="121" spans="1:5" x14ac:dyDescent="0.35">
      <c r="A121" s="4" t="s">
        <v>39</v>
      </c>
      <c r="B121" s="4" t="s">
        <v>51</v>
      </c>
      <c r="C121" s="4" t="s">
        <v>40</v>
      </c>
      <c r="D121" s="4">
        <v>2</v>
      </c>
    </row>
    <row r="122" spans="1:5" x14ac:dyDescent="0.35">
      <c r="A122" s="4" t="s">
        <v>39</v>
      </c>
      <c r="B122" s="4" t="s">
        <v>52</v>
      </c>
      <c r="C122" s="4" t="s">
        <v>40</v>
      </c>
      <c r="D122" s="4">
        <v>10</v>
      </c>
    </row>
    <row r="123" spans="1:5" x14ac:dyDescent="0.35">
      <c r="A123" s="4" t="s">
        <v>39</v>
      </c>
      <c r="B123" s="4" t="s">
        <v>53</v>
      </c>
      <c r="C123" s="4" t="s">
        <v>40</v>
      </c>
      <c r="D123" s="4">
        <v>2</v>
      </c>
    </row>
    <row r="124" spans="1:5" x14ac:dyDescent="0.35">
      <c r="A124" s="4" t="s">
        <v>39</v>
      </c>
      <c r="B124" s="4" t="s">
        <v>54</v>
      </c>
      <c r="C124" s="4" t="s">
        <v>40</v>
      </c>
      <c r="D124" s="4">
        <v>6</v>
      </c>
    </row>
    <row r="125" spans="1:5" x14ac:dyDescent="0.35">
      <c r="A125" s="4" t="s">
        <v>39</v>
      </c>
      <c r="B125" s="4" t="s">
        <v>55</v>
      </c>
      <c r="C125" s="4" t="s">
        <v>40</v>
      </c>
      <c r="D125" s="4">
        <v>2</v>
      </c>
    </row>
    <row r="126" spans="1:5" x14ac:dyDescent="0.35">
      <c r="A126" s="4" t="s">
        <v>39</v>
      </c>
      <c r="B126" s="4" t="s">
        <v>56</v>
      </c>
      <c r="C126" s="4" t="s">
        <v>40</v>
      </c>
      <c r="D126" s="4">
        <v>1</v>
      </c>
    </row>
    <row r="127" spans="1:5" x14ac:dyDescent="0.35">
      <c r="A127" s="4" t="s">
        <v>39</v>
      </c>
      <c r="B127" s="4" t="s">
        <v>57</v>
      </c>
      <c r="C127" s="4" t="s">
        <v>40</v>
      </c>
      <c r="D127" s="4">
        <v>83</v>
      </c>
    </row>
    <row r="128" spans="1:5" x14ac:dyDescent="0.35">
      <c r="A128" s="4" t="s">
        <v>39</v>
      </c>
      <c r="B128" s="4" t="s">
        <v>58</v>
      </c>
      <c r="C128" s="4" t="s">
        <v>40</v>
      </c>
      <c r="D128" s="4">
        <v>1</v>
      </c>
      <c r="E128" s="4">
        <f>SUM(D119:D128)</f>
        <v>125</v>
      </c>
    </row>
    <row r="130" spans="1:5" x14ac:dyDescent="0.35">
      <c r="A130" s="9" t="s">
        <v>21</v>
      </c>
    </row>
    <row r="131" spans="1:5" x14ac:dyDescent="0.35">
      <c r="A131" s="4" t="s">
        <v>39</v>
      </c>
      <c r="B131" s="4" t="s">
        <v>49</v>
      </c>
      <c r="C131" s="4" t="s">
        <v>40</v>
      </c>
      <c r="D131" s="4">
        <v>13</v>
      </c>
    </row>
    <row r="132" spans="1:5" x14ac:dyDescent="0.35">
      <c r="A132" s="4" t="s">
        <v>39</v>
      </c>
      <c r="B132" s="4" t="s">
        <v>50</v>
      </c>
      <c r="C132" s="4" t="s">
        <v>40</v>
      </c>
      <c r="D132" s="4">
        <v>5</v>
      </c>
    </row>
    <row r="133" spans="1:5" x14ac:dyDescent="0.35">
      <c r="A133" s="4" t="s">
        <v>39</v>
      </c>
      <c r="B133" s="4" t="s">
        <v>51</v>
      </c>
      <c r="C133" s="4" t="s">
        <v>40</v>
      </c>
      <c r="D133" s="4">
        <v>8</v>
      </c>
    </row>
    <row r="134" spans="1:5" x14ac:dyDescent="0.35">
      <c r="A134" s="4" t="s">
        <v>39</v>
      </c>
      <c r="B134" s="4" t="s">
        <v>52</v>
      </c>
      <c r="C134" s="4" t="s">
        <v>40</v>
      </c>
      <c r="D134" s="4">
        <v>4</v>
      </c>
    </row>
    <row r="135" spans="1:5" x14ac:dyDescent="0.35">
      <c r="A135" s="4" t="s">
        <v>39</v>
      </c>
      <c r="B135" s="4" t="s">
        <v>53</v>
      </c>
      <c r="C135" s="4" t="s">
        <v>40</v>
      </c>
      <c r="D135" s="4">
        <v>11</v>
      </c>
    </row>
    <row r="136" spans="1:5" x14ac:dyDescent="0.35">
      <c r="A136" s="4" t="s">
        <v>39</v>
      </c>
      <c r="B136" s="4" t="s">
        <v>54</v>
      </c>
      <c r="C136" s="4" t="s">
        <v>40</v>
      </c>
      <c r="D136" s="4">
        <v>11</v>
      </c>
    </row>
    <row r="137" spans="1:5" x14ac:dyDescent="0.35">
      <c r="A137" s="4" t="s">
        <v>39</v>
      </c>
      <c r="B137" s="4" t="s">
        <v>55</v>
      </c>
      <c r="C137" s="4" t="s">
        <v>40</v>
      </c>
      <c r="D137" s="4">
        <v>105</v>
      </c>
    </row>
    <row r="138" spans="1:5" x14ac:dyDescent="0.35">
      <c r="A138" s="4" t="s">
        <v>39</v>
      </c>
      <c r="B138" s="4" t="s">
        <v>56</v>
      </c>
      <c r="C138" s="4" t="s">
        <v>40</v>
      </c>
      <c r="D138" s="4">
        <v>10</v>
      </c>
      <c r="E138" s="4">
        <f>SUM(D131:D138)</f>
        <v>167</v>
      </c>
    </row>
    <row r="140" spans="1:5" x14ac:dyDescent="0.35">
      <c r="A140" s="9" t="s">
        <v>81</v>
      </c>
    </row>
    <row r="141" spans="1:5" x14ac:dyDescent="0.35">
      <c r="A141" s="4" t="s">
        <v>39</v>
      </c>
      <c r="B141" s="4" t="s">
        <v>49</v>
      </c>
      <c r="C141" s="4" t="s">
        <v>40</v>
      </c>
      <c r="D141" s="4">
        <v>9</v>
      </c>
    </row>
    <row r="142" spans="1:5" x14ac:dyDescent="0.35">
      <c r="A142" s="4" t="s">
        <v>39</v>
      </c>
      <c r="B142" s="4" t="s">
        <v>50</v>
      </c>
      <c r="C142" s="4" t="s">
        <v>40</v>
      </c>
      <c r="D142" s="4">
        <v>5</v>
      </c>
    </row>
    <row r="143" spans="1:5" x14ac:dyDescent="0.35">
      <c r="A143" s="4" t="s">
        <v>39</v>
      </c>
      <c r="B143" s="4" t="s">
        <v>51</v>
      </c>
      <c r="C143" s="4" t="s">
        <v>40</v>
      </c>
      <c r="D143" s="4">
        <v>29</v>
      </c>
    </row>
    <row r="144" spans="1:5" x14ac:dyDescent="0.35">
      <c r="A144" s="4" t="s">
        <v>39</v>
      </c>
      <c r="B144" s="4" t="s">
        <v>52</v>
      </c>
      <c r="C144" s="4" t="s">
        <v>40</v>
      </c>
      <c r="D144" s="4">
        <v>11</v>
      </c>
    </row>
    <row r="145" spans="1:5" x14ac:dyDescent="0.35">
      <c r="A145" s="4" t="s">
        <v>39</v>
      </c>
      <c r="B145" s="4" t="s">
        <v>53</v>
      </c>
      <c r="C145" s="4" t="s">
        <v>40</v>
      </c>
      <c r="D145" s="4">
        <v>19</v>
      </c>
    </row>
    <row r="146" spans="1:5" x14ac:dyDescent="0.35">
      <c r="A146" s="4" t="s">
        <v>39</v>
      </c>
      <c r="B146" s="4" t="s">
        <v>54</v>
      </c>
      <c r="C146" s="4" t="s">
        <v>40</v>
      </c>
      <c r="D146" s="4">
        <v>8</v>
      </c>
    </row>
    <row r="147" spans="1:5" x14ac:dyDescent="0.35">
      <c r="A147" s="4" t="s">
        <v>39</v>
      </c>
      <c r="B147" s="4" t="s">
        <v>55</v>
      </c>
      <c r="C147" s="4" t="s">
        <v>40</v>
      </c>
      <c r="D147" s="4">
        <v>9</v>
      </c>
    </row>
    <row r="148" spans="1:5" x14ac:dyDescent="0.35">
      <c r="A148" s="4" t="s">
        <v>39</v>
      </c>
      <c r="B148" s="4" t="s">
        <v>56</v>
      </c>
      <c r="C148" s="4" t="s">
        <v>40</v>
      </c>
      <c r="D148" s="4">
        <v>3</v>
      </c>
    </row>
    <row r="149" spans="1:5" x14ac:dyDescent="0.35">
      <c r="A149" s="4" t="s">
        <v>39</v>
      </c>
      <c r="B149" s="4" t="s">
        <v>57</v>
      </c>
      <c r="C149" s="4" t="s">
        <v>40</v>
      </c>
      <c r="D149" s="4">
        <v>11</v>
      </c>
    </row>
    <row r="150" spans="1:5" x14ac:dyDescent="0.35">
      <c r="A150" s="4" t="s">
        <v>39</v>
      </c>
      <c r="B150" s="4" t="s">
        <v>58</v>
      </c>
      <c r="C150" s="4" t="s">
        <v>40</v>
      </c>
      <c r="D150" s="4">
        <v>3</v>
      </c>
      <c r="E150" s="4">
        <f>SUM(D141:D150)</f>
        <v>107</v>
      </c>
    </row>
    <row r="152" spans="1:5" x14ac:dyDescent="0.35">
      <c r="A152" s="9" t="s">
        <v>82</v>
      </c>
    </row>
    <row r="153" spans="1:5" x14ac:dyDescent="0.35">
      <c r="A153" s="4" t="s">
        <v>39</v>
      </c>
      <c r="B153" s="4" t="s">
        <v>49</v>
      </c>
      <c r="C153" s="4" t="s">
        <v>40</v>
      </c>
      <c r="D153" s="4">
        <v>2</v>
      </c>
    </row>
    <row r="154" spans="1:5" x14ac:dyDescent="0.35">
      <c r="A154" s="4" t="s">
        <v>39</v>
      </c>
      <c r="B154" s="4" t="s">
        <v>50</v>
      </c>
      <c r="C154" s="4" t="s">
        <v>40</v>
      </c>
      <c r="D154" s="4">
        <v>1</v>
      </c>
    </row>
    <row r="155" spans="1:5" x14ac:dyDescent="0.35">
      <c r="A155" s="4" t="s">
        <v>39</v>
      </c>
      <c r="B155" s="4" t="s">
        <v>51</v>
      </c>
      <c r="C155" s="4" t="s">
        <v>40</v>
      </c>
      <c r="D155" s="4">
        <v>10</v>
      </c>
    </row>
    <row r="156" spans="1:5" x14ac:dyDescent="0.35">
      <c r="A156" s="4" t="s">
        <v>39</v>
      </c>
      <c r="B156" s="4" t="s">
        <v>52</v>
      </c>
      <c r="C156" s="4" t="s">
        <v>40</v>
      </c>
      <c r="D156" s="4">
        <v>2</v>
      </c>
    </row>
    <row r="157" spans="1:5" x14ac:dyDescent="0.35">
      <c r="A157" s="4" t="s">
        <v>39</v>
      </c>
      <c r="B157" s="4" t="s">
        <v>53</v>
      </c>
      <c r="C157" s="4" t="s">
        <v>40</v>
      </c>
      <c r="D157" s="4">
        <v>4</v>
      </c>
    </row>
    <row r="158" spans="1:5" x14ac:dyDescent="0.35">
      <c r="A158" s="4" t="s">
        <v>39</v>
      </c>
      <c r="B158" s="4" t="s">
        <v>54</v>
      </c>
      <c r="C158" s="4" t="s">
        <v>40</v>
      </c>
      <c r="D158" s="4">
        <v>2</v>
      </c>
    </row>
    <row r="159" spans="1:5" x14ac:dyDescent="0.35">
      <c r="A159" s="4" t="s">
        <v>39</v>
      </c>
      <c r="B159" s="4" t="s">
        <v>55</v>
      </c>
      <c r="C159" s="4" t="s">
        <v>40</v>
      </c>
      <c r="D159" s="4">
        <v>8</v>
      </c>
    </row>
    <row r="160" spans="1:5" x14ac:dyDescent="0.35">
      <c r="A160" s="4" t="s">
        <v>39</v>
      </c>
      <c r="B160" s="4" t="s">
        <v>56</v>
      </c>
      <c r="C160" s="4" t="s">
        <v>40</v>
      </c>
      <c r="D160" s="4">
        <v>2</v>
      </c>
    </row>
    <row r="161" spans="1:5" x14ac:dyDescent="0.35">
      <c r="A161" s="4" t="s">
        <v>39</v>
      </c>
      <c r="B161" s="4" t="s">
        <v>57</v>
      </c>
      <c r="C161" s="4" t="s">
        <v>40</v>
      </c>
      <c r="D161" s="4">
        <v>10</v>
      </c>
    </row>
    <row r="162" spans="1:5" x14ac:dyDescent="0.35">
      <c r="A162" s="4" t="s">
        <v>39</v>
      </c>
      <c r="B162" s="4" t="s">
        <v>58</v>
      </c>
      <c r="C162" s="4" t="s">
        <v>40</v>
      </c>
      <c r="D162" s="4">
        <v>1</v>
      </c>
    </row>
    <row r="163" spans="1:5" x14ac:dyDescent="0.35">
      <c r="A163" s="4" t="s">
        <v>39</v>
      </c>
      <c r="B163" s="4" t="s">
        <v>59</v>
      </c>
      <c r="C163" s="4" t="s">
        <v>40</v>
      </c>
      <c r="D163" s="4">
        <v>2</v>
      </c>
    </row>
    <row r="164" spans="1:5" x14ac:dyDescent="0.35">
      <c r="A164" s="4" t="s">
        <v>39</v>
      </c>
      <c r="B164" s="4" t="s">
        <v>60</v>
      </c>
      <c r="C164" s="4" t="s">
        <v>40</v>
      </c>
      <c r="D164" s="4">
        <v>0</v>
      </c>
    </row>
    <row r="165" spans="1:5" x14ac:dyDescent="0.35">
      <c r="A165" s="4" t="s">
        <v>39</v>
      </c>
      <c r="B165" s="4" t="s">
        <v>61</v>
      </c>
      <c r="C165" s="4" t="s">
        <v>40</v>
      </c>
      <c r="D165" s="4">
        <v>0</v>
      </c>
    </row>
    <row r="166" spans="1:5" x14ac:dyDescent="0.35">
      <c r="A166" s="4" t="s">
        <v>39</v>
      </c>
      <c r="B166" s="4" t="s">
        <v>62</v>
      </c>
      <c r="C166" s="4" t="s">
        <v>40</v>
      </c>
      <c r="D166" s="4">
        <v>1</v>
      </c>
    </row>
    <row r="167" spans="1:5" x14ac:dyDescent="0.35">
      <c r="A167" s="4" t="s">
        <v>39</v>
      </c>
      <c r="B167" s="4" t="s">
        <v>63</v>
      </c>
      <c r="C167" s="4" t="s">
        <v>40</v>
      </c>
      <c r="D167" s="4">
        <v>2</v>
      </c>
    </row>
    <row r="168" spans="1:5" x14ac:dyDescent="0.35">
      <c r="A168" s="4" t="s">
        <v>39</v>
      </c>
      <c r="B168" s="4" t="s">
        <v>64</v>
      </c>
      <c r="C168" s="4" t="s">
        <v>40</v>
      </c>
      <c r="D168" s="4">
        <v>1</v>
      </c>
    </row>
    <row r="169" spans="1:5" x14ac:dyDescent="0.35">
      <c r="A169" s="4" t="s">
        <v>39</v>
      </c>
      <c r="B169" s="4" t="s">
        <v>65</v>
      </c>
      <c r="C169" s="4" t="s">
        <v>40</v>
      </c>
      <c r="D169" s="4">
        <v>0</v>
      </c>
      <c r="E169" s="4">
        <f>SUM(D152:D169)</f>
        <v>48</v>
      </c>
    </row>
    <row r="170" spans="1:5" x14ac:dyDescent="0.35">
      <c r="A170" s="4" t="s">
        <v>39</v>
      </c>
      <c r="B170" s="4" t="s">
        <v>66</v>
      </c>
      <c r="C170" s="4" t="s">
        <v>40</v>
      </c>
      <c r="D170" s="4">
        <v>0</v>
      </c>
    </row>
    <row r="172" spans="1:5" x14ac:dyDescent="0.35">
      <c r="A172" s="9" t="s">
        <v>0</v>
      </c>
    </row>
    <row r="173" spans="1:5" x14ac:dyDescent="0.35">
      <c r="A173" s="4" t="s">
        <v>39</v>
      </c>
      <c r="B173" s="4" t="s">
        <v>49</v>
      </c>
      <c r="C173" s="4" t="s">
        <v>40</v>
      </c>
      <c r="D173" s="4">
        <v>5</v>
      </c>
    </row>
    <row r="174" spans="1:5" x14ac:dyDescent="0.35">
      <c r="A174" s="4" t="s">
        <v>39</v>
      </c>
      <c r="B174" s="4" t="s">
        <v>50</v>
      </c>
      <c r="C174" s="4" t="s">
        <v>40</v>
      </c>
      <c r="D174" s="4">
        <v>1</v>
      </c>
    </row>
    <row r="175" spans="1:5" x14ac:dyDescent="0.35">
      <c r="A175" s="4" t="s">
        <v>39</v>
      </c>
      <c r="B175" s="4" t="s">
        <v>51</v>
      </c>
      <c r="C175" s="4" t="s">
        <v>40</v>
      </c>
      <c r="D175" s="4">
        <v>0</v>
      </c>
    </row>
    <row r="176" spans="1:5" x14ac:dyDescent="0.35">
      <c r="A176" s="4" t="s">
        <v>39</v>
      </c>
      <c r="B176" s="4" t="s">
        <v>52</v>
      </c>
      <c r="C176" s="4" t="s">
        <v>40</v>
      </c>
      <c r="D176" s="4">
        <v>1</v>
      </c>
    </row>
    <row r="177" spans="1:5" x14ac:dyDescent="0.35">
      <c r="A177" s="4" t="s">
        <v>39</v>
      </c>
      <c r="B177" s="4" t="s">
        <v>53</v>
      </c>
      <c r="C177" s="4" t="s">
        <v>40</v>
      </c>
      <c r="D177" s="4">
        <v>0</v>
      </c>
    </row>
    <row r="178" spans="1:5" x14ac:dyDescent="0.35">
      <c r="A178" s="4" t="s">
        <v>39</v>
      </c>
      <c r="B178" s="4" t="s">
        <v>54</v>
      </c>
      <c r="C178" s="4" t="s">
        <v>40</v>
      </c>
      <c r="D178" s="4">
        <v>2</v>
      </c>
    </row>
    <row r="179" spans="1:5" x14ac:dyDescent="0.35">
      <c r="A179" s="4" t="s">
        <v>39</v>
      </c>
      <c r="B179" s="4" t="s">
        <v>55</v>
      </c>
      <c r="C179" s="4" t="s">
        <v>40</v>
      </c>
      <c r="D179" s="4">
        <v>7</v>
      </c>
    </row>
    <row r="180" spans="1:5" x14ac:dyDescent="0.35">
      <c r="A180" s="4" t="s">
        <v>39</v>
      </c>
      <c r="B180" s="4" t="s">
        <v>56</v>
      </c>
      <c r="C180" s="4" t="s">
        <v>40</v>
      </c>
      <c r="D180" s="4">
        <v>2</v>
      </c>
    </row>
    <row r="181" spans="1:5" x14ac:dyDescent="0.35">
      <c r="A181" s="4" t="s">
        <v>39</v>
      </c>
      <c r="B181" s="4" t="s">
        <v>57</v>
      </c>
      <c r="C181" s="4" t="s">
        <v>40</v>
      </c>
      <c r="D181" s="4">
        <v>5</v>
      </c>
    </row>
    <row r="182" spans="1:5" x14ac:dyDescent="0.35">
      <c r="A182" s="4" t="s">
        <v>39</v>
      </c>
      <c r="B182" s="4" t="s">
        <v>58</v>
      </c>
      <c r="C182" s="4" t="s">
        <v>40</v>
      </c>
      <c r="D182" s="4">
        <v>3</v>
      </c>
      <c r="E182" s="4">
        <f>SUM(D173:D182)</f>
        <v>26</v>
      </c>
    </row>
    <row r="184" spans="1:5" x14ac:dyDescent="0.35">
      <c r="A184" s="9" t="s">
        <v>19</v>
      </c>
    </row>
    <row r="185" spans="1:5" x14ac:dyDescent="0.35">
      <c r="A185" s="4" t="s">
        <v>39</v>
      </c>
      <c r="B185" s="4" t="s">
        <v>49</v>
      </c>
      <c r="C185" s="4" t="s">
        <v>40</v>
      </c>
      <c r="D185" s="4">
        <v>2</v>
      </c>
    </row>
    <row r="186" spans="1:5" x14ac:dyDescent="0.35">
      <c r="A186" s="4" t="s">
        <v>39</v>
      </c>
      <c r="B186" s="4" t="s">
        <v>50</v>
      </c>
      <c r="C186" s="4" t="s">
        <v>40</v>
      </c>
      <c r="D186" s="4">
        <v>9</v>
      </c>
    </row>
    <row r="187" spans="1:5" x14ac:dyDescent="0.35">
      <c r="A187" s="4" t="s">
        <v>39</v>
      </c>
      <c r="B187" s="4" t="s">
        <v>51</v>
      </c>
      <c r="C187" s="4" t="s">
        <v>40</v>
      </c>
      <c r="D187" s="4">
        <v>2</v>
      </c>
    </row>
    <row r="188" spans="1:5" x14ac:dyDescent="0.35">
      <c r="A188" s="4" t="s">
        <v>39</v>
      </c>
      <c r="B188" s="4" t="s">
        <v>52</v>
      </c>
      <c r="C188" s="4" t="s">
        <v>40</v>
      </c>
      <c r="D188" s="4">
        <v>1</v>
      </c>
    </row>
    <row r="189" spans="1:5" x14ac:dyDescent="0.35">
      <c r="A189" s="4" t="s">
        <v>39</v>
      </c>
      <c r="B189" s="4" t="s">
        <v>53</v>
      </c>
      <c r="C189" s="4" t="s">
        <v>40</v>
      </c>
      <c r="D189" s="4">
        <v>2</v>
      </c>
    </row>
    <row r="190" spans="1:5" x14ac:dyDescent="0.35">
      <c r="A190" s="4" t="s">
        <v>39</v>
      </c>
      <c r="B190" s="4" t="s">
        <v>54</v>
      </c>
      <c r="C190" s="4" t="s">
        <v>40</v>
      </c>
      <c r="D190" s="4">
        <v>10</v>
      </c>
    </row>
    <row r="191" spans="1:5" x14ac:dyDescent="0.35">
      <c r="A191" s="4" t="s">
        <v>39</v>
      </c>
      <c r="B191" s="4" t="s">
        <v>55</v>
      </c>
      <c r="C191" s="4" t="s">
        <v>40</v>
      </c>
      <c r="D191" s="4">
        <v>0</v>
      </c>
    </row>
    <row r="192" spans="1:5" x14ac:dyDescent="0.35">
      <c r="A192" s="4" t="s">
        <v>39</v>
      </c>
      <c r="B192" s="4" t="s">
        <v>56</v>
      </c>
      <c r="C192" s="4" t="s">
        <v>40</v>
      </c>
      <c r="D192" s="4">
        <v>4</v>
      </c>
    </row>
    <row r="193" spans="1:5" x14ac:dyDescent="0.35">
      <c r="A193" s="4" t="s">
        <v>39</v>
      </c>
      <c r="B193" s="4" t="s">
        <v>57</v>
      </c>
      <c r="C193" s="4" t="s">
        <v>40</v>
      </c>
      <c r="D193" s="4">
        <v>4</v>
      </c>
    </row>
    <row r="194" spans="1:5" x14ac:dyDescent="0.35">
      <c r="A194" s="4" t="s">
        <v>39</v>
      </c>
      <c r="B194" s="4" t="s">
        <v>58</v>
      </c>
      <c r="C194" s="4" t="s">
        <v>40</v>
      </c>
      <c r="D194" s="4">
        <v>12</v>
      </c>
    </row>
    <row r="195" spans="1:5" x14ac:dyDescent="0.35">
      <c r="A195" s="4" t="s">
        <v>39</v>
      </c>
      <c r="B195" s="4" t="s">
        <v>59</v>
      </c>
      <c r="C195" s="4" t="s">
        <v>40</v>
      </c>
      <c r="D195" s="4">
        <v>6</v>
      </c>
    </row>
    <row r="196" spans="1:5" x14ac:dyDescent="0.35">
      <c r="A196" s="4" t="s">
        <v>39</v>
      </c>
      <c r="B196" s="4" t="s">
        <v>60</v>
      </c>
      <c r="C196" s="4" t="s">
        <v>40</v>
      </c>
      <c r="D196" s="4">
        <v>16</v>
      </c>
    </row>
    <row r="197" spans="1:5" x14ac:dyDescent="0.35">
      <c r="A197" s="4" t="s">
        <v>39</v>
      </c>
      <c r="B197" s="4" t="s">
        <v>61</v>
      </c>
      <c r="C197" s="4" t="s">
        <v>40</v>
      </c>
      <c r="D197" s="4">
        <v>3</v>
      </c>
    </row>
    <row r="198" spans="1:5" x14ac:dyDescent="0.35">
      <c r="A198" s="4" t="s">
        <v>39</v>
      </c>
      <c r="B198" s="4" t="s">
        <v>62</v>
      </c>
      <c r="C198" s="4" t="s">
        <v>40</v>
      </c>
      <c r="D198" s="4">
        <v>6</v>
      </c>
    </row>
    <row r="199" spans="1:5" x14ac:dyDescent="0.35">
      <c r="A199" s="4" t="s">
        <v>39</v>
      </c>
      <c r="B199" s="4" t="s">
        <v>63</v>
      </c>
      <c r="C199" s="4" t="s">
        <v>40</v>
      </c>
      <c r="D199" s="4">
        <v>2</v>
      </c>
    </row>
    <row r="200" spans="1:5" x14ac:dyDescent="0.35">
      <c r="A200" s="4" t="s">
        <v>39</v>
      </c>
      <c r="B200" s="4" t="s">
        <v>64</v>
      </c>
      <c r="C200" s="4" t="s">
        <v>40</v>
      </c>
      <c r="D200" s="4">
        <v>6</v>
      </c>
    </row>
    <row r="201" spans="1:5" x14ac:dyDescent="0.35">
      <c r="A201" s="4" t="s">
        <v>39</v>
      </c>
      <c r="B201" s="4" t="s">
        <v>65</v>
      </c>
      <c r="C201" s="4" t="s">
        <v>40</v>
      </c>
      <c r="D201" s="4">
        <v>6</v>
      </c>
    </row>
    <row r="202" spans="1:5" x14ac:dyDescent="0.35">
      <c r="A202" s="4" t="s">
        <v>39</v>
      </c>
      <c r="B202" s="4" t="s">
        <v>66</v>
      </c>
      <c r="C202" s="4" t="s">
        <v>40</v>
      </c>
      <c r="D202" s="4">
        <v>4</v>
      </c>
    </row>
    <row r="203" spans="1:5" x14ac:dyDescent="0.35">
      <c r="A203" s="4" t="s">
        <v>39</v>
      </c>
      <c r="B203" s="4" t="s">
        <v>67</v>
      </c>
      <c r="C203" s="4" t="s">
        <v>40</v>
      </c>
      <c r="D203" s="4">
        <v>6</v>
      </c>
    </row>
    <row r="204" spans="1:5" x14ac:dyDescent="0.35">
      <c r="A204" s="4" t="s">
        <v>39</v>
      </c>
      <c r="B204" s="4" t="s">
        <v>68</v>
      </c>
      <c r="C204" s="4" t="s">
        <v>40</v>
      </c>
      <c r="D204" s="4">
        <v>2</v>
      </c>
      <c r="E204" s="4">
        <f>SUM(D185:D204)</f>
        <v>103</v>
      </c>
    </row>
    <row r="206" spans="1:5" x14ac:dyDescent="0.35">
      <c r="A206" s="9" t="s">
        <v>20</v>
      </c>
    </row>
    <row r="207" spans="1:5" x14ac:dyDescent="0.35">
      <c r="A207" s="4" t="s">
        <v>39</v>
      </c>
      <c r="B207" s="4" t="s">
        <v>49</v>
      </c>
      <c r="C207" s="4" t="s">
        <v>40</v>
      </c>
      <c r="D207" s="4">
        <v>6</v>
      </c>
    </row>
    <row r="208" spans="1:5" x14ac:dyDescent="0.35">
      <c r="A208" s="4" t="s">
        <v>39</v>
      </c>
      <c r="B208" s="4" t="s">
        <v>50</v>
      </c>
      <c r="C208" s="4" t="s">
        <v>40</v>
      </c>
      <c r="D208" s="4">
        <v>2</v>
      </c>
    </row>
    <row r="209" spans="1:5" x14ac:dyDescent="0.35">
      <c r="A209" s="4" t="s">
        <v>39</v>
      </c>
      <c r="B209" s="4" t="s">
        <v>51</v>
      </c>
      <c r="C209" s="4" t="s">
        <v>40</v>
      </c>
      <c r="D209" s="4">
        <v>2</v>
      </c>
    </row>
    <row r="210" spans="1:5" x14ac:dyDescent="0.35">
      <c r="A210" s="4" t="s">
        <v>39</v>
      </c>
      <c r="B210" s="4" t="s">
        <v>52</v>
      </c>
      <c r="C210" s="4" t="s">
        <v>40</v>
      </c>
      <c r="D210" s="4">
        <v>1</v>
      </c>
    </row>
    <row r="211" spans="1:5" x14ac:dyDescent="0.35">
      <c r="A211" s="4" t="s">
        <v>39</v>
      </c>
      <c r="B211" s="4" t="s">
        <v>53</v>
      </c>
      <c r="C211" s="4" t="s">
        <v>40</v>
      </c>
      <c r="D211" s="4">
        <v>1</v>
      </c>
    </row>
    <row r="212" spans="1:5" x14ac:dyDescent="0.35">
      <c r="A212" s="4" t="s">
        <v>39</v>
      </c>
      <c r="B212" s="4" t="s">
        <v>54</v>
      </c>
      <c r="C212" s="4" t="s">
        <v>40</v>
      </c>
      <c r="D212" s="4">
        <v>2</v>
      </c>
    </row>
    <row r="213" spans="1:5" x14ac:dyDescent="0.35">
      <c r="A213" s="4" t="s">
        <v>39</v>
      </c>
      <c r="B213" s="4" t="s">
        <v>55</v>
      </c>
      <c r="C213" s="4" t="s">
        <v>40</v>
      </c>
      <c r="D213" s="4">
        <v>8</v>
      </c>
    </row>
    <row r="214" spans="1:5" x14ac:dyDescent="0.35">
      <c r="A214" s="4" t="s">
        <v>39</v>
      </c>
      <c r="B214" s="4" t="s">
        <v>56</v>
      </c>
      <c r="C214" s="4" t="s">
        <v>40</v>
      </c>
      <c r="D214" s="4">
        <v>3</v>
      </c>
    </row>
    <row r="215" spans="1:5" x14ac:dyDescent="0.35">
      <c r="A215" s="4" t="s">
        <v>39</v>
      </c>
      <c r="B215" s="4" t="s">
        <v>57</v>
      </c>
      <c r="C215" s="4" t="s">
        <v>40</v>
      </c>
      <c r="D215" s="4">
        <v>7</v>
      </c>
    </row>
    <row r="216" spans="1:5" x14ac:dyDescent="0.35">
      <c r="A216" s="4" t="s">
        <v>39</v>
      </c>
      <c r="B216" s="4" t="s">
        <v>58</v>
      </c>
      <c r="C216" s="4" t="s">
        <v>40</v>
      </c>
      <c r="D216" s="4">
        <v>5</v>
      </c>
      <c r="E216" s="4">
        <f>SUM(D207:D216)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total</vt:lpstr>
      <vt:lpstr>totals by clx</vt:lpstr>
      <vt:lpstr>highlevel results by model</vt:lpstr>
      <vt:lpstr>n both</vt:lpstr>
      <vt:lpstr>n over</vt:lpstr>
      <vt:lpstr>n 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2024-01-05T20:41:33Z</dcterms:created>
  <dcterms:modified xsi:type="dcterms:W3CDTF">2024-06-28T18:04:48Z</dcterms:modified>
</cp:coreProperties>
</file>