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871BD294-B45D-4B76-9378-D2127B6F3F0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_tools" sheetId="1" r:id="rId1"/>
    <sheet name="checker_framework" sheetId="2" r:id="rId2"/>
    <sheet name="typestate_checker" sheetId="3" r:id="rId3"/>
    <sheet name="infer" sheetId="4" r:id="rId4"/>
    <sheet name="openjml" sheetId="5" r:id="rId5"/>
  </sheets>
  <definedNames>
    <definedName name="_xlnm._FilterDatabase" localSheetId="0" hidden="1">all_tools!$A$1:$O$21</definedName>
    <definedName name="_xlnm._FilterDatabase" localSheetId="1" hidden="1">checker_framework!$A$1:$O$21</definedName>
    <definedName name="_xlnm._FilterDatabase" localSheetId="3" hidden="1">infer!$A$1:$O$21</definedName>
    <definedName name="_xlnm._FilterDatabase" localSheetId="4" hidden="1">openjml!$A$1:$O$21</definedName>
    <definedName name="_xlnm._FilterDatabase" localSheetId="2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2" l="1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P8" i="3"/>
  <c r="P7" i="3"/>
  <c r="P6" i="3"/>
  <c r="P5" i="3"/>
  <c r="Q4" i="3"/>
  <c r="P4" i="3"/>
  <c r="Q3" i="3"/>
  <c r="P3" i="3"/>
  <c r="Q2" i="3"/>
  <c r="P2" i="3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4" i="2"/>
  <c r="Q3" i="2"/>
  <c r="Q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4" i="1"/>
  <c r="M25" i="5"/>
  <c r="M24" i="5"/>
  <c r="M23" i="5" s="1"/>
  <c r="M2" i="1"/>
  <c r="R2" i="2" s="1"/>
  <c r="N2" i="1"/>
  <c r="M3" i="1"/>
  <c r="R3" i="2" s="1"/>
  <c r="N3" i="1"/>
  <c r="M4" i="1"/>
  <c r="R4" i="2" s="1"/>
  <c r="N4" i="1"/>
  <c r="M5" i="1"/>
  <c r="R5" i="2" s="1"/>
  <c r="N5" i="1"/>
  <c r="M6" i="1"/>
  <c r="R6" i="2" s="1"/>
  <c r="N6" i="1"/>
  <c r="M7" i="1"/>
  <c r="R7" i="2" s="1"/>
  <c r="N7" i="1"/>
  <c r="M8" i="1"/>
  <c r="R8" i="2" s="1"/>
  <c r="N8" i="1"/>
  <c r="M9" i="1"/>
  <c r="R9" i="2" s="1"/>
  <c r="N9" i="1"/>
  <c r="M10" i="1"/>
  <c r="R10" i="2" s="1"/>
  <c r="N10" i="1"/>
  <c r="M11" i="1"/>
  <c r="R11" i="2" s="1"/>
  <c r="N11" i="1"/>
  <c r="M12" i="1"/>
  <c r="R12" i="2" s="1"/>
  <c r="N12" i="1"/>
  <c r="M13" i="1"/>
  <c r="R13" i="2" s="1"/>
  <c r="N13" i="1"/>
  <c r="M14" i="1"/>
  <c r="R14" i="2" s="1"/>
  <c r="N14" i="1"/>
  <c r="M15" i="1"/>
  <c r="R15" i="2" s="1"/>
  <c r="N15" i="1"/>
  <c r="M16" i="1"/>
  <c r="R16" i="2" s="1"/>
  <c r="N16" i="1"/>
  <c r="M17" i="1"/>
  <c r="R17" i="2" s="1"/>
  <c r="N17" i="1"/>
  <c r="M18" i="1"/>
  <c r="R18" i="2" s="1"/>
  <c r="N18" i="1"/>
  <c r="M19" i="1"/>
  <c r="R19" i="2" s="1"/>
  <c r="N19" i="1"/>
  <c r="M20" i="1"/>
  <c r="R20" i="2" s="1"/>
  <c r="N20" i="1"/>
  <c r="M21" i="1"/>
  <c r="R21" i="2" s="1"/>
  <c r="N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9" i="5" s="1"/>
  <c r="M30" i="5" s="1"/>
  <c r="M2" i="5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M25" i="4" s="1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21" i="3"/>
  <c r="N21" i="3"/>
  <c r="M21" i="3"/>
  <c r="R21" i="3" s="1"/>
  <c r="O20" i="3"/>
  <c r="N20" i="3"/>
  <c r="M20" i="3"/>
  <c r="R20" i="3" s="1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R15" i="3" s="1"/>
  <c r="O14" i="3"/>
  <c r="N14" i="3"/>
  <c r="M14" i="3"/>
  <c r="O13" i="3"/>
  <c r="N13" i="3"/>
  <c r="M13" i="3"/>
  <c r="O12" i="3"/>
  <c r="N12" i="3"/>
  <c r="M12" i="3"/>
  <c r="O11" i="3"/>
  <c r="N11" i="3"/>
  <c r="M11" i="3"/>
  <c r="R11" i="3" s="1"/>
  <c r="O10" i="3"/>
  <c r="N10" i="3"/>
  <c r="M10" i="3"/>
  <c r="R10" i="3" s="1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R5" i="3" s="1"/>
  <c r="O4" i="3"/>
  <c r="N4" i="3"/>
  <c r="M4" i="3"/>
  <c r="O3" i="3"/>
  <c r="N3" i="3"/>
  <c r="M3" i="3"/>
  <c r="O2" i="3"/>
  <c r="N2" i="3"/>
  <c r="M2" i="3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R12" i="3" l="1"/>
  <c r="R2" i="3"/>
  <c r="R7" i="3"/>
  <c r="R17" i="3"/>
  <c r="R4" i="3"/>
  <c r="R14" i="3"/>
  <c r="R8" i="3"/>
  <c r="R18" i="3"/>
  <c r="M27" i="5"/>
  <c r="M28" i="5" s="1"/>
  <c r="R9" i="3"/>
  <c r="R16" i="3"/>
  <c r="R6" i="3"/>
  <c r="R3" i="3"/>
  <c r="R13" i="3"/>
  <c r="R19" i="3"/>
  <c r="M27" i="4"/>
  <c r="M25" i="3"/>
  <c r="M27" i="3" s="1"/>
  <c r="M29" i="3"/>
  <c r="M24" i="3"/>
  <c r="M23" i="3" s="1"/>
  <c r="M29" i="2"/>
  <c r="M25" i="2"/>
  <c r="M27" i="2" s="1"/>
  <c r="M24" i="2"/>
  <c r="M23" i="2" s="1"/>
  <c r="M29" i="1"/>
  <c r="M29" i="4"/>
  <c r="M24" i="4"/>
  <c r="M23" i="4" s="1"/>
  <c r="M26" i="5"/>
  <c r="M24" i="1"/>
  <c r="M23" i="1" s="1"/>
  <c r="M25" i="1"/>
  <c r="M27" i="1" s="1"/>
  <c r="M26" i="3" l="1"/>
  <c r="M30" i="3"/>
  <c r="M28" i="3"/>
  <c r="M26" i="2"/>
  <c r="M28" i="2"/>
  <c r="M30" i="2"/>
  <c r="M26" i="4"/>
  <c r="M28" i="4"/>
  <c r="M28" i="1"/>
  <c r="M30" i="1"/>
  <c r="M30" i="4"/>
  <c r="M26" i="1"/>
</calcChain>
</file>

<file path=xl/sharedStrings.xml><?xml version="1.0" encoding="utf-8"?>
<sst xmlns="http://schemas.openxmlformats.org/spreadsheetml/2006/main" count="471" uniqueCount="59">
  <si>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</si>
  <si>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</si>
  <si>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</si>
  <si>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</si>
  <si>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</si>
  <si>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</si>
  <si>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</si>
  <si>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</si>
  <si>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</si>
  <si>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</si>
  <si>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</si>
  <si>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</si>
  <si>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</si>
  <si>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</si>
  <si>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</si>
  <si>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</si>
  <si>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</si>
  <si>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</si>
  <si>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</si>
  <si>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</si>
  <si>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</si>
  <si>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</si>
  <si>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</si>
  <si>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</si>
  <si>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</si>
  <si>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</si>
  <si>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</si>
  <si>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</si>
  <si>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</si>
  <si>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</si>
  <si>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</si>
  <si>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</si>
  <si>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</si>
  <si>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</si>
  <si>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</si>
  <si>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</si>
  <si>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</si>
  <si>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</si>
  <si>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</si>
  <si>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</si>
  <si>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</si>
  <si>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</si>
  <si>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</si>
  <si>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</si>
  <si>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</si>
  <si>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</si>
  <si>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expected cor</t>
  </si>
  <si>
    <t>% of expected cor</t>
  </si>
  <si>
    <t># of expected cor (Small+)</t>
  </si>
  <si>
    <t>% of expected cor (Small+)</t>
  </si>
  <si>
    <t># of correlations (non-blank)</t>
  </si>
  <si>
    <t># of correlations</t>
  </si>
  <si>
    <t># of expected cor (Medium)</t>
  </si>
  <si>
    <t>% of expected cor (Medium)</t>
  </si>
  <si>
    <t>9_nc</t>
  </si>
  <si>
    <t>=</t>
  </si>
  <si>
    <t>greater</t>
  </si>
  <si>
    <t>smaller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</si>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</sst>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5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164" fontId="0" fillId="0" borderId="0" xfId="1" applyNumberFormat="1" applyFon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3" fillId="3" borderId="0" xfId="0" applyNumberFormat="1" applyFont="1" applyFill="1"/>
    <xf numFmtId="2" fontId="4" fillId="3" borderId="0" xfId="0" applyNumberFormat="1" applyFont="1" applyFill="1"/>
    <xf numFmtId="2" fontId="4" fillId="4" borderId="0" xfId="0" applyNumberFormat="1" applyFont="1" applyFill="1"/>
    <xf numFmtId="2" fontId="4" fillId="5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0"/>
  <sheetViews>
    <sheetView topLeftCell="B1" zoomScale="145" zoomScaleNormal="145" workbookViewId="0">
      <selection activeCell="M2" sqref="M2:M20"/>
    </sheetView>
  </sheetViews>
  <sheetFormatPr defaultColWidth="8.85546875" defaultRowHeight="15" x14ac:dyDescent="0.25"/>
  <cols>
    <col min="1" max="1" width="24.7109375" customWidth="1"/>
    <col min="2" max="2" width="10.7109375" style="3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5.28515625" customWidth="1"/>
    <col min="9" max="10" width="21.7109375" customWidth="1"/>
    <col min="11" max="12" width="21.7109375" hidden="1" customWidth="1"/>
    <col min="13" max="13" width="17.7109375" bestFit="1" customWidth="1"/>
    <col min="14" max="14" width="15" bestFit="1" customWidth="1"/>
    <col min="15" max="15" width="13.42578125" bestFit="1" customWidth="1"/>
    <col min="16" max="16" width="2.7109375" customWidth="1"/>
    <col min="19" max="19" width="13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39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 t="shared" ref="O2:O3" si="1">IF(ISBLANK(I2),"",IF(J2&lt;0.01,"**",IF(J2&lt;0.05,"*", "")))</f>
        <v>*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39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**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39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>IF(ISBLANK(I4),"",IF(J4&lt;0.01,"**",IF(J4&lt;0.05,"*", "")))</f>
        <v>**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40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ref="O5:O21" si="2">IF(ISBLANK(I5),"",IF(J5&lt;0.01,"**",IF(J5&lt;0.05,"*", "")))</f>
        <v/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40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2"/>
        <v/>
      </c>
      <c r="Q6" s="34" t="s">
        <v>44</v>
      </c>
      <c r="R6" s="34" t="s">
        <v>45</v>
      </c>
      <c r="S6" s="34" t="s">
        <v>43</v>
      </c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40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2"/>
        <v/>
      </c>
      <c r="Q7" s="35">
        <v>0</v>
      </c>
      <c r="R7" s="35">
        <v>9.9000000000000005E-2</v>
      </c>
      <c r="S7" s="35" t="s">
        <v>37</v>
      </c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40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2"/>
        <v/>
      </c>
      <c r="Q8" s="35">
        <v>0.1</v>
      </c>
      <c r="R8" s="35">
        <v>0.29899999999999999</v>
      </c>
      <c r="S8" s="35" t="s">
        <v>38</v>
      </c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93</v>
      </c>
      <c r="G9" s="11">
        <v>829</v>
      </c>
      <c r="H9" s="11">
        <v>100</v>
      </c>
      <c r="I9" s="41">
        <v>-0.24781837462692349</v>
      </c>
      <c r="J9" s="11">
        <v>3.7575890366249538E-4</v>
      </c>
      <c r="K9" s="11">
        <v>-0.37848331556821152</v>
      </c>
      <c r="L9" s="11">
        <v>1.032931167420872E-4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**</v>
      </c>
      <c r="Q9" s="36">
        <v>0.3</v>
      </c>
      <c r="R9" s="36">
        <v>0.499</v>
      </c>
      <c r="S9" s="36" t="s">
        <v>39</v>
      </c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48</v>
      </c>
      <c r="G10" s="14">
        <v>903</v>
      </c>
      <c r="H10" s="14">
        <v>50</v>
      </c>
      <c r="I10" s="42">
        <v>-1.7889603976091351E-2</v>
      </c>
      <c r="J10" s="14">
        <v>0.88317001415190322</v>
      </c>
      <c r="K10" s="14">
        <v>-1.605248793883186E-2</v>
      </c>
      <c r="L10" s="14">
        <v>0.91189838284295555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37">
        <v>0.5</v>
      </c>
      <c r="R10" s="37">
        <v>1</v>
      </c>
      <c r="S10" s="37" t="s">
        <v>40</v>
      </c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48</v>
      </c>
      <c r="G11" s="14">
        <v>903</v>
      </c>
      <c r="H11" s="14">
        <v>50</v>
      </c>
      <c r="I11" s="42">
        <v>-3.1906673122880203E-2</v>
      </c>
      <c r="J11" s="14">
        <v>0.78376723002502158</v>
      </c>
      <c r="K11" s="14">
        <v>-3.0450757918651868E-2</v>
      </c>
      <c r="L11" s="14">
        <v>0.83372859902226093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hidden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48</v>
      </c>
      <c r="G12" s="14">
        <v>903</v>
      </c>
      <c r="H12" s="14">
        <v>50</v>
      </c>
      <c r="I12" s="42">
        <v>-0.2441570787714312</v>
      </c>
      <c r="J12" s="14">
        <v>3.4554165539190287E-2</v>
      </c>
      <c r="K12" s="14">
        <v>-0.3094340106343606</v>
      </c>
      <c r="L12" s="14">
        <v>2.8767011302358939E-2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5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71</v>
      </c>
      <c r="H13" s="17">
        <v>10</v>
      </c>
      <c r="I13" s="43">
        <v>-0.45353942022497418</v>
      </c>
      <c r="J13" s="17">
        <v>8.0702142650775008E-2</v>
      </c>
      <c r="K13" s="17">
        <v>-0.60076029057829006</v>
      </c>
      <c r="L13" s="17">
        <v>6.6252950743798139E-2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</row>
    <row r="14" spans="1:19" s="17" customFormat="1" hidden="1" x14ac:dyDescent="0.25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71</v>
      </c>
      <c r="H14" s="17">
        <v>10</v>
      </c>
      <c r="I14" s="43">
        <v>0.1193524790065721</v>
      </c>
      <c r="J14" s="17">
        <v>0.64577567683708237</v>
      </c>
      <c r="K14" s="17">
        <v>0.14864172138019549</v>
      </c>
      <c r="L14" s="17">
        <v>0.68193556386864729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hidden="1" x14ac:dyDescent="0.25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71</v>
      </c>
      <c r="H15" s="17">
        <v>10</v>
      </c>
      <c r="I15" s="43">
        <v>0.16709347060920099</v>
      </c>
      <c r="J15" s="17">
        <v>0.51990361734558355</v>
      </c>
      <c r="K15" s="17">
        <v>0.27250982253035838</v>
      </c>
      <c r="L15" s="17">
        <v>0.44621564369007899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hidden="1" x14ac:dyDescent="0.25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71</v>
      </c>
      <c r="H16" s="17">
        <v>10</v>
      </c>
      <c r="I16" s="43">
        <v>-0.35805743701971637</v>
      </c>
      <c r="J16" s="17">
        <v>0.16792075329459241</v>
      </c>
      <c r="K16" s="17">
        <v>-0.47069878437061913</v>
      </c>
      <c r="L16" s="17">
        <v>0.1697475039817557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44">
        <v>-0.18077538151554681</v>
      </c>
      <c r="J17" s="19">
        <v>0.35419549047641641</v>
      </c>
      <c r="K17" s="19">
        <v>-0.25760491865965418</v>
      </c>
      <c r="L17" s="19">
        <v>0.33543451842856847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44">
        <v>-0.18077538151554681</v>
      </c>
      <c r="J18" s="19">
        <v>0.35419549047641641</v>
      </c>
      <c r="K18" s="19">
        <v>-0.26664368773543162</v>
      </c>
      <c r="L18" s="19">
        <v>0.31814146487031808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44">
        <v>0.35399003814832852</v>
      </c>
      <c r="J19" s="19">
        <v>7.0561368518920295E-2</v>
      </c>
      <c r="K19" s="19">
        <v>0.43418028330340558</v>
      </c>
      <c r="L19" s="19">
        <v>9.2881780630843944E-2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2"/>
        <v/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44">
        <v>-0.1647705109143269</v>
      </c>
      <c r="J20" s="19">
        <v>0.40275465389762488</v>
      </c>
      <c r="K20" s="19">
        <v>-0.2493004677260264</v>
      </c>
      <c r="L20" s="19">
        <v>0.35178584403845531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hidden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44">
        <v>-0.1265427670608828</v>
      </c>
      <c r="J21" s="19">
        <v>0.51663737981598823</v>
      </c>
      <c r="K21" s="19">
        <v>-0.1491396897503261</v>
      </c>
      <c r="L21" s="19">
        <v>0.58145132599759985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5">
      <c r="J23" t="s">
        <v>50</v>
      </c>
      <c r="M23" s="3">
        <f>M24-COUNTBLANK(M2:M21)</f>
        <v>20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15</v>
      </c>
    </row>
    <row r="26" spans="1:15" x14ac:dyDescent="0.25">
      <c r="J26" t="s">
        <v>47</v>
      </c>
      <c r="M26" s="38">
        <f>M25/M24</f>
        <v>0.75</v>
      </c>
    </row>
    <row r="27" spans="1:15" x14ac:dyDescent="0.25">
      <c r="J27" t="s">
        <v>48</v>
      </c>
      <c r="M27" s="3">
        <f>M25-COUNTIFS(M2:M21,"y",N2:N21,"None")</f>
        <v>13</v>
      </c>
    </row>
    <row r="28" spans="1:15" x14ac:dyDescent="0.25">
      <c r="J28" t="s">
        <v>49</v>
      </c>
      <c r="M28" s="38">
        <f>M27/M24</f>
        <v>0.65</v>
      </c>
    </row>
    <row r="29" spans="1:15" x14ac:dyDescent="0.25">
      <c r="J29" t="s">
        <v>52</v>
      </c>
      <c r="M29" s="3">
        <f>COUNTIF(N2:N21,"Medium")</f>
        <v>9</v>
      </c>
    </row>
    <row r="30" spans="1:15" x14ac:dyDescent="0.25">
      <c r="J30" t="s">
        <v>53</v>
      </c>
      <c r="M30" s="38">
        <f>M29/M24</f>
        <v>0.45</v>
      </c>
    </row>
  </sheetData>
  <autoFilter ref="A1:O21" xr:uid="{00000000-0001-0000-0000-000000000000}">
    <filterColumn colId="12">
      <filters>
        <filter val="y"/>
      </filters>
    </filterColumn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tabSelected="1" topLeftCell="C10" zoomScale="145" zoomScaleNormal="145" workbookViewId="0">
      <selection activeCell="R7" sqref="R7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4.28515625" customWidth="1"/>
    <col min="9" max="9" width="21.7109375" customWidth="1"/>
    <col min="10" max="10" width="22.7109375" bestFit="1" customWidth="1"/>
    <col min="11" max="11" width="20.7109375" hidden="1" customWidth="1"/>
    <col min="12" max="12" width="21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39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3" si="1">IF(ISBLANK(I2),"",IF(J2&lt;0.01,"**",IF(J2&lt;0.05,"*", "")))</f>
        <v/>
      </c>
      <c r="P2" s="5" t="str">
        <f>IF(ABS(I2)&gt;ABS(all_tools!I2),"y","")</f>
        <v/>
      </c>
      <c r="Q2" s="5" t="str">
        <f>IF(ABS(I2)&lt;ABS(all_tools!I2),"y","")</f>
        <v>y</v>
      </c>
      <c r="R2" s="5" t="str">
        <f>IF(M2=all_tools!M2,"y","")</f>
        <v>y</v>
      </c>
      <c r="S2" s="39">
        <f>ABS(I2)-ABS(all_tools!I2)</f>
        <v>-0.11001773072170098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39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/>
      </c>
      <c r="P3" s="5" t="str">
        <f>IF(ABS(I3)&gt;ABS(all_tools!I3),"y","")</f>
        <v/>
      </c>
      <c r="Q3" s="5" t="str">
        <f>IF(ABS(I3)&lt;ABS(all_tools!I3),"y","")</f>
        <v>y</v>
      </c>
      <c r="R3" s="5" t="str">
        <f>IF(M3=all_tools!M3,"y","")</f>
        <v>y</v>
      </c>
      <c r="S3" s="39">
        <f>ABS(I3)-ABS(all_tools!I3)</f>
        <v>-0.1640705130719568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39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>IF(ISBLANK(I4),"",IF(J4&lt;0.01,"**",IF(J4&lt;0.05,"*", "")))</f>
        <v/>
      </c>
      <c r="P4" s="5" t="str">
        <f>IF(ABS(I4)&gt;ABS(all_tools!I4),"y","")</f>
        <v/>
      </c>
      <c r="Q4" s="5" t="str">
        <f>IF(ABS(I4)&lt;ABS(all_tools!I4),"y","")</f>
        <v>y</v>
      </c>
      <c r="R4" s="5" t="str">
        <f>IF(M4=all_tools!M4,"y","")</f>
        <v>y</v>
      </c>
      <c r="S4" s="39">
        <f>ABS(I4)-ABS(all_tools!I4)</f>
        <v>-0.18146723935838099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I5" s="40"/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  <c r="P5" s="7" t="str">
        <f>IF(ABS(I5)&gt;ABS(all_tools!I5),"y","")</f>
        <v/>
      </c>
      <c r="R5" s="7" t="str">
        <f>IF(M5=all_tools!M5,"y","")</f>
        <v/>
      </c>
      <c r="S5" s="40">
        <f>ABS(I5)-ABS(all_tools!I5)</f>
        <v>-0.31333978072025609</v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I6" s="40"/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P6" s="7" t="str">
        <f>IF(ABS(I6)&gt;ABS(all_tools!I6),"y","")</f>
        <v/>
      </c>
      <c r="Q6" s="9"/>
      <c r="R6" s="9" t="str">
        <f>IF(M6=all_tools!M6,"y","")</f>
        <v/>
      </c>
      <c r="S6" s="45">
        <f>ABS(I6)-ABS(all_tools!I6)</f>
        <v>-0.45260190548481433</v>
      </c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I7" s="40"/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P7" s="7" t="str">
        <f>IF(ABS(I7)&gt;ABS(all_tools!I7),"y","")</f>
        <v/>
      </c>
      <c r="Q7" s="10"/>
      <c r="R7" s="10" t="str">
        <f>IF(M7=all_tools!M7,"y","")</f>
        <v/>
      </c>
      <c r="S7" s="46">
        <f>ABS(I7)-ABS(all_tools!I7)</f>
        <v>-0.38297084310253521</v>
      </c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I8" s="40"/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P8" s="7" t="str">
        <f>IF(ABS(I8)&gt;ABS(all_tools!I8),"y","")</f>
        <v/>
      </c>
      <c r="Q8" s="10"/>
      <c r="R8" s="10" t="str">
        <f>IF(M8=all_tools!M8,"y","")</f>
        <v/>
      </c>
      <c r="S8" s="46">
        <f>ABS(I8)-ABS(all_tools!I8)</f>
        <v>-0.13926212476455829</v>
      </c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4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>**</v>
      </c>
      <c r="P9" s="11" t="str">
        <f>IF(ABS(I9)&gt;ABS(all_tools!I9),"y","")</f>
        <v/>
      </c>
      <c r="Q9" s="13" t="str">
        <f>IF(ABS(I9)&lt;ABS(all_tools!I9),"y","")</f>
        <v>y</v>
      </c>
      <c r="R9" s="13" t="str">
        <f>IF(M9=all_tools!M9,"y","")</f>
        <v>y</v>
      </c>
      <c r="S9" s="47">
        <f>ABS(I9)-ABS(all_tools!I9)</f>
        <v>-1.8914214859890699E-2</v>
      </c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42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P10" s="14" t="str">
        <f>IF(ABS(I10)&gt;ABS(all_tools!I10),"y","")</f>
        <v/>
      </c>
      <c r="Q10" s="16" t="str">
        <f>IF(ABS(I10)&lt;ABS(all_tools!I10),"y","")</f>
        <v/>
      </c>
      <c r="R10" s="16" t="str">
        <f>IF(M10=all_tools!M10,"y","")</f>
        <v>y</v>
      </c>
      <c r="S10" s="48">
        <f>ABS(I10)-ABS(all_tools!I10)</f>
        <v>0</v>
      </c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42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  <c r="P11" s="14" t="str">
        <f>IF(ABS(I11)&gt;ABS(all_tools!I11),"y","")</f>
        <v/>
      </c>
      <c r="Q11" s="14" t="str">
        <f>IF(ABS(I11)&lt;ABS(all_tools!I11),"y","")</f>
        <v>y</v>
      </c>
      <c r="R11" s="14" t="str">
        <f>IF(M11=all_tools!M11,"y","")</f>
        <v>y</v>
      </c>
      <c r="S11" s="42">
        <f>ABS(I11)-ABS(all_tools!I11)</f>
        <v>-7.5074524995012229E-3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42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  <c r="P12" s="14" t="str">
        <f>IF(ABS(I12)&gt;ABS(all_tools!I12),"y","")</f>
        <v>y</v>
      </c>
      <c r="Q12" s="14" t="str">
        <f>IF(ABS(I12)&lt;ABS(all_tools!I12),"y","")</f>
        <v/>
      </c>
      <c r="R12" s="14" t="str">
        <f>IF(M12=all_tools!M12,"y","")</f>
        <v>y</v>
      </c>
      <c r="S12" s="42">
        <f>ABS(I12)-ABS(all_tools!I12)</f>
        <v>7.4551779777537186E-3</v>
      </c>
    </row>
    <row r="13" spans="1:19" s="17" customFormat="1" x14ac:dyDescent="0.25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4</v>
      </c>
      <c r="G13" s="17">
        <v>4</v>
      </c>
      <c r="H13" s="17">
        <v>10</v>
      </c>
      <c r="I13" s="43">
        <v>-0.36514837167011083</v>
      </c>
      <c r="J13" s="17">
        <v>0.20082512269514541</v>
      </c>
      <c r="K13" s="17">
        <v>-0.42640143271122077</v>
      </c>
      <c r="L13" s="17">
        <v>0.21913836052287261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2"/>
        <v/>
      </c>
      <c r="P13" s="17" t="str">
        <f>IF(ABS(I13)&gt;ABS(all_tools!I13),"y","")</f>
        <v/>
      </c>
      <c r="Q13" s="17" t="str">
        <f>IF(ABS(I13)&lt;ABS(all_tools!I13),"y","")</f>
        <v>y</v>
      </c>
      <c r="R13" s="17" t="str">
        <f>IF(M13=all_tools!M13,"y","")</f>
        <v>y</v>
      </c>
      <c r="S13" s="43">
        <f>ABS(I13)-ABS(all_tools!I13)</f>
        <v>-8.839104855486335E-2</v>
      </c>
    </row>
    <row r="14" spans="1:19" s="17" customFormat="1" x14ac:dyDescent="0.25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4</v>
      </c>
      <c r="G14" s="17">
        <v>4</v>
      </c>
      <c r="H14" s="17">
        <v>10</v>
      </c>
      <c r="I14" s="43">
        <v>0.3042903097250923</v>
      </c>
      <c r="J14" s="17">
        <v>0.28642202277785878</v>
      </c>
      <c r="K14" s="17">
        <v>0.35533452725935072</v>
      </c>
      <c r="L14" s="17">
        <v>0.31363736407545367</v>
      </c>
      <c r="M14" s="30" t="str">
        <f t="shared" si="0"/>
        <v>n</v>
      </c>
      <c r="N14" s="31" t="str">
        <f>IF(ISBLANK(I14),"",LOOKUP(ABS(I14),all_tools!$Q$7:$Q$10,all_tools!$S$7:$S$10))</f>
        <v>Medium</v>
      </c>
      <c r="O14" s="31" t="str">
        <f t="shared" si="2"/>
        <v/>
      </c>
      <c r="P14" s="17" t="str">
        <f>IF(ABS(I14)&gt;ABS(all_tools!I14),"y","")</f>
        <v>y</v>
      </c>
      <c r="Q14" s="17" t="str">
        <f>IF(ABS(I14)&lt;ABS(all_tools!I14),"y","")</f>
        <v/>
      </c>
      <c r="R14" s="17" t="str">
        <f>IF(M14=all_tools!M14,"y","")</f>
        <v>y</v>
      </c>
      <c r="S14" s="43">
        <f>ABS(I14)-ABS(all_tools!I14)</f>
        <v>0.18493783071852021</v>
      </c>
    </row>
    <row r="15" spans="1:19" s="17" customFormat="1" x14ac:dyDescent="0.25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4</v>
      </c>
      <c r="G15" s="17">
        <v>4</v>
      </c>
      <c r="H15" s="17">
        <v>10</v>
      </c>
      <c r="I15" s="43">
        <v>0.36514837167011083</v>
      </c>
      <c r="J15" s="17">
        <v>0.20082512269514541</v>
      </c>
      <c r="K15" s="17">
        <v>0.42640143271122077</v>
      </c>
      <c r="L15" s="17">
        <v>0.21913836052287261</v>
      </c>
      <c r="M15" s="30" t="str">
        <f t="shared" si="0"/>
        <v>n</v>
      </c>
      <c r="N15" s="31" t="str">
        <f>IF(ISBLANK(I15),"",LOOKUP(ABS(I15),all_tools!$Q$7:$Q$10,all_tools!$S$7:$S$10))</f>
        <v>Medium</v>
      </c>
      <c r="O15" s="31" t="str">
        <f t="shared" si="2"/>
        <v/>
      </c>
      <c r="P15" s="17" t="str">
        <f>IF(ABS(I15)&gt;ABS(all_tools!I15),"y","")</f>
        <v>y</v>
      </c>
      <c r="Q15" s="17" t="str">
        <f>IF(ABS(I15)&lt;ABS(all_tools!I15),"y","")</f>
        <v/>
      </c>
      <c r="R15" s="17" t="str">
        <f>IF(M15=all_tools!M15,"y","")</f>
        <v>y</v>
      </c>
      <c r="S15" s="43">
        <f>ABS(I15)-ABS(all_tools!I15)</f>
        <v>0.19805490106090984</v>
      </c>
    </row>
    <row r="16" spans="1:19" s="17" customFormat="1" x14ac:dyDescent="0.25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4</v>
      </c>
      <c r="G16" s="17">
        <v>4</v>
      </c>
      <c r="H16" s="17">
        <v>10</v>
      </c>
      <c r="I16" s="43">
        <v>-0.42600643361512919</v>
      </c>
      <c r="J16" s="17">
        <v>0.13559300126630219</v>
      </c>
      <c r="K16" s="17">
        <v>-0.497468338163091</v>
      </c>
      <c r="L16" s="17">
        <v>0.14346146559508571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2"/>
        <v/>
      </c>
      <c r="P16" s="17" t="str">
        <f>IF(ABS(I16)&gt;ABS(all_tools!I16),"y","")</f>
        <v>y</v>
      </c>
      <c r="Q16" s="17" t="str">
        <f>IF(ABS(I16)&lt;ABS(all_tools!I16),"y","")</f>
        <v/>
      </c>
      <c r="R16" s="17" t="str">
        <f>IF(M16=all_tools!M16,"y","")</f>
        <v>y</v>
      </c>
      <c r="S16" s="43">
        <f>ABS(I16)-ABS(all_tools!I16)</f>
        <v>6.7948996595412814E-2</v>
      </c>
    </row>
    <row r="17" spans="1:19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44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2"/>
        <v/>
      </c>
      <c r="P17" s="19" t="str">
        <f>IF(ABS(I17)&gt;ABS(all_tools!I17),"y","")</f>
        <v/>
      </c>
      <c r="Q17" s="19" t="str">
        <f>IF(ABS(I17)&lt;ABS(all_tools!I17),"y","")</f>
        <v>y</v>
      </c>
      <c r="R17" s="19" t="str">
        <f>IF(M17=all_tools!M17,"y","")</f>
        <v>y</v>
      </c>
      <c r="S17" s="44">
        <f>ABS(I17)-ABS(all_tools!I17)</f>
        <v>-7.8451945929726707E-2</v>
      </c>
    </row>
    <row r="18" spans="1:19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44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 t="shared" si="0"/>
        <v>y</v>
      </c>
      <c r="N18" s="33" t="str">
        <f>IF(ISBLANK(I18),"",LOOKUP(ABS(I18),all_tools!$Q$7:$Q$10,all_tools!$S$7:$S$10))</f>
        <v>None</v>
      </c>
      <c r="O18" s="33" t="str">
        <f t="shared" si="2"/>
        <v/>
      </c>
      <c r="P18" s="19" t="str">
        <f>IF(ABS(I18)&gt;ABS(all_tools!I18),"y","")</f>
        <v/>
      </c>
      <c r="Q18" s="19" t="str">
        <f>IF(ABS(I18)&lt;ABS(all_tools!I18),"y","")</f>
        <v>y</v>
      </c>
      <c r="R18" s="19" t="str">
        <f>IF(M18=all_tools!M18,"y","")</f>
        <v>y</v>
      </c>
      <c r="S18" s="44">
        <f>ABS(I18)-ABS(all_tools!I18)</f>
        <v>-0.16615774786042967</v>
      </c>
    </row>
    <row r="19" spans="1:19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44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2"/>
        <v/>
      </c>
      <c r="P19" s="19" t="str">
        <f>IF(ABS(I19)&gt;ABS(all_tools!I19),"y","")</f>
        <v/>
      </c>
      <c r="Q19" s="19" t="str">
        <f>IF(ABS(I19)&lt;ABS(all_tools!I19),"y","")</f>
        <v>y</v>
      </c>
      <c r="R19" s="19" t="str">
        <f>IF(M19=all_tools!M19,"y","")</f>
        <v>y</v>
      </c>
      <c r="S19" s="44">
        <f>ABS(I19)-ABS(all_tools!I19)</f>
        <v>-7.509048609077984E-2</v>
      </c>
    </row>
    <row r="20" spans="1:19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44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  <c r="P20" s="19" t="str">
        <f>IF(ABS(I20)&gt;ABS(all_tools!I20),"y","")</f>
        <v/>
      </c>
      <c r="Q20" s="19" t="str">
        <f>IF(ABS(I20)&lt;ABS(all_tools!I20),"y","")</f>
        <v>y</v>
      </c>
      <c r="R20" s="19" t="str">
        <f>IF(M20=all_tools!M20,"y","")</f>
        <v>y</v>
      </c>
      <c r="S20" s="44">
        <f>ABS(I20)-ABS(all_tools!I20)</f>
        <v>-1.9281272967401897E-3</v>
      </c>
    </row>
    <row r="21" spans="1:19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44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2"/>
        <v/>
      </c>
      <c r="P21" s="19" t="str">
        <f>IF(ABS(I21)&gt;ABS(all_tools!I21),"y","")</f>
        <v>y</v>
      </c>
      <c r="Q21" s="19" t="str">
        <f>IF(ABS(I21)&lt;ABS(all_tools!I21),"y","")</f>
        <v/>
      </c>
      <c r="R21" s="19" t="str">
        <f>IF(M21=all_tools!M21,"y","")</f>
        <v>y</v>
      </c>
      <c r="S21" s="44">
        <f>ABS(I21)-ABS(all_tools!I21)</f>
        <v>0.12195700507610879</v>
      </c>
    </row>
    <row r="23" spans="1:19" x14ac:dyDescent="0.25">
      <c r="J23" t="s">
        <v>50</v>
      </c>
      <c r="M23" s="3">
        <f>M24-COUNTBLANK(M2:M21)</f>
        <v>16</v>
      </c>
    </row>
    <row r="24" spans="1:19" x14ac:dyDescent="0.25">
      <c r="J24" t="s">
        <v>51</v>
      </c>
      <c r="M24" s="3">
        <f>COUNTA(M2:M21)</f>
        <v>20</v>
      </c>
    </row>
    <row r="25" spans="1:19" x14ac:dyDescent="0.25">
      <c r="J25" t="s">
        <v>46</v>
      </c>
      <c r="M25" s="3">
        <f>COUNTIF(M2:M21,"y")</f>
        <v>11</v>
      </c>
    </row>
    <row r="26" spans="1:19" x14ac:dyDescent="0.25">
      <c r="J26" t="s">
        <v>47</v>
      </c>
      <c r="M26" s="38">
        <f>M25/M24</f>
        <v>0.55000000000000004</v>
      </c>
    </row>
    <row r="27" spans="1:19" x14ac:dyDescent="0.25">
      <c r="J27" t="s">
        <v>48</v>
      </c>
      <c r="M27" s="3">
        <f>M25-COUNTIFS(M2:M21,"y",N2:N21,"None")</f>
        <v>8</v>
      </c>
    </row>
    <row r="28" spans="1:19" x14ac:dyDescent="0.25">
      <c r="J28" t="s">
        <v>49</v>
      </c>
      <c r="M28" s="38">
        <f>M27/M24</f>
        <v>0.4</v>
      </c>
    </row>
    <row r="29" spans="1:19" x14ac:dyDescent="0.25">
      <c r="J29" t="s">
        <v>52</v>
      </c>
      <c r="M29" s="3">
        <f>COUNTIF(N2:N21,"Medium")</f>
        <v>4</v>
      </c>
    </row>
    <row r="30" spans="1:19" x14ac:dyDescent="0.25">
      <c r="J30" t="s">
        <v>53</v>
      </c>
      <c r="M30" s="38">
        <f>M29/M24</f>
        <v>0.2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C1" zoomScale="145" zoomScaleNormal="145" workbookViewId="0">
      <selection activeCell="S1" sqref="S1:S21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7" hidden="1" customWidth="1"/>
    <col min="9" max="9" width="20.7109375" customWidth="1"/>
    <col min="10" max="10" width="22.7109375" bestFit="1" customWidth="1"/>
    <col min="11" max="12" width="20.7109375" hidden="1" customWidth="1"/>
    <col min="13" max="13" width="17.7109375" bestFit="1" customWidth="1"/>
    <col min="14" max="14" width="15" bestFit="1" customWidth="1"/>
    <col min="15" max="15" width="13.42578125" bestFit="1" customWidth="1"/>
    <col min="19" max="19" width="6.7109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2" t="s">
        <v>56</v>
      </c>
      <c r="Q1" s="2" t="s">
        <v>57</v>
      </c>
      <c r="R1" s="2" t="s">
        <v>55</v>
      </c>
      <c r="S1" s="2" t="s">
        <v>58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  <c r="P2" s="5" t="str">
        <f>IF(ABS(I2)&gt;ABS(all_tools!I2),"y","")</f>
        <v/>
      </c>
      <c r="Q2" s="5" t="str">
        <f>IF(ABS(I2)&lt;ABS(all_tools!I2),"y","")</f>
        <v>y</v>
      </c>
      <c r="R2" s="5" t="str">
        <f>IF(M2=all_tools!M2,"y","")</f>
        <v>y</v>
      </c>
      <c r="S2" s="39">
        <f>ABS(I2)-ABS(all_tools!I2)</f>
        <v>-0.16694523497703209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 t="shared" si="0"/>
        <v>y</v>
      </c>
      <c r="N3" s="23" t="str">
        <f>IF(ISBLANK(I3),"",LOOKUP(ABS(I3),all_tools!$Q$7:$Q$10,all_tools!$S$7:$S$10))</f>
        <v>Small</v>
      </c>
      <c r="O3" s="23" t="str">
        <f t="shared" si="1"/>
        <v>n</v>
      </c>
      <c r="P3" s="5" t="str">
        <f>IF(ABS(I3)&gt;ABS(all_tools!I3),"y","")</f>
        <v/>
      </c>
      <c r="Q3" s="5" t="str">
        <f>IF(ABS(I3)&lt;ABS(all_tools!I3),"y","")</f>
        <v>y</v>
      </c>
      <c r="R3" s="5" t="str">
        <f>IF(M3=all_tools!M3,"y","")</f>
        <v>y</v>
      </c>
      <c r="S3" s="39">
        <f>ABS(I3)-ABS(all_tools!I3)</f>
        <v>-0.21197556354848721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 t="shared" si="0"/>
        <v>y</v>
      </c>
      <c r="N4" s="23" t="str">
        <f>IF(ISBLANK(I4),"",LOOKUP(ABS(I4),all_tools!$Q$7:$Q$10,all_tools!$S$7:$S$10))</f>
        <v>Small</v>
      </c>
      <c r="O4" s="23" t="str">
        <f t="shared" si="1"/>
        <v>n</v>
      </c>
      <c r="P4" s="5" t="str">
        <f>IF(ABS(I4)&gt;ABS(all_tools!I4),"y","")</f>
        <v/>
      </c>
      <c r="Q4" s="5" t="str">
        <f>IF(ABS(I4)&lt;ABS(all_tools!I4),"y","")</f>
        <v>y</v>
      </c>
      <c r="R4" s="5" t="str">
        <f>IF(M4=all_tools!M4,"y","")</f>
        <v>y</v>
      </c>
      <c r="S4" s="39">
        <f>ABS(I4)-ABS(all_tools!I4)</f>
        <v>-0.22899208501055679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  <c r="P5" s="7" t="str">
        <f>IF(ABS(I5)&gt;ABS(all_tools!I5),"y","")</f>
        <v/>
      </c>
      <c r="R5" s="7" t="str">
        <f>IF(M5=all_tools!M5,"y","")</f>
        <v>y</v>
      </c>
      <c r="S5" s="40">
        <f>ABS(I5)-ABS(all_tools!I5)</f>
        <v>-0.20199933786647528</v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P6" s="7" t="str">
        <f>IF(ABS(I6)&gt;ABS(all_tools!I6),"y","")</f>
        <v/>
      </c>
      <c r="Q6" s="9"/>
      <c r="R6" s="9" t="str">
        <f>IF(M6=all_tools!M6,"y","")</f>
        <v>y</v>
      </c>
      <c r="S6" s="45">
        <f>ABS(I6)-ABS(all_tools!I6)</f>
        <v>-0.19280753882599244</v>
      </c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 t="shared" si="0"/>
        <v>n</v>
      </c>
      <c r="N7" s="25" t="str">
        <f>IF(ISBLANK(I7),"",LOOKUP(ABS(I7),all_tools!$Q$7:$Q$10,all_tools!$S$7:$S$10))</f>
        <v>Small</v>
      </c>
      <c r="O7" s="25" t="str">
        <f t="shared" si="1"/>
        <v>n</v>
      </c>
      <c r="P7" s="7" t="str">
        <f>IF(ABS(I7)&gt;ABS(all_tools!I7),"y","")</f>
        <v/>
      </c>
      <c r="Q7" s="10"/>
      <c r="R7" s="10" t="str">
        <f>IF(M7=all_tools!M7,"y","")</f>
        <v/>
      </c>
      <c r="S7" s="46">
        <f>ABS(I7)-ABS(all_tools!I7)</f>
        <v>-0.2716304002487544</v>
      </c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 t="shared" si="0"/>
        <v>n</v>
      </c>
      <c r="N8" s="25" t="str">
        <f>IF(ISBLANK(I8),"",LOOKUP(ABS(I8),all_tools!$Q$7:$Q$10,all_tools!$S$7:$S$10))</f>
        <v>Small</v>
      </c>
      <c r="O8" s="25" t="str">
        <f t="shared" si="1"/>
        <v>n</v>
      </c>
      <c r="P8" s="7" t="str">
        <f>IF(ABS(I8)&gt;ABS(all_tools!I8),"y","")</f>
        <v>y</v>
      </c>
      <c r="Q8" s="10"/>
      <c r="R8" s="10" t="str">
        <f>IF(M8=all_tools!M8,"y","")</f>
        <v/>
      </c>
      <c r="S8" s="46">
        <f>ABS(I8)-ABS(all_tools!I8)</f>
        <v>0.12053224189426359</v>
      </c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P9" s="11" t="str">
        <f>IF(ABS(I9)&gt;ABS(all_tools!I9),"y","")</f>
        <v/>
      </c>
      <c r="Q9" s="13" t="str">
        <f>IF(ABS(I9)&lt;ABS(all_tools!I9),"y","")</f>
        <v>y</v>
      </c>
      <c r="R9" s="13" t="str">
        <f>IF(M9=all_tools!M9,"y","")</f>
        <v>y</v>
      </c>
      <c r="S9" s="47">
        <f>ABS(I9)-ABS(all_tools!I9)</f>
        <v>-9.1567000033513507E-2</v>
      </c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40</v>
      </c>
      <c r="G10" s="14">
        <v>537</v>
      </c>
      <c r="H10" s="14">
        <v>50</v>
      </c>
      <c r="I10" s="14">
        <v>-1.3914136425848831E-2</v>
      </c>
      <c r="J10" s="14">
        <v>0.90900323668647842</v>
      </c>
      <c r="K10" s="14">
        <v>-1.0266126007392471E-2</v>
      </c>
      <c r="L10" s="14">
        <v>0.94359018578297449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P10" s="14" t="str">
        <f>IF(ABS(I10)&gt;ABS(all_tools!I10),"y","")</f>
        <v/>
      </c>
      <c r="Q10" s="16" t="str">
        <f>IF(ABS(I10)&lt;ABS(all_tools!I10),"y","")</f>
        <v>y</v>
      </c>
      <c r="R10" s="16" t="str">
        <f>IF(M10=all_tools!M10,"y","")</f>
        <v>y</v>
      </c>
      <c r="S10" s="48">
        <f>ABS(I10)-ABS(all_tools!I10)</f>
        <v>-3.9754675502425198E-3</v>
      </c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40</v>
      </c>
      <c r="G11" s="14">
        <v>537</v>
      </c>
      <c r="H11" s="14">
        <v>50</v>
      </c>
      <c r="I11" s="14">
        <v>-2.8152946873129591E-2</v>
      </c>
      <c r="J11" s="14">
        <v>0.80868009561069343</v>
      </c>
      <c r="K11" s="14">
        <v>-2.99893827986723E-2</v>
      </c>
      <c r="L11" s="14">
        <v>0.83621302723678093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  <c r="P11" s="14" t="str">
        <f>IF(ABS(I11)&gt;ABS(all_tools!I11),"y","")</f>
        <v/>
      </c>
      <c r="Q11" s="14" t="str">
        <f>IF(ABS(I11)&lt;ABS(all_tools!I11),"y","")</f>
        <v>y</v>
      </c>
      <c r="R11" s="14" t="str">
        <f>IF(M11=all_tools!M11,"y","")</f>
        <v>y</v>
      </c>
      <c r="S11" s="42">
        <f>ABS(I11)-ABS(all_tools!I11)</f>
        <v>-3.7537262497506114E-3</v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40</v>
      </c>
      <c r="G12" s="14">
        <v>537</v>
      </c>
      <c r="H12" s="14">
        <v>50</v>
      </c>
      <c r="I12" s="14">
        <v>-0.24788466776030799</v>
      </c>
      <c r="J12" s="14">
        <v>3.1887928946905821E-2</v>
      </c>
      <c r="K12" s="14">
        <v>-0.30961847204159432</v>
      </c>
      <c r="L12" s="14">
        <v>2.8666961474283319E-2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  <c r="P12" s="14" t="str">
        <f>IF(ABS(I12)&gt;ABS(all_tools!I12),"y","")</f>
        <v>y</v>
      </c>
      <c r="Q12" s="14" t="str">
        <f>IF(ABS(I12)&lt;ABS(all_tools!I12),"y","")</f>
        <v/>
      </c>
      <c r="R12" s="14" t="str">
        <f>IF(M12=all_tools!M12,"y","")</f>
        <v>y</v>
      </c>
      <c r="S12" s="42">
        <f>ABS(I12)-ABS(all_tools!I12)</f>
        <v>3.7275889888767899E-3</v>
      </c>
    </row>
    <row r="13" spans="1:19" s="17" customFormat="1" x14ac:dyDescent="0.25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10</v>
      </c>
      <c r="G13" s="17">
        <v>37</v>
      </c>
      <c r="H13" s="17">
        <v>10</v>
      </c>
      <c r="I13" s="17">
        <v>-0.27717394687343327</v>
      </c>
      <c r="J13" s="17">
        <v>0.29789759799234089</v>
      </c>
      <c r="K13" s="17">
        <v>-0.37502861843659963</v>
      </c>
      <c r="L13" s="17">
        <v>0.28559690296883122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  <c r="P13" s="17" t="str">
        <f>IF(ABS(I13)&gt;ABS(all_tools!I13),"y","")</f>
        <v/>
      </c>
      <c r="Q13" s="17" t="str">
        <f>IF(ABS(I13)&lt;ABS(all_tools!I13),"y","")</f>
        <v>y</v>
      </c>
      <c r="R13" s="17" t="str">
        <f>IF(M13=all_tools!M13,"y","")</f>
        <v>y</v>
      </c>
      <c r="S13" s="43">
        <f>ABS(I13)-ABS(all_tools!I13)</f>
        <v>-0.1763654733515409</v>
      </c>
    </row>
    <row r="14" spans="1:19" s="17" customFormat="1" x14ac:dyDescent="0.25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10</v>
      </c>
      <c r="G14" s="17">
        <v>37</v>
      </c>
      <c r="H14" s="17">
        <v>10</v>
      </c>
      <c r="I14" s="17">
        <v>0.12598815766974239</v>
      </c>
      <c r="J14" s="17">
        <v>0.63609887359862261</v>
      </c>
      <c r="K14" s="17">
        <v>0.1461975970176575</v>
      </c>
      <c r="L14" s="17">
        <v>0.68694101885385273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n</v>
      </c>
      <c r="P14" s="17" t="str">
        <f>IF(ABS(I14)&gt;ABS(all_tools!I14),"y","")</f>
        <v>y</v>
      </c>
      <c r="Q14" s="17" t="str">
        <f>IF(ABS(I14)&lt;ABS(all_tools!I14),"y","")</f>
        <v/>
      </c>
      <c r="R14" s="17" t="str">
        <f>IF(M14=all_tools!M14,"y","")</f>
        <v>y</v>
      </c>
      <c r="S14" s="43">
        <f>ABS(I14)-ABS(all_tools!I14)</f>
        <v>6.6356786631702885E-3</v>
      </c>
    </row>
    <row r="15" spans="1:19" s="17" customFormat="1" x14ac:dyDescent="0.25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10</v>
      </c>
      <c r="G15" s="17">
        <v>37</v>
      </c>
      <c r="H15" s="17">
        <v>10</v>
      </c>
      <c r="I15" s="17">
        <v>0.12598815766974239</v>
      </c>
      <c r="J15" s="17">
        <v>0.63609887359862261</v>
      </c>
      <c r="K15" s="17">
        <v>0.21611818689566761</v>
      </c>
      <c r="L15" s="17">
        <v>0.54871070607331407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n</v>
      </c>
      <c r="P15" s="17" t="str">
        <f>IF(ABS(I15)&gt;ABS(all_tools!I15),"y","")</f>
        <v/>
      </c>
      <c r="Q15" s="17" t="str">
        <f>IF(ABS(I15)&lt;ABS(all_tools!I15),"y","")</f>
        <v>y</v>
      </c>
      <c r="R15" s="17" t="str">
        <f>IF(M15=all_tools!M15,"y","")</f>
        <v>y</v>
      </c>
      <c r="S15" s="43">
        <f>ABS(I15)-ABS(all_tools!I15)</f>
        <v>-4.1105312939458599E-2</v>
      </c>
    </row>
    <row r="16" spans="1:19" s="17" customFormat="1" x14ac:dyDescent="0.25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10</v>
      </c>
      <c r="G16" s="17">
        <v>37</v>
      </c>
      <c r="H16" s="17">
        <v>10</v>
      </c>
      <c r="I16" s="17">
        <v>-0.22677868380553631</v>
      </c>
      <c r="J16" s="17">
        <v>0.39438705940345542</v>
      </c>
      <c r="K16" s="17">
        <v>-0.31146444582022681</v>
      </c>
      <c r="L16" s="17">
        <v>0.38100895670505941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  <c r="P16" s="17" t="str">
        <f>IF(ABS(I16)&gt;ABS(all_tools!I16),"y","")</f>
        <v/>
      </c>
      <c r="Q16" s="17" t="str">
        <f>IF(ABS(I16)&lt;ABS(all_tools!I16),"y","")</f>
        <v>y</v>
      </c>
      <c r="R16" s="17" t="str">
        <f>IF(M16=all_tools!M16,"y","")</f>
        <v>y</v>
      </c>
      <c r="S16" s="43">
        <f>ABS(I16)-ABS(all_tools!I16)</f>
        <v>-0.13127875321418006</v>
      </c>
    </row>
    <row r="17" spans="1:19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 t="shared" si="0"/>
        <v>n</v>
      </c>
      <c r="N17" s="33" t="str">
        <f>IF(ISBLANK(I17),"",LOOKUP(ABS(I17),all_tools!$Q$7:$Q$10,all_tools!$S$7:$S$10))</f>
        <v>None</v>
      </c>
      <c r="O17" s="33" t="str">
        <f t="shared" si="1"/>
        <v>n</v>
      </c>
      <c r="P17" s="19" t="str">
        <f>IF(ABS(I17)&gt;ABS(all_tools!I17),"y","")</f>
        <v/>
      </c>
      <c r="Q17" s="19" t="str">
        <f>IF(ABS(I17)&lt;ABS(all_tools!I17),"y","")</f>
        <v>y</v>
      </c>
      <c r="R17" s="19" t="str">
        <f>IF(M17=all_tools!M17,"y","")</f>
        <v/>
      </c>
      <c r="S17" s="44">
        <f>ABS(I17)-ABS(all_tools!I17)</f>
        <v>-9.6017443562945504E-2</v>
      </c>
    </row>
    <row r="18" spans="1:19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 t="shared" si="0"/>
        <v>n</v>
      </c>
      <c r="N18" s="33" t="str">
        <f>IF(ISBLANK(I18),"",LOOKUP(ABS(I18),all_tools!$Q$7:$Q$10,all_tools!$S$7:$S$10))</f>
        <v>None</v>
      </c>
      <c r="O18" s="33" t="str">
        <f t="shared" si="1"/>
        <v>n</v>
      </c>
      <c r="P18" s="19" t="str">
        <f>IF(ABS(I18)&gt;ABS(all_tools!I18),"y","")</f>
        <v/>
      </c>
      <c r="Q18" s="19" t="str">
        <f>IF(ABS(I18)&lt;ABS(all_tools!I18),"y","")</f>
        <v>y</v>
      </c>
      <c r="R18" s="19" t="str">
        <f>IF(M18=all_tools!M18,"y","")</f>
        <v/>
      </c>
      <c r="S18" s="44">
        <f>ABS(I18)-ABS(all_tools!I18)</f>
        <v>-9.6017443562945504E-2</v>
      </c>
    </row>
    <row r="19" spans="1:19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  <c r="P19" s="19" t="str">
        <f>IF(ABS(I19)&gt;ABS(all_tools!I19),"y","")</f>
        <v/>
      </c>
      <c r="Q19" s="19" t="str">
        <f>IF(ABS(I19)&lt;ABS(all_tools!I19),"y","")</f>
        <v>y</v>
      </c>
      <c r="R19" s="19" t="str">
        <f>IF(M19=all_tools!M19,"y","")</f>
        <v>y</v>
      </c>
      <c r="S19" s="44">
        <f>ABS(I19)-ABS(all_tools!I19)</f>
        <v>-1.3536763324230705E-2</v>
      </c>
    </row>
    <row r="20" spans="1:19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 t="shared" si="0"/>
        <v>y</v>
      </c>
      <c r="N20" s="33" t="str">
        <f>IF(ISBLANK(I20),"",LOOKUP(ABS(I20),all_tools!$Q$7:$Q$10,all_tools!$S$7:$S$10))</f>
        <v>Medium</v>
      </c>
      <c r="O20" s="33" t="str">
        <f t="shared" si="1"/>
        <v>y</v>
      </c>
      <c r="P20" s="19" t="str">
        <f>IF(ABS(I20)&gt;ABS(all_tools!I20),"y","")</f>
        <v>y</v>
      </c>
      <c r="Q20" s="19" t="str">
        <f>IF(ABS(I20)&lt;ABS(all_tools!I20),"y","")</f>
        <v/>
      </c>
      <c r="R20" s="19" t="str">
        <f>IF(M20=all_tools!M20,"y","")</f>
        <v>y</v>
      </c>
      <c r="S20" s="44">
        <f>ABS(I20)-ABS(all_tools!I20)</f>
        <v>0.33308815162279104</v>
      </c>
    </row>
    <row r="21" spans="1:19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 t="shared" si="0"/>
        <v>n</v>
      </c>
      <c r="N21" s="33" t="str">
        <f>IF(ISBLANK(I21),"",LOOKUP(ABS(I21),all_tools!$Q$7:$Q$10,all_tools!$S$7:$S$10))</f>
        <v>None</v>
      </c>
      <c r="O21" s="33" t="str">
        <f t="shared" si="1"/>
        <v>n</v>
      </c>
      <c r="P21" s="19" t="str">
        <f>IF(ABS(I21)&gt;ABS(all_tools!I21),"y","")</f>
        <v/>
      </c>
      <c r="Q21" s="19" t="str">
        <f>IF(ABS(I21)&lt;ABS(all_tools!I21),"y","")</f>
        <v>y</v>
      </c>
      <c r="R21" s="19" t="str">
        <f>IF(M21=all_tools!M21,"y","")</f>
        <v>y</v>
      </c>
      <c r="S21" s="44">
        <f>ABS(I21)-ABS(all_tools!I21)</f>
        <v>-0.10959117947036254</v>
      </c>
    </row>
    <row r="23" spans="1:19" x14ac:dyDescent="0.25">
      <c r="J23" t="s">
        <v>50</v>
      </c>
      <c r="M23" s="3">
        <f>M24-COUNTBLANK(M2:M21)</f>
        <v>20</v>
      </c>
    </row>
    <row r="24" spans="1:19" x14ac:dyDescent="0.25">
      <c r="J24" t="s">
        <v>51</v>
      </c>
      <c r="M24" s="3">
        <f>COUNTA(M2:M21)</f>
        <v>20</v>
      </c>
    </row>
    <row r="25" spans="1:19" x14ac:dyDescent="0.25">
      <c r="J25" t="s">
        <v>46</v>
      </c>
      <c r="M25" s="3">
        <f>COUNTIF(M2:M21,"y")</f>
        <v>11</v>
      </c>
    </row>
    <row r="26" spans="1:19" x14ac:dyDescent="0.25">
      <c r="J26" t="s">
        <v>47</v>
      </c>
      <c r="M26" s="38">
        <f>M25/M24</f>
        <v>0.55000000000000004</v>
      </c>
    </row>
    <row r="27" spans="1:19" x14ac:dyDescent="0.25">
      <c r="J27" t="s">
        <v>48</v>
      </c>
      <c r="M27" s="3">
        <f>M25-COUNTIFS(M2:M21,"y",N2:N21,"None")</f>
        <v>9</v>
      </c>
    </row>
    <row r="28" spans="1:19" x14ac:dyDescent="0.25">
      <c r="J28" t="s">
        <v>49</v>
      </c>
      <c r="M28" s="38">
        <f>M27/M24</f>
        <v>0.45</v>
      </c>
    </row>
    <row r="29" spans="1:19" x14ac:dyDescent="0.25">
      <c r="J29" t="s">
        <v>52</v>
      </c>
      <c r="M29" s="3">
        <f>COUNTIF(N2:N21,"Medium")</f>
        <v>2</v>
      </c>
    </row>
    <row r="30" spans="1:19" x14ac:dyDescent="0.25">
      <c r="J30" t="s">
        <v>53</v>
      </c>
      <c r="M30" s="38">
        <f>M29/M24</f>
        <v>0.1</v>
      </c>
    </row>
  </sheetData>
  <autoFilter ref="A1:O21" xr:uid="{00000000-0001-0000-02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zoomScale="145" zoomScaleNormal="145" workbookViewId="0">
      <selection activeCell="M19" activeCellId="1" sqref="M10:M11 M19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6.7109375" hidden="1" customWidth="1"/>
    <col min="9" max="9" width="21.7109375" customWidth="1"/>
    <col min="10" max="10" width="22.7109375" bestFit="1" customWidth="1"/>
    <col min="11" max="12" width="20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 t="shared" ref="M2:M21" si="0"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 t="shared" ref="O2:O3" si="1">IF(ISBLANK(I2),"",IF(J2&lt;0.01,"**",IF(J2&lt;0.05,"*", "")))</f>
        <v/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 t="shared" si="0"/>
        <v/>
      </c>
      <c r="N3" s="23" t="str">
        <f>IF(ISBLANK(I3),"",LOOKUP(ABS(I3),all_tools!$Q$7:$Q$10,all_tools!$S$7:$S$10))</f>
        <v/>
      </c>
      <c r="O3" s="23" t="str">
        <f t="shared" si="1"/>
        <v/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 t="shared" si="0"/>
        <v/>
      </c>
      <c r="N4" s="23" t="str">
        <f>IF(ISBLANK(I4),"",LOOKUP(ABS(I4),all_tools!$Q$7:$Q$10,all_tools!$S$7:$S$10))</f>
        <v/>
      </c>
      <c r="O4" s="23" t="str">
        <f>IF(ISBLANK(I4),"",IF(J4&lt;0.01,"**",IF(J4&lt;0.05,"*", "")))</f>
        <v/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 t="shared" si="0"/>
        <v/>
      </c>
      <c r="N5" s="25" t="str">
        <f>IF(ISBLANK(I5),"",LOOKUP(ABS(I5),all_tools!$Q$7:$Q$10,all_tools!$S$7:$S$10))</f>
        <v/>
      </c>
      <c r="O5" s="25" t="str">
        <f t="shared" ref="O5:O21" si="2">IF(ISBLANK(I5),"",IF(J5&lt;0.01,"**",IF(J5&lt;0.05,"*", "")))</f>
        <v/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 t="shared" si="0"/>
        <v/>
      </c>
      <c r="N6" s="25" t="str">
        <f>IF(ISBLANK(I6),"",LOOKUP(ABS(I6),all_tools!$Q$7:$Q$10,all_tools!$S$7:$S$10))</f>
        <v/>
      </c>
      <c r="O6" s="25" t="str">
        <f t="shared" si="2"/>
        <v/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 t="shared" si="0"/>
        <v/>
      </c>
      <c r="N7" s="25" t="str">
        <f>IF(ISBLANK(I7),"",LOOKUP(ABS(I7),all_tools!$Q$7:$Q$10,all_tools!$S$7:$S$10))</f>
        <v/>
      </c>
      <c r="O7" s="25" t="str">
        <f t="shared" si="2"/>
        <v/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 t="shared" si="0"/>
        <v/>
      </c>
      <c r="N8" s="25" t="str">
        <f>IF(ISBLANK(I8),"",LOOKUP(ABS(I8),all_tools!$Q$7:$Q$10,all_tools!$S$7:$S$10))</f>
        <v/>
      </c>
      <c r="O8" s="25" t="str">
        <f t="shared" si="2"/>
        <v/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2"/>
        <v/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23</v>
      </c>
      <c r="G10" s="14">
        <v>24</v>
      </c>
      <c r="H10" s="14">
        <v>50</v>
      </c>
      <c r="I10" s="14">
        <v>-4.0010884441053322E-3</v>
      </c>
      <c r="J10" s="14">
        <v>0.97393749824887355</v>
      </c>
      <c r="K10" s="14">
        <v>-4.0145445731910407E-3</v>
      </c>
      <c r="L10" s="14">
        <v>0.97792597559776806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2"/>
        <v/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23</v>
      </c>
      <c r="G11" s="14">
        <v>24</v>
      </c>
      <c r="H11" s="14">
        <v>50</v>
      </c>
      <c r="I11" s="14">
        <v>-1.8889590382011531E-2</v>
      </c>
      <c r="J11" s="14">
        <v>0.8717029852220165</v>
      </c>
      <c r="K11" s="14">
        <v>-2.2061548434927108E-2</v>
      </c>
      <c r="L11" s="14">
        <v>0.87913055885863645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2"/>
        <v/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23</v>
      </c>
      <c r="G12" s="14">
        <v>24</v>
      </c>
      <c r="H12" s="14">
        <v>50</v>
      </c>
      <c r="I12" s="14">
        <v>-0.24760641624976251</v>
      </c>
      <c r="J12" s="14">
        <v>3.3114212859699399E-2</v>
      </c>
      <c r="K12" s="14">
        <v>-0.30991275370518351</v>
      </c>
      <c r="L12" s="14">
        <v>2.850794708171081E-2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2"/>
        <v>*</v>
      </c>
    </row>
    <row r="13" spans="1:19" s="17" customFormat="1" x14ac:dyDescent="0.25">
      <c r="A13" s="17" t="s">
        <v>22</v>
      </c>
      <c r="B13" s="18" t="s">
        <v>54</v>
      </c>
      <c r="C13" s="17" t="s">
        <v>30</v>
      </c>
      <c r="D13" s="17" t="s">
        <v>34</v>
      </c>
      <c r="E13" s="17">
        <v>10</v>
      </c>
      <c r="F13" s="17">
        <v>6</v>
      </c>
      <c r="G13" s="17">
        <v>6</v>
      </c>
      <c r="H13" s="17">
        <v>10</v>
      </c>
      <c r="I13" s="17">
        <v>-0.24343224778007391</v>
      </c>
      <c r="J13" s="17">
        <v>0.39376863464299272</v>
      </c>
      <c r="K13" s="17">
        <v>-0.28426762180748061</v>
      </c>
      <c r="L13" s="17">
        <v>0.42602444842854259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2"/>
        <v/>
      </c>
    </row>
    <row r="14" spans="1:19" s="17" customFormat="1" x14ac:dyDescent="0.25">
      <c r="A14" s="17" t="s">
        <v>24</v>
      </c>
      <c r="B14" s="18" t="s">
        <v>54</v>
      </c>
      <c r="C14" s="17" t="s">
        <v>31</v>
      </c>
      <c r="D14" s="17" t="s">
        <v>34</v>
      </c>
      <c r="E14" s="17">
        <v>10</v>
      </c>
      <c r="F14" s="17">
        <v>6</v>
      </c>
      <c r="G14" s="17">
        <v>6</v>
      </c>
      <c r="H14" s="17">
        <v>10</v>
      </c>
      <c r="I14" s="17">
        <v>0.1217161238900369</v>
      </c>
      <c r="J14" s="17">
        <v>0.66981535759941657</v>
      </c>
      <c r="K14" s="17">
        <v>0.1421338109037403</v>
      </c>
      <c r="L14" s="17">
        <v>0.69528768540126551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2"/>
        <v/>
      </c>
    </row>
    <row r="15" spans="1:19" s="17" customFormat="1" x14ac:dyDescent="0.25">
      <c r="A15" s="17" t="s">
        <v>23</v>
      </c>
      <c r="B15" s="18" t="s">
        <v>54</v>
      </c>
      <c r="C15" s="17" t="s">
        <v>31</v>
      </c>
      <c r="D15" s="17" t="s">
        <v>34</v>
      </c>
      <c r="E15" s="17">
        <v>10</v>
      </c>
      <c r="F15" s="17">
        <v>6</v>
      </c>
      <c r="G15" s="17">
        <v>6</v>
      </c>
      <c r="H15" s="17">
        <v>10</v>
      </c>
      <c r="I15" s="17">
        <v>0.24343224778007391</v>
      </c>
      <c r="J15" s="17">
        <v>0.39376863464299272</v>
      </c>
      <c r="K15" s="17">
        <v>0.28426762180748061</v>
      </c>
      <c r="L15" s="17">
        <v>0.42602444842854259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2"/>
        <v/>
      </c>
    </row>
    <row r="16" spans="1:19" s="17" customFormat="1" x14ac:dyDescent="0.25">
      <c r="A16" s="17" t="s">
        <v>25</v>
      </c>
      <c r="B16" s="18" t="s">
        <v>54</v>
      </c>
      <c r="C16" s="17" t="s">
        <v>32</v>
      </c>
      <c r="D16" s="17" t="s">
        <v>35</v>
      </c>
      <c r="E16" s="17">
        <v>10</v>
      </c>
      <c r="F16" s="17">
        <v>6</v>
      </c>
      <c r="G16" s="17">
        <v>6</v>
      </c>
      <c r="H16" s="17">
        <v>10</v>
      </c>
      <c r="I16" s="17">
        <v>-0.24343224778007391</v>
      </c>
      <c r="J16" s="17">
        <v>0.39376863464299272</v>
      </c>
      <c r="K16" s="17">
        <v>-0.28426762180748061</v>
      </c>
      <c r="L16" s="17">
        <v>0.42602444842854259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2"/>
        <v/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</v>
      </c>
      <c r="G17" s="19">
        <v>1</v>
      </c>
      <c r="H17" s="19">
        <v>16</v>
      </c>
      <c r="I17" s="19">
        <v>-0.35355339059327368</v>
      </c>
      <c r="J17" s="19">
        <v>0.1037416782365415</v>
      </c>
      <c r="K17" s="19">
        <v>-0.42008402520840288</v>
      </c>
      <c r="L17" s="19">
        <v>0.105228057983522</v>
      </c>
      <c r="M17" s="32" t="str">
        <f t="shared" si="0"/>
        <v>y</v>
      </c>
      <c r="N17" s="33" t="str">
        <f>IF(ISBLANK(I17),"",LOOKUP(ABS(I17),all_tools!$Q$7:$Q$10,all_tools!$S$7:$S$10))</f>
        <v>Medium</v>
      </c>
      <c r="O17" s="33" t="str">
        <f t="shared" si="2"/>
        <v/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</v>
      </c>
      <c r="G18" s="19">
        <v>1</v>
      </c>
      <c r="H18" s="19">
        <v>16</v>
      </c>
      <c r="I18" s="19">
        <v>-0.16499158227686109</v>
      </c>
      <c r="J18" s="19">
        <v>0.4476990724652935</v>
      </c>
      <c r="K18" s="19">
        <v>-0.19603921176392139</v>
      </c>
      <c r="L18" s="19">
        <v>0.4668248490265503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2"/>
        <v/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</v>
      </c>
      <c r="G19" s="19">
        <v>1</v>
      </c>
      <c r="H19" s="19">
        <v>16</v>
      </c>
      <c r="I19" s="19">
        <v>2.3669053416557541E-2</v>
      </c>
      <c r="J19" s="19">
        <v>0.91356333033778614</v>
      </c>
      <c r="K19" s="19">
        <v>2.802621677476181E-2</v>
      </c>
      <c r="L19" s="19">
        <v>0.91793879859999294</v>
      </c>
      <c r="M19" s="32" t="str">
        <f t="shared" si="0"/>
        <v>y</v>
      </c>
      <c r="N19" s="33" t="str">
        <f>IF(ISBLANK(I19),"",LOOKUP(ABS(I19),all_tools!$Q$7:$Q$10,all_tools!$S$7:$S$10))</f>
        <v>None</v>
      </c>
      <c r="O19" s="33" t="str">
        <f t="shared" si="2"/>
        <v/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</v>
      </c>
      <c r="G20" s="19">
        <v>1</v>
      </c>
      <c r="H20" s="19">
        <v>16</v>
      </c>
      <c r="I20" s="19">
        <v>-0.26257545381445868</v>
      </c>
      <c r="J20" s="19">
        <v>0.23144602710389381</v>
      </c>
      <c r="K20" s="19">
        <v>-0.30897169910547828</v>
      </c>
      <c r="L20" s="19">
        <v>0.24426062662249609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2"/>
        <v/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</v>
      </c>
      <c r="G21" s="19">
        <v>1</v>
      </c>
      <c r="H21" s="19">
        <v>16</v>
      </c>
      <c r="I21" s="19">
        <v>0.25927248643506751</v>
      </c>
      <c r="J21" s="19">
        <v>0.2328233516916538</v>
      </c>
      <c r="K21" s="19">
        <v>0.30806161848616209</v>
      </c>
      <c r="L21" s="19">
        <v>0.2457251662216493</v>
      </c>
      <c r="M21" s="32" t="str">
        <f t="shared" si="0"/>
        <v>y</v>
      </c>
      <c r="N21" s="33" t="str">
        <f>IF(ISBLANK(I21),"",LOOKUP(ABS(I21),all_tools!$Q$7:$Q$10,all_tools!$S$7:$S$10))</f>
        <v>Small</v>
      </c>
      <c r="O21" s="33" t="str">
        <f t="shared" si="2"/>
        <v/>
      </c>
    </row>
    <row r="23" spans="1:15" x14ac:dyDescent="0.25">
      <c r="J23" t="s">
        <v>50</v>
      </c>
      <c r="M23" s="3">
        <f>M24-COUNTBLANK(M2:M21)</f>
        <v>13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9</v>
      </c>
    </row>
    <row r="26" spans="1:15" x14ac:dyDescent="0.25">
      <c r="J26" t="s">
        <v>47</v>
      </c>
      <c r="M26" s="38">
        <f>M25/M24</f>
        <v>0.45</v>
      </c>
    </row>
    <row r="27" spans="1:15" x14ac:dyDescent="0.25">
      <c r="J27" t="s">
        <v>48</v>
      </c>
      <c r="M27" s="3">
        <f>M25-COUNTIFS(M2:M21,"y",N2:N21,"None")</f>
        <v>6</v>
      </c>
    </row>
    <row r="28" spans="1:15" x14ac:dyDescent="0.25">
      <c r="J28" t="s">
        <v>49</v>
      </c>
      <c r="M28" s="38">
        <f>M27/M24</f>
        <v>0.3</v>
      </c>
    </row>
    <row r="29" spans="1:15" x14ac:dyDescent="0.25">
      <c r="J29" t="s">
        <v>52</v>
      </c>
      <c r="M29" s="3">
        <f>COUNTIF(N2:N21,"Medium")</f>
        <v>1</v>
      </c>
    </row>
    <row r="30" spans="1:15" x14ac:dyDescent="0.25">
      <c r="J30" t="s">
        <v>53</v>
      </c>
      <c r="M30" s="38">
        <f>M29/M24</f>
        <v>0.05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zoomScale="145" zoomScaleNormal="145" workbookViewId="0">
      <selection activeCell="H17" sqref="H17"/>
    </sheetView>
  </sheetViews>
  <sheetFormatPr defaultColWidth="8.85546875" defaultRowHeight="15" x14ac:dyDescent="0.25"/>
  <cols>
    <col min="1" max="1" width="24.7109375" customWidth="1"/>
    <col min="2" max="2" width="10.7109375" customWidth="1"/>
    <col min="3" max="3" width="13.7109375" customWidth="1"/>
    <col min="4" max="4" width="12.7109375" customWidth="1"/>
    <col min="5" max="5" width="19.7109375" hidden="1" customWidth="1"/>
    <col min="6" max="6" width="21.7109375" hidden="1" customWidth="1"/>
    <col min="7" max="7" width="12.7109375" hidden="1" customWidth="1"/>
    <col min="8" max="8" width="16.28515625" customWidth="1"/>
    <col min="9" max="9" width="20.7109375" customWidth="1"/>
    <col min="10" max="10" width="22.7109375" bestFit="1" customWidth="1"/>
    <col min="11" max="12" width="20.7109375" hidden="1" customWidth="1"/>
    <col min="13" max="13" width="17.7109375" bestFit="1" customWidth="1"/>
    <col min="14" max="14" width="15" bestFit="1" customWidth="1"/>
    <col min="15" max="15" width="13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5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 t="shared" ref="M2:M21" si="0"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 t="shared" ref="O2:O21" si="1">IF(ISBLANK(I2),"",IF(J2&lt;0.05,"y","n"))</f>
        <v>n</v>
      </c>
    </row>
    <row r="3" spans="1:19" s="5" customFormat="1" x14ac:dyDescent="0.25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 t="shared" si="0"/>
        <v>y</v>
      </c>
      <c r="N3" s="23" t="str">
        <f>IF(ISBLANK(I3),"",LOOKUP(ABS(I3),all_tools!$Q$7:$Q$10,all_tools!$S$7:$S$10))</f>
        <v>Medium</v>
      </c>
      <c r="O3" s="23" t="str">
        <f t="shared" si="1"/>
        <v>y</v>
      </c>
    </row>
    <row r="4" spans="1:19" s="5" customFormat="1" x14ac:dyDescent="0.25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5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 t="shared" si="0"/>
        <v>y</v>
      </c>
      <c r="N5" s="25" t="str">
        <f>IF(ISBLANK(I5),"",LOOKUP(ABS(I5),all_tools!$Q$7:$Q$10,all_tools!$S$7:$S$10))</f>
        <v>Small</v>
      </c>
      <c r="O5" s="25" t="str">
        <f t="shared" si="1"/>
        <v>n</v>
      </c>
    </row>
    <row r="6" spans="1:19" s="7" customFormat="1" x14ac:dyDescent="0.25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 t="shared" si="0"/>
        <v>y</v>
      </c>
      <c r="N6" s="25" t="str">
        <f>IF(ISBLANK(I6),"",LOOKUP(ABS(I6),all_tools!$Q$7:$Q$10,all_tools!$S$7:$S$10))</f>
        <v>Small</v>
      </c>
      <c r="O6" s="25" t="str">
        <f t="shared" si="1"/>
        <v>n</v>
      </c>
      <c r="Q6" s="9"/>
      <c r="R6" s="9"/>
      <c r="S6" s="9"/>
    </row>
    <row r="7" spans="1:19" s="7" customFormat="1" x14ac:dyDescent="0.25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y</v>
      </c>
      <c r="Q7" s="10"/>
      <c r="R7" s="10"/>
      <c r="S7" s="10"/>
    </row>
    <row r="8" spans="1:19" s="7" customFormat="1" x14ac:dyDescent="0.25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 t="shared" si="0"/>
        <v>y</v>
      </c>
      <c r="N8" s="25" t="str">
        <f>IF(ISBLANK(I8),"",LOOKUP(ABS(I8),all_tools!$Q$7:$Q$10,all_tools!$S$7:$S$10))</f>
        <v>Medium</v>
      </c>
      <c r="O8" s="25" t="str">
        <f t="shared" si="1"/>
        <v>n</v>
      </c>
      <c r="Q8" s="10"/>
      <c r="R8" s="10"/>
      <c r="S8" s="10"/>
    </row>
    <row r="9" spans="1:19" s="11" customFormat="1" x14ac:dyDescent="0.25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 t="shared" si="0"/>
        <v/>
      </c>
      <c r="N9" s="27" t="str">
        <f>IF(ISBLANK(I9),"",LOOKUP(ABS(I9),all_tools!$Q$7:$Q$10,all_tools!$S$7:$S$10))</f>
        <v/>
      </c>
      <c r="O9" s="27" t="str">
        <f t="shared" si="1"/>
        <v/>
      </c>
      <c r="Q9" s="13"/>
      <c r="R9" s="13"/>
      <c r="S9" s="13"/>
    </row>
    <row r="10" spans="1:19" s="14" customFormat="1" x14ac:dyDescent="0.25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 t="shared" si="0"/>
        <v/>
      </c>
      <c r="N10" s="29" t="str">
        <f>IF(ISBLANK(I10),"",LOOKUP(ABS(I10),all_tools!$Q$7:$Q$10,all_tools!$S$7:$S$10))</f>
        <v/>
      </c>
      <c r="O10" s="29" t="str">
        <f t="shared" si="1"/>
        <v/>
      </c>
      <c r="Q10" s="16"/>
      <c r="R10" s="16"/>
      <c r="S10" s="16"/>
    </row>
    <row r="11" spans="1:19" s="14" customFormat="1" x14ac:dyDescent="0.25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 t="shared" si="0"/>
        <v/>
      </c>
      <c r="N11" s="29" t="str">
        <f>IF(ISBLANK(I11),"",LOOKUP(ABS(I11),all_tools!$Q$7:$Q$10,all_tools!$S$7:$S$10))</f>
        <v/>
      </c>
      <c r="O11" s="29" t="str">
        <f t="shared" si="1"/>
        <v/>
      </c>
    </row>
    <row r="12" spans="1:19" s="14" customFormat="1" x14ac:dyDescent="0.25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 t="shared" si="0"/>
        <v/>
      </c>
      <c r="N12" s="29" t="str">
        <f>IF(ISBLANK(I12),"",LOOKUP(ABS(I12),all_tools!$Q$7:$Q$10,all_tools!$S$7:$S$10))</f>
        <v/>
      </c>
      <c r="O12" s="29" t="str">
        <f t="shared" si="1"/>
        <v/>
      </c>
    </row>
    <row r="13" spans="1:19" s="17" customFormat="1" x14ac:dyDescent="0.25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 t="shared" si="0"/>
        <v>y</v>
      </c>
      <c r="N13" s="31" t="str">
        <f>IF(ISBLANK(I13),"",LOOKUP(ABS(I13),all_tools!$Q$7:$Q$10,all_tools!$S$7:$S$10))</f>
        <v>Small</v>
      </c>
      <c r="O13" s="31" t="str">
        <f t="shared" si="1"/>
        <v>n</v>
      </c>
    </row>
    <row r="14" spans="1:19" s="17" customFormat="1" x14ac:dyDescent="0.25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 t="shared" si="0"/>
        <v>n</v>
      </c>
      <c r="N14" s="31" t="str">
        <f>IF(ISBLANK(I14),"",LOOKUP(ABS(I14),all_tools!$Q$7:$Q$10,all_tools!$S$7:$S$10))</f>
        <v>None</v>
      </c>
      <c r="O14" s="31" t="str">
        <f t="shared" si="1"/>
        <v>n</v>
      </c>
    </row>
    <row r="15" spans="1:19" s="17" customFormat="1" x14ac:dyDescent="0.25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 t="shared" si="0"/>
        <v>n</v>
      </c>
      <c r="N15" s="31" t="str">
        <f>IF(ISBLANK(I15),"",LOOKUP(ABS(I15),all_tools!$Q$7:$Q$10,all_tools!$S$7:$S$10))</f>
        <v>None</v>
      </c>
      <c r="O15" s="31" t="str">
        <f t="shared" si="1"/>
        <v>n</v>
      </c>
    </row>
    <row r="16" spans="1:19" s="17" customFormat="1" x14ac:dyDescent="0.25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 t="shared" si="0"/>
        <v>n</v>
      </c>
      <c r="N16" s="31" t="str">
        <f>IF(ISBLANK(I16),"",LOOKUP(ABS(I16),all_tools!$Q$7:$Q$10,all_tools!$S$7:$S$10))</f>
        <v>Small</v>
      </c>
      <c r="O16" s="31" t="str">
        <f t="shared" si="1"/>
        <v>n</v>
      </c>
    </row>
    <row r="17" spans="1:15" s="19" customFormat="1" x14ac:dyDescent="0.25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5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 t="shared" si="0"/>
        <v>y</v>
      </c>
      <c r="N18" s="33" t="str">
        <f>IF(ISBLANK(I18),"",LOOKUP(ABS(I18),all_tools!$Q$7:$Q$10,all_tools!$S$7:$S$10))</f>
        <v>Medium</v>
      </c>
      <c r="O18" s="33" t="str">
        <f t="shared" si="1"/>
        <v>n</v>
      </c>
    </row>
    <row r="19" spans="1:15" s="19" customFormat="1" x14ac:dyDescent="0.25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 t="shared" si="0"/>
        <v>y</v>
      </c>
      <c r="N19" s="33" t="str">
        <f>IF(ISBLANK(I19),"",LOOKUP(ABS(I19),all_tools!$Q$7:$Q$10,all_tools!$S$7:$S$10))</f>
        <v>Small</v>
      </c>
      <c r="O19" s="33" t="str">
        <f t="shared" si="1"/>
        <v>n</v>
      </c>
    </row>
    <row r="20" spans="1:15" s="19" customFormat="1" x14ac:dyDescent="0.25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 t="shared" si="0"/>
        <v>n</v>
      </c>
      <c r="N20" s="33" t="str">
        <f>IF(ISBLANK(I20),"",LOOKUP(ABS(I20),all_tools!$Q$7:$Q$10,all_tools!$S$7:$S$10))</f>
        <v>None</v>
      </c>
      <c r="O20" s="33" t="str">
        <f t="shared" si="1"/>
        <v>n</v>
      </c>
    </row>
    <row r="21" spans="1:15" s="19" customFormat="1" x14ac:dyDescent="0.25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 t="shared" si="0"/>
        <v>y</v>
      </c>
      <c r="N21" s="33" t="str">
        <f>IF(ISBLANK(I21),"",LOOKUP(ABS(I21),all_tools!$Q$7:$Q$10,all_tools!$S$7:$S$10))</f>
        <v>None</v>
      </c>
      <c r="O21" s="33" t="str">
        <f t="shared" si="1"/>
        <v>n</v>
      </c>
    </row>
    <row r="23" spans="1:15" x14ac:dyDescent="0.25">
      <c r="J23" t="s">
        <v>50</v>
      </c>
      <c r="M23" s="3">
        <f>M24-COUNTBLANK(M2:M21)</f>
        <v>16</v>
      </c>
    </row>
    <row r="24" spans="1:15" x14ac:dyDescent="0.25">
      <c r="J24" t="s">
        <v>51</v>
      </c>
      <c r="M24" s="3">
        <f>COUNTA(M2:M21)</f>
        <v>20</v>
      </c>
    </row>
    <row r="25" spans="1:15" x14ac:dyDescent="0.25">
      <c r="J25" t="s">
        <v>46</v>
      </c>
      <c r="M25" s="3">
        <f>COUNTIF(M2:M21,"y")</f>
        <v>12</v>
      </c>
    </row>
    <row r="26" spans="1:15" x14ac:dyDescent="0.25">
      <c r="J26" t="s">
        <v>47</v>
      </c>
      <c r="M26" s="38">
        <f>M25/M24</f>
        <v>0.6</v>
      </c>
    </row>
    <row r="27" spans="1:15" x14ac:dyDescent="0.25">
      <c r="J27" t="s">
        <v>48</v>
      </c>
      <c r="M27" s="3">
        <f>M25-COUNTIFS(M2:M21,"y",N2:N21,"None")</f>
        <v>11</v>
      </c>
    </row>
    <row r="28" spans="1:15" x14ac:dyDescent="0.25">
      <c r="J28" t="s">
        <v>49</v>
      </c>
      <c r="M28" s="38">
        <f>M27/M24</f>
        <v>0.55000000000000004</v>
      </c>
    </row>
    <row r="29" spans="1:15" x14ac:dyDescent="0.25">
      <c r="J29" t="s">
        <v>52</v>
      </c>
      <c r="M29" s="3">
        <f>COUNTIF(N2:N21,"Medium")</f>
        <v>5</v>
      </c>
    </row>
    <row r="30" spans="1:15" x14ac:dyDescent="0.25">
      <c r="J30" t="s">
        <v>53</v>
      </c>
      <c r="M30" s="38">
        <f>M29/M24</f>
        <v>0.25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all_tools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2022-09-01T11:38:08Z</dcterms:created>
  <dcterms:modified xsi:type="dcterms:W3CDTF">2022-09-01T11:38:19Z</dcterms:modified>
</cp:coreProperties>
</file>