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jcchar/repositories/Projects/complexity-verification-project/data/"/>
    </mc:Choice>
  </mc:AlternateContent>
  <xr:revisionPtr revIDLastSave="0" documentId="13_ncr:1_{65CB03F6-D90D-4B41-8B67-1E9818D53527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all_tools" sheetId="1" r:id="rId1"/>
    <sheet name="checker_framework" sheetId="2" r:id="rId2"/>
    <sheet name="typestate_checker" sheetId="3" r:id="rId3"/>
    <sheet name="infer" sheetId="4" r:id="rId4"/>
    <sheet name="openjml" sheetId="5" r:id="rId5"/>
  </sheets>
  <definedNames>
    <definedName name="_xlnm._FilterDatabase" localSheetId="0" hidden="1">all_tools!$A$1:$O$21</definedName>
    <definedName name="_xlnm._FilterDatabase" localSheetId="1" hidden="1">checker_framework!$A$1:$O$21</definedName>
    <definedName name="_xlnm._FilterDatabase" localSheetId="3" hidden="1">infer!$A$1:$O$21</definedName>
    <definedName name="_xlnm._FilterDatabase" localSheetId="4" hidden="1">openjml!$A$1:$O$21</definedName>
    <definedName name="_xlnm._FilterDatabase" localSheetId="2" hidden="1">typestate_checker!$A$1:$O$21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9" i="5" l="1"/>
  <c r="M30" i="5" s="1"/>
  <c r="M25" i="5"/>
  <c r="M27" i="5" s="1"/>
  <c r="M28" i="5" s="1"/>
  <c r="M24" i="5"/>
  <c r="M23" i="5" s="1"/>
  <c r="M29" i="4"/>
  <c r="M30" i="4" s="1"/>
  <c r="M25" i="4"/>
  <c r="M27" i="4" s="1"/>
  <c r="M28" i="4" s="1"/>
  <c r="M24" i="4"/>
  <c r="M23" i="4" s="1"/>
  <c r="M29" i="3"/>
  <c r="M30" i="3" s="1"/>
  <c r="M25" i="3"/>
  <c r="M27" i="3" s="1"/>
  <c r="M28" i="3" s="1"/>
  <c r="M24" i="3"/>
  <c r="M23" i="3" s="1"/>
  <c r="M29" i="2"/>
  <c r="M30" i="2" s="1"/>
  <c r="M25" i="2"/>
  <c r="M27" i="2" s="1"/>
  <c r="M28" i="2" s="1"/>
  <c r="M24" i="2"/>
  <c r="M23" i="2" s="1"/>
  <c r="M30" i="1"/>
  <c r="M29" i="1"/>
  <c r="M2" i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M3" i="5"/>
  <c r="O2" i="5"/>
  <c r="N2" i="5"/>
  <c r="M2" i="5"/>
  <c r="O21" i="4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M8" i="4"/>
  <c r="O7" i="4"/>
  <c r="N7" i="4"/>
  <c r="M7" i="4"/>
  <c r="O6" i="4"/>
  <c r="N6" i="4"/>
  <c r="M6" i="4"/>
  <c r="O5" i="4"/>
  <c r="N5" i="4"/>
  <c r="M5" i="4"/>
  <c r="O4" i="4"/>
  <c r="N4" i="4"/>
  <c r="M4" i="4"/>
  <c r="O3" i="4"/>
  <c r="N3" i="4"/>
  <c r="M3" i="4"/>
  <c r="O2" i="4"/>
  <c r="N2" i="4"/>
  <c r="M2" i="4"/>
  <c r="O21" i="3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M26" i="5" l="1"/>
  <c r="M26" i="4"/>
  <c r="M26" i="3"/>
  <c r="M26" i="2"/>
  <c r="M24" i="1"/>
  <c r="M23" i="1" s="1"/>
  <c r="M25" i="1"/>
  <c r="M27" i="1" s="1"/>
  <c r="M28" i="1" s="1"/>
  <c r="M26" i="1" l="1"/>
</calcChain>
</file>

<file path=xl/sharedStrings.xml><?xml version="1.0" encoding="utf-8"?>
<sst xmlns="http://schemas.openxmlformats.org/spreadsheetml/2006/main" count="447" uniqueCount="54">
  <si>
    <t>metric</t>
  </si>
  <si>
    <t>dataset_id</t>
  </si>
  <si>
    <t>metric_type</t>
  </si>
  <si>
    <t>expected_cor</t>
  </si>
  <si>
    <t>num_snippets_judged</t>
  </si>
  <si>
    <t>num_snippets_warnings</t>
  </si>
  <si>
    <t>num_warnings</t>
  </si>
  <si>
    <t>num_snippets_for_correlation</t>
  </si>
  <si>
    <t>kendalls_tau</t>
  </si>
  <si>
    <t>kendalls_p_value</t>
  </si>
  <si>
    <t>spearmans_rho</t>
  </si>
  <si>
    <t>spearmans_p_value</t>
  </si>
  <si>
    <t>correct_output_rating</t>
  </si>
  <si>
    <t>output_difficulty</t>
  </si>
  <si>
    <t>time_to_give_output</t>
  </si>
  <si>
    <t>brain_deact_31ant</t>
  </si>
  <si>
    <t>brain_deact_31post</t>
  </si>
  <si>
    <t>brain_deact_32</t>
  </si>
  <si>
    <t>time_to_understand</t>
  </si>
  <si>
    <t>readability_level</t>
  </si>
  <si>
    <t>correct_verif_questions</t>
  </si>
  <si>
    <t>binary_understandability</t>
  </si>
  <si>
    <t>gap_accuracy</t>
  </si>
  <si>
    <t>readability_level_before</t>
  </si>
  <si>
    <t>readability_level_ba</t>
  </si>
  <si>
    <t>time_to_read_complete</t>
  </si>
  <si>
    <t>perc_correct_output</t>
  </si>
  <si>
    <t>brain_deact_31</t>
  </si>
  <si>
    <t>complexity_level</t>
  </si>
  <si>
    <t>f</t>
  </si>
  <si>
    <t>correctness</t>
  </si>
  <si>
    <t>rating</t>
  </si>
  <si>
    <t>time</t>
  </si>
  <si>
    <t>physiological</t>
  </si>
  <si>
    <t>negative</t>
  </si>
  <si>
    <t>positive</t>
  </si>
  <si>
    <t>expected_cor?</t>
  </si>
  <si>
    <t>None</t>
  </si>
  <si>
    <t>Small</t>
  </si>
  <si>
    <t>Medium</t>
  </si>
  <si>
    <t>Large</t>
  </si>
  <si>
    <t>cor_intepretation</t>
  </si>
  <si>
    <t>stat_significant?</t>
  </si>
  <si>
    <t>Interpretation</t>
  </si>
  <si>
    <t>Lower</t>
  </si>
  <si>
    <t>Upper</t>
  </si>
  <si>
    <t># of expected cor</t>
  </si>
  <si>
    <t>% of expected cor</t>
  </si>
  <si>
    <t># of expected cor (Small+)</t>
  </si>
  <si>
    <t>% of expected cor (Small+)</t>
  </si>
  <si>
    <t># of correlations (non-blank)</t>
  </si>
  <si>
    <t># of correlations</t>
  </si>
  <si>
    <t># of expected cor (Medium)</t>
  </si>
  <si>
    <t>% of expected cor (Medium)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</si>
</sst>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4DFE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4" fillId="5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5" fillId="8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3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169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zoomScale="145" zoomScaleNormal="145" workbookViewId="0">
      <selection activeCell="D5" sqref="D5"/>
    </sheetView>
  </sheetViews>
  <sheetFormatPr baseColWidth="10" defaultColWidth="8.83203125" defaultRowHeight="15" x14ac:dyDescent="0.2"/>
  <cols>
    <col min="1" max="1" width="24.6640625" customWidth="1"/>
    <col min="2" max="2" width="10.6640625" style="3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5.33203125" customWidth="1"/>
    <col min="9" max="10" width="21.6640625" customWidth="1"/>
    <col min="11" max="12" width="21.6640625" hidden="1" customWidth="1"/>
    <col min="13" max="13" width="17.6640625" bestFit="1" customWidth="1"/>
    <col min="14" max="14" width="15" bestFit="1" customWidth="1"/>
    <col min="15" max="15" width="13.5" bestFit="1" customWidth="1"/>
    <col min="16" max="16" width="2.6640625" customWidth="1"/>
    <col min="19" max="19" width="13.164062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  <c r="P1" s="4"/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17</v>
      </c>
      <c r="G2" s="5">
        <v>50</v>
      </c>
      <c r="H2" s="5">
        <v>23</v>
      </c>
      <c r="I2" s="5">
        <v>-0.33772774774302539</v>
      </c>
      <c r="J2" s="5">
        <v>3.7619414014275793E-2</v>
      </c>
      <c r="K2" s="5">
        <v>-0.39768022528514663</v>
      </c>
      <c r="L2" s="5">
        <v>6.0216356265286271E-2</v>
      </c>
      <c r="M2" s="22" t="str">
        <f>IF(ISBLANK(I2),"",IF(AND(D2="negative",I2&lt;0),"y",IF(AND(D2="positive",I2&gt;0), "y","n")))</f>
        <v>y</v>
      </c>
      <c r="N2" s="23" t="str">
        <f>IF(ISBLANK(I2),"",LOOKUP(ABS(I2),all_tools!$Q$7:$Q$10,all_tools!$S$7:$S$10))</f>
        <v>Medium</v>
      </c>
      <c r="O2" s="23" t="str">
        <f>IF(ISBLANK(I2),"",IF(J2&lt;0.05,"y","n"))</f>
        <v>y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17</v>
      </c>
      <c r="G3" s="5">
        <v>50</v>
      </c>
      <c r="H3" s="5">
        <v>23</v>
      </c>
      <c r="I3" s="5">
        <v>-0.42754829069287381</v>
      </c>
      <c r="J3" s="5">
        <v>7.6410404822778357E-3</v>
      </c>
      <c r="K3" s="5">
        <v>-0.54528674124323695</v>
      </c>
      <c r="L3" s="5">
        <v>7.124393687845218E-3</v>
      </c>
      <c r="M3" s="22" t="str">
        <f>IF(ISBLANK(I3),"",IF(AND(D3="negative",I3&lt;0),"y",IF(AND(D3="positive",I3&gt;0), "y","n")))</f>
        <v>y</v>
      </c>
      <c r="N3" s="23" t="str">
        <f>IF(ISBLANK(I3),"",LOOKUP(ABS(I3),all_tools!$Q$7:$Q$10,all_tools!$S$7:$S$10))</f>
        <v>Medium</v>
      </c>
      <c r="O3" s="23" t="str">
        <f>IF(ISBLANK(I3),"",IF(J3&lt;0.05,"y","n"))</f>
        <v>y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17</v>
      </c>
      <c r="G4" s="5">
        <v>50</v>
      </c>
      <c r="H4" s="5">
        <v>23</v>
      </c>
      <c r="I4" s="5">
        <v>0.41117066001056379</v>
      </c>
      <c r="J4" s="5">
        <v>9.8210126151251805E-3</v>
      </c>
      <c r="K4" s="5">
        <v>0.53600031718611207</v>
      </c>
      <c r="L4" s="5">
        <v>8.3820912440796345E-3</v>
      </c>
      <c r="M4" s="22" t="str">
        <f>IF(ISBLANK(I4),"",IF(AND(D4="negative",I4&lt;0),"y",IF(AND(D4="positive",I4&gt;0), "y","n")))</f>
        <v>y</v>
      </c>
      <c r="N4" s="23" t="str">
        <f>IF(ISBLANK(I4),"",LOOKUP(ABS(I4),all_tools!$Q$7:$Q$10,all_tools!$S$7:$S$10))</f>
        <v>Medium</v>
      </c>
      <c r="O4" s="23" t="str">
        <f>IF(ISBLANK(I4),"",IF(J4&lt;0.05,"y","n"))</f>
        <v>y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7</v>
      </c>
      <c r="G5" s="7">
        <v>14</v>
      </c>
      <c r="H5" s="7">
        <v>12</v>
      </c>
      <c r="I5" s="7">
        <v>-0.31333978072025609</v>
      </c>
      <c r="J5" s="7">
        <v>0.18846999090100591</v>
      </c>
      <c r="K5" s="7">
        <v>-0.31783041284413188</v>
      </c>
      <c r="L5" s="7">
        <v>0.31406107950112661</v>
      </c>
      <c r="M5" s="24" t="str">
        <f>IF(ISBLANK(I5),"",IF(AND(D5="negative",I5&lt;0),"y",IF(AND(D5="positive",I5&gt;0), "y","n")))</f>
        <v>y</v>
      </c>
      <c r="N5" s="25" t="str">
        <f>IF(ISBLANK(I5),"",LOOKUP(ABS(I5),all_tools!$Q$7:$Q$10,all_tools!$S$7:$S$10))</f>
        <v>Medium</v>
      </c>
      <c r="O5" s="25" t="str">
        <f>IF(ISBLANK(I5),"",IF(J5&lt;0.05,"y","n"))</f>
        <v>n</v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7</v>
      </c>
      <c r="G6" s="7">
        <v>14</v>
      </c>
      <c r="H6" s="7">
        <v>12</v>
      </c>
      <c r="I6" s="7">
        <v>-0.45260190548481433</v>
      </c>
      <c r="J6" s="7">
        <v>5.7483531731336357E-2</v>
      </c>
      <c r="K6" s="7">
        <v>-0.46935421431633428</v>
      </c>
      <c r="L6" s="7">
        <v>0.12370498159100569</v>
      </c>
      <c r="M6" s="24" t="str">
        <f>IF(ISBLANK(I6),"",IF(AND(D6="negative",I6&lt;0),"y",IF(AND(D6="positive",I6&gt;0), "y","n")))</f>
        <v>y</v>
      </c>
      <c r="N6" s="25" t="str">
        <f>IF(ISBLANK(I6),"",LOOKUP(ABS(I6),all_tools!$Q$7:$Q$10,all_tools!$S$7:$S$10))</f>
        <v>Medium</v>
      </c>
      <c r="O6" s="25" t="str">
        <f>IF(ISBLANK(I6),"",IF(J6&lt;0.05,"y","n"))</f>
        <v>n</v>
      </c>
      <c r="Q6" s="34" t="s">
        <v>44</v>
      </c>
      <c r="R6" s="34" t="s">
        <v>45</v>
      </c>
      <c r="S6" s="34" t="s">
        <v>43</v>
      </c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7</v>
      </c>
      <c r="G7" s="7">
        <v>14</v>
      </c>
      <c r="H7" s="7">
        <v>12</v>
      </c>
      <c r="I7" s="7">
        <v>-0.38297084310253521</v>
      </c>
      <c r="J7" s="7">
        <v>0.1079738014574666</v>
      </c>
      <c r="K7" s="7">
        <v>-0.45826710689153899</v>
      </c>
      <c r="L7" s="7">
        <v>0.13405987835546679</v>
      </c>
      <c r="M7" s="24" t="str">
        <f>IF(ISBLANK(I7),"",IF(AND(D7="negative",I7&lt;0),"y",IF(AND(D7="positive",I7&gt;0), "y","n")))</f>
        <v>y</v>
      </c>
      <c r="N7" s="25" t="str">
        <f>IF(ISBLANK(I7),"",LOOKUP(ABS(I7),all_tools!$Q$7:$Q$10,all_tools!$S$7:$S$10))</f>
        <v>Medium</v>
      </c>
      <c r="O7" s="25" t="str">
        <f>IF(ISBLANK(I7),"",IF(J7&lt;0.05,"y","n"))</f>
        <v>n</v>
      </c>
      <c r="Q7" s="35">
        <v>0</v>
      </c>
      <c r="R7" s="35">
        <v>9.9000000000000005E-2</v>
      </c>
      <c r="S7" s="35" t="s">
        <v>37</v>
      </c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7</v>
      </c>
      <c r="G8" s="7">
        <v>14</v>
      </c>
      <c r="H8" s="7">
        <v>12</v>
      </c>
      <c r="I8" s="7">
        <v>0.13926212476455829</v>
      </c>
      <c r="J8" s="7">
        <v>0.5588858290416201</v>
      </c>
      <c r="K8" s="7">
        <v>0.20326363612124709</v>
      </c>
      <c r="L8" s="7">
        <v>0.52633237245257225</v>
      </c>
      <c r="M8" s="24" t="str">
        <f>IF(ISBLANK(I8),"",IF(AND(D8="negative",I8&lt;0),"y",IF(AND(D8="positive",I8&gt;0), "y","n")))</f>
        <v>y</v>
      </c>
      <c r="N8" s="25" t="str">
        <f>IF(ISBLANK(I8),"",LOOKUP(ABS(I8),all_tools!$Q$7:$Q$10,all_tools!$S$7:$S$10))</f>
        <v>Small</v>
      </c>
      <c r="O8" s="25" t="str">
        <f>IF(ISBLANK(I8),"",IF(J8&lt;0.05,"y","n"))</f>
        <v>n</v>
      </c>
      <c r="Q8" s="35">
        <v>0.1</v>
      </c>
      <c r="R8" s="35">
        <v>0.29899999999999999</v>
      </c>
      <c r="S8" s="35" t="s">
        <v>38</v>
      </c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90</v>
      </c>
      <c r="G9" s="11">
        <v>392</v>
      </c>
      <c r="H9" s="11">
        <v>100</v>
      </c>
      <c r="I9" s="11">
        <v>-0.22964462414024381</v>
      </c>
      <c r="J9" s="11">
        <v>1.3810859520988481E-3</v>
      </c>
      <c r="K9" s="11">
        <v>-0.32505085088761609</v>
      </c>
      <c r="L9" s="11">
        <v>9.6778635956533269E-4</v>
      </c>
      <c r="M9" s="26" t="str">
        <f>IF(ISBLANK(I9),"",IF(AND(D9="negative",I9&lt;0),"y",IF(AND(D9="positive",I9&gt;0), "y","n")))</f>
        <v>y</v>
      </c>
      <c r="N9" s="27" t="str">
        <f>IF(ISBLANK(I9),"",LOOKUP(ABS(I9),all_tools!$Q$7:$Q$10,all_tools!$S$7:$S$10))</f>
        <v>Small</v>
      </c>
      <c r="O9" s="27" t="str">
        <f>IF(ISBLANK(I9),"",IF(J9&lt;0.05,"y","n"))</f>
        <v>y</v>
      </c>
      <c r="Q9" s="36">
        <v>0.3</v>
      </c>
      <c r="R9" s="36">
        <v>0.499</v>
      </c>
      <c r="S9" s="36" t="s">
        <v>39</v>
      </c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38</v>
      </c>
      <c r="G10" s="14">
        <v>156</v>
      </c>
      <c r="H10" s="14">
        <v>50</v>
      </c>
      <c r="I10" s="14">
        <v>-2.1865071526333869E-2</v>
      </c>
      <c r="J10" s="14">
        <v>0.85746045357848777</v>
      </c>
      <c r="K10" s="14">
        <v>-2.3705418235251699E-2</v>
      </c>
      <c r="L10" s="14">
        <v>0.87019890091340346</v>
      </c>
      <c r="M10" s="28" t="str">
        <f>IF(ISBLANK(I10),"",IF(AND(D10="negative",I10&lt;0),"y",IF(AND(D10="positive",I10&gt;0), "y","n")))</f>
        <v>y</v>
      </c>
      <c r="N10" s="29" t="str">
        <f>IF(ISBLANK(I10),"",LOOKUP(ABS(I10),all_tools!$Q$7:$Q$10,all_tools!$S$7:$S$10))</f>
        <v>None</v>
      </c>
      <c r="O10" s="29" t="str">
        <f>IF(ISBLANK(I10),"",IF(J10&lt;0.05,"y","n"))</f>
        <v>n</v>
      </c>
      <c r="Q10" s="37">
        <v>0.5</v>
      </c>
      <c r="R10" s="37">
        <v>1</v>
      </c>
      <c r="S10" s="37" t="s">
        <v>40</v>
      </c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38</v>
      </c>
      <c r="G11" s="14">
        <v>156</v>
      </c>
      <c r="H11" s="14">
        <v>50</v>
      </c>
      <c r="I11" s="14">
        <v>-2.8152946873129591E-2</v>
      </c>
      <c r="J11" s="14">
        <v>0.80868009561069343</v>
      </c>
      <c r="K11" s="14">
        <v>-2.915890758270907E-2</v>
      </c>
      <c r="L11" s="14">
        <v>0.84068897194493819</v>
      </c>
      <c r="M11" s="28" t="str">
        <f>IF(ISBLANK(I11),"",IF(AND(D11="negative",I11&lt;0),"y",IF(AND(D11="positive",I11&gt;0), "y","n")))</f>
        <v>y</v>
      </c>
      <c r="N11" s="29" t="str">
        <f>IF(ISBLANK(I11),"",LOOKUP(ABS(I11),all_tools!$Q$7:$Q$10,all_tools!$S$7:$S$10))</f>
        <v>None</v>
      </c>
      <c r="O11" s="29" t="str">
        <f>IF(ISBLANK(I11),"",IF(J11&lt;0.05,"y","n"))</f>
        <v>n</v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38</v>
      </c>
      <c r="G12" s="14">
        <v>156</v>
      </c>
      <c r="H12" s="14">
        <v>50</v>
      </c>
      <c r="I12" s="14">
        <v>-0.24788466776030799</v>
      </c>
      <c r="J12" s="14">
        <v>3.1887928946905821E-2</v>
      </c>
      <c r="K12" s="14">
        <v>-0.31090970189222938</v>
      </c>
      <c r="L12" s="14">
        <v>2.7974705548467111E-2</v>
      </c>
      <c r="M12" s="28" t="str">
        <f>IF(ISBLANK(I12),"",IF(AND(D12="negative",I12&lt;0),"y",IF(AND(D12="positive",I12&gt;0), "y","n")))</f>
        <v>n</v>
      </c>
      <c r="N12" s="29" t="str">
        <f>IF(ISBLANK(I12),"",LOOKUP(ABS(I12),all_tools!$Q$7:$Q$10,all_tools!$S$7:$S$10))</f>
        <v>Small</v>
      </c>
      <c r="O12" s="29" t="str">
        <f>IF(ISBLANK(I12),"",IF(J12&lt;0.05,"y","n"))</f>
        <v>y</v>
      </c>
    </row>
    <row r="13" spans="1:19" s="17" customFormat="1" x14ac:dyDescent="0.2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30</v>
      </c>
      <c r="G13" s="17">
        <v>108</v>
      </c>
      <c r="H13" s="17">
        <v>30</v>
      </c>
      <c r="I13" s="17">
        <v>-0.35467801654479708</v>
      </c>
      <c r="J13" s="17">
        <v>1.2621596666894941E-2</v>
      </c>
      <c r="K13" s="17">
        <v>-0.44637709632263278</v>
      </c>
      <c r="L13" s="17">
        <v>1.341282859891604E-2</v>
      </c>
      <c r="M13" s="30" t="str">
        <f>IF(ISBLANK(I13),"",IF(AND(D13="negative",I13&lt;0),"y",IF(AND(D13="positive",I13&gt;0), "y","n")))</f>
        <v>y</v>
      </c>
      <c r="N13" s="31" t="str">
        <f>IF(ISBLANK(I13),"",LOOKUP(ABS(I13),all_tools!$Q$7:$Q$10,all_tools!$S$7:$S$10))</f>
        <v>Medium</v>
      </c>
      <c r="O13" s="31" t="str">
        <f>IF(ISBLANK(I13),"",IF(J13&lt;0.05,"y","n"))</f>
        <v>y</v>
      </c>
    </row>
    <row r="14" spans="1:19" s="17" customFormat="1" x14ac:dyDescent="0.2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30</v>
      </c>
      <c r="G14" s="17">
        <v>108</v>
      </c>
      <c r="H14" s="17">
        <v>30</v>
      </c>
      <c r="I14" s="17">
        <v>0.28867513459481292</v>
      </c>
      <c r="J14" s="17">
        <v>4.2769472400546932E-2</v>
      </c>
      <c r="K14" s="17">
        <v>0.37171435842914707</v>
      </c>
      <c r="L14" s="17">
        <v>4.3116723587406078E-2</v>
      </c>
      <c r="M14" s="30" t="str">
        <f>IF(ISBLANK(I14),"",IF(AND(D14="negative",I14&lt;0),"y",IF(AND(D14="positive",I14&gt;0), "y","n")))</f>
        <v>n</v>
      </c>
      <c r="N14" s="31" t="str">
        <f>IF(ISBLANK(I14),"",LOOKUP(ABS(I14),all_tools!$Q$7:$Q$10,all_tools!$S$7:$S$10))</f>
        <v>Small</v>
      </c>
      <c r="O14" s="31" t="str">
        <f>IF(ISBLANK(I14),"",IF(J14&lt;0.05,"y","n"))</f>
        <v>y</v>
      </c>
    </row>
    <row r="15" spans="1:19" s="17" customFormat="1" x14ac:dyDescent="0.2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30</v>
      </c>
      <c r="G15" s="17">
        <v>108</v>
      </c>
      <c r="H15" s="17">
        <v>30</v>
      </c>
      <c r="I15" s="17">
        <v>0.28465018844122308</v>
      </c>
      <c r="J15" s="17">
        <v>4.660031288457147E-2</v>
      </c>
      <c r="K15" s="17">
        <v>0.35448340067936168</v>
      </c>
      <c r="L15" s="17">
        <v>5.4602722383488088E-2</v>
      </c>
      <c r="M15" s="30" t="str">
        <f>IF(ISBLANK(I15),"",IF(AND(D15="negative",I15&lt;0),"y",IF(AND(D15="positive",I15&gt;0), "y","n")))</f>
        <v>n</v>
      </c>
      <c r="N15" s="31" t="str">
        <f>IF(ISBLANK(I15),"",LOOKUP(ABS(I15),all_tools!$Q$7:$Q$10,all_tools!$S$7:$S$10))</f>
        <v>Small</v>
      </c>
      <c r="O15" s="31" t="str">
        <f>IF(ISBLANK(I15),"",IF(J15&lt;0.05,"y","n"))</f>
        <v>y</v>
      </c>
    </row>
    <row r="16" spans="1:19" s="17" customFormat="1" x14ac:dyDescent="0.2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30</v>
      </c>
      <c r="G16" s="17">
        <v>108</v>
      </c>
      <c r="H16" s="17">
        <v>30</v>
      </c>
      <c r="I16" s="17">
        <v>-0.3462790510727774</v>
      </c>
      <c r="J16" s="17">
        <v>1.4781425524297349E-2</v>
      </c>
      <c r="K16" s="17">
        <v>-0.41908679900098411</v>
      </c>
      <c r="L16" s="17">
        <v>2.1157287218488061E-2</v>
      </c>
      <c r="M16" s="30" t="str">
        <f>IF(ISBLANK(I16),"",IF(AND(D16="negative",I16&lt;0),"y",IF(AND(D16="positive",I16&gt;0), "y","n")))</f>
        <v>n</v>
      </c>
      <c r="N16" s="31" t="str">
        <f>IF(ISBLANK(I16),"",LOOKUP(ABS(I16),all_tools!$Q$7:$Q$10,all_tools!$S$7:$S$10))</f>
        <v>Medium</v>
      </c>
      <c r="O16" s="31" t="str">
        <f>IF(ISBLANK(I16),"",IF(J16&lt;0.05,"y","n"))</f>
        <v>y</v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15</v>
      </c>
      <c r="G17" s="19">
        <v>39</v>
      </c>
      <c r="H17" s="19">
        <v>16</v>
      </c>
      <c r="I17" s="19">
        <v>-0.1626978433639921</v>
      </c>
      <c r="J17" s="19">
        <v>0.40437459037730811</v>
      </c>
      <c r="K17" s="19">
        <v>-0.25007261109650641</v>
      </c>
      <c r="L17" s="19">
        <v>0.35024692329134183</v>
      </c>
      <c r="M17" s="32" t="str">
        <f>IF(ISBLANK(I17),"",IF(AND(D17="negative",I17&lt;0),"y",IF(AND(D17="positive",I17&gt;0), "y","n")))</f>
        <v>y</v>
      </c>
      <c r="N17" s="33" t="str">
        <f>IF(ISBLANK(I17),"",LOOKUP(ABS(I17),all_tools!$Q$7:$Q$10,all_tools!$S$7:$S$10))</f>
        <v>Small</v>
      </c>
      <c r="O17" s="33" t="str">
        <f>IF(ISBLANK(I17),"",IF(J17&lt;0.05,"y","n"))</f>
        <v>n</v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15</v>
      </c>
      <c r="G18" s="19">
        <v>39</v>
      </c>
      <c r="H18" s="19">
        <v>16</v>
      </c>
      <c r="I18" s="19">
        <v>-0.1988529196671015</v>
      </c>
      <c r="J18" s="19">
        <v>0.30814110145026219</v>
      </c>
      <c r="K18" s="19">
        <v>-0.27417599529857928</v>
      </c>
      <c r="L18" s="19">
        <v>0.30413535547603471</v>
      </c>
      <c r="M18" s="32" t="str">
        <f>IF(ISBLANK(I18),"",IF(AND(D18="negative",I18&lt;0),"y",IF(AND(D18="positive",I18&gt;0), "y","n")))</f>
        <v>y</v>
      </c>
      <c r="N18" s="33" t="str">
        <f>IF(ISBLANK(I18),"",LOOKUP(ABS(I18),all_tools!$Q$7:$Q$10,all_tools!$S$7:$S$10))</f>
        <v>Small</v>
      </c>
      <c r="O18" s="33" t="str">
        <f>IF(ISBLANK(I18),"",IF(J18&lt;0.05,"y","n"))</f>
        <v>n</v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15</v>
      </c>
      <c r="G19" s="19">
        <v>39</v>
      </c>
      <c r="H19" s="19">
        <v>16</v>
      </c>
      <c r="I19" s="19">
        <v>0.37214337343798642</v>
      </c>
      <c r="J19" s="19">
        <v>5.7299015704164173E-2</v>
      </c>
      <c r="K19" s="19">
        <v>0.44397949108629498</v>
      </c>
      <c r="L19" s="19">
        <v>8.4931221002269242E-2</v>
      </c>
      <c r="M19" s="32" t="str">
        <f>IF(ISBLANK(I19),"",IF(AND(D19="negative",I19&lt;0),"y",IF(AND(D19="positive",I19&gt;0), "y","n")))</f>
        <v>y</v>
      </c>
      <c r="N19" s="33" t="str">
        <f>IF(ISBLANK(I19),"",LOOKUP(ABS(I19),all_tools!$Q$7:$Q$10,all_tools!$S$7:$S$10))</f>
        <v>Medium</v>
      </c>
      <c r="O19" s="33" t="str">
        <f>IF(ISBLANK(I19),"",IF(J19&lt;0.05,"y","n"))</f>
        <v>n</v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15</v>
      </c>
      <c r="G20" s="19">
        <v>39</v>
      </c>
      <c r="H20" s="19">
        <v>16</v>
      </c>
      <c r="I20" s="19">
        <v>-0.1647705109143269</v>
      </c>
      <c r="J20" s="19">
        <v>0.40275465389762488</v>
      </c>
      <c r="K20" s="19">
        <v>-0.23419134846990361</v>
      </c>
      <c r="L20" s="19">
        <v>0.38265747367004138</v>
      </c>
      <c r="M20" s="32" t="str">
        <f>IF(ISBLANK(I20),"",IF(AND(D20="negative",I20&lt;0),"y",IF(AND(D20="positive",I20&gt;0), "y","n")))</f>
        <v>y</v>
      </c>
      <c r="N20" s="33" t="str">
        <f>IF(ISBLANK(I20),"",LOOKUP(ABS(I20),all_tools!$Q$7:$Q$10,all_tools!$S$7:$S$10))</f>
        <v>Small</v>
      </c>
      <c r="O20" s="33" t="str">
        <f>IF(ISBLANK(I20),"",IF(J20&lt;0.05,"y","n"))</f>
        <v>n</v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15</v>
      </c>
      <c r="G21" s="19">
        <v>39</v>
      </c>
      <c r="H21" s="19">
        <v>16</v>
      </c>
      <c r="I21" s="19">
        <v>-0.1265427670608828</v>
      </c>
      <c r="J21" s="19">
        <v>0.51663737981598823</v>
      </c>
      <c r="K21" s="19">
        <v>-0.15968492033873299</v>
      </c>
      <c r="L21" s="19">
        <v>0.55469599227334498</v>
      </c>
      <c r="M21" s="32" t="str">
        <f>IF(ISBLANK(I21),"",IF(AND(D21="negative",I21&lt;0),"y",IF(AND(D21="positive",I21&gt;0), "y","n")))</f>
        <v>n</v>
      </c>
      <c r="N21" s="33" t="str">
        <f>IF(ISBLANK(I21),"",LOOKUP(ABS(I21),all_tools!$Q$7:$Q$10,all_tools!$S$7:$S$10))</f>
        <v>Small</v>
      </c>
      <c r="O21" s="33" t="str">
        <f>IF(ISBLANK(I21),"",IF(J21&lt;0.05,"y","n"))</f>
        <v>n</v>
      </c>
    </row>
    <row r="23" spans="1:15" x14ac:dyDescent="0.2">
      <c r="J23" t="s">
        <v>50</v>
      </c>
      <c r="M23" s="3">
        <f>M24-COUNTBLANK(M2:M21)</f>
        <v>20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15</v>
      </c>
    </row>
    <row r="26" spans="1:15" x14ac:dyDescent="0.2">
      <c r="J26" t="s">
        <v>47</v>
      </c>
      <c r="M26" s="38">
        <f>M25/M24</f>
        <v>0.75</v>
      </c>
    </row>
    <row r="27" spans="1:15" x14ac:dyDescent="0.2">
      <c r="J27" t="s">
        <v>48</v>
      </c>
      <c r="M27" s="3">
        <f>M25-COUNTIFS(M2:M21,"y",N2:N21,"None")</f>
        <v>13</v>
      </c>
    </row>
    <row r="28" spans="1:15" x14ac:dyDescent="0.2">
      <c r="J28" t="s">
        <v>49</v>
      </c>
      <c r="M28" s="38">
        <f>M27/M24</f>
        <v>0.65</v>
      </c>
    </row>
    <row r="29" spans="1:15" x14ac:dyDescent="0.2">
      <c r="J29" t="s">
        <v>52</v>
      </c>
      <c r="M29" s="3">
        <f>COUNTIF(N2:N21,"Medium")</f>
        <v>9</v>
      </c>
    </row>
    <row r="30" spans="1:15" x14ac:dyDescent="0.2">
      <c r="J30" t="s">
        <v>53</v>
      </c>
      <c r="M30" s="38">
        <f>M29/M24</f>
        <v>0.45</v>
      </c>
    </row>
  </sheetData>
  <autoFilter ref="A1:O21" xr:uid="{00000000-0001-0000-00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"/>
  <sheetViews>
    <sheetView zoomScale="145" zoomScaleNormal="145" workbookViewId="0">
      <selection activeCell="M13" sqref="M13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4.33203125" customWidth="1"/>
    <col min="9" max="9" width="21.6640625" customWidth="1"/>
    <col min="10" max="10" width="22.6640625" bestFit="1" customWidth="1"/>
    <col min="11" max="11" width="20.6640625" hidden="1" customWidth="1"/>
    <col min="12" max="12" width="21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3</v>
      </c>
      <c r="G2" s="5">
        <v>7</v>
      </c>
      <c r="H2" s="5">
        <v>23</v>
      </c>
      <c r="I2" s="5">
        <v>-0.2277100170213244</v>
      </c>
      <c r="J2" s="5">
        <v>0.20032802218695259</v>
      </c>
      <c r="K2" s="5">
        <v>-0.27197235029387162</v>
      </c>
      <c r="L2" s="5">
        <v>0.20932509565963231</v>
      </c>
      <c r="M2" s="22" t="str">
        <f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>IF(ISBLANK(I2),"",IF(J2&lt;0.05,"y","n"))</f>
        <v>n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3</v>
      </c>
      <c r="G3" s="5">
        <v>7</v>
      </c>
      <c r="H3" s="5">
        <v>23</v>
      </c>
      <c r="I3" s="5">
        <v>-0.26347777762091701</v>
      </c>
      <c r="J3" s="5">
        <v>0.1329850671160174</v>
      </c>
      <c r="K3" s="5">
        <v>-0.32017787305285961</v>
      </c>
      <c r="L3" s="5">
        <v>0.13637641008504059</v>
      </c>
      <c r="M3" s="22" t="str">
        <f>IF(ISBLANK(I3),"",IF(AND(D3="negative",I3&lt;0),"y",IF(AND(D3="positive",I3&gt;0), "y","n")))</f>
        <v>y</v>
      </c>
      <c r="N3" s="23" t="str">
        <f>IF(ISBLANK(I3),"",LOOKUP(ABS(I3),all_tools!$Q$7:$Q$10,all_tools!$S$7:$S$10))</f>
        <v>Small</v>
      </c>
      <c r="O3" s="23" t="str">
        <f>IF(ISBLANK(I3),"",IF(J3&lt;0.05,"y","n"))</f>
        <v>n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3</v>
      </c>
      <c r="G4" s="5">
        <v>7</v>
      </c>
      <c r="H4" s="5">
        <v>23</v>
      </c>
      <c r="I4" s="5">
        <v>0.2297034206521828</v>
      </c>
      <c r="J4" s="5">
        <v>0.18729084163390899</v>
      </c>
      <c r="K4" s="5">
        <v>0.28096954242303013</v>
      </c>
      <c r="L4" s="5">
        <v>0.19405167261558409</v>
      </c>
      <c r="M4" s="22" t="str">
        <f>IF(ISBLANK(I4),"",IF(AND(D4="negative",I4&lt;0),"y",IF(AND(D4="positive",I4&gt;0), "y","n")))</f>
        <v>y</v>
      </c>
      <c r="N4" s="23" t="str">
        <f>IF(ISBLANK(I4),"",LOOKUP(ABS(I4),all_tools!$Q$7:$Q$10,all_tools!$S$7:$S$10))</f>
        <v>Small</v>
      </c>
      <c r="O4" s="23" t="str">
        <f>IF(ISBLANK(I4),"",IF(J4&lt;0.05,"y","n"))</f>
        <v>n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0</v>
      </c>
      <c r="G5" s="7">
        <v>0</v>
      </c>
      <c r="H5" s="7">
        <v>12</v>
      </c>
      <c r="M5" s="24" t="str">
        <f>IF(ISBLANK(I5),"",IF(AND(D5="negative",I5&lt;0),"y",IF(AND(D5="positive",I5&gt;0), "y","n")))</f>
        <v/>
      </c>
      <c r="N5" s="25" t="str">
        <f>IF(ISBLANK(I5),"",LOOKUP(ABS(I5),all_tools!$Q$7:$Q$10,all_tools!$S$7:$S$10))</f>
        <v/>
      </c>
      <c r="O5" s="25" t="str">
        <f>IF(ISBLANK(I5),"",IF(J5&lt;0.05,"y","n"))</f>
        <v/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0</v>
      </c>
      <c r="G6" s="7">
        <v>0</v>
      </c>
      <c r="H6" s="7">
        <v>12</v>
      </c>
      <c r="M6" s="24" t="str">
        <f>IF(ISBLANK(I6),"",IF(AND(D6="negative",I6&lt;0),"y",IF(AND(D6="positive",I6&gt;0), "y","n")))</f>
        <v/>
      </c>
      <c r="N6" s="25" t="str">
        <f>IF(ISBLANK(I6),"",LOOKUP(ABS(I6),all_tools!$Q$7:$Q$10,all_tools!$S$7:$S$10))</f>
        <v/>
      </c>
      <c r="O6" s="25" t="str">
        <f>IF(ISBLANK(I6),"",IF(J6&lt;0.05,"y","n"))</f>
        <v/>
      </c>
      <c r="Q6" s="9"/>
      <c r="R6" s="9"/>
      <c r="S6" s="9"/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0</v>
      </c>
      <c r="G7" s="7">
        <v>0</v>
      </c>
      <c r="H7" s="7">
        <v>12</v>
      </c>
      <c r="M7" s="24" t="str">
        <f>IF(ISBLANK(I7),"",IF(AND(D7="negative",I7&lt;0),"y",IF(AND(D7="positive",I7&gt;0), "y","n")))</f>
        <v/>
      </c>
      <c r="N7" s="25" t="str">
        <f>IF(ISBLANK(I7),"",LOOKUP(ABS(I7),all_tools!$Q$7:$Q$10,all_tools!$S$7:$S$10))</f>
        <v/>
      </c>
      <c r="O7" s="25" t="str">
        <f>IF(ISBLANK(I7),"",IF(J7&lt;0.05,"y","n"))</f>
        <v/>
      </c>
      <c r="Q7" s="10"/>
      <c r="R7" s="10"/>
      <c r="S7" s="10"/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0</v>
      </c>
      <c r="G8" s="7">
        <v>0</v>
      </c>
      <c r="H8" s="7">
        <v>12</v>
      </c>
      <c r="M8" s="24" t="str">
        <f>IF(ISBLANK(I8),"",IF(AND(D8="negative",I8&lt;0),"y",IF(AND(D8="positive",I8&gt;0), "y","n")))</f>
        <v/>
      </c>
      <c r="N8" s="25" t="str">
        <f>IF(ISBLANK(I8),"",LOOKUP(ABS(I8),all_tools!$Q$7:$Q$10,all_tools!$S$7:$S$10))</f>
        <v/>
      </c>
      <c r="O8" s="25" t="str">
        <f>IF(ISBLANK(I8),"",IF(J8&lt;0.05,"y","n"))</f>
        <v/>
      </c>
      <c r="Q8" s="10"/>
      <c r="R8" s="10"/>
      <c r="S8" s="10"/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19</v>
      </c>
      <c r="G9" s="11">
        <v>52</v>
      </c>
      <c r="H9" s="11">
        <v>100</v>
      </c>
      <c r="I9" s="11">
        <v>-0.22890415976703279</v>
      </c>
      <c r="J9" s="11">
        <v>4.1540622048766972E-3</v>
      </c>
      <c r="K9" s="11">
        <v>-0.28726717466178431</v>
      </c>
      <c r="L9" s="11">
        <v>3.7567205497513649E-3</v>
      </c>
      <c r="M9" s="26" t="str">
        <f>IF(ISBLANK(I9),"",IF(AND(D9="negative",I9&lt;0),"y",IF(AND(D9="positive",I9&gt;0), "y","n")))</f>
        <v>y</v>
      </c>
      <c r="N9" s="27" t="str">
        <f>IF(ISBLANK(I9),"",LOOKUP(ABS(I9),all_tools!$Q$7:$Q$10,all_tools!$S$7:$S$10))</f>
        <v>Small</v>
      </c>
      <c r="O9" s="27" t="str">
        <f>IF(ISBLANK(I9),"",IF(J9&lt;0.05,"y","n"))</f>
        <v>y</v>
      </c>
      <c r="Q9" s="13"/>
      <c r="R9" s="13"/>
      <c r="S9" s="13"/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28</v>
      </c>
      <c r="G10" s="14">
        <v>83</v>
      </c>
      <c r="H10" s="14">
        <v>50</v>
      </c>
      <c r="I10" s="14">
        <v>-1.7889603976091351E-2</v>
      </c>
      <c r="J10" s="14">
        <v>0.88317001415190322</v>
      </c>
      <c r="K10" s="14">
        <v>-2.1745521452022229E-2</v>
      </c>
      <c r="L10" s="14">
        <v>0.88084937555910936</v>
      </c>
      <c r="M10" s="28" t="str">
        <f>IF(ISBLANK(I10),"",IF(AND(D10="negative",I10&lt;0),"y",IF(AND(D10="positive",I10&gt;0), "y","n")))</f>
        <v>y</v>
      </c>
      <c r="N10" s="29" t="str">
        <f>IF(ISBLANK(I10),"",LOOKUP(ABS(I10),all_tools!$Q$7:$Q$10,all_tools!$S$7:$S$10))</f>
        <v>None</v>
      </c>
      <c r="O10" s="29" t="str">
        <f>IF(ISBLANK(I10),"",IF(J10&lt;0.05,"y","n"))</f>
        <v>n</v>
      </c>
      <c r="Q10" s="16"/>
      <c r="R10" s="16"/>
      <c r="S10" s="16"/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28</v>
      </c>
      <c r="G11" s="14">
        <v>83</v>
      </c>
      <c r="H11" s="14">
        <v>50</v>
      </c>
      <c r="I11" s="14">
        <v>-2.439922062337898E-2</v>
      </c>
      <c r="J11" s="14">
        <v>0.83378844789272755</v>
      </c>
      <c r="K11" s="14">
        <v>-2.8051607294758089E-2</v>
      </c>
      <c r="L11" s="14">
        <v>0.84666464123863983</v>
      </c>
      <c r="M11" s="28" t="str">
        <f>IF(ISBLANK(I11),"",IF(AND(D11="negative",I11&lt;0),"y",IF(AND(D11="positive",I11&gt;0), "y","n")))</f>
        <v>y</v>
      </c>
      <c r="N11" s="29" t="str">
        <f>IF(ISBLANK(I11),"",LOOKUP(ABS(I11),all_tools!$Q$7:$Q$10,all_tools!$S$7:$S$10))</f>
        <v>None</v>
      </c>
      <c r="O11" s="29" t="str">
        <f>IF(ISBLANK(I11),"",IF(J11&lt;0.05,"y","n"))</f>
        <v>n</v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28</v>
      </c>
      <c r="G12" s="14">
        <v>83</v>
      </c>
      <c r="H12" s="14">
        <v>50</v>
      </c>
      <c r="I12" s="14">
        <v>-0.25161225674918491</v>
      </c>
      <c r="J12" s="14">
        <v>2.940004335865699E-2</v>
      </c>
      <c r="K12" s="14">
        <v>-0.31183200892839741</v>
      </c>
      <c r="L12" s="14">
        <v>2.7488825966879269E-2</v>
      </c>
      <c r="M12" s="28" t="str">
        <f>IF(ISBLANK(I12),"",IF(AND(D12="negative",I12&lt;0),"y",IF(AND(D12="positive",I12&gt;0), "y","n")))</f>
        <v>n</v>
      </c>
      <c r="N12" s="29" t="str">
        <f>IF(ISBLANK(I12),"",LOOKUP(ABS(I12),all_tools!$Q$7:$Q$10,all_tools!$S$7:$S$10))</f>
        <v>Small</v>
      </c>
      <c r="O12" s="29" t="str">
        <f>IF(ISBLANK(I12),"",IF(J12&lt;0.05,"y","n"))</f>
        <v>y</v>
      </c>
    </row>
    <row r="13" spans="1:19" s="17" customFormat="1" x14ac:dyDescent="0.2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12</v>
      </c>
      <c r="G13" s="17">
        <v>12</v>
      </c>
      <c r="H13" s="17">
        <v>30</v>
      </c>
      <c r="I13" s="17">
        <v>-0.153506269493634</v>
      </c>
      <c r="J13" s="17">
        <v>0.31976301166779852</v>
      </c>
      <c r="K13" s="17">
        <v>-0.1847566494939108</v>
      </c>
      <c r="L13" s="17">
        <v>0.32836965842449101</v>
      </c>
      <c r="M13" s="30" t="str">
        <f>IF(ISBLANK(I13),"",IF(AND(D13="negative",I13&lt;0),"y",IF(AND(D13="positive",I13&gt;0), "y","n")))</f>
        <v>y</v>
      </c>
      <c r="N13" s="31" t="str">
        <f>IF(ISBLANK(I13),"",LOOKUP(ABS(I13),all_tools!$Q$7:$Q$10,all_tools!$S$7:$S$10))</f>
        <v>Small</v>
      </c>
      <c r="O13" s="31" t="str">
        <f>IF(ISBLANK(I13),"",IF(J13&lt;0.05,"y","n"))</f>
        <v>n</v>
      </c>
    </row>
    <row r="14" spans="1:19" s="17" customFormat="1" x14ac:dyDescent="0.2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12</v>
      </c>
      <c r="G14" s="17">
        <v>12</v>
      </c>
      <c r="H14" s="17">
        <v>30</v>
      </c>
      <c r="I14" s="17">
        <v>0.2095131203515696</v>
      </c>
      <c r="J14" s="17">
        <v>0.17537923007396619</v>
      </c>
      <c r="K14" s="17">
        <v>0.25163952349993862</v>
      </c>
      <c r="L14" s="17">
        <v>0.17978258043948159</v>
      </c>
      <c r="M14" s="30" t="str">
        <f>IF(ISBLANK(I14),"",IF(AND(D14="negative",I14&lt;0),"y",IF(AND(D14="positive",I14&gt;0), "y","n")))</f>
        <v>n</v>
      </c>
      <c r="N14" s="31" t="str">
        <f>IF(ISBLANK(I14),"",LOOKUP(ABS(I14),all_tools!$Q$7:$Q$10,all_tools!$S$7:$S$10))</f>
        <v>Small</v>
      </c>
      <c r="O14" s="31" t="str">
        <f>IF(ISBLANK(I14),"",IF(J14&lt;0.05,"y","n"))</f>
        <v>n</v>
      </c>
    </row>
    <row r="15" spans="1:19" s="17" customFormat="1" x14ac:dyDescent="0.2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12</v>
      </c>
      <c r="G15" s="17">
        <v>12</v>
      </c>
      <c r="H15" s="17">
        <v>30</v>
      </c>
      <c r="I15" s="17">
        <v>0.20720097246551281</v>
      </c>
      <c r="J15" s="17">
        <v>0.18192926663069439</v>
      </c>
      <c r="K15" s="17">
        <v>0.24787325439669219</v>
      </c>
      <c r="L15" s="17">
        <v>0.18660467276809919</v>
      </c>
      <c r="M15" s="30" t="str">
        <f>IF(ISBLANK(I15),"",IF(AND(D15="negative",I15&lt;0),"y",IF(AND(D15="positive",I15&gt;0), "y","n")))</f>
        <v>n</v>
      </c>
      <c r="N15" s="31" t="str">
        <f>IF(ISBLANK(I15),"",LOOKUP(ABS(I15),all_tools!$Q$7:$Q$10,all_tools!$S$7:$S$10))</f>
        <v>Small</v>
      </c>
      <c r="O15" s="31" t="str">
        <f>IF(ISBLANK(I15),"",IF(J15&lt;0.05,"y","n"))</f>
        <v>n</v>
      </c>
    </row>
    <row r="16" spans="1:19" s="17" customFormat="1" x14ac:dyDescent="0.2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12</v>
      </c>
      <c r="G16" s="17">
        <v>12</v>
      </c>
      <c r="H16" s="17">
        <v>30</v>
      </c>
      <c r="I16" s="17">
        <v>-6.5246691057189277E-2</v>
      </c>
      <c r="J16" s="17">
        <v>0.67205176865918925</v>
      </c>
      <c r="K16" s="17">
        <v>-7.8611105106096368E-2</v>
      </c>
      <c r="L16" s="17">
        <v>0.67966876801064502</v>
      </c>
      <c r="M16" s="30" t="str">
        <f>IF(ISBLANK(I16),"",IF(AND(D16="negative",I16&lt;0),"y",IF(AND(D16="positive",I16&gt;0), "y","n")))</f>
        <v>n</v>
      </c>
      <c r="N16" s="31" t="str">
        <f>IF(ISBLANK(I16),"",LOOKUP(ABS(I16),all_tools!$Q$7:$Q$10,all_tools!$S$7:$S$10))</f>
        <v>None</v>
      </c>
      <c r="O16" s="31" t="str">
        <f>IF(ISBLANK(I16),"",IF(J16&lt;0.05,"y","n"))</f>
        <v>n</v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3</v>
      </c>
      <c r="G17" s="19">
        <v>3</v>
      </c>
      <c r="H17" s="19">
        <v>16</v>
      </c>
      <c r="I17" s="19">
        <v>-0.10232343558582011</v>
      </c>
      <c r="J17" s="19">
        <v>0.63773289005018841</v>
      </c>
      <c r="K17" s="19">
        <v>-0.12157835800107809</v>
      </c>
      <c r="L17" s="19">
        <v>0.65376710935384819</v>
      </c>
      <c r="M17" s="32" t="str">
        <f>IF(ISBLANK(I17),"",IF(AND(D17="negative",I17&lt;0),"y",IF(AND(D17="positive",I17&gt;0), "y","n")))</f>
        <v>y</v>
      </c>
      <c r="N17" s="33" t="str">
        <f>IF(ISBLANK(I17),"",LOOKUP(ABS(I17),all_tools!$Q$7:$Q$10,all_tools!$S$7:$S$10))</f>
        <v>Small</v>
      </c>
      <c r="O17" s="33" t="str">
        <f>IF(ISBLANK(I17),"",IF(J17&lt;0.05,"y","n"))</f>
        <v>n</v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3</v>
      </c>
      <c r="G18" s="19">
        <v>3</v>
      </c>
      <c r="H18" s="19">
        <v>16</v>
      </c>
      <c r="I18" s="19">
        <v>-1.4617633655117149E-2</v>
      </c>
      <c r="J18" s="19">
        <v>0.94636892512423998</v>
      </c>
      <c r="K18" s="19">
        <v>-1.736833685729687E-2</v>
      </c>
      <c r="L18" s="19">
        <v>0.94909603273704102</v>
      </c>
      <c r="M18" s="32" t="str">
        <f>IF(ISBLANK(I18),"",IF(AND(D18="negative",I18&lt;0),"y",IF(AND(D18="positive",I18&gt;0), "y","n")))</f>
        <v>y</v>
      </c>
      <c r="N18" s="33" t="str">
        <f>IF(ISBLANK(I18),"",LOOKUP(ABS(I18),all_tools!$Q$7:$Q$10,all_tools!$S$7:$S$10))</f>
        <v>None</v>
      </c>
      <c r="O18" s="33" t="str">
        <f>IF(ISBLANK(I18),"",IF(J18&lt;0.05,"y","n"))</f>
        <v>n</v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3</v>
      </c>
      <c r="G19" s="19">
        <v>3</v>
      </c>
      <c r="H19" s="19">
        <v>16</v>
      </c>
      <c r="I19" s="19">
        <v>0.27889955205754868</v>
      </c>
      <c r="J19" s="19">
        <v>0.20089032653971309</v>
      </c>
      <c r="K19" s="19">
        <v>0.3302413141237342</v>
      </c>
      <c r="L19" s="19">
        <v>0.21158246186830859</v>
      </c>
      <c r="M19" s="32" t="str">
        <f>IF(ISBLANK(I19),"",IF(AND(D19="negative",I19&lt;0),"y",IF(AND(D19="positive",I19&gt;0), "y","n")))</f>
        <v>y</v>
      </c>
      <c r="N19" s="33" t="str">
        <f>IF(ISBLANK(I19),"",LOOKUP(ABS(I19),all_tools!$Q$7:$Q$10,all_tools!$S$7:$S$10))</f>
        <v>Small</v>
      </c>
      <c r="O19" s="33" t="str">
        <f>IF(ISBLANK(I19),"",IF(J19&lt;0.05,"y","n"))</f>
        <v>n</v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3</v>
      </c>
      <c r="G20" s="19">
        <v>3</v>
      </c>
      <c r="H20" s="19">
        <v>16</v>
      </c>
      <c r="I20" s="19">
        <v>-0.16284238361758671</v>
      </c>
      <c r="J20" s="19">
        <v>0.45801098838521898</v>
      </c>
      <c r="K20" s="19">
        <v>-0.19161611347062391</v>
      </c>
      <c r="L20" s="19">
        <v>0.4771333722542902</v>
      </c>
      <c r="M20" s="32" t="str">
        <f>IF(ISBLANK(I20),"",IF(AND(D20="negative",I20&lt;0),"y",IF(AND(D20="positive",I20&gt;0), "y","n")))</f>
        <v>y</v>
      </c>
      <c r="N20" s="33" t="str">
        <f>IF(ISBLANK(I20),"",LOOKUP(ABS(I20),all_tools!$Q$7:$Q$10,all_tools!$S$7:$S$10))</f>
        <v>Small</v>
      </c>
      <c r="O20" s="33" t="str">
        <f>IF(ISBLANK(I20),"",IF(J20&lt;0.05,"y","n"))</f>
        <v>n</v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3</v>
      </c>
      <c r="G21" s="19">
        <v>3</v>
      </c>
      <c r="H21" s="19">
        <v>16</v>
      </c>
      <c r="I21" s="19">
        <v>-0.24849977213699159</v>
      </c>
      <c r="J21" s="19">
        <v>0.25281290101640808</v>
      </c>
      <c r="K21" s="19">
        <v>-0.29526172657404681</v>
      </c>
      <c r="L21" s="19">
        <v>0.26690125229506823</v>
      </c>
      <c r="M21" s="32" t="str">
        <f>IF(ISBLANK(I21),"",IF(AND(D21="negative",I21&lt;0),"y",IF(AND(D21="positive",I21&gt;0), "y","n")))</f>
        <v>n</v>
      </c>
      <c r="N21" s="33" t="str">
        <f>IF(ISBLANK(I21),"",LOOKUP(ABS(I21),all_tools!$Q$7:$Q$10,all_tools!$S$7:$S$10))</f>
        <v>Small</v>
      </c>
      <c r="O21" s="33" t="str">
        <f>IF(ISBLANK(I21),"",IF(J21&lt;0.05,"y","n"))</f>
        <v>n</v>
      </c>
    </row>
    <row r="23" spans="1:15" x14ac:dyDescent="0.2">
      <c r="J23" t="s">
        <v>50</v>
      </c>
      <c r="M23" s="3">
        <f>M24-COUNTBLANK(M2:M21)</f>
        <v>16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11</v>
      </c>
    </row>
    <row r="26" spans="1:15" x14ac:dyDescent="0.2">
      <c r="J26" t="s">
        <v>47</v>
      </c>
      <c r="M26" s="38">
        <f>M25/M24</f>
        <v>0.55000000000000004</v>
      </c>
    </row>
    <row r="27" spans="1:15" x14ac:dyDescent="0.2">
      <c r="J27" t="s">
        <v>48</v>
      </c>
      <c r="M27" s="3">
        <f>M25-COUNTIFS(M2:M21,"y",N2:N21,"None")</f>
        <v>8</v>
      </c>
    </row>
    <row r="28" spans="1:15" x14ac:dyDescent="0.2">
      <c r="J28" t="s">
        <v>49</v>
      </c>
      <c r="M28" s="38">
        <f>M27/M24</f>
        <v>0.4</v>
      </c>
    </row>
    <row r="29" spans="1:15" x14ac:dyDescent="0.2">
      <c r="J29" t="s">
        <v>52</v>
      </c>
      <c r="M29" s="3">
        <f>COUNTIF(N2:N21,"Medium")</f>
        <v>0</v>
      </c>
    </row>
    <row r="30" spans="1:15" x14ac:dyDescent="0.2">
      <c r="J30" t="s">
        <v>53</v>
      </c>
      <c r="M30" s="38">
        <f>M29/M24</f>
        <v>0</v>
      </c>
    </row>
  </sheetData>
  <autoFilter ref="A1:O21" xr:uid="{00000000-0001-0000-01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zoomScale="145" zoomScaleNormal="145" workbookViewId="0">
      <selection activeCell="J23" sqref="J23:M30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7" customWidth="1"/>
    <col min="9" max="9" width="20.6640625" customWidth="1"/>
    <col min="10" max="10" width="22.6640625" bestFit="1" customWidth="1"/>
    <col min="11" max="12" width="20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3</v>
      </c>
      <c r="G2" s="5">
        <v>14</v>
      </c>
      <c r="H2" s="5">
        <v>23</v>
      </c>
      <c r="I2" s="5">
        <v>-0.17078251276599329</v>
      </c>
      <c r="J2" s="5">
        <v>0.3368221511559395</v>
      </c>
      <c r="K2" s="5">
        <v>-0.22063279587022341</v>
      </c>
      <c r="L2" s="5">
        <v>0.31170668319455619</v>
      </c>
      <c r="M2" s="22" t="str">
        <f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>IF(ISBLANK(I2),"",IF(J2&lt;0.05,"y","n"))</f>
        <v>n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3</v>
      </c>
      <c r="G3" s="5">
        <v>14</v>
      </c>
      <c r="H3" s="5">
        <v>23</v>
      </c>
      <c r="I3" s="5">
        <v>-0.21557272714438661</v>
      </c>
      <c r="J3" s="5">
        <v>0.2189727791934982</v>
      </c>
      <c r="K3" s="5">
        <v>-0.28300682710477038</v>
      </c>
      <c r="L3" s="5">
        <v>0.19070138371258061</v>
      </c>
      <c r="M3" s="22" t="str">
        <f>IF(ISBLANK(I3),"",IF(AND(D3="negative",I3&lt;0),"y",IF(AND(D3="positive",I3&gt;0), "y","n")))</f>
        <v>y</v>
      </c>
      <c r="N3" s="23" t="str">
        <f>IF(ISBLANK(I3),"",LOOKUP(ABS(I3),all_tools!$Q$7:$Q$10,all_tools!$S$7:$S$10))</f>
        <v>Small</v>
      </c>
      <c r="O3" s="23" t="str">
        <f>IF(ISBLANK(I3),"",IF(J3&lt;0.05,"y","n"))</f>
        <v>n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3</v>
      </c>
      <c r="G4" s="5">
        <v>14</v>
      </c>
      <c r="H4" s="5">
        <v>23</v>
      </c>
      <c r="I4" s="5">
        <v>0.182178575000007</v>
      </c>
      <c r="J4" s="5">
        <v>0.29564657602090749</v>
      </c>
      <c r="K4" s="5">
        <v>0.24046942819989059</v>
      </c>
      <c r="L4" s="5">
        <v>0.26904897632032188</v>
      </c>
      <c r="M4" s="22" t="str">
        <f>IF(ISBLANK(I4),"",IF(AND(D4="negative",I4&lt;0),"y",IF(AND(D4="positive",I4&gt;0), "y","n")))</f>
        <v>y</v>
      </c>
      <c r="N4" s="23" t="str">
        <f>IF(ISBLANK(I4),"",LOOKUP(ABS(I4),all_tools!$Q$7:$Q$10,all_tools!$S$7:$S$10))</f>
        <v>Small</v>
      </c>
      <c r="O4" s="23" t="str">
        <f>IF(ISBLANK(I4),"",IF(J4&lt;0.05,"y","n"))</f>
        <v>n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1</v>
      </c>
      <c r="G5" s="7">
        <v>3</v>
      </c>
      <c r="H5" s="7">
        <v>12</v>
      </c>
      <c r="I5" s="7">
        <v>-0.11134044285378079</v>
      </c>
      <c r="J5" s="7">
        <v>0.66390790187764881</v>
      </c>
      <c r="K5" s="7">
        <v>-0.13101394402234401</v>
      </c>
      <c r="L5" s="7">
        <v>0.68484871442737572</v>
      </c>
      <c r="M5" s="24" t="str">
        <f>IF(ISBLANK(I5),"",IF(AND(D5="negative",I5&lt;0),"y",IF(AND(D5="positive",I5&gt;0), "y","n")))</f>
        <v>y</v>
      </c>
      <c r="N5" s="25" t="str">
        <f>IF(ISBLANK(I5),"",LOOKUP(ABS(I5),all_tools!$Q$7:$Q$10,all_tools!$S$7:$S$10))</f>
        <v>Small</v>
      </c>
      <c r="O5" s="25" t="str">
        <f>IF(ISBLANK(I5),"",IF(J5&lt;0.05,"y","n"))</f>
        <v>n</v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1</v>
      </c>
      <c r="G6" s="7">
        <v>3</v>
      </c>
      <c r="H6" s="7">
        <v>12</v>
      </c>
      <c r="I6" s="7">
        <v>-0.25979436665882188</v>
      </c>
      <c r="J6" s="7">
        <v>0.31063545633740081</v>
      </c>
      <c r="K6" s="7">
        <v>-0.30569920271880269</v>
      </c>
      <c r="L6" s="7">
        <v>0.33389313645066021</v>
      </c>
      <c r="M6" s="24" t="str">
        <f>IF(ISBLANK(I6),"",IF(AND(D6="negative",I6&lt;0),"y",IF(AND(D6="positive",I6&gt;0), "y","n")))</f>
        <v>y</v>
      </c>
      <c r="N6" s="25" t="str">
        <f>IF(ISBLANK(I6),"",LOOKUP(ABS(I6),all_tools!$Q$7:$Q$10,all_tools!$S$7:$S$10))</f>
        <v>Small</v>
      </c>
      <c r="O6" s="25" t="str">
        <f>IF(ISBLANK(I6),"",IF(J6&lt;0.05,"y","n"))</f>
        <v>n</v>
      </c>
      <c r="Q6" s="9"/>
      <c r="R6" s="9"/>
      <c r="S6" s="9"/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1</v>
      </c>
      <c r="G7" s="7">
        <v>3</v>
      </c>
      <c r="H7" s="7">
        <v>12</v>
      </c>
      <c r="I7" s="7">
        <v>0.11134044285378079</v>
      </c>
      <c r="J7" s="7">
        <v>0.66390790187764881</v>
      </c>
      <c r="K7" s="7">
        <v>0.13101394402234401</v>
      </c>
      <c r="L7" s="7">
        <v>0.68484871442737572</v>
      </c>
      <c r="M7" s="24" t="str">
        <f>IF(ISBLANK(I7),"",IF(AND(D7="negative",I7&lt;0),"y",IF(AND(D7="positive",I7&gt;0), "y","n")))</f>
        <v>n</v>
      </c>
      <c r="N7" s="25" t="str">
        <f>IF(ISBLANK(I7),"",LOOKUP(ABS(I7),all_tools!$Q$7:$Q$10,all_tools!$S$7:$S$10))</f>
        <v>Small</v>
      </c>
      <c r="O7" s="25" t="str">
        <f>IF(ISBLANK(I7),"",IF(J7&lt;0.05,"y","n"))</f>
        <v>n</v>
      </c>
      <c r="Q7" s="10"/>
      <c r="R7" s="10"/>
      <c r="S7" s="10"/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1</v>
      </c>
      <c r="G8" s="7">
        <v>3</v>
      </c>
      <c r="H8" s="7">
        <v>12</v>
      </c>
      <c r="I8" s="7">
        <v>-0.25979436665882188</v>
      </c>
      <c r="J8" s="7">
        <v>0.31063545633740081</v>
      </c>
      <c r="K8" s="7">
        <v>-0.30569920271880269</v>
      </c>
      <c r="L8" s="7">
        <v>0.33389313645066021</v>
      </c>
      <c r="M8" s="24" t="str">
        <f>IF(ISBLANK(I8),"",IF(AND(D8="negative",I8&lt;0),"y",IF(AND(D8="positive",I8&gt;0), "y","n")))</f>
        <v>n</v>
      </c>
      <c r="N8" s="25" t="str">
        <f>IF(ISBLANK(I8),"",LOOKUP(ABS(I8),all_tools!$Q$7:$Q$10,all_tools!$S$7:$S$10))</f>
        <v>Small</v>
      </c>
      <c r="O8" s="25" t="str">
        <f>IF(ISBLANK(I8),"",IF(J8&lt;0.05,"y","n"))</f>
        <v>n</v>
      </c>
      <c r="Q8" s="10"/>
      <c r="R8" s="10"/>
      <c r="S8" s="10"/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88</v>
      </c>
      <c r="G9" s="11">
        <v>327</v>
      </c>
      <c r="H9" s="11">
        <v>100</v>
      </c>
      <c r="I9" s="11">
        <v>-0.15625137459340999</v>
      </c>
      <c r="J9" s="11">
        <v>3.0128615488005099E-2</v>
      </c>
      <c r="K9" s="11">
        <v>-0.2203331090972887</v>
      </c>
      <c r="L9" s="11">
        <v>2.7610565923995401E-2</v>
      </c>
      <c r="M9" s="26" t="str">
        <f>IF(ISBLANK(I9),"",IF(AND(D9="negative",I9&lt;0),"y",IF(AND(D9="positive",I9&gt;0), "y","n")))</f>
        <v>y</v>
      </c>
      <c r="N9" s="27" t="str">
        <f>IF(ISBLANK(I9),"",LOOKUP(ABS(I9),all_tools!$Q$7:$Q$10,all_tools!$S$7:$S$10))</f>
        <v>Small</v>
      </c>
      <c r="O9" s="27" t="str">
        <f>IF(ISBLANK(I9),"",IF(J9&lt;0.05,"y","n"))</f>
        <v>y</v>
      </c>
      <c r="Q9" s="13"/>
      <c r="R9" s="13"/>
      <c r="S9" s="13"/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5</v>
      </c>
      <c r="G10" s="14">
        <v>52</v>
      </c>
      <c r="H10" s="14">
        <v>50</v>
      </c>
      <c r="I10" s="14">
        <v>-0.121885527067201</v>
      </c>
      <c r="J10" s="14">
        <v>0.32625309790028828</v>
      </c>
      <c r="K10" s="14">
        <v>-0.14024128232502711</v>
      </c>
      <c r="L10" s="14">
        <v>0.33135638533698542</v>
      </c>
      <c r="M10" s="28" t="str">
        <f>IF(ISBLANK(I10),"",IF(AND(D10="negative",I10&lt;0),"y",IF(AND(D10="positive",I10&gt;0), "y","n")))</f>
        <v>y</v>
      </c>
      <c r="N10" s="29" t="str">
        <f>IF(ISBLANK(I10),"",LOOKUP(ABS(I10),all_tools!$Q$7:$Q$10,all_tools!$S$7:$S$10))</f>
        <v>Small</v>
      </c>
      <c r="O10" s="29" t="str">
        <f>IF(ISBLANK(I10),"",IF(J10&lt;0.05,"y","n"))</f>
        <v>n</v>
      </c>
      <c r="Q10" s="16"/>
      <c r="R10" s="16"/>
      <c r="S10" s="16"/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5</v>
      </c>
      <c r="G11" s="14">
        <v>52</v>
      </c>
      <c r="H11" s="14">
        <v>50</v>
      </c>
      <c r="I11" s="14">
        <v>-7.3984543411941786E-2</v>
      </c>
      <c r="J11" s="14">
        <v>0.53265206192351422</v>
      </c>
      <c r="K11" s="14">
        <v>-8.9137532819911741E-2</v>
      </c>
      <c r="L11" s="14">
        <v>0.53816988278746214</v>
      </c>
      <c r="M11" s="28" t="str">
        <f>IF(ISBLANK(I11),"",IF(AND(D11="negative",I11&lt;0),"y",IF(AND(D11="positive",I11&gt;0), "y","n")))</f>
        <v>y</v>
      </c>
      <c r="N11" s="29" t="str">
        <f>IF(ISBLANK(I11),"",LOOKUP(ABS(I11),all_tools!$Q$7:$Q$10,all_tools!$S$7:$S$10))</f>
        <v>None</v>
      </c>
      <c r="O11" s="29" t="str">
        <f>IF(ISBLANK(I11),"",IF(J11&lt;0.05,"y","n"))</f>
        <v>n</v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5</v>
      </c>
      <c r="G12" s="14">
        <v>52</v>
      </c>
      <c r="H12" s="14">
        <v>50</v>
      </c>
      <c r="I12" s="14">
        <v>-8.5714285714285715E-2</v>
      </c>
      <c r="J12" s="14">
        <v>0.46685427082272551</v>
      </c>
      <c r="K12" s="14">
        <v>-0.1039438393012856</v>
      </c>
      <c r="L12" s="14">
        <v>0.47253953182670588</v>
      </c>
      <c r="M12" s="28" t="str">
        <f>IF(ISBLANK(I12),"",IF(AND(D12="negative",I12&lt;0),"y",IF(AND(D12="positive",I12&gt;0), "y","n")))</f>
        <v>n</v>
      </c>
      <c r="N12" s="29" t="str">
        <f>IF(ISBLANK(I12),"",LOOKUP(ABS(I12),all_tools!$Q$7:$Q$10,all_tools!$S$7:$S$10))</f>
        <v>None</v>
      </c>
      <c r="O12" s="29" t="str">
        <f>IF(ISBLANK(I12),"",IF(J12&lt;0.05,"y","n"))</f>
        <v>n</v>
      </c>
    </row>
    <row r="13" spans="1:19" s="17" customFormat="1" x14ac:dyDescent="0.2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0</v>
      </c>
      <c r="G13" s="17">
        <v>0</v>
      </c>
      <c r="H13" s="17">
        <v>30</v>
      </c>
      <c r="M13" s="30" t="str">
        <f>IF(ISBLANK(I13),"",IF(AND(D13="negative",I13&lt;0),"y",IF(AND(D13="positive",I13&gt;0), "y","n")))</f>
        <v/>
      </c>
      <c r="N13" s="31" t="str">
        <f>IF(ISBLANK(I13),"",LOOKUP(ABS(I13),all_tools!$Q$7:$Q$10,all_tools!$S$7:$S$10))</f>
        <v/>
      </c>
      <c r="O13" s="31" t="str">
        <f>IF(ISBLANK(I13),"",IF(J13&lt;0.05,"y","n"))</f>
        <v/>
      </c>
    </row>
    <row r="14" spans="1:19" s="17" customFormat="1" x14ac:dyDescent="0.2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0</v>
      </c>
      <c r="G14" s="17">
        <v>0</v>
      </c>
      <c r="H14" s="17">
        <v>30</v>
      </c>
      <c r="M14" s="30" t="str">
        <f>IF(ISBLANK(I14),"",IF(AND(D14="negative",I14&lt;0),"y",IF(AND(D14="positive",I14&gt;0), "y","n")))</f>
        <v/>
      </c>
      <c r="N14" s="31" t="str">
        <f>IF(ISBLANK(I14),"",LOOKUP(ABS(I14),all_tools!$Q$7:$Q$10,all_tools!$S$7:$S$10))</f>
        <v/>
      </c>
      <c r="O14" s="31" t="str">
        <f>IF(ISBLANK(I14),"",IF(J14&lt;0.05,"y","n"))</f>
        <v/>
      </c>
    </row>
    <row r="15" spans="1:19" s="17" customFormat="1" x14ac:dyDescent="0.2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0</v>
      </c>
      <c r="G15" s="17">
        <v>0</v>
      </c>
      <c r="H15" s="17">
        <v>30</v>
      </c>
      <c r="M15" s="30" t="str">
        <f>IF(ISBLANK(I15),"",IF(AND(D15="negative",I15&lt;0),"y",IF(AND(D15="positive",I15&gt;0), "y","n")))</f>
        <v/>
      </c>
      <c r="N15" s="31" t="str">
        <f>IF(ISBLANK(I15),"",LOOKUP(ABS(I15),all_tools!$Q$7:$Q$10,all_tools!$S$7:$S$10))</f>
        <v/>
      </c>
      <c r="O15" s="31" t="str">
        <f>IF(ISBLANK(I15),"",IF(J15&lt;0.05,"y","n"))</f>
        <v/>
      </c>
    </row>
    <row r="16" spans="1:19" s="17" customFormat="1" x14ac:dyDescent="0.2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0</v>
      </c>
      <c r="G16" s="17">
        <v>0</v>
      </c>
      <c r="H16" s="17">
        <v>30</v>
      </c>
      <c r="M16" s="30" t="str">
        <f>IF(ISBLANK(I16),"",IF(AND(D16="negative",I16&lt;0),"y",IF(AND(D16="positive",I16&gt;0), "y","n")))</f>
        <v/>
      </c>
      <c r="N16" s="31" t="str">
        <f>IF(ISBLANK(I16),"",LOOKUP(ABS(I16),all_tools!$Q$7:$Q$10,all_tools!$S$7:$S$10))</f>
        <v/>
      </c>
      <c r="O16" s="31" t="str">
        <f>IF(ISBLANK(I16),"",IF(J16&lt;0.05,"y","n"))</f>
        <v/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2</v>
      </c>
      <c r="G17" s="19">
        <v>6</v>
      </c>
      <c r="H17" s="19">
        <v>16</v>
      </c>
      <c r="I17" s="19">
        <v>8.4757937952601309E-2</v>
      </c>
      <c r="J17" s="19">
        <v>0.69232849002812125</v>
      </c>
      <c r="K17" s="19">
        <v>0.1099316484014564</v>
      </c>
      <c r="L17" s="19">
        <v>0.68526500553668901</v>
      </c>
      <c r="M17" s="32" t="str">
        <f>IF(ISBLANK(I17),"",IF(AND(D17="negative",I17&lt;0),"y",IF(AND(D17="positive",I17&gt;0), "y","n")))</f>
        <v>n</v>
      </c>
      <c r="N17" s="33" t="str">
        <f>IF(ISBLANK(I17),"",LOOKUP(ABS(I17),all_tools!$Q$7:$Q$10,all_tools!$S$7:$S$10))</f>
        <v>None</v>
      </c>
      <c r="O17" s="33" t="str">
        <f>IF(ISBLANK(I17),"",IF(J17&lt;0.05,"y","n"))</f>
        <v>n</v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2</v>
      </c>
      <c r="G18" s="19">
        <v>6</v>
      </c>
      <c r="H18" s="19">
        <v>16</v>
      </c>
      <c r="I18" s="19">
        <v>8.4757937952601309E-2</v>
      </c>
      <c r="J18" s="19">
        <v>0.69232849002812125</v>
      </c>
      <c r="K18" s="19">
        <v>0.1099316484014564</v>
      </c>
      <c r="L18" s="19">
        <v>0.68526500553668901</v>
      </c>
      <c r="M18" s="32" t="str">
        <f>IF(ISBLANK(I18),"",IF(AND(D18="negative",I18&lt;0),"y",IF(AND(D18="positive",I18&gt;0), "y","n")))</f>
        <v>n</v>
      </c>
      <c r="N18" s="33" t="str">
        <f>IF(ISBLANK(I18),"",LOOKUP(ABS(I18),all_tools!$Q$7:$Q$10,all_tools!$S$7:$S$10))</f>
        <v>None</v>
      </c>
      <c r="O18" s="33" t="str">
        <f>IF(ISBLANK(I18),"",IF(J18&lt;0.05,"y","n"))</f>
        <v>n</v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2</v>
      </c>
      <c r="G19" s="19">
        <v>6</v>
      </c>
      <c r="H19" s="19">
        <v>16</v>
      </c>
      <c r="I19" s="19">
        <v>0.34045327482409782</v>
      </c>
      <c r="J19" s="19">
        <v>0.1131965364706231</v>
      </c>
      <c r="K19" s="19">
        <v>0.40295301713800152</v>
      </c>
      <c r="L19" s="19">
        <v>0.1217337691688223</v>
      </c>
      <c r="M19" s="32" t="str">
        <f>IF(ISBLANK(I19),"",IF(AND(D19="negative",I19&lt;0),"y",IF(AND(D19="positive",I19&gt;0), "y","n")))</f>
        <v>y</v>
      </c>
      <c r="N19" s="33" t="str">
        <f>IF(ISBLANK(I19),"",LOOKUP(ABS(I19),all_tools!$Q$7:$Q$10,all_tools!$S$7:$S$10))</f>
        <v>Medium</v>
      </c>
      <c r="O19" s="33" t="str">
        <f>IF(ISBLANK(I19),"",IF(J19&lt;0.05,"y","n"))</f>
        <v>n</v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2</v>
      </c>
      <c r="G20" s="19">
        <v>6</v>
      </c>
      <c r="H20" s="19">
        <v>16</v>
      </c>
      <c r="I20" s="19">
        <v>-0.49785866253711791</v>
      </c>
      <c r="J20" s="19">
        <v>2.1337320545634531E-2</v>
      </c>
      <c r="K20" s="19">
        <v>-0.57692307692307687</v>
      </c>
      <c r="L20" s="19">
        <v>1.929785020805572E-2</v>
      </c>
      <c r="M20" s="32" t="str">
        <f>IF(ISBLANK(I20),"",IF(AND(D20="negative",I20&lt;0),"y",IF(AND(D20="positive",I20&gt;0), "y","n")))</f>
        <v>y</v>
      </c>
      <c r="N20" s="33" t="str">
        <f>IF(ISBLANK(I20),"",LOOKUP(ABS(I20),all_tools!$Q$7:$Q$10,all_tools!$S$7:$S$10))</f>
        <v>Medium</v>
      </c>
      <c r="O20" s="33" t="str">
        <f>IF(ISBLANK(I20),"",IF(J20&lt;0.05,"y","n"))</f>
        <v>y</v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2</v>
      </c>
      <c r="G21" s="19">
        <v>6</v>
      </c>
      <c r="H21" s="19">
        <v>16</v>
      </c>
      <c r="I21" s="19">
        <v>-1.6951587590520258E-2</v>
      </c>
      <c r="J21" s="19">
        <v>0.93692172809769891</v>
      </c>
      <c r="K21" s="19">
        <v>-3.8348249442368518E-2</v>
      </c>
      <c r="L21" s="19">
        <v>0.88786930283188992</v>
      </c>
      <c r="M21" s="32" t="str">
        <f>IF(ISBLANK(I21),"",IF(AND(D21="negative",I21&lt;0),"y",IF(AND(D21="positive",I21&gt;0), "y","n")))</f>
        <v>n</v>
      </c>
      <c r="N21" s="33" t="str">
        <f>IF(ISBLANK(I21),"",LOOKUP(ABS(I21),all_tools!$Q$7:$Q$10,all_tools!$S$7:$S$10))</f>
        <v>None</v>
      </c>
      <c r="O21" s="33" t="str">
        <f>IF(ISBLANK(I21),"",IF(J21&lt;0.05,"y","n"))</f>
        <v>n</v>
      </c>
    </row>
    <row r="23" spans="1:15" x14ac:dyDescent="0.2">
      <c r="J23" t="s">
        <v>50</v>
      </c>
      <c r="M23" s="3">
        <f>M24-COUNTBLANK(M2:M21)</f>
        <v>16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10</v>
      </c>
    </row>
    <row r="26" spans="1:15" x14ac:dyDescent="0.2">
      <c r="J26" t="s">
        <v>47</v>
      </c>
      <c r="M26" s="38">
        <f>M25/M24</f>
        <v>0.5</v>
      </c>
    </row>
    <row r="27" spans="1:15" x14ac:dyDescent="0.2">
      <c r="J27" t="s">
        <v>48</v>
      </c>
      <c r="M27" s="3">
        <f>M25-COUNTIFS(M2:M21,"y",N2:N21,"None")</f>
        <v>9</v>
      </c>
    </row>
    <row r="28" spans="1:15" x14ac:dyDescent="0.2">
      <c r="J28" t="s">
        <v>49</v>
      </c>
      <c r="M28" s="38">
        <f>M27/M24</f>
        <v>0.45</v>
      </c>
    </row>
    <row r="29" spans="1:15" x14ac:dyDescent="0.2">
      <c r="J29" t="s">
        <v>52</v>
      </c>
      <c r="M29" s="3">
        <f>COUNTIF(N2:N21,"Medium")</f>
        <v>2</v>
      </c>
    </row>
    <row r="30" spans="1:15" x14ac:dyDescent="0.2">
      <c r="J30" t="s">
        <v>53</v>
      </c>
      <c r="M30" s="38">
        <f>M29/M24</f>
        <v>0.1</v>
      </c>
    </row>
  </sheetData>
  <autoFilter ref="A1:O21" xr:uid="{00000000-0001-0000-02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0"/>
  <sheetViews>
    <sheetView zoomScale="145" zoomScaleNormal="145" workbookViewId="0">
      <selection activeCell="M6" sqref="M6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6.6640625" customWidth="1"/>
    <col min="9" max="9" width="21.6640625" customWidth="1"/>
    <col min="10" max="10" width="22.6640625" bestFit="1" customWidth="1"/>
    <col min="11" max="12" width="20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0</v>
      </c>
      <c r="G2" s="5">
        <v>0</v>
      </c>
      <c r="H2" s="5">
        <v>23</v>
      </c>
      <c r="M2" s="22" t="str">
        <f>IF(ISBLANK(I2),"",IF(AND(D2="negative",I2&lt;0),"y",IF(AND(D2="positive",I2&gt;0), "y","n")))</f>
        <v/>
      </c>
      <c r="N2" s="23" t="str">
        <f>IF(ISBLANK(I2),"",LOOKUP(ABS(I2),all_tools!$Q$7:$Q$10,all_tools!$S$7:$S$10))</f>
        <v/>
      </c>
      <c r="O2" s="23" t="str">
        <f>IF(ISBLANK(I2),"",IF(J2&lt;0.05,"y","n"))</f>
        <v/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0</v>
      </c>
      <c r="G3" s="5">
        <v>0</v>
      </c>
      <c r="H3" s="5">
        <v>23</v>
      </c>
      <c r="M3" s="22" t="str">
        <f>IF(ISBLANK(I3),"",IF(AND(D3="negative",I3&lt;0),"y",IF(AND(D3="positive",I3&gt;0), "y","n")))</f>
        <v/>
      </c>
      <c r="N3" s="23" t="str">
        <f>IF(ISBLANK(I3),"",LOOKUP(ABS(I3),all_tools!$Q$7:$Q$10,all_tools!$S$7:$S$10))</f>
        <v/>
      </c>
      <c r="O3" s="23" t="str">
        <f>IF(ISBLANK(I3),"",IF(J3&lt;0.05,"y","n"))</f>
        <v/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0</v>
      </c>
      <c r="G4" s="5">
        <v>0</v>
      </c>
      <c r="H4" s="5">
        <v>23</v>
      </c>
      <c r="M4" s="22" t="str">
        <f>IF(ISBLANK(I4),"",IF(AND(D4="negative",I4&lt;0),"y",IF(AND(D4="positive",I4&gt;0), "y","n")))</f>
        <v/>
      </c>
      <c r="N4" s="23" t="str">
        <f>IF(ISBLANK(I4),"",LOOKUP(ABS(I4),all_tools!$Q$7:$Q$10,all_tools!$S$7:$S$10))</f>
        <v/>
      </c>
      <c r="O4" s="23" t="str">
        <f>IF(ISBLANK(I4),"",IF(J4&lt;0.05,"y","n"))</f>
        <v/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0</v>
      </c>
      <c r="G5" s="7">
        <v>0</v>
      </c>
      <c r="H5" s="7">
        <v>12</v>
      </c>
      <c r="M5" s="24" t="str">
        <f>IF(ISBLANK(I5),"",IF(AND(D5="negative",I5&lt;0),"y",IF(AND(D5="positive",I5&gt;0), "y","n")))</f>
        <v/>
      </c>
      <c r="N5" s="25" t="str">
        <f>IF(ISBLANK(I5),"",LOOKUP(ABS(I5),all_tools!$Q$7:$Q$10,all_tools!$S$7:$S$10))</f>
        <v/>
      </c>
      <c r="O5" s="25" t="str">
        <f>IF(ISBLANK(I5),"",IF(J5&lt;0.05,"y","n"))</f>
        <v/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0</v>
      </c>
      <c r="G6" s="7">
        <v>0</v>
      </c>
      <c r="H6" s="7">
        <v>12</v>
      </c>
      <c r="M6" s="24" t="str">
        <f>IF(ISBLANK(I6),"",IF(AND(D6="negative",I6&lt;0),"y",IF(AND(D6="positive",I6&gt;0), "y","n")))</f>
        <v/>
      </c>
      <c r="N6" s="25" t="str">
        <f>IF(ISBLANK(I6),"",LOOKUP(ABS(I6),all_tools!$Q$7:$Q$10,all_tools!$S$7:$S$10))</f>
        <v/>
      </c>
      <c r="O6" s="25" t="str">
        <f>IF(ISBLANK(I6),"",IF(J6&lt;0.05,"y","n"))</f>
        <v/>
      </c>
      <c r="Q6" s="9"/>
      <c r="R6" s="9"/>
      <c r="S6" s="9"/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0</v>
      </c>
      <c r="G7" s="7">
        <v>0</v>
      </c>
      <c r="H7" s="7">
        <v>12</v>
      </c>
      <c r="M7" s="24" t="str">
        <f>IF(ISBLANK(I7),"",IF(AND(D7="negative",I7&lt;0),"y",IF(AND(D7="positive",I7&gt;0), "y","n")))</f>
        <v/>
      </c>
      <c r="N7" s="25" t="str">
        <f>IF(ISBLANK(I7),"",LOOKUP(ABS(I7),all_tools!$Q$7:$Q$10,all_tools!$S$7:$S$10))</f>
        <v/>
      </c>
      <c r="O7" s="25" t="str">
        <f>IF(ISBLANK(I7),"",IF(J7&lt;0.05,"y","n"))</f>
        <v/>
      </c>
      <c r="Q7" s="10"/>
      <c r="R7" s="10"/>
      <c r="S7" s="10"/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0</v>
      </c>
      <c r="G8" s="7">
        <v>0</v>
      </c>
      <c r="H8" s="7">
        <v>12</v>
      </c>
      <c r="M8" s="24" t="str">
        <f>IF(ISBLANK(I8),"",IF(AND(D8="negative",I8&lt;0),"y",IF(AND(D8="positive",I8&gt;0), "y","n")))</f>
        <v/>
      </c>
      <c r="N8" s="25" t="str">
        <f>IF(ISBLANK(I8),"",LOOKUP(ABS(I8),all_tools!$Q$7:$Q$10,all_tools!$S$7:$S$10))</f>
        <v/>
      </c>
      <c r="O8" s="25" t="str">
        <f>IF(ISBLANK(I8),"",IF(J8&lt;0.05,"y","n"))</f>
        <v/>
      </c>
      <c r="Q8" s="10"/>
      <c r="R8" s="10"/>
      <c r="S8" s="10"/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13</v>
      </c>
      <c r="G9" s="11">
        <v>13</v>
      </c>
      <c r="H9" s="11">
        <v>100</v>
      </c>
      <c r="I9" s="11">
        <v>-0.1325530043077417</v>
      </c>
      <c r="J9" s="11">
        <v>0.10868264420740591</v>
      </c>
      <c r="K9" s="11">
        <v>-0.16122238802734751</v>
      </c>
      <c r="L9" s="11">
        <v>0.1090548020620709</v>
      </c>
      <c r="M9" s="26" t="str">
        <f>IF(ISBLANK(I9),"",IF(AND(D9="negative",I9&lt;0),"y",IF(AND(D9="positive",I9&gt;0), "y","n")))</f>
        <v>y</v>
      </c>
      <c r="N9" s="27" t="str">
        <f>IF(ISBLANK(I9),"",LOOKUP(ABS(I9),all_tools!$Q$7:$Q$10,all_tools!$S$7:$S$10))</f>
        <v>Small</v>
      </c>
      <c r="O9" s="27" t="str">
        <f>IF(ISBLANK(I9),"",IF(J9&lt;0.05,"y","n"))</f>
        <v>n</v>
      </c>
      <c r="Q9" s="13"/>
      <c r="R9" s="13"/>
      <c r="S9" s="13"/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21</v>
      </c>
      <c r="G10" s="14">
        <v>21</v>
      </c>
      <c r="H10" s="14">
        <v>50</v>
      </c>
      <c r="I10" s="14">
        <v>-1.7966219332967059E-2</v>
      </c>
      <c r="J10" s="14">
        <v>0.88314281706898357</v>
      </c>
      <c r="K10" s="14">
        <v>-1.9415750760330759E-2</v>
      </c>
      <c r="L10" s="14">
        <v>0.89353687009819049</v>
      </c>
      <c r="M10" s="28" t="str">
        <f>IF(ISBLANK(I10),"",IF(AND(D10="negative",I10&lt;0),"y",IF(AND(D10="positive",I10&gt;0), "y","n")))</f>
        <v>y</v>
      </c>
      <c r="N10" s="29" t="str">
        <f>IF(ISBLANK(I10),"",LOOKUP(ABS(I10),all_tools!$Q$7:$Q$10,all_tools!$S$7:$S$10))</f>
        <v>None</v>
      </c>
      <c r="O10" s="29" t="str">
        <f>IF(ISBLANK(I10),"",IF(J10&lt;0.05,"y","n"))</f>
        <v>n</v>
      </c>
      <c r="Q10" s="16"/>
      <c r="R10" s="16"/>
      <c r="S10" s="16"/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21</v>
      </c>
      <c r="G11" s="14">
        <v>21</v>
      </c>
      <c r="H11" s="14">
        <v>50</v>
      </c>
      <c r="I11" s="14">
        <v>-2.0733912312975989E-2</v>
      </c>
      <c r="J11" s="14">
        <v>0.85903161553489027</v>
      </c>
      <c r="K11" s="14">
        <v>-2.339586347864377E-2</v>
      </c>
      <c r="L11" s="14">
        <v>0.87187961817406379</v>
      </c>
      <c r="M11" s="28" t="str">
        <f>IF(ISBLANK(I11),"",IF(AND(D11="negative",I11&lt;0),"y",IF(AND(D11="positive",I11&gt;0), "y","n")))</f>
        <v>y</v>
      </c>
      <c r="N11" s="29" t="str">
        <f>IF(ISBLANK(I11),"",LOOKUP(ABS(I11),all_tools!$Q$7:$Q$10,all_tools!$S$7:$S$10))</f>
        <v>None</v>
      </c>
      <c r="O11" s="29" t="str">
        <f>IF(ISBLANK(I11),"",IF(J11&lt;0.05,"y","n"))</f>
        <v>n</v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21</v>
      </c>
      <c r="G12" s="14">
        <v>21</v>
      </c>
      <c r="H12" s="14">
        <v>50</v>
      </c>
      <c r="I12" s="14">
        <v>-0.24894627719055901</v>
      </c>
      <c r="J12" s="14">
        <v>3.1843356716153078E-2</v>
      </c>
      <c r="K12" s="14">
        <v>-0.31078029944537922</v>
      </c>
      <c r="L12" s="14">
        <v>2.8043445822604571E-2</v>
      </c>
      <c r="M12" s="28" t="str">
        <f>IF(ISBLANK(I12),"",IF(AND(D12="negative",I12&lt;0),"y",IF(AND(D12="positive",I12&gt;0), "y","n")))</f>
        <v>n</v>
      </c>
      <c r="N12" s="29" t="str">
        <f>IF(ISBLANK(I12),"",LOOKUP(ABS(I12),all_tools!$Q$7:$Q$10,all_tools!$S$7:$S$10))</f>
        <v>Small</v>
      </c>
      <c r="O12" s="29" t="str">
        <f>IF(ISBLANK(I12),"",IF(J12&lt;0.05,"y","n"))</f>
        <v>y</v>
      </c>
    </row>
    <row r="13" spans="1:19" s="17" customFormat="1" x14ac:dyDescent="0.2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18</v>
      </c>
      <c r="G13" s="17">
        <v>18</v>
      </c>
      <c r="H13" s="17">
        <v>30</v>
      </c>
      <c r="I13" s="17">
        <v>-0.153506269493634</v>
      </c>
      <c r="J13" s="17">
        <v>0.31976301166779852</v>
      </c>
      <c r="K13" s="17">
        <v>-0.1847566494939108</v>
      </c>
      <c r="L13" s="17">
        <v>0.32836965842449101</v>
      </c>
      <c r="M13" s="30" t="str">
        <f>IF(ISBLANK(I13),"",IF(AND(D13="negative",I13&lt;0),"y",IF(AND(D13="positive",I13&gt;0), "y","n")))</f>
        <v>y</v>
      </c>
      <c r="N13" s="31" t="str">
        <f>IF(ISBLANK(I13),"",LOOKUP(ABS(I13),all_tools!$Q$7:$Q$10,all_tools!$S$7:$S$10))</f>
        <v>Small</v>
      </c>
      <c r="O13" s="31" t="str">
        <f>IF(ISBLANK(I13),"",IF(J13&lt;0.05,"y","n"))</f>
        <v>n</v>
      </c>
    </row>
    <row r="14" spans="1:19" s="17" customFormat="1" x14ac:dyDescent="0.2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18</v>
      </c>
      <c r="G14" s="17">
        <v>18</v>
      </c>
      <c r="H14" s="17">
        <v>30</v>
      </c>
      <c r="I14" s="17">
        <v>0.2815332554724217</v>
      </c>
      <c r="J14" s="17">
        <v>6.8615535355580695E-2</v>
      </c>
      <c r="K14" s="17">
        <v>0.33814060970304249</v>
      </c>
      <c r="L14" s="17">
        <v>6.7604521629823694E-2</v>
      </c>
      <c r="M14" s="30" t="str">
        <f>IF(ISBLANK(I14),"",IF(AND(D14="negative",I14&lt;0),"y",IF(AND(D14="positive",I14&gt;0), "y","n")))</f>
        <v>n</v>
      </c>
      <c r="N14" s="31" t="str">
        <f>IF(ISBLANK(I14),"",LOOKUP(ABS(I14),all_tools!$Q$7:$Q$10,all_tools!$S$7:$S$10))</f>
        <v>Small</v>
      </c>
      <c r="O14" s="31" t="str">
        <f>IF(ISBLANK(I14),"",IF(J14&lt;0.05,"y","n"))</f>
        <v>n</v>
      </c>
    </row>
    <row r="15" spans="1:19" s="17" customFormat="1" x14ac:dyDescent="0.2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18</v>
      </c>
      <c r="G15" s="17">
        <v>18</v>
      </c>
      <c r="H15" s="17">
        <v>30</v>
      </c>
      <c r="I15" s="17">
        <v>0.3157348151855433</v>
      </c>
      <c r="J15" s="17">
        <v>4.1947627723575583E-2</v>
      </c>
      <c r="K15" s="17">
        <v>0.37771162574734057</v>
      </c>
      <c r="L15" s="17">
        <v>3.9605634003798212E-2</v>
      </c>
      <c r="M15" s="30" t="str">
        <f>IF(ISBLANK(I15),"",IF(AND(D15="negative",I15&lt;0),"y",IF(AND(D15="positive",I15&gt;0), "y","n")))</f>
        <v>n</v>
      </c>
      <c r="N15" s="31" t="str">
        <f>IF(ISBLANK(I15),"",LOOKUP(ABS(I15),all_tools!$Q$7:$Q$10,all_tools!$S$7:$S$10))</f>
        <v>Medium</v>
      </c>
      <c r="O15" s="31" t="str">
        <f>IF(ISBLANK(I15),"",IF(J15&lt;0.05,"y","n"))</f>
        <v>y</v>
      </c>
    </row>
    <row r="16" spans="1:19" s="17" customFormat="1" x14ac:dyDescent="0.2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18</v>
      </c>
      <c r="G16" s="17">
        <v>18</v>
      </c>
      <c r="H16" s="17">
        <v>30</v>
      </c>
      <c r="I16" s="17">
        <v>-0.14354272032581639</v>
      </c>
      <c r="J16" s="17">
        <v>0.35168068279855269</v>
      </c>
      <c r="K16" s="17">
        <v>-0.17294443123341199</v>
      </c>
      <c r="L16" s="17">
        <v>0.36075974854167298</v>
      </c>
      <c r="M16" s="30" t="str">
        <f>IF(ISBLANK(I16),"",IF(AND(D16="negative",I16&lt;0),"y",IF(AND(D16="positive",I16&gt;0), "y","n")))</f>
        <v>n</v>
      </c>
      <c r="N16" s="31" t="str">
        <f>IF(ISBLANK(I16),"",LOOKUP(ABS(I16),all_tools!$Q$7:$Q$10,all_tools!$S$7:$S$10))</f>
        <v>Small</v>
      </c>
      <c r="O16" s="31" t="str">
        <f>IF(ISBLANK(I16),"",IF(J16&lt;0.05,"y","n"))</f>
        <v>n</v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0</v>
      </c>
      <c r="G17" s="19">
        <v>0</v>
      </c>
      <c r="H17" s="19">
        <v>16</v>
      </c>
      <c r="M17" s="32" t="str">
        <f>IF(ISBLANK(I17),"",IF(AND(D17="negative",I17&lt;0),"y",IF(AND(D17="positive",I17&gt;0), "y","n")))</f>
        <v/>
      </c>
      <c r="N17" s="33" t="str">
        <f>IF(ISBLANK(I17),"",LOOKUP(ABS(I17),all_tools!$Q$7:$Q$10,all_tools!$S$7:$S$10))</f>
        <v/>
      </c>
      <c r="O17" s="33" t="str">
        <f>IF(ISBLANK(I17),"",IF(J17&lt;0.05,"y","n"))</f>
        <v/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0</v>
      </c>
      <c r="G18" s="19">
        <v>0</v>
      </c>
      <c r="H18" s="19">
        <v>16</v>
      </c>
      <c r="M18" s="32" t="str">
        <f>IF(ISBLANK(I18),"",IF(AND(D18="negative",I18&lt;0),"y",IF(AND(D18="positive",I18&gt;0), "y","n")))</f>
        <v/>
      </c>
      <c r="N18" s="33" t="str">
        <f>IF(ISBLANK(I18),"",LOOKUP(ABS(I18),all_tools!$Q$7:$Q$10,all_tools!$S$7:$S$10))</f>
        <v/>
      </c>
      <c r="O18" s="33" t="str">
        <f>IF(ISBLANK(I18),"",IF(J18&lt;0.05,"y","n"))</f>
        <v/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0</v>
      </c>
      <c r="G19" s="19">
        <v>0</v>
      </c>
      <c r="H19" s="19">
        <v>16</v>
      </c>
      <c r="M19" s="32" t="str">
        <f>IF(ISBLANK(I19),"",IF(AND(D19="negative",I19&lt;0),"y",IF(AND(D19="positive",I19&gt;0), "y","n")))</f>
        <v/>
      </c>
      <c r="N19" s="33" t="str">
        <f>IF(ISBLANK(I19),"",LOOKUP(ABS(I19),all_tools!$Q$7:$Q$10,all_tools!$S$7:$S$10))</f>
        <v/>
      </c>
      <c r="O19" s="33" t="str">
        <f>IF(ISBLANK(I19),"",IF(J19&lt;0.05,"y","n"))</f>
        <v/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0</v>
      </c>
      <c r="G20" s="19">
        <v>0</v>
      </c>
      <c r="H20" s="19">
        <v>16</v>
      </c>
      <c r="M20" s="32" t="str">
        <f>IF(ISBLANK(I20),"",IF(AND(D20="negative",I20&lt;0),"y",IF(AND(D20="positive",I20&gt;0), "y","n")))</f>
        <v/>
      </c>
      <c r="N20" s="33" t="str">
        <f>IF(ISBLANK(I20),"",LOOKUP(ABS(I20),all_tools!$Q$7:$Q$10,all_tools!$S$7:$S$10))</f>
        <v/>
      </c>
      <c r="O20" s="33" t="str">
        <f>IF(ISBLANK(I20),"",IF(J20&lt;0.05,"y","n"))</f>
        <v/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0</v>
      </c>
      <c r="G21" s="19">
        <v>0</v>
      </c>
      <c r="H21" s="19">
        <v>16</v>
      </c>
      <c r="M21" s="32" t="str">
        <f>IF(ISBLANK(I21),"",IF(AND(D21="negative",I21&lt;0),"y",IF(AND(D21="positive",I21&gt;0), "y","n")))</f>
        <v/>
      </c>
      <c r="N21" s="33" t="str">
        <f>IF(ISBLANK(I21),"",LOOKUP(ABS(I21),all_tools!$Q$7:$Q$10,all_tools!$S$7:$S$10))</f>
        <v/>
      </c>
      <c r="O21" s="33" t="str">
        <f>IF(ISBLANK(I21),"",IF(J21&lt;0.05,"y","n"))</f>
        <v/>
      </c>
    </row>
    <row r="23" spans="1:15" x14ac:dyDescent="0.2">
      <c r="J23" t="s">
        <v>50</v>
      </c>
      <c r="M23" s="3">
        <f>M24-COUNTBLANK(M2:M21)</f>
        <v>8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4</v>
      </c>
    </row>
    <row r="26" spans="1:15" x14ac:dyDescent="0.2">
      <c r="J26" t="s">
        <v>47</v>
      </c>
      <c r="M26" s="38">
        <f>M25/M24</f>
        <v>0.2</v>
      </c>
    </row>
    <row r="27" spans="1:15" x14ac:dyDescent="0.2">
      <c r="J27" t="s">
        <v>48</v>
      </c>
      <c r="M27" s="3">
        <f>M25-COUNTIFS(M2:M21,"y",N2:N21,"None")</f>
        <v>2</v>
      </c>
    </row>
    <row r="28" spans="1:15" x14ac:dyDescent="0.2">
      <c r="J28" t="s">
        <v>49</v>
      </c>
      <c r="M28" s="38">
        <f>M27/M24</f>
        <v>0.1</v>
      </c>
    </row>
    <row r="29" spans="1:15" x14ac:dyDescent="0.2">
      <c r="J29" t="s">
        <v>52</v>
      </c>
      <c r="M29" s="3">
        <f>COUNTIF(N2:N21,"Medium")</f>
        <v>1</v>
      </c>
    </row>
    <row r="30" spans="1:15" x14ac:dyDescent="0.2">
      <c r="J30" t="s">
        <v>53</v>
      </c>
      <c r="M30" s="38">
        <f>M29/M24</f>
        <v>0.05</v>
      </c>
    </row>
  </sheetData>
  <autoFilter ref="A1:O21" xr:uid="{00000000-0001-0000-03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zoomScale="145" zoomScaleNormal="145" workbookViewId="0">
      <selection activeCell="H17" sqref="H17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hidden="1" customWidth="1"/>
    <col min="6" max="6" width="21.6640625" hidden="1" customWidth="1"/>
    <col min="7" max="7" width="12.6640625" hidden="1" customWidth="1"/>
    <col min="8" max="8" width="16.33203125" customWidth="1"/>
    <col min="9" max="9" width="20.6640625" customWidth="1"/>
    <col min="10" max="10" width="22.6640625" bestFit="1" customWidth="1"/>
    <col min="11" max="12" width="20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14</v>
      </c>
      <c r="G2" s="5">
        <v>29</v>
      </c>
      <c r="H2" s="5">
        <v>23</v>
      </c>
      <c r="I2" s="5">
        <v>-0.25886009157177359</v>
      </c>
      <c r="J2" s="5">
        <v>0.1185826134820492</v>
      </c>
      <c r="K2" s="5">
        <v>-0.3049516074443383</v>
      </c>
      <c r="L2" s="5">
        <v>0.157096814687567</v>
      </c>
      <c r="M2" s="22" t="str">
        <f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>IF(ISBLANK(I2),"",IF(J2&lt;0.05,"y","n"))</f>
        <v>n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14</v>
      </c>
      <c r="G3" s="5">
        <v>29</v>
      </c>
      <c r="H3" s="5">
        <v>23</v>
      </c>
      <c r="I3" s="5">
        <v>-0.3630554894720564</v>
      </c>
      <c r="J3" s="5">
        <v>2.6497820867305542E-2</v>
      </c>
      <c r="K3" s="5">
        <v>-0.44712286324931549</v>
      </c>
      <c r="L3" s="5">
        <v>3.2426785472927828E-2</v>
      </c>
      <c r="M3" s="22" t="str">
        <f>IF(ISBLANK(I3),"",IF(AND(D3="negative",I3&lt;0),"y",IF(AND(D3="positive",I3&gt;0), "y","n")))</f>
        <v>y</v>
      </c>
      <c r="N3" s="23" t="str">
        <f>IF(ISBLANK(I3),"",LOOKUP(ABS(I3),all_tools!$Q$7:$Q$10,all_tools!$S$7:$S$10))</f>
        <v>Medium</v>
      </c>
      <c r="O3" s="23" t="str">
        <f>IF(ISBLANK(I3),"",IF(J3&lt;0.05,"y","n"))</f>
        <v>y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14</v>
      </c>
      <c r="G4" s="5">
        <v>29</v>
      </c>
      <c r="H4" s="5">
        <v>23</v>
      </c>
      <c r="I4" s="5">
        <v>0.38268492933927678</v>
      </c>
      <c r="J4" s="5">
        <v>1.856470797931634E-2</v>
      </c>
      <c r="K4" s="5">
        <v>0.45327395586631719</v>
      </c>
      <c r="L4" s="5">
        <v>2.9842113749669798E-2</v>
      </c>
      <c r="M4" s="22" t="str">
        <f>IF(ISBLANK(I4),"",IF(AND(D4="negative",I4&lt;0),"y",IF(AND(D4="positive",I4&gt;0), "y","n")))</f>
        <v>y</v>
      </c>
      <c r="N4" s="23" t="str">
        <f>IF(ISBLANK(I4),"",LOOKUP(ABS(I4),all_tools!$Q$7:$Q$10,all_tools!$S$7:$S$10))</f>
        <v>Medium</v>
      </c>
      <c r="O4" s="23" t="str">
        <f>IF(ISBLANK(I4),"",IF(J4&lt;0.05,"y","n"))</f>
        <v>y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6</v>
      </c>
      <c r="G5" s="7">
        <v>11</v>
      </c>
      <c r="H5" s="7">
        <v>12</v>
      </c>
      <c r="I5" s="7">
        <v>-0.2018433569398328</v>
      </c>
      <c r="J5" s="7">
        <v>0.40657129403387082</v>
      </c>
      <c r="K5" s="7">
        <v>-0.2056848110006326</v>
      </c>
      <c r="L5" s="7">
        <v>0.52130971968204398</v>
      </c>
      <c r="M5" s="24" t="str">
        <f>IF(ISBLANK(I5),"",IF(AND(D5="negative",I5&lt;0),"y",IF(AND(D5="positive",I5&gt;0), "y","n")))</f>
        <v>y</v>
      </c>
      <c r="N5" s="25" t="str">
        <f>IF(ISBLANK(I5),"",LOOKUP(ABS(I5),all_tools!$Q$7:$Q$10,all_tools!$S$7:$S$10))</f>
        <v>Small</v>
      </c>
      <c r="O5" s="25" t="str">
        <f>IF(ISBLANK(I5),"",IF(J5&lt;0.05,"y","n"))</f>
        <v>n</v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6</v>
      </c>
      <c r="G6" s="7">
        <v>11</v>
      </c>
      <c r="H6" s="7">
        <v>12</v>
      </c>
      <c r="I6" s="7">
        <v>-0.23854214911071139</v>
      </c>
      <c r="J6" s="7">
        <v>0.32667108863875699</v>
      </c>
      <c r="K6" s="7">
        <v>-0.2437745908155646</v>
      </c>
      <c r="L6" s="7">
        <v>0.4451488240391529</v>
      </c>
      <c r="M6" s="24" t="str">
        <f>IF(ISBLANK(I6),"",IF(AND(D6="negative",I6&lt;0),"y",IF(AND(D6="positive",I6&gt;0), "y","n")))</f>
        <v>y</v>
      </c>
      <c r="N6" s="25" t="str">
        <f>IF(ISBLANK(I6),"",LOOKUP(ABS(I6),all_tools!$Q$7:$Q$10,all_tools!$S$7:$S$10))</f>
        <v>Small</v>
      </c>
      <c r="O6" s="25" t="str">
        <f>IF(ISBLANK(I6),"",IF(J6&lt;0.05,"y","n"))</f>
        <v>n</v>
      </c>
      <c r="Q6" s="9"/>
      <c r="R6" s="9"/>
      <c r="S6" s="9"/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6</v>
      </c>
      <c r="G7" s="7">
        <v>11</v>
      </c>
      <c r="H7" s="7">
        <v>12</v>
      </c>
      <c r="I7" s="7">
        <v>-0.49543369430686218</v>
      </c>
      <c r="J7" s="7">
        <v>4.1636856782773603E-2</v>
      </c>
      <c r="K7" s="7">
        <v>-0.55611078529800673</v>
      </c>
      <c r="L7" s="7">
        <v>6.0434956200926593E-2</v>
      </c>
      <c r="M7" s="24" t="str">
        <f>IF(ISBLANK(I7),"",IF(AND(D7="negative",I7&lt;0),"y",IF(AND(D7="positive",I7&gt;0), "y","n")))</f>
        <v>y</v>
      </c>
      <c r="N7" s="25" t="str">
        <f>IF(ISBLANK(I7),"",LOOKUP(ABS(I7),all_tools!$Q$7:$Q$10,all_tools!$S$7:$S$10))</f>
        <v>Medium</v>
      </c>
      <c r="O7" s="25" t="str">
        <f>IF(ISBLANK(I7),"",IF(J7&lt;0.05,"y","n"))</f>
        <v>y</v>
      </c>
      <c r="Q7" s="10"/>
      <c r="R7" s="10"/>
      <c r="S7" s="10"/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6</v>
      </c>
      <c r="G8" s="7">
        <v>11</v>
      </c>
      <c r="H8" s="7">
        <v>12</v>
      </c>
      <c r="I8" s="21">
        <v>0.348638526</v>
      </c>
      <c r="J8" s="7">
        <v>0.15170441973059709</v>
      </c>
      <c r="K8" s="7">
        <v>0.40375166603827878</v>
      </c>
      <c r="L8" s="7">
        <v>0.19305349764481941</v>
      </c>
      <c r="M8" s="24" t="str">
        <f>IF(ISBLANK(I8),"",IF(AND(D8="negative",I8&lt;0),"y",IF(AND(D8="positive",I8&gt;0), "y","n")))</f>
        <v>y</v>
      </c>
      <c r="N8" s="25" t="str">
        <f>IF(ISBLANK(I8),"",LOOKUP(ABS(I8),all_tools!$Q$7:$Q$10,all_tools!$S$7:$S$10))</f>
        <v>Medium</v>
      </c>
      <c r="O8" s="25" t="str">
        <f>IF(ISBLANK(I8),"",IF(J8&lt;0.05,"y","n"))</f>
        <v>n</v>
      </c>
      <c r="Q8" s="10"/>
      <c r="R8" s="10"/>
      <c r="S8" s="10"/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0</v>
      </c>
      <c r="G9" s="11">
        <v>0</v>
      </c>
      <c r="H9" s="11">
        <v>100</v>
      </c>
      <c r="M9" s="26" t="str">
        <f>IF(ISBLANK(I9),"",IF(AND(D9="negative",I9&lt;0),"y",IF(AND(D9="positive",I9&gt;0), "y","n")))</f>
        <v/>
      </c>
      <c r="N9" s="27" t="str">
        <f>IF(ISBLANK(I9),"",LOOKUP(ABS(I9),all_tools!$Q$7:$Q$10,all_tools!$S$7:$S$10))</f>
        <v/>
      </c>
      <c r="O9" s="27" t="str">
        <f>IF(ISBLANK(I9),"",IF(J9&lt;0.05,"y","n"))</f>
        <v/>
      </c>
      <c r="Q9" s="13"/>
      <c r="R9" s="13"/>
      <c r="S9" s="13"/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0</v>
      </c>
      <c r="G10" s="14">
        <v>0</v>
      </c>
      <c r="H10" s="14">
        <v>50</v>
      </c>
      <c r="M10" s="28" t="str">
        <f>IF(ISBLANK(I10),"",IF(AND(D10="negative",I10&lt;0),"y",IF(AND(D10="positive",I10&gt;0), "y","n")))</f>
        <v/>
      </c>
      <c r="N10" s="29" t="str">
        <f>IF(ISBLANK(I10),"",LOOKUP(ABS(I10),all_tools!$Q$7:$Q$10,all_tools!$S$7:$S$10))</f>
        <v/>
      </c>
      <c r="O10" s="29" t="str">
        <f>IF(ISBLANK(I10),"",IF(J10&lt;0.05,"y","n"))</f>
        <v/>
      </c>
      <c r="Q10" s="16"/>
      <c r="R10" s="16"/>
      <c r="S10" s="16"/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0</v>
      </c>
      <c r="G11" s="14">
        <v>0</v>
      </c>
      <c r="H11" s="14">
        <v>50</v>
      </c>
      <c r="M11" s="28" t="str">
        <f>IF(ISBLANK(I11),"",IF(AND(D11="negative",I11&lt;0),"y",IF(AND(D11="positive",I11&gt;0), "y","n")))</f>
        <v/>
      </c>
      <c r="N11" s="29" t="str">
        <f>IF(ISBLANK(I11),"",LOOKUP(ABS(I11),all_tools!$Q$7:$Q$10,all_tools!$S$7:$S$10))</f>
        <v/>
      </c>
      <c r="O11" s="29" t="str">
        <f>IF(ISBLANK(I11),"",IF(J11&lt;0.05,"y","n"))</f>
        <v/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0</v>
      </c>
      <c r="G12" s="14">
        <v>0</v>
      </c>
      <c r="H12" s="14">
        <v>50</v>
      </c>
      <c r="M12" s="28" t="str">
        <f>IF(ISBLANK(I12),"",IF(AND(D12="negative",I12&lt;0),"y",IF(AND(D12="positive",I12&gt;0), "y","n")))</f>
        <v/>
      </c>
      <c r="N12" s="29" t="str">
        <f>IF(ISBLANK(I12),"",LOOKUP(ABS(I12),all_tools!$Q$7:$Q$10,all_tools!$S$7:$S$10))</f>
        <v/>
      </c>
      <c r="O12" s="29" t="str">
        <f>IF(ISBLANK(I12),"",IF(J12&lt;0.05,"y","n"))</f>
        <v/>
      </c>
    </row>
    <row r="13" spans="1:19" s="17" customFormat="1" x14ac:dyDescent="0.2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30</v>
      </c>
      <c r="G13" s="17">
        <v>78</v>
      </c>
      <c r="H13" s="17">
        <v>30</v>
      </c>
      <c r="I13" s="17">
        <v>-0.1306708482007147</v>
      </c>
      <c r="J13" s="17">
        <v>0.35812584392246449</v>
      </c>
      <c r="K13" s="17">
        <v>-0.2011840434130176</v>
      </c>
      <c r="L13" s="17">
        <v>0.28639856302781258</v>
      </c>
      <c r="M13" s="30" t="str">
        <f>IF(ISBLANK(I13),"",IF(AND(D13="negative",I13&lt;0),"y",IF(AND(D13="positive",I13&gt;0), "y","n")))</f>
        <v>y</v>
      </c>
      <c r="N13" s="31" t="str">
        <f>IF(ISBLANK(I13),"",LOOKUP(ABS(I13),all_tools!$Q$7:$Q$10,all_tools!$S$7:$S$10))</f>
        <v>Small</v>
      </c>
      <c r="O13" s="31" t="str">
        <f>IF(ISBLANK(I13),"",IF(J13&lt;0.05,"y","n"))</f>
        <v>n</v>
      </c>
    </row>
    <row r="14" spans="1:19" s="17" customFormat="1" x14ac:dyDescent="0.2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30</v>
      </c>
      <c r="G14" s="17">
        <v>78</v>
      </c>
      <c r="H14" s="17">
        <v>30</v>
      </c>
      <c r="I14" s="17">
        <v>8.5533373213277891E-2</v>
      </c>
      <c r="J14" s="17">
        <v>0.54831781774626309</v>
      </c>
      <c r="K14" s="17">
        <v>0.1166847704091495</v>
      </c>
      <c r="L14" s="17">
        <v>0.53917866371861423</v>
      </c>
      <c r="M14" s="30" t="str">
        <f>IF(ISBLANK(I14),"",IF(AND(D14="negative",I14&lt;0),"y",IF(AND(D14="positive",I14&gt;0), "y","n")))</f>
        <v>n</v>
      </c>
      <c r="N14" s="31" t="str">
        <f>IF(ISBLANK(I14),"",LOOKUP(ABS(I14),all_tools!$Q$7:$Q$10,all_tools!$S$7:$S$10))</f>
        <v>None</v>
      </c>
      <c r="O14" s="31" t="str">
        <f>IF(ISBLANK(I14),"",IF(J14&lt;0.05,"y","n"))</f>
        <v>n</v>
      </c>
    </row>
    <row r="15" spans="1:19" s="17" customFormat="1" x14ac:dyDescent="0.2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30</v>
      </c>
      <c r="G15" s="17">
        <v>78</v>
      </c>
      <c r="H15" s="17">
        <v>30</v>
      </c>
      <c r="I15" s="17">
        <v>4.0280687043569317E-2</v>
      </c>
      <c r="J15" s="17">
        <v>0.77825658347100057</v>
      </c>
      <c r="K15" s="17">
        <v>6.0828512542612352E-2</v>
      </c>
      <c r="L15" s="17">
        <v>0.74949119401148678</v>
      </c>
      <c r="M15" s="30" t="str">
        <f>IF(ISBLANK(I15),"",IF(AND(D15="negative",I15&lt;0),"y",IF(AND(D15="positive",I15&gt;0), "y","n")))</f>
        <v>n</v>
      </c>
      <c r="N15" s="31" t="str">
        <f>IF(ISBLANK(I15),"",LOOKUP(ABS(I15),all_tools!$Q$7:$Q$10,all_tools!$S$7:$S$10))</f>
        <v>None</v>
      </c>
      <c r="O15" s="31" t="str">
        <f>IF(ISBLANK(I15),"",IF(J15&lt;0.05,"y","n"))</f>
        <v>n</v>
      </c>
    </row>
    <row r="16" spans="1:19" s="17" customFormat="1" x14ac:dyDescent="0.2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30</v>
      </c>
      <c r="G16" s="17">
        <v>78</v>
      </c>
      <c r="H16" s="17">
        <v>30</v>
      </c>
      <c r="I16" s="17">
        <v>-0.20776743064366651</v>
      </c>
      <c r="J16" s="17">
        <v>0.14357295597765371</v>
      </c>
      <c r="K16" s="17">
        <v>-0.29755162729069867</v>
      </c>
      <c r="L16" s="17">
        <v>0.1102840897457505</v>
      </c>
      <c r="M16" s="30" t="str">
        <f>IF(ISBLANK(I16),"",IF(AND(D16="negative",I16&lt;0),"y",IF(AND(D16="positive",I16&gt;0), "y","n")))</f>
        <v>n</v>
      </c>
      <c r="N16" s="31" t="str">
        <f>IF(ISBLANK(I16),"",LOOKUP(ABS(I16),all_tools!$Q$7:$Q$10,all_tools!$S$7:$S$10))</f>
        <v>Small</v>
      </c>
      <c r="O16" s="31" t="str">
        <f>IF(ISBLANK(I16),"",IF(J16&lt;0.05,"y","n"))</f>
        <v>n</v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14</v>
      </c>
      <c r="G17" s="19">
        <v>30</v>
      </c>
      <c r="H17" s="19">
        <v>16</v>
      </c>
      <c r="I17" s="19">
        <v>-0.26087459737497548</v>
      </c>
      <c r="J17" s="19">
        <v>0.189459515366179</v>
      </c>
      <c r="K17" s="19">
        <v>-0.39414719943401438</v>
      </c>
      <c r="L17" s="19">
        <v>0.13088138129450241</v>
      </c>
      <c r="M17" s="32" t="str">
        <f>IF(ISBLANK(I17),"",IF(AND(D17="negative",I17&lt;0),"y",IF(AND(D17="positive",I17&gt;0), "y","n")))</f>
        <v>y</v>
      </c>
      <c r="N17" s="33" t="str">
        <f>IF(ISBLANK(I17),"",LOOKUP(ABS(I17),all_tools!$Q$7:$Q$10,all_tools!$S$7:$S$10))</f>
        <v>Small</v>
      </c>
      <c r="O17" s="33" t="str">
        <f>IF(ISBLANK(I17),"",IF(J17&lt;0.05,"y","n"))</f>
        <v>n</v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14</v>
      </c>
      <c r="G18" s="19">
        <v>30</v>
      </c>
      <c r="H18" s="19">
        <v>16</v>
      </c>
      <c r="I18" s="19">
        <v>-0.3540440964374667</v>
      </c>
      <c r="J18" s="19">
        <v>7.4942631774551863E-2</v>
      </c>
      <c r="K18" s="19">
        <v>-0.45349754992793928</v>
      </c>
      <c r="L18" s="19">
        <v>7.7688076382243773E-2</v>
      </c>
      <c r="M18" s="32" t="str">
        <f>IF(ISBLANK(I18),"",IF(AND(D18="negative",I18&lt;0),"y",IF(AND(D18="positive",I18&gt;0), "y","n")))</f>
        <v>y</v>
      </c>
      <c r="N18" s="33" t="str">
        <f>IF(ISBLANK(I18),"",LOOKUP(ABS(I18),all_tools!$Q$7:$Q$10,all_tools!$S$7:$S$10))</f>
        <v>Medium</v>
      </c>
      <c r="O18" s="33" t="str">
        <f>IF(ISBLANK(I18),"",IF(J18&lt;0.05,"y","n"))</f>
        <v>n</v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14</v>
      </c>
      <c r="G19" s="19">
        <v>30</v>
      </c>
      <c r="H19" s="19">
        <v>16</v>
      </c>
      <c r="I19" s="19">
        <v>0.14034022285596001</v>
      </c>
      <c r="J19" s="19">
        <v>0.481699512487204</v>
      </c>
      <c r="K19" s="19">
        <v>0.1568611789958072</v>
      </c>
      <c r="L19" s="19">
        <v>0.56180767007723631</v>
      </c>
      <c r="M19" s="32" t="str">
        <f>IF(ISBLANK(I19),"",IF(AND(D19="negative",I19&lt;0),"y",IF(AND(D19="positive",I19&gt;0), "y","n")))</f>
        <v>y</v>
      </c>
      <c r="N19" s="33" t="str">
        <f>IF(ISBLANK(I19),"",LOOKUP(ABS(I19),all_tools!$Q$7:$Q$10,all_tools!$S$7:$S$10))</f>
        <v>Small</v>
      </c>
      <c r="O19" s="33" t="str">
        <f>IF(ISBLANK(I19),"",IF(J19&lt;0.05,"y","n"))</f>
        <v>n</v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14</v>
      </c>
      <c r="G20" s="19">
        <v>30</v>
      </c>
      <c r="H20" s="19">
        <v>16</v>
      </c>
      <c r="I20" s="19">
        <v>3.7742567804819861E-2</v>
      </c>
      <c r="J20" s="19">
        <v>0.85081119521777981</v>
      </c>
      <c r="K20" s="19">
        <v>6.7157182241984581E-2</v>
      </c>
      <c r="L20" s="19">
        <v>0.80481821639923856</v>
      </c>
      <c r="M20" s="32" t="str">
        <f>IF(ISBLANK(I20),"",IF(AND(D20="negative",I20&lt;0),"y",IF(AND(D20="positive",I20&gt;0), "y","n")))</f>
        <v>n</v>
      </c>
      <c r="N20" s="33" t="str">
        <f>IF(ISBLANK(I20),"",LOOKUP(ABS(I20),all_tools!$Q$7:$Q$10,all_tools!$S$7:$S$10))</f>
        <v>None</v>
      </c>
      <c r="O20" s="33" t="str">
        <f>IF(ISBLANK(I20),"",IF(J20&lt;0.05,"y","n"))</f>
        <v>n</v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14</v>
      </c>
      <c r="G21" s="19">
        <v>30</v>
      </c>
      <c r="H21" s="19">
        <v>16</v>
      </c>
      <c r="I21" s="19">
        <v>7.4535599249992993E-2</v>
      </c>
      <c r="J21" s="19">
        <v>0.70772853159901983</v>
      </c>
      <c r="K21" s="19">
        <v>7.9133800658566594E-2</v>
      </c>
      <c r="L21" s="19">
        <v>0.77081022427378798</v>
      </c>
      <c r="M21" s="32" t="str">
        <f>IF(ISBLANK(I21),"",IF(AND(D21="negative",I21&lt;0),"y",IF(AND(D21="positive",I21&gt;0), "y","n")))</f>
        <v>y</v>
      </c>
      <c r="N21" s="33" t="str">
        <f>IF(ISBLANK(I21),"",LOOKUP(ABS(I21),all_tools!$Q$7:$Q$10,all_tools!$S$7:$S$10))</f>
        <v>None</v>
      </c>
      <c r="O21" s="33" t="str">
        <f>IF(ISBLANK(I21),"",IF(J21&lt;0.05,"y","n"))</f>
        <v>n</v>
      </c>
    </row>
    <row r="23" spans="1:15" x14ac:dyDescent="0.2">
      <c r="J23" t="s">
        <v>50</v>
      </c>
      <c r="M23" s="3">
        <f>M24-COUNTBLANK(M2:M21)</f>
        <v>16</v>
      </c>
    </row>
    <row r="24" spans="1:15" x14ac:dyDescent="0.2">
      <c r="J24" t="s">
        <v>51</v>
      </c>
      <c r="M24" s="3">
        <f>COUNTA(M2:M21)</f>
        <v>20</v>
      </c>
    </row>
    <row r="25" spans="1:15" x14ac:dyDescent="0.2">
      <c r="J25" t="s">
        <v>46</v>
      </c>
      <c r="M25" s="3">
        <f>COUNTIF(M2:M21,"y")</f>
        <v>12</v>
      </c>
    </row>
    <row r="26" spans="1:15" x14ac:dyDescent="0.2">
      <c r="J26" t="s">
        <v>47</v>
      </c>
      <c r="M26" s="38">
        <f>M25/M24</f>
        <v>0.6</v>
      </c>
    </row>
    <row r="27" spans="1:15" x14ac:dyDescent="0.2">
      <c r="J27" t="s">
        <v>48</v>
      </c>
      <c r="M27" s="3">
        <f>M25-COUNTIFS(M2:M21,"y",N2:N21,"None")</f>
        <v>11</v>
      </c>
    </row>
    <row r="28" spans="1:15" x14ac:dyDescent="0.2">
      <c r="J28" t="s">
        <v>49</v>
      </c>
      <c r="M28" s="38">
        <f>M27/M24</f>
        <v>0.55000000000000004</v>
      </c>
    </row>
    <row r="29" spans="1:15" x14ac:dyDescent="0.2">
      <c r="J29" t="s">
        <v>52</v>
      </c>
      <c r="M29" s="3">
        <f>COUNTIF(N2:N21,"Medium")</f>
        <v>5</v>
      </c>
    </row>
    <row r="30" spans="1:15" x14ac:dyDescent="0.2">
      <c r="J30" t="s">
        <v>53</v>
      </c>
      <c r="M30" s="38">
        <f>M29/M24</f>
        <v>0.25</v>
      </c>
    </row>
  </sheetData>
  <autoFilter ref="A1:O21" xr:uid="{00000000-0001-0000-04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all_tools</vt:lpstr>
      <vt:lpstr>checker_framework</vt:lpstr>
      <vt:lpstr>typestate_checker</vt:lpstr>
      <vt:lpstr>infer</vt:lpstr>
      <vt:lpstr>openjml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2022-08-22T21:11:11Z</dcterms:created>
  <dcterms:modified xsi:type="dcterms:W3CDTF">2022-08-23T13:34:41Z</dcterms:modified>
</cp:coreProperties>
</file>