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jcchar/repositories/Projects/complexity-verification-project/data/"/>
    </mc:Choice>
  </mc:AlternateContent>
  <xr:revisionPtr revIDLastSave="0" documentId="13_ncr:1_{803D3A30-CCB4-0D43-B7AC-1B70B661F739}" xr6:coauthVersionLast="47" xr6:coauthVersionMax="47" xr10:uidLastSave="{00000000-0000-0000-0000-000000000000}"/>
  <bookViews>
    <workbookView xWindow="0" yWindow="760" windowWidth="30240" windowHeight="17680" activeTab="3" xr2:uid="{00000000-000D-0000-FFFF-FFFF00000000}"/>
  </bookViews>
  <sheets>
    <sheet name="all_tools" sheetId="1" r:id="rId1"/>
    <sheet name="checker_framework" sheetId="2" r:id="rId2"/>
    <sheet name="typestate_checker" sheetId="3" r:id="rId3"/>
    <sheet name="infer" sheetId="4" r:id="rId4"/>
    <sheet name="openjml" sheetId="5" r:id="rId5"/>
  </sheets>
  <definedNames>
    <definedName name="_xlnm._FilterDatabase" localSheetId="0" hidden="1">all_tools!$A$1:$O$21</definedName>
    <definedName name="_xlnm._FilterDatabase" localSheetId="1" hidden="1">checker_framework!$A$1:$O$21</definedName>
    <definedName name="_xlnm._FilterDatabase" localSheetId="3" hidden="1">infer!$A$1:$O$21</definedName>
    <definedName name="_xlnm._FilterDatabase" localSheetId="4" hidden="1">openjml!$A$1:$O$21</definedName>
    <definedName name="_xlnm._FilterDatabase" localSheetId="2" hidden="1">typestate_checker!$A$1:$O$21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1" i="4" l="1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3" i="1"/>
  <c r="O2" i="1"/>
  <c r="O4" i="1"/>
  <c r="M29" i="5"/>
  <c r="M30" i="5" s="1"/>
  <c r="M25" i="5"/>
  <c r="M27" i="5" s="1"/>
  <c r="M28" i="5" s="1"/>
  <c r="M24" i="5"/>
  <c r="M23" i="5" s="1"/>
  <c r="M29" i="3"/>
  <c r="M30" i="3" s="1"/>
  <c r="M25" i="3"/>
  <c r="M27" i="3" s="1"/>
  <c r="M28" i="3" s="1"/>
  <c r="M24" i="3"/>
  <c r="M23" i="3" s="1"/>
  <c r="M29" i="2"/>
  <c r="M30" i="2" s="1"/>
  <c r="M25" i="2"/>
  <c r="M27" i="2" s="1"/>
  <c r="M28" i="2" s="1"/>
  <c r="M24" i="2"/>
  <c r="M23" i="2" s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O21" i="5"/>
  <c r="N21" i="5"/>
  <c r="M21" i="5"/>
  <c r="O20" i="5"/>
  <c r="N20" i="5"/>
  <c r="M20" i="5"/>
  <c r="O19" i="5"/>
  <c r="N19" i="5"/>
  <c r="M19" i="5"/>
  <c r="O18" i="5"/>
  <c r="N18" i="5"/>
  <c r="M18" i="5"/>
  <c r="O17" i="5"/>
  <c r="N17" i="5"/>
  <c r="M17" i="5"/>
  <c r="O16" i="5"/>
  <c r="N16" i="5"/>
  <c r="M16" i="5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O3" i="5"/>
  <c r="N3" i="5"/>
  <c r="M3" i="5"/>
  <c r="O2" i="5"/>
  <c r="N2" i="5"/>
  <c r="M2" i="5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M25" i="4" s="1"/>
  <c r="M27" i="4" s="1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O21" i="3"/>
  <c r="N21" i="3"/>
  <c r="M21" i="3"/>
  <c r="O20" i="3"/>
  <c r="N20" i="3"/>
  <c r="M20" i="3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  <c r="M29" i="1" l="1"/>
  <c r="M29" i="4"/>
  <c r="M24" i="4"/>
  <c r="M23" i="4" s="1"/>
  <c r="M28" i="4"/>
  <c r="M26" i="5"/>
  <c r="M26" i="4"/>
  <c r="M26" i="3"/>
  <c r="M26" i="2"/>
  <c r="M24" i="1"/>
  <c r="M23" i="1" s="1"/>
  <c r="M25" i="1"/>
  <c r="M27" i="1" s="1"/>
  <c r="M28" i="1" s="1"/>
  <c r="M30" i="1" l="1"/>
  <c r="M30" i="4"/>
  <c r="M26" i="1"/>
</calcChain>
</file>

<file path=xl/sharedStrings.xml><?xml version="1.0" encoding="utf-8"?>
<sst xmlns="http://schemas.openxmlformats.org/spreadsheetml/2006/main" count="455" uniqueCount="55">
  <si>
    <t>metric</t>
  </si>
  <si>
    <t>dataset_id</t>
  </si>
  <si>
    <t>metric_type</t>
  </si>
  <si>
    <t>expected_cor</t>
  </si>
  <si>
    <t>num_snippets_judged</t>
  </si>
  <si>
    <t>num_snippets_warnings</t>
  </si>
  <si>
    <t>num_warnings</t>
  </si>
  <si>
    <t>num_snippets_for_correlation</t>
  </si>
  <si>
    <t>kendalls_tau</t>
  </si>
  <si>
    <t>kendalls_p_value</t>
  </si>
  <si>
    <t>spearmans_rho</t>
  </si>
  <si>
    <t>spearmans_p_value</t>
  </si>
  <si>
    <t>correct_output_rating</t>
  </si>
  <si>
    <t>output_difficulty</t>
  </si>
  <si>
    <t>time_to_give_output</t>
  </si>
  <si>
    <t>brain_deact_31ant</t>
  </si>
  <si>
    <t>brain_deact_31post</t>
  </si>
  <si>
    <t>brain_deact_32</t>
  </si>
  <si>
    <t>time_to_understand</t>
  </si>
  <si>
    <t>readability_level</t>
  </si>
  <si>
    <t>correct_verif_questions</t>
  </si>
  <si>
    <t>binary_understandability</t>
  </si>
  <si>
    <t>gap_accuracy</t>
  </si>
  <si>
    <t>readability_level_before</t>
  </si>
  <si>
    <t>readability_level_ba</t>
  </si>
  <si>
    <t>time_to_read_complete</t>
  </si>
  <si>
    <t>perc_correct_output</t>
  </si>
  <si>
    <t>brain_deact_31</t>
  </si>
  <si>
    <t>complexity_level</t>
  </si>
  <si>
    <t>f</t>
  </si>
  <si>
    <t>correctness</t>
  </si>
  <si>
    <t>rating</t>
  </si>
  <si>
    <t>time</t>
  </si>
  <si>
    <t>physiological</t>
  </si>
  <si>
    <t>negative</t>
  </si>
  <si>
    <t>positive</t>
  </si>
  <si>
    <t>expected_cor?</t>
  </si>
  <si>
    <t>None</t>
  </si>
  <si>
    <t>Small</t>
  </si>
  <si>
    <t>Medium</t>
  </si>
  <si>
    <t>Large</t>
  </si>
  <si>
    <t>cor_intepretation</t>
  </si>
  <si>
    <t>stat_significant?</t>
  </si>
  <si>
    <t>Interpretation</t>
  </si>
  <si>
    <t>Lower</t>
  </si>
  <si>
    <t>Upper</t>
  </si>
  <si>
    <t># of expected cor</t>
  </si>
  <si>
    <t>% of expected cor</t>
  </si>
  <si>
    <t># of expected cor (Small+)</t>
  </si>
  <si>
    <t>% of expected cor (Small+)</t>
  </si>
  <si>
    <t># of correlations (non-blank)</t>
  </si>
  <si>
    <t># of correlations</t>
  </si>
  <si>
    <t># of expected cor (Medium)</t>
  </si>
  <si>
    <t>% of expected cor (Medium)</t>
  </si>
  <si>
    <t>9_nc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</si>
</sst>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4DFE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/>
    <xf numFmtId="0" fontId="4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4" fillId="4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4" fillId="5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5" fillId="8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3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164" fontId="0" fillId="0" borderId="0" xfId="1" applyNumberFormat="1" applyFont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zoomScale="145" zoomScaleNormal="145" workbookViewId="0">
      <selection activeCell="O2" sqref="O2:O21"/>
    </sheetView>
  </sheetViews>
  <sheetFormatPr baseColWidth="10" defaultColWidth="8.83203125" defaultRowHeight="15" x14ac:dyDescent="0.2"/>
  <cols>
    <col min="1" max="1" width="24.6640625" customWidth="1"/>
    <col min="2" max="2" width="10.6640625" style="3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5.33203125" customWidth="1"/>
    <col min="9" max="10" width="21.6640625" customWidth="1"/>
    <col min="11" max="12" width="21.6640625" hidden="1" customWidth="1"/>
    <col min="13" max="13" width="17.6640625" bestFit="1" customWidth="1"/>
    <col min="14" max="14" width="15" bestFit="1" customWidth="1"/>
    <col min="15" max="15" width="13.5" bestFit="1" customWidth="1"/>
    <col min="16" max="16" width="2.6640625" customWidth="1"/>
    <col min="19" max="19" width="13.164062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  <c r="P1" s="4"/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17</v>
      </c>
      <c r="G2" s="5">
        <v>50</v>
      </c>
      <c r="H2" s="5">
        <v>23</v>
      </c>
      <c r="I2" s="39">
        <v>-0.33772774774302539</v>
      </c>
      <c r="J2" s="5">
        <v>3.7619414014275793E-2</v>
      </c>
      <c r="K2" s="5">
        <v>-0.39768022528514663</v>
      </c>
      <c r="L2" s="5">
        <v>6.0216356265286271E-2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Medium</v>
      </c>
      <c r="O2" s="23" t="str">
        <f t="shared" ref="O2:O21" si="1">IF(ISBLANK(I2),"",IF(J2&lt;0.01,"**",IF(J2&lt;0.05,"*", "")))</f>
        <v>*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17</v>
      </c>
      <c r="G3" s="5">
        <v>50</v>
      </c>
      <c r="H3" s="5">
        <v>23</v>
      </c>
      <c r="I3" s="39">
        <v>-0.42754829069287381</v>
      </c>
      <c r="J3" s="5">
        <v>7.6410404822778357E-3</v>
      </c>
      <c r="K3" s="5">
        <v>-0.54528674124323695</v>
      </c>
      <c r="L3" s="5">
        <v>7.124393687845218E-3</v>
      </c>
      <c r="M3" s="22" t="str">
        <f t="shared" si="0"/>
        <v>y</v>
      </c>
      <c r="N3" s="23" t="str">
        <f>IF(ISBLANK(I3),"",LOOKUP(ABS(I3),all_tools!$Q$7:$Q$10,all_tools!$S$7:$S$10))</f>
        <v>Medium</v>
      </c>
      <c r="O3" s="23" t="str">
        <f t="shared" si="1"/>
        <v>**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17</v>
      </c>
      <c r="G4" s="5">
        <v>50</v>
      </c>
      <c r="H4" s="5">
        <v>23</v>
      </c>
      <c r="I4" s="39">
        <v>0.41117066001056379</v>
      </c>
      <c r="J4" s="5">
        <v>9.8210126151251805E-3</v>
      </c>
      <c r="K4" s="5">
        <v>0.53600031718611207</v>
      </c>
      <c r="L4" s="5">
        <v>8.3820912440796345E-3</v>
      </c>
      <c r="M4" s="22" t="str">
        <f t="shared" si="0"/>
        <v>y</v>
      </c>
      <c r="N4" s="23" t="str">
        <f>IF(ISBLANK(I4),"",LOOKUP(ABS(I4),all_tools!$Q$7:$Q$10,all_tools!$S$7:$S$10))</f>
        <v>Medium</v>
      </c>
      <c r="O4" s="23" t="str">
        <f>IF(ISBLANK(I4),"",IF(J4&lt;0.01,"**",IF(J4&lt;0.05,"*", "")))</f>
        <v>**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7</v>
      </c>
      <c r="G5" s="7">
        <v>14</v>
      </c>
      <c r="H5" s="7">
        <v>12</v>
      </c>
      <c r="I5" s="40">
        <v>-0.31333978072025609</v>
      </c>
      <c r="J5" s="7">
        <v>0.18846999090100591</v>
      </c>
      <c r="K5" s="7">
        <v>-0.31783041284413188</v>
      </c>
      <c r="L5" s="7">
        <v>0.31406107950112661</v>
      </c>
      <c r="M5" s="24" t="str">
        <f t="shared" si="0"/>
        <v>y</v>
      </c>
      <c r="N5" s="25" t="str">
        <f>IF(ISBLANK(I5),"",LOOKUP(ABS(I5),all_tools!$Q$7:$Q$10,all_tools!$S$7:$S$10))</f>
        <v>Medium</v>
      </c>
      <c r="O5" s="25" t="str">
        <f t="shared" ref="O5:O21" si="2">IF(ISBLANK(I5),"",IF(J5&lt;0.01,"**",IF(J5&lt;0.05,"*", "")))</f>
        <v/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7</v>
      </c>
      <c r="G6" s="7">
        <v>14</v>
      </c>
      <c r="H6" s="7">
        <v>12</v>
      </c>
      <c r="I6" s="40">
        <v>-0.45260190548481433</v>
      </c>
      <c r="J6" s="7">
        <v>5.7483531731336357E-2</v>
      </c>
      <c r="K6" s="7">
        <v>-0.46935421431633428</v>
      </c>
      <c r="L6" s="7">
        <v>0.12370498159100569</v>
      </c>
      <c r="M6" s="24" t="str">
        <f t="shared" si="0"/>
        <v>y</v>
      </c>
      <c r="N6" s="25" t="str">
        <f>IF(ISBLANK(I6),"",LOOKUP(ABS(I6),all_tools!$Q$7:$Q$10,all_tools!$S$7:$S$10))</f>
        <v>Medium</v>
      </c>
      <c r="O6" s="25" t="str">
        <f t="shared" si="2"/>
        <v/>
      </c>
      <c r="Q6" s="34" t="s">
        <v>44</v>
      </c>
      <c r="R6" s="34" t="s">
        <v>45</v>
      </c>
      <c r="S6" s="34" t="s">
        <v>43</v>
      </c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7</v>
      </c>
      <c r="G7" s="7">
        <v>14</v>
      </c>
      <c r="H7" s="7">
        <v>12</v>
      </c>
      <c r="I7" s="40">
        <v>-0.38297084310253521</v>
      </c>
      <c r="J7" s="7">
        <v>0.1079738014574666</v>
      </c>
      <c r="K7" s="7">
        <v>-0.45826710689153899</v>
      </c>
      <c r="L7" s="7">
        <v>0.13405987835546679</v>
      </c>
      <c r="M7" s="24" t="str">
        <f t="shared" si="0"/>
        <v>y</v>
      </c>
      <c r="N7" s="25" t="str">
        <f>IF(ISBLANK(I7),"",LOOKUP(ABS(I7),all_tools!$Q$7:$Q$10,all_tools!$S$7:$S$10))</f>
        <v>Medium</v>
      </c>
      <c r="O7" s="25" t="str">
        <f t="shared" si="2"/>
        <v/>
      </c>
      <c r="Q7" s="35">
        <v>0</v>
      </c>
      <c r="R7" s="35">
        <v>9.9000000000000005E-2</v>
      </c>
      <c r="S7" s="35" t="s">
        <v>37</v>
      </c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7</v>
      </c>
      <c r="G8" s="7">
        <v>14</v>
      </c>
      <c r="H8" s="7">
        <v>12</v>
      </c>
      <c r="I8" s="40">
        <v>0.13926212476455829</v>
      </c>
      <c r="J8" s="7">
        <v>0.5588858290416201</v>
      </c>
      <c r="K8" s="7">
        <v>0.20326363612124709</v>
      </c>
      <c r="L8" s="7">
        <v>0.52633237245257225</v>
      </c>
      <c r="M8" s="24" t="str">
        <f t="shared" si="0"/>
        <v>y</v>
      </c>
      <c r="N8" s="25" t="str">
        <f>IF(ISBLANK(I8),"",LOOKUP(ABS(I8),all_tools!$Q$7:$Q$10,all_tools!$S$7:$S$10))</f>
        <v>Small</v>
      </c>
      <c r="O8" s="25" t="str">
        <f t="shared" si="2"/>
        <v/>
      </c>
      <c r="Q8" s="35">
        <v>0.1</v>
      </c>
      <c r="R8" s="35">
        <v>0.29899999999999999</v>
      </c>
      <c r="S8" s="35" t="s">
        <v>38</v>
      </c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91</v>
      </c>
      <c r="G9" s="11">
        <v>434</v>
      </c>
      <c r="H9" s="11">
        <v>100</v>
      </c>
      <c r="I9" s="41">
        <v>-0.19033631802488879</v>
      </c>
      <c r="J9" s="11">
        <v>7.5752215667813554E-3</v>
      </c>
      <c r="K9" s="11">
        <v>-0.27758322655087048</v>
      </c>
      <c r="L9" s="11">
        <v>5.1722673233929881E-3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2"/>
        <v>**</v>
      </c>
      <c r="Q9" s="36">
        <v>0.3</v>
      </c>
      <c r="R9" s="36">
        <v>0.499</v>
      </c>
      <c r="S9" s="36" t="s">
        <v>39</v>
      </c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48</v>
      </c>
      <c r="G10" s="14">
        <v>794</v>
      </c>
      <c r="H10" s="14">
        <v>50</v>
      </c>
      <c r="I10" s="42">
        <v>-1.3914136425848831E-2</v>
      </c>
      <c r="J10" s="14">
        <v>0.90900323668647842</v>
      </c>
      <c r="K10" s="14">
        <v>-1.0266126007392471E-2</v>
      </c>
      <c r="L10" s="14">
        <v>0.94359018578297449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2"/>
        <v/>
      </c>
      <c r="Q10" s="37">
        <v>0.5</v>
      </c>
      <c r="R10" s="37">
        <v>1</v>
      </c>
      <c r="S10" s="37" t="s">
        <v>40</v>
      </c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48</v>
      </c>
      <c r="G11" s="14">
        <v>794</v>
      </c>
      <c r="H11" s="14">
        <v>50</v>
      </c>
      <c r="I11" s="42">
        <v>-2.8152946873129591E-2</v>
      </c>
      <c r="J11" s="14">
        <v>0.80868009561069343</v>
      </c>
      <c r="K11" s="14">
        <v>-2.99893827986723E-2</v>
      </c>
      <c r="L11" s="14">
        <v>0.83621302723678093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2"/>
        <v/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48</v>
      </c>
      <c r="G12" s="14">
        <v>794</v>
      </c>
      <c r="H12" s="14">
        <v>50</v>
      </c>
      <c r="I12" s="42">
        <v>-0.24788466776030799</v>
      </c>
      <c r="J12" s="14">
        <v>3.1887928946905821E-2</v>
      </c>
      <c r="K12" s="14">
        <v>-0.30961847204159432</v>
      </c>
      <c r="L12" s="14">
        <v>2.8666961474283319E-2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2"/>
        <v>*</v>
      </c>
    </row>
    <row r="13" spans="1:19" s="17" customFormat="1" x14ac:dyDescent="0.2">
      <c r="A13" s="17" t="s">
        <v>22</v>
      </c>
      <c r="B13" s="18" t="s">
        <v>54</v>
      </c>
      <c r="C13" s="17" t="s">
        <v>30</v>
      </c>
      <c r="D13" s="17" t="s">
        <v>34</v>
      </c>
      <c r="E13" s="17">
        <v>10</v>
      </c>
      <c r="F13" s="17">
        <v>10</v>
      </c>
      <c r="G13" s="17">
        <v>71</v>
      </c>
      <c r="H13" s="17">
        <v>10</v>
      </c>
      <c r="I13" s="43">
        <v>-0.45353942022497418</v>
      </c>
      <c r="J13" s="17">
        <v>8.0702142650775008E-2</v>
      </c>
      <c r="K13" s="17">
        <v>-0.60076029057829006</v>
      </c>
      <c r="L13" s="17">
        <v>6.6252950743798139E-2</v>
      </c>
      <c r="M13" s="30" t="str">
        <f t="shared" si="0"/>
        <v>y</v>
      </c>
      <c r="N13" s="31" t="str">
        <f>IF(ISBLANK(I13),"",LOOKUP(ABS(I13),all_tools!$Q$7:$Q$10,all_tools!$S$7:$S$10))</f>
        <v>Medium</v>
      </c>
      <c r="O13" s="31" t="str">
        <f t="shared" si="2"/>
        <v/>
      </c>
    </row>
    <row r="14" spans="1:19" s="17" customFormat="1" x14ac:dyDescent="0.2">
      <c r="A14" s="17" t="s">
        <v>24</v>
      </c>
      <c r="B14" s="18" t="s">
        <v>54</v>
      </c>
      <c r="C14" s="17" t="s">
        <v>31</v>
      </c>
      <c r="D14" s="17" t="s">
        <v>34</v>
      </c>
      <c r="E14" s="17">
        <v>10</v>
      </c>
      <c r="F14" s="17">
        <v>10</v>
      </c>
      <c r="G14" s="17">
        <v>71</v>
      </c>
      <c r="H14" s="17">
        <v>10</v>
      </c>
      <c r="I14" s="43">
        <v>0.1193524790065721</v>
      </c>
      <c r="J14" s="17">
        <v>0.64577567683708237</v>
      </c>
      <c r="K14" s="17">
        <v>0.14864172138019549</v>
      </c>
      <c r="L14" s="17">
        <v>0.68193556386864729</v>
      </c>
      <c r="M14" s="30" t="str">
        <f t="shared" si="0"/>
        <v>n</v>
      </c>
      <c r="N14" s="31" t="str">
        <f>IF(ISBLANK(I14),"",LOOKUP(ABS(I14),all_tools!$Q$7:$Q$10,all_tools!$S$7:$S$10))</f>
        <v>Small</v>
      </c>
      <c r="O14" s="31" t="str">
        <f t="shared" si="2"/>
        <v/>
      </c>
    </row>
    <row r="15" spans="1:19" s="17" customFormat="1" x14ac:dyDescent="0.2">
      <c r="A15" s="17" t="s">
        <v>23</v>
      </c>
      <c r="B15" s="18" t="s">
        <v>54</v>
      </c>
      <c r="C15" s="17" t="s">
        <v>31</v>
      </c>
      <c r="D15" s="17" t="s">
        <v>34</v>
      </c>
      <c r="E15" s="17">
        <v>10</v>
      </c>
      <c r="F15" s="17">
        <v>10</v>
      </c>
      <c r="G15" s="17">
        <v>71</v>
      </c>
      <c r="H15" s="17">
        <v>10</v>
      </c>
      <c r="I15" s="43">
        <v>0.16709347060920099</v>
      </c>
      <c r="J15" s="17">
        <v>0.51990361734558355</v>
      </c>
      <c r="K15" s="17">
        <v>0.27250982253035838</v>
      </c>
      <c r="L15" s="17">
        <v>0.44621564369007899</v>
      </c>
      <c r="M15" s="30" t="str">
        <f t="shared" si="0"/>
        <v>n</v>
      </c>
      <c r="N15" s="31" t="str">
        <f>IF(ISBLANK(I15),"",LOOKUP(ABS(I15),all_tools!$Q$7:$Q$10,all_tools!$S$7:$S$10))</f>
        <v>Small</v>
      </c>
      <c r="O15" s="31" t="str">
        <f t="shared" si="2"/>
        <v/>
      </c>
    </row>
    <row r="16" spans="1:19" s="17" customFormat="1" x14ac:dyDescent="0.2">
      <c r="A16" s="17" t="s">
        <v>25</v>
      </c>
      <c r="B16" s="18" t="s">
        <v>54</v>
      </c>
      <c r="C16" s="17" t="s">
        <v>32</v>
      </c>
      <c r="D16" s="17" t="s">
        <v>35</v>
      </c>
      <c r="E16" s="17">
        <v>10</v>
      </c>
      <c r="F16" s="17">
        <v>10</v>
      </c>
      <c r="G16" s="17">
        <v>71</v>
      </c>
      <c r="H16" s="17">
        <v>10</v>
      </c>
      <c r="I16" s="43">
        <v>-0.35805743701971637</v>
      </c>
      <c r="J16" s="17">
        <v>0.16792075329459241</v>
      </c>
      <c r="K16" s="17">
        <v>-0.47069878437061913</v>
      </c>
      <c r="L16" s="17">
        <v>0.1697475039817557</v>
      </c>
      <c r="M16" s="30" t="str">
        <f t="shared" si="0"/>
        <v>n</v>
      </c>
      <c r="N16" s="31" t="str">
        <f>IF(ISBLANK(I16),"",LOOKUP(ABS(I16),all_tools!$Q$7:$Q$10,all_tools!$S$7:$S$10))</f>
        <v>Medium</v>
      </c>
      <c r="O16" s="31" t="str">
        <f t="shared" si="2"/>
        <v/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15</v>
      </c>
      <c r="G17" s="19">
        <v>39</v>
      </c>
      <c r="H17" s="19">
        <v>16</v>
      </c>
      <c r="I17" s="44">
        <v>-0.18077538151554681</v>
      </c>
      <c r="J17" s="19">
        <v>0.35419549047641641</v>
      </c>
      <c r="K17" s="19">
        <v>-0.25760491865965418</v>
      </c>
      <c r="L17" s="19">
        <v>0.33543451842856847</v>
      </c>
      <c r="M17" s="32" t="str">
        <f t="shared" si="0"/>
        <v>y</v>
      </c>
      <c r="N17" s="33" t="str">
        <f>IF(ISBLANK(I17),"",LOOKUP(ABS(I17),all_tools!$Q$7:$Q$10,all_tools!$S$7:$S$10))</f>
        <v>Small</v>
      </c>
      <c r="O17" s="33" t="str">
        <f t="shared" si="2"/>
        <v/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15</v>
      </c>
      <c r="G18" s="19">
        <v>39</v>
      </c>
      <c r="H18" s="19">
        <v>16</v>
      </c>
      <c r="I18" s="44">
        <v>-0.18077538151554681</v>
      </c>
      <c r="J18" s="19">
        <v>0.35419549047641641</v>
      </c>
      <c r="K18" s="19">
        <v>-0.26664368773543162</v>
      </c>
      <c r="L18" s="19">
        <v>0.31814146487031808</v>
      </c>
      <c r="M18" s="32" t="str">
        <f t="shared" si="0"/>
        <v>y</v>
      </c>
      <c r="N18" s="33" t="str">
        <f>IF(ISBLANK(I18),"",LOOKUP(ABS(I18),all_tools!$Q$7:$Q$10,all_tools!$S$7:$S$10))</f>
        <v>Small</v>
      </c>
      <c r="O18" s="33" t="str">
        <f t="shared" si="2"/>
        <v/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15</v>
      </c>
      <c r="G19" s="19">
        <v>39</v>
      </c>
      <c r="H19" s="19">
        <v>16</v>
      </c>
      <c r="I19" s="44">
        <v>0.35399003814832852</v>
      </c>
      <c r="J19" s="19">
        <v>7.0561368518920295E-2</v>
      </c>
      <c r="K19" s="19">
        <v>0.43418028330340558</v>
      </c>
      <c r="L19" s="19">
        <v>9.2881780630843944E-2</v>
      </c>
      <c r="M19" s="32" t="str">
        <f t="shared" si="0"/>
        <v>y</v>
      </c>
      <c r="N19" s="33" t="str">
        <f>IF(ISBLANK(I19),"",LOOKUP(ABS(I19),all_tools!$Q$7:$Q$10,all_tools!$S$7:$S$10))</f>
        <v>Medium</v>
      </c>
      <c r="O19" s="33" t="str">
        <f t="shared" si="2"/>
        <v/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15</v>
      </c>
      <c r="G20" s="19">
        <v>39</v>
      </c>
      <c r="H20" s="19">
        <v>16</v>
      </c>
      <c r="I20" s="44">
        <v>-0.1647705109143269</v>
      </c>
      <c r="J20" s="19">
        <v>0.40275465389762488</v>
      </c>
      <c r="K20" s="19">
        <v>-0.2493004677260264</v>
      </c>
      <c r="L20" s="19">
        <v>0.35178584403845531</v>
      </c>
      <c r="M20" s="32" t="str">
        <f t="shared" si="0"/>
        <v>y</v>
      </c>
      <c r="N20" s="33" t="str">
        <f>IF(ISBLANK(I20),"",LOOKUP(ABS(I20),all_tools!$Q$7:$Q$10,all_tools!$S$7:$S$10))</f>
        <v>Small</v>
      </c>
      <c r="O20" s="33" t="str">
        <f t="shared" si="2"/>
        <v/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15</v>
      </c>
      <c r="G21" s="19">
        <v>39</v>
      </c>
      <c r="H21" s="19">
        <v>16</v>
      </c>
      <c r="I21" s="44">
        <v>-0.1265427670608828</v>
      </c>
      <c r="J21" s="19">
        <v>0.51663737981598823</v>
      </c>
      <c r="K21" s="19">
        <v>-0.1491396897503261</v>
      </c>
      <c r="L21" s="19">
        <v>0.58145132599759985</v>
      </c>
      <c r="M21" s="32" t="str">
        <f t="shared" si="0"/>
        <v>n</v>
      </c>
      <c r="N21" s="33" t="str">
        <f>IF(ISBLANK(I21),"",LOOKUP(ABS(I21),all_tools!$Q$7:$Q$10,all_tools!$S$7:$S$10))</f>
        <v>Small</v>
      </c>
      <c r="O21" s="33" t="str">
        <f t="shared" si="2"/>
        <v/>
      </c>
    </row>
    <row r="23" spans="1:15" x14ac:dyDescent="0.2">
      <c r="J23" t="s">
        <v>50</v>
      </c>
      <c r="M23" s="3">
        <f>M24-COUNTBLANK(M2:M21)</f>
        <v>20</v>
      </c>
    </row>
    <row r="24" spans="1:15" x14ac:dyDescent="0.2">
      <c r="J24" t="s">
        <v>51</v>
      </c>
      <c r="M24" s="3">
        <f>COUNTA(M2:M21)</f>
        <v>20</v>
      </c>
    </row>
    <row r="25" spans="1:15" x14ac:dyDescent="0.2">
      <c r="J25" t="s">
        <v>46</v>
      </c>
      <c r="M25" s="3">
        <f>COUNTIF(M2:M21,"y")</f>
        <v>15</v>
      </c>
    </row>
    <row r="26" spans="1:15" x14ac:dyDescent="0.2">
      <c r="J26" t="s">
        <v>47</v>
      </c>
      <c r="M26" s="38">
        <f>M25/M24</f>
        <v>0.75</v>
      </c>
    </row>
    <row r="27" spans="1:15" x14ac:dyDescent="0.2">
      <c r="J27" t="s">
        <v>48</v>
      </c>
      <c r="M27" s="3">
        <f>M25-COUNTIFS(M2:M21,"y",N2:N21,"None")</f>
        <v>13</v>
      </c>
    </row>
    <row r="28" spans="1:15" x14ac:dyDescent="0.2">
      <c r="J28" t="s">
        <v>49</v>
      </c>
      <c r="M28" s="38">
        <f>M27/M24</f>
        <v>0.65</v>
      </c>
    </row>
    <row r="29" spans="1:15" x14ac:dyDescent="0.2">
      <c r="J29" t="s">
        <v>52</v>
      </c>
      <c r="M29" s="3">
        <f>COUNTIF(N2:N21,"Medium")</f>
        <v>9</v>
      </c>
    </row>
    <row r="30" spans="1:15" x14ac:dyDescent="0.2">
      <c r="J30" t="s">
        <v>53</v>
      </c>
      <c r="M30" s="38">
        <f>M29/M24</f>
        <v>0.45</v>
      </c>
    </row>
  </sheetData>
  <autoFilter ref="A1:O21" xr:uid="{00000000-0001-0000-00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"/>
  <sheetViews>
    <sheetView zoomScale="145" zoomScaleNormal="145" workbookViewId="0">
      <selection activeCell="M13" sqref="M13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4.33203125" customWidth="1"/>
    <col min="9" max="9" width="21.6640625" customWidth="1"/>
    <col min="10" max="10" width="22.6640625" bestFit="1" customWidth="1"/>
    <col min="11" max="11" width="20.6640625" hidden="1" customWidth="1"/>
    <col min="12" max="12" width="21.6640625" hidden="1" customWidth="1"/>
    <col min="13" max="13" width="17.6640625" bestFit="1" customWidth="1"/>
    <col min="14" max="14" width="15" bestFit="1" customWidth="1"/>
    <col min="15" max="15" width="13.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3</v>
      </c>
      <c r="G2" s="5">
        <v>7</v>
      </c>
      <c r="H2" s="5">
        <v>23</v>
      </c>
      <c r="I2" s="5">
        <v>-0.2277100170213244</v>
      </c>
      <c r="J2" s="5">
        <v>0.20032802218695259</v>
      </c>
      <c r="K2" s="5">
        <v>-0.27197235029387162</v>
      </c>
      <c r="L2" s="5">
        <v>0.20932509565963231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 t="shared" ref="O2:O21" si="1">IF(ISBLANK(I2),"",IF(J2&lt;0.05,"y","n"))</f>
        <v>n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3</v>
      </c>
      <c r="G3" s="5">
        <v>7</v>
      </c>
      <c r="H3" s="5">
        <v>23</v>
      </c>
      <c r="I3" s="5">
        <v>-0.26347777762091701</v>
      </c>
      <c r="J3" s="5">
        <v>0.1329850671160174</v>
      </c>
      <c r="K3" s="5">
        <v>-0.32017787305285961</v>
      </c>
      <c r="L3" s="5">
        <v>0.13637641008504059</v>
      </c>
      <c r="M3" s="22" t="str">
        <f t="shared" si="0"/>
        <v>y</v>
      </c>
      <c r="N3" s="23" t="str">
        <f>IF(ISBLANK(I3),"",LOOKUP(ABS(I3),all_tools!$Q$7:$Q$10,all_tools!$S$7:$S$10))</f>
        <v>Small</v>
      </c>
      <c r="O3" s="23" t="str">
        <f t="shared" si="1"/>
        <v>n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3</v>
      </c>
      <c r="G4" s="5">
        <v>7</v>
      </c>
      <c r="H4" s="5">
        <v>23</v>
      </c>
      <c r="I4" s="5">
        <v>0.2297034206521828</v>
      </c>
      <c r="J4" s="5">
        <v>0.18729084163390899</v>
      </c>
      <c r="K4" s="5">
        <v>0.28096954242303013</v>
      </c>
      <c r="L4" s="5">
        <v>0.19405167261558409</v>
      </c>
      <c r="M4" s="22" t="str">
        <f t="shared" si="0"/>
        <v>y</v>
      </c>
      <c r="N4" s="23" t="str">
        <f>IF(ISBLANK(I4),"",LOOKUP(ABS(I4),all_tools!$Q$7:$Q$10,all_tools!$S$7:$S$10))</f>
        <v>Small</v>
      </c>
      <c r="O4" s="23" t="str">
        <f t="shared" si="1"/>
        <v>n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0</v>
      </c>
      <c r="G5" s="7">
        <v>0</v>
      </c>
      <c r="H5" s="7">
        <v>12</v>
      </c>
      <c r="M5" s="24" t="str">
        <f t="shared" si="0"/>
        <v/>
      </c>
      <c r="N5" s="25" t="str">
        <f>IF(ISBLANK(I5),"",LOOKUP(ABS(I5),all_tools!$Q$7:$Q$10,all_tools!$S$7:$S$10))</f>
        <v/>
      </c>
      <c r="O5" s="25" t="str">
        <f t="shared" si="1"/>
        <v/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0</v>
      </c>
      <c r="G6" s="7">
        <v>0</v>
      </c>
      <c r="H6" s="7">
        <v>12</v>
      </c>
      <c r="M6" s="24" t="str">
        <f t="shared" si="0"/>
        <v/>
      </c>
      <c r="N6" s="25" t="str">
        <f>IF(ISBLANK(I6),"",LOOKUP(ABS(I6),all_tools!$Q$7:$Q$10,all_tools!$S$7:$S$10))</f>
        <v/>
      </c>
      <c r="O6" s="25" t="str">
        <f t="shared" si="1"/>
        <v/>
      </c>
      <c r="Q6" s="9"/>
      <c r="R6" s="9"/>
      <c r="S6" s="9"/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0</v>
      </c>
      <c r="G7" s="7">
        <v>0</v>
      </c>
      <c r="H7" s="7">
        <v>12</v>
      </c>
      <c r="M7" s="24" t="str">
        <f t="shared" si="0"/>
        <v/>
      </c>
      <c r="N7" s="25" t="str">
        <f>IF(ISBLANK(I7),"",LOOKUP(ABS(I7),all_tools!$Q$7:$Q$10,all_tools!$S$7:$S$10))</f>
        <v/>
      </c>
      <c r="O7" s="25" t="str">
        <f t="shared" si="1"/>
        <v/>
      </c>
      <c r="Q7" s="10"/>
      <c r="R7" s="10"/>
      <c r="S7" s="10"/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0</v>
      </c>
      <c r="G8" s="7">
        <v>0</v>
      </c>
      <c r="H8" s="7">
        <v>12</v>
      </c>
      <c r="M8" s="24" t="str">
        <f t="shared" si="0"/>
        <v/>
      </c>
      <c r="N8" s="25" t="str">
        <f>IF(ISBLANK(I8),"",LOOKUP(ABS(I8),all_tools!$Q$7:$Q$10,all_tools!$S$7:$S$10))</f>
        <v/>
      </c>
      <c r="O8" s="25" t="str">
        <f t="shared" si="1"/>
        <v/>
      </c>
      <c r="Q8" s="10"/>
      <c r="R8" s="10"/>
      <c r="S8" s="10"/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19</v>
      </c>
      <c r="G9" s="11">
        <v>52</v>
      </c>
      <c r="H9" s="11">
        <v>100</v>
      </c>
      <c r="I9" s="11">
        <v>-0.22890415976703279</v>
      </c>
      <c r="J9" s="11">
        <v>4.1540622048766972E-3</v>
      </c>
      <c r="K9" s="11">
        <v>-0.28726717466178431</v>
      </c>
      <c r="L9" s="11">
        <v>3.7567205497513649E-3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1"/>
        <v>y</v>
      </c>
      <c r="Q9" s="13"/>
      <c r="R9" s="13"/>
      <c r="S9" s="13"/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28</v>
      </c>
      <c r="G10" s="14">
        <v>83</v>
      </c>
      <c r="H10" s="14">
        <v>50</v>
      </c>
      <c r="I10" s="14">
        <v>-1.7889603976091351E-2</v>
      </c>
      <c r="J10" s="14">
        <v>0.88317001415190322</v>
      </c>
      <c r="K10" s="14">
        <v>-2.1745521452022229E-2</v>
      </c>
      <c r="L10" s="14">
        <v>0.88084937555910936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1"/>
        <v>n</v>
      </c>
      <c r="Q10" s="16"/>
      <c r="R10" s="16"/>
      <c r="S10" s="16"/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28</v>
      </c>
      <c r="G11" s="14">
        <v>83</v>
      </c>
      <c r="H11" s="14">
        <v>50</v>
      </c>
      <c r="I11" s="14">
        <v>-2.439922062337898E-2</v>
      </c>
      <c r="J11" s="14">
        <v>0.83378844789272755</v>
      </c>
      <c r="K11" s="14">
        <v>-2.8051607294758089E-2</v>
      </c>
      <c r="L11" s="14">
        <v>0.84666464123863983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1"/>
        <v>n</v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28</v>
      </c>
      <c r="G12" s="14">
        <v>83</v>
      </c>
      <c r="H12" s="14">
        <v>50</v>
      </c>
      <c r="I12" s="14">
        <v>-0.25161225674918491</v>
      </c>
      <c r="J12" s="14">
        <v>2.940004335865699E-2</v>
      </c>
      <c r="K12" s="14">
        <v>-0.31183200892839741</v>
      </c>
      <c r="L12" s="14">
        <v>2.7488825966879269E-2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1"/>
        <v>y</v>
      </c>
    </row>
    <row r="13" spans="1:19" s="17" customFormat="1" x14ac:dyDescent="0.2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12</v>
      </c>
      <c r="G13" s="17">
        <v>12</v>
      </c>
      <c r="H13" s="17">
        <v>30</v>
      </c>
      <c r="I13" s="17">
        <v>-0.153506269493634</v>
      </c>
      <c r="J13" s="17">
        <v>0.31976301166779852</v>
      </c>
      <c r="K13" s="17">
        <v>-0.1847566494939108</v>
      </c>
      <c r="L13" s="17">
        <v>0.32836965842449101</v>
      </c>
      <c r="M13" s="30" t="str">
        <f t="shared" si="0"/>
        <v>y</v>
      </c>
      <c r="N13" s="31" t="str">
        <f>IF(ISBLANK(I13),"",LOOKUP(ABS(I13),all_tools!$Q$7:$Q$10,all_tools!$S$7:$S$10))</f>
        <v>Small</v>
      </c>
      <c r="O13" s="31" t="str">
        <f t="shared" si="1"/>
        <v>n</v>
      </c>
    </row>
    <row r="14" spans="1:19" s="17" customFormat="1" x14ac:dyDescent="0.2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12</v>
      </c>
      <c r="G14" s="17">
        <v>12</v>
      </c>
      <c r="H14" s="17">
        <v>30</v>
      </c>
      <c r="I14" s="17">
        <v>0.2095131203515696</v>
      </c>
      <c r="J14" s="17">
        <v>0.17537923007396619</v>
      </c>
      <c r="K14" s="17">
        <v>0.25163952349993862</v>
      </c>
      <c r="L14" s="17">
        <v>0.17978258043948159</v>
      </c>
      <c r="M14" s="30" t="str">
        <f t="shared" si="0"/>
        <v>n</v>
      </c>
      <c r="N14" s="31" t="str">
        <f>IF(ISBLANK(I14),"",LOOKUP(ABS(I14),all_tools!$Q$7:$Q$10,all_tools!$S$7:$S$10))</f>
        <v>Small</v>
      </c>
      <c r="O14" s="31" t="str">
        <f t="shared" si="1"/>
        <v>n</v>
      </c>
    </row>
    <row r="15" spans="1:19" s="17" customFormat="1" x14ac:dyDescent="0.2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12</v>
      </c>
      <c r="G15" s="17">
        <v>12</v>
      </c>
      <c r="H15" s="17">
        <v>30</v>
      </c>
      <c r="I15" s="17">
        <v>0.20720097246551281</v>
      </c>
      <c r="J15" s="17">
        <v>0.18192926663069439</v>
      </c>
      <c r="K15" s="17">
        <v>0.24787325439669219</v>
      </c>
      <c r="L15" s="17">
        <v>0.18660467276809919</v>
      </c>
      <c r="M15" s="30" t="str">
        <f t="shared" si="0"/>
        <v>n</v>
      </c>
      <c r="N15" s="31" t="str">
        <f>IF(ISBLANK(I15),"",LOOKUP(ABS(I15),all_tools!$Q$7:$Q$10,all_tools!$S$7:$S$10))</f>
        <v>Small</v>
      </c>
      <c r="O15" s="31" t="str">
        <f t="shared" si="1"/>
        <v>n</v>
      </c>
    </row>
    <row r="16" spans="1:19" s="17" customFormat="1" x14ac:dyDescent="0.2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12</v>
      </c>
      <c r="G16" s="17">
        <v>12</v>
      </c>
      <c r="H16" s="17">
        <v>30</v>
      </c>
      <c r="I16" s="17">
        <v>-6.5246691057189277E-2</v>
      </c>
      <c r="J16" s="17">
        <v>0.67205176865918925</v>
      </c>
      <c r="K16" s="17">
        <v>-7.8611105106096368E-2</v>
      </c>
      <c r="L16" s="17">
        <v>0.67966876801064502</v>
      </c>
      <c r="M16" s="30" t="str">
        <f t="shared" si="0"/>
        <v>n</v>
      </c>
      <c r="N16" s="31" t="str">
        <f>IF(ISBLANK(I16),"",LOOKUP(ABS(I16),all_tools!$Q$7:$Q$10,all_tools!$S$7:$S$10))</f>
        <v>None</v>
      </c>
      <c r="O16" s="31" t="str">
        <f t="shared" si="1"/>
        <v>n</v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3</v>
      </c>
      <c r="G17" s="19">
        <v>3</v>
      </c>
      <c r="H17" s="19">
        <v>16</v>
      </c>
      <c r="I17" s="19">
        <v>-0.10232343558582011</v>
      </c>
      <c r="J17" s="19">
        <v>0.63773289005018841</v>
      </c>
      <c r="K17" s="19">
        <v>-0.12157835800107809</v>
      </c>
      <c r="L17" s="19">
        <v>0.65376710935384819</v>
      </c>
      <c r="M17" s="32" t="str">
        <f t="shared" si="0"/>
        <v>y</v>
      </c>
      <c r="N17" s="33" t="str">
        <f>IF(ISBLANK(I17),"",LOOKUP(ABS(I17),all_tools!$Q$7:$Q$10,all_tools!$S$7:$S$10))</f>
        <v>Small</v>
      </c>
      <c r="O17" s="33" t="str">
        <f t="shared" si="1"/>
        <v>n</v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3</v>
      </c>
      <c r="G18" s="19">
        <v>3</v>
      </c>
      <c r="H18" s="19">
        <v>16</v>
      </c>
      <c r="I18" s="19">
        <v>-1.4617633655117149E-2</v>
      </c>
      <c r="J18" s="19">
        <v>0.94636892512423998</v>
      </c>
      <c r="K18" s="19">
        <v>-1.736833685729687E-2</v>
      </c>
      <c r="L18" s="19">
        <v>0.94909603273704102</v>
      </c>
      <c r="M18" s="32" t="str">
        <f t="shared" si="0"/>
        <v>y</v>
      </c>
      <c r="N18" s="33" t="str">
        <f>IF(ISBLANK(I18),"",LOOKUP(ABS(I18),all_tools!$Q$7:$Q$10,all_tools!$S$7:$S$10))</f>
        <v>None</v>
      </c>
      <c r="O18" s="33" t="str">
        <f t="shared" si="1"/>
        <v>n</v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3</v>
      </c>
      <c r="G19" s="19">
        <v>3</v>
      </c>
      <c r="H19" s="19">
        <v>16</v>
      </c>
      <c r="I19" s="19">
        <v>0.27889955205754868</v>
      </c>
      <c r="J19" s="19">
        <v>0.20089032653971309</v>
      </c>
      <c r="K19" s="19">
        <v>0.3302413141237342</v>
      </c>
      <c r="L19" s="19">
        <v>0.21158246186830859</v>
      </c>
      <c r="M19" s="32" t="str">
        <f t="shared" si="0"/>
        <v>y</v>
      </c>
      <c r="N19" s="33" t="str">
        <f>IF(ISBLANK(I19),"",LOOKUP(ABS(I19),all_tools!$Q$7:$Q$10,all_tools!$S$7:$S$10))</f>
        <v>Small</v>
      </c>
      <c r="O19" s="33" t="str">
        <f t="shared" si="1"/>
        <v>n</v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3</v>
      </c>
      <c r="G20" s="19">
        <v>3</v>
      </c>
      <c r="H20" s="19">
        <v>16</v>
      </c>
      <c r="I20" s="19">
        <v>-0.16284238361758671</v>
      </c>
      <c r="J20" s="19">
        <v>0.45801098838521898</v>
      </c>
      <c r="K20" s="19">
        <v>-0.19161611347062391</v>
      </c>
      <c r="L20" s="19">
        <v>0.4771333722542902</v>
      </c>
      <c r="M20" s="32" t="str">
        <f t="shared" si="0"/>
        <v>y</v>
      </c>
      <c r="N20" s="33" t="str">
        <f>IF(ISBLANK(I20),"",LOOKUP(ABS(I20),all_tools!$Q$7:$Q$10,all_tools!$S$7:$S$10))</f>
        <v>Small</v>
      </c>
      <c r="O20" s="33" t="str">
        <f t="shared" si="1"/>
        <v>n</v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3</v>
      </c>
      <c r="G21" s="19">
        <v>3</v>
      </c>
      <c r="H21" s="19">
        <v>16</v>
      </c>
      <c r="I21" s="19">
        <v>-0.24849977213699159</v>
      </c>
      <c r="J21" s="19">
        <v>0.25281290101640808</v>
      </c>
      <c r="K21" s="19">
        <v>-0.29526172657404681</v>
      </c>
      <c r="L21" s="19">
        <v>0.26690125229506823</v>
      </c>
      <c r="M21" s="32" t="str">
        <f t="shared" si="0"/>
        <v>n</v>
      </c>
      <c r="N21" s="33" t="str">
        <f>IF(ISBLANK(I21),"",LOOKUP(ABS(I21),all_tools!$Q$7:$Q$10,all_tools!$S$7:$S$10))</f>
        <v>Small</v>
      </c>
      <c r="O21" s="33" t="str">
        <f t="shared" si="1"/>
        <v>n</v>
      </c>
    </row>
    <row r="23" spans="1:15" x14ac:dyDescent="0.2">
      <c r="J23" t="s">
        <v>50</v>
      </c>
      <c r="M23" s="3">
        <f>M24-COUNTBLANK(M2:M21)</f>
        <v>16</v>
      </c>
    </row>
    <row r="24" spans="1:15" x14ac:dyDescent="0.2">
      <c r="J24" t="s">
        <v>51</v>
      </c>
      <c r="M24" s="3">
        <f>COUNTA(M2:M21)</f>
        <v>20</v>
      </c>
    </row>
    <row r="25" spans="1:15" x14ac:dyDescent="0.2">
      <c r="J25" t="s">
        <v>46</v>
      </c>
      <c r="M25" s="3">
        <f>COUNTIF(M2:M21,"y")</f>
        <v>11</v>
      </c>
    </row>
    <row r="26" spans="1:15" x14ac:dyDescent="0.2">
      <c r="J26" t="s">
        <v>47</v>
      </c>
      <c r="M26" s="38">
        <f>M25/M24</f>
        <v>0.55000000000000004</v>
      </c>
    </row>
    <row r="27" spans="1:15" x14ac:dyDescent="0.2">
      <c r="J27" t="s">
        <v>48</v>
      </c>
      <c r="M27" s="3">
        <f>M25-COUNTIFS(M2:M21,"y",N2:N21,"None")</f>
        <v>8</v>
      </c>
    </row>
    <row r="28" spans="1:15" x14ac:dyDescent="0.2">
      <c r="J28" t="s">
        <v>49</v>
      </c>
      <c r="M28" s="38">
        <f>M27/M24</f>
        <v>0.4</v>
      </c>
    </row>
    <row r="29" spans="1:15" x14ac:dyDescent="0.2">
      <c r="J29" t="s">
        <v>52</v>
      </c>
      <c r="M29" s="3">
        <f>COUNTIF(N2:N21,"Medium")</f>
        <v>0</v>
      </c>
    </row>
    <row r="30" spans="1:15" x14ac:dyDescent="0.2">
      <c r="J30" t="s">
        <v>53</v>
      </c>
      <c r="M30" s="38">
        <f>M29/M24</f>
        <v>0</v>
      </c>
    </row>
  </sheetData>
  <autoFilter ref="A1:O21" xr:uid="{00000000-0001-0000-01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"/>
  <sheetViews>
    <sheetView zoomScale="145" zoomScaleNormal="145" workbookViewId="0">
      <selection activeCell="J23" sqref="J23:M30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7" customWidth="1"/>
    <col min="9" max="9" width="20.6640625" customWidth="1"/>
    <col min="10" max="10" width="22.6640625" bestFit="1" customWidth="1"/>
    <col min="11" max="12" width="20.6640625" hidden="1" customWidth="1"/>
    <col min="13" max="13" width="17.6640625" bestFit="1" customWidth="1"/>
    <col min="14" max="14" width="15" bestFit="1" customWidth="1"/>
    <col min="15" max="15" width="13.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3</v>
      </c>
      <c r="G2" s="5">
        <v>14</v>
      </c>
      <c r="H2" s="5">
        <v>23</v>
      </c>
      <c r="I2" s="5">
        <v>-0.17078251276599329</v>
      </c>
      <c r="J2" s="5">
        <v>0.3368221511559395</v>
      </c>
      <c r="K2" s="5">
        <v>-0.22063279587022341</v>
      </c>
      <c r="L2" s="5">
        <v>0.31170668319455619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 t="shared" ref="O2:O21" si="1">IF(ISBLANK(I2),"",IF(J2&lt;0.05,"y","n"))</f>
        <v>n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3</v>
      </c>
      <c r="G3" s="5">
        <v>14</v>
      </c>
      <c r="H3" s="5">
        <v>23</v>
      </c>
      <c r="I3" s="5">
        <v>-0.21557272714438661</v>
      </c>
      <c r="J3" s="5">
        <v>0.2189727791934982</v>
      </c>
      <c r="K3" s="5">
        <v>-0.28300682710477038</v>
      </c>
      <c r="L3" s="5">
        <v>0.19070138371258061</v>
      </c>
      <c r="M3" s="22" t="str">
        <f t="shared" si="0"/>
        <v>y</v>
      </c>
      <c r="N3" s="23" t="str">
        <f>IF(ISBLANK(I3),"",LOOKUP(ABS(I3),all_tools!$Q$7:$Q$10,all_tools!$S$7:$S$10))</f>
        <v>Small</v>
      </c>
      <c r="O3" s="23" t="str">
        <f t="shared" si="1"/>
        <v>n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3</v>
      </c>
      <c r="G4" s="5">
        <v>14</v>
      </c>
      <c r="H4" s="5">
        <v>23</v>
      </c>
      <c r="I4" s="5">
        <v>0.182178575000007</v>
      </c>
      <c r="J4" s="5">
        <v>0.29564657602090749</v>
      </c>
      <c r="K4" s="5">
        <v>0.24046942819989059</v>
      </c>
      <c r="L4" s="5">
        <v>0.26904897632032188</v>
      </c>
      <c r="M4" s="22" t="str">
        <f t="shared" si="0"/>
        <v>y</v>
      </c>
      <c r="N4" s="23" t="str">
        <f>IF(ISBLANK(I4),"",LOOKUP(ABS(I4),all_tools!$Q$7:$Q$10,all_tools!$S$7:$S$10))</f>
        <v>Small</v>
      </c>
      <c r="O4" s="23" t="str">
        <f t="shared" si="1"/>
        <v>n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1</v>
      </c>
      <c r="G5" s="7">
        <v>3</v>
      </c>
      <c r="H5" s="7">
        <v>12</v>
      </c>
      <c r="I5" s="7">
        <v>-0.11134044285378079</v>
      </c>
      <c r="J5" s="7">
        <v>0.66390790187764881</v>
      </c>
      <c r="K5" s="7">
        <v>-0.13101394402234401</v>
      </c>
      <c r="L5" s="7">
        <v>0.68484871442737572</v>
      </c>
      <c r="M5" s="24" t="str">
        <f t="shared" si="0"/>
        <v>y</v>
      </c>
      <c r="N5" s="25" t="str">
        <f>IF(ISBLANK(I5),"",LOOKUP(ABS(I5),all_tools!$Q$7:$Q$10,all_tools!$S$7:$S$10))</f>
        <v>Small</v>
      </c>
      <c r="O5" s="25" t="str">
        <f t="shared" si="1"/>
        <v>n</v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1</v>
      </c>
      <c r="G6" s="7">
        <v>3</v>
      </c>
      <c r="H6" s="7">
        <v>12</v>
      </c>
      <c r="I6" s="7">
        <v>-0.25979436665882188</v>
      </c>
      <c r="J6" s="7">
        <v>0.31063545633740081</v>
      </c>
      <c r="K6" s="7">
        <v>-0.30569920271880269</v>
      </c>
      <c r="L6" s="7">
        <v>0.33389313645066021</v>
      </c>
      <c r="M6" s="24" t="str">
        <f t="shared" si="0"/>
        <v>y</v>
      </c>
      <c r="N6" s="25" t="str">
        <f>IF(ISBLANK(I6),"",LOOKUP(ABS(I6),all_tools!$Q$7:$Q$10,all_tools!$S$7:$S$10))</f>
        <v>Small</v>
      </c>
      <c r="O6" s="25" t="str">
        <f t="shared" si="1"/>
        <v>n</v>
      </c>
      <c r="Q6" s="9"/>
      <c r="R6" s="9"/>
      <c r="S6" s="9"/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1</v>
      </c>
      <c r="G7" s="7">
        <v>3</v>
      </c>
      <c r="H7" s="7">
        <v>12</v>
      </c>
      <c r="I7" s="7">
        <v>0.11134044285378079</v>
      </c>
      <c r="J7" s="7">
        <v>0.66390790187764881</v>
      </c>
      <c r="K7" s="7">
        <v>0.13101394402234401</v>
      </c>
      <c r="L7" s="7">
        <v>0.68484871442737572</v>
      </c>
      <c r="M7" s="24" t="str">
        <f t="shared" si="0"/>
        <v>n</v>
      </c>
      <c r="N7" s="25" t="str">
        <f>IF(ISBLANK(I7),"",LOOKUP(ABS(I7),all_tools!$Q$7:$Q$10,all_tools!$S$7:$S$10))</f>
        <v>Small</v>
      </c>
      <c r="O7" s="25" t="str">
        <f t="shared" si="1"/>
        <v>n</v>
      </c>
      <c r="Q7" s="10"/>
      <c r="R7" s="10"/>
      <c r="S7" s="10"/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1</v>
      </c>
      <c r="G8" s="7">
        <v>3</v>
      </c>
      <c r="H8" s="7">
        <v>12</v>
      </c>
      <c r="I8" s="7">
        <v>-0.25979436665882188</v>
      </c>
      <c r="J8" s="7">
        <v>0.31063545633740081</v>
      </c>
      <c r="K8" s="7">
        <v>-0.30569920271880269</v>
      </c>
      <c r="L8" s="7">
        <v>0.33389313645066021</v>
      </c>
      <c r="M8" s="24" t="str">
        <f t="shared" si="0"/>
        <v>n</v>
      </c>
      <c r="N8" s="25" t="str">
        <f>IF(ISBLANK(I8),"",LOOKUP(ABS(I8),all_tools!$Q$7:$Q$10,all_tools!$S$7:$S$10))</f>
        <v>Small</v>
      </c>
      <c r="O8" s="25" t="str">
        <f t="shared" si="1"/>
        <v>n</v>
      </c>
      <c r="Q8" s="10"/>
      <c r="R8" s="10"/>
      <c r="S8" s="10"/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88</v>
      </c>
      <c r="G9" s="11">
        <v>327</v>
      </c>
      <c r="H9" s="11">
        <v>100</v>
      </c>
      <c r="I9" s="11">
        <v>-0.15625137459340999</v>
      </c>
      <c r="J9" s="11">
        <v>3.0128615488005099E-2</v>
      </c>
      <c r="K9" s="11">
        <v>-0.2203331090972887</v>
      </c>
      <c r="L9" s="11">
        <v>2.7610565923995401E-2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1"/>
        <v>y</v>
      </c>
      <c r="Q9" s="13"/>
      <c r="R9" s="13"/>
      <c r="S9" s="13"/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5</v>
      </c>
      <c r="G10" s="14">
        <v>52</v>
      </c>
      <c r="H10" s="14">
        <v>50</v>
      </c>
      <c r="I10" s="14">
        <v>-0.121885527067201</v>
      </c>
      <c r="J10" s="14">
        <v>0.32625309790028828</v>
      </c>
      <c r="K10" s="14">
        <v>-0.14024128232502711</v>
      </c>
      <c r="L10" s="14">
        <v>0.33135638533698542</v>
      </c>
      <c r="M10" s="28" t="str">
        <f t="shared" si="0"/>
        <v>y</v>
      </c>
      <c r="N10" s="29" t="str">
        <f>IF(ISBLANK(I10),"",LOOKUP(ABS(I10),all_tools!$Q$7:$Q$10,all_tools!$S$7:$S$10))</f>
        <v>Small</v>
      </c>
      <c r="O10" s="29" t="str">
        <f t="shared" si="1"/>
        <v>n</v>
      </c>
      <c r="Q10" s="16"/>
      <c r="R10" s="16"/>
      <c r="S10" s="16"/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5</v>
      </c>
      <c r="G11" s="14">
        <v>52</v>
      </c>
      <c r="H11" s="14">
        <v>50</v>
      </c>
      <c r="I11" s="14">
        <v>-7.3984543411941786E-2</v>
      </c>
      <c r="J11" s="14">
        <v>0.53265206192351422</v>
      </c>
      <c r="K11" s="14">
        <v>-8.9137532819911741E-2</v>
      </c>
      <c r="L11" s="14">
        <v>0.53816988278746214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1"/>
        <v>n</v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5</v>
      </c>
      <c r="G12" s="14">
        <v>52</v>
      </c>
      <c r="H12" s="14">
        <v>50</v>
      </c>
      <c r="I12" s="14">
        <v>-8.5714285714285715E-2</v>
      </c>
      <c r="J12" s="14">
        <v>0.46685427082272551</v>
      </c>
      <c r="K12" s="14">
        <v>-0.1039438393012856</v>
      </c>
      <c r="L12" s="14">
        <v>0.47253953182670588</v>
      </c>
      <c r="M12" s="28" t="str">
        <f t="shared" si="0"/>
        <v>n</v>
      </c>
      <c r="N12" s="29" t="str">
        <f>IF(ISBLANK(I12),"",LOOKUP(ABS(I12),all_tools!$Q$7:$Q$10,all_tools!$S$7:$S$10))</f>
        <v>None</v>
      </c>
      <c r="O12" s="29" t="str">
        <f t="shared" si="1"/>
        <v>n</v>
      </c>
    </row>
    <row r="13" spans="1:19" s="17" customFormat="1" x14ac:dyDescent="0.2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0</v>
      </c>
      <c r="G13" s="17">
        <v>0</v>
      </c>
      <c r="H13" s="17">
        <v>30</v>
      </c>
      <c r="M13" s="30" t="str">
        <f t="shared" si="0"/>
        <v/>
      </c>
      <c r="N13" s="31" t="str">
        <f>IF(ISBLANK(I13),"",LOOKUP(ABS(I13),all_tools!$Q$7:$Q$10,all_tools!$S$7:$S$10))</f>
        <v/>
      </c>
      <c r="O13" s="31" t="str">
        <f t="shared" si="1"/>
        <v/>
      </c>
    </row>
    <row r="14" spans="1:19" s="17" customFormat="1" x14ac:dyDescent="0.2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0</v>
      </c>
      <c r="G14" s="17">
        <v>0</v>
      </c>
      <c r="H14" s="17">
        <v>30</v>
      </c>
      <c r="M14" s="30" t="str">
        <f t="shared" si="0"/>
        <v/>
      </c>
      <c r="N14" s="31" t="str">
        <f>IF(ISBLANK(I14),"",LOOKUP(ABS(I14),all_tools!$Q$7:$Q$10,all_tools!$S$7:$S$10))</f>
        <v/>
      </c>
      <c r="O14" s="31" t="str">
        <f t="shared" si="1"/>
        <v/>
      </c>
    </row>
    <row r="15" spans="1:19" s="17" customFormat="1" x14ac:dyDescent="0.2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0</v>
      </c>
      <c r="G15" s="17">
        <v>0</v>
      </c>
      <c r="H15" s="17">
        <v>30</v>
      </c>
      <c r="M15" s="30" t="str">
        <f t="shared" si="0"/>
        <v/>
      </c>
      <c r="N15" s="31" t="str">
        <f>IF(ISBLANK(I15),"",LOOKUP(ABS(I15),all_tools!$Q$7:$Q$10,all_tools!$S$7:$S$10))</f>
        <v/>
      </c>
      <c r="O15" s="31" t="str">
        <f t="shared" si="1"/>
        <v/>
      </c>
    </row>
    <row r="16" spans="1:19" s="17" customFormat="1" x14ac:dyDescent="0.2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0</v>
      </c>
      <c r="G16" s="17">
        <v>0</v>
      </c>
      <c r="H16" s="17">
        <v>30</v>
      </c>
      <c r="M16" s="30" t="str">
        <f t="shared" si="0"/>
        <v/>
      </c>
      <c r="N16" s="31" t="str">
        <f>IF(ISBLANK(I16),"",LOOKUP(ABS(I16),all_tools!$Q$7:$Q$10,all_tools!$S$7:$S$10))</f>
        <v/>
      </c>
      <c r="O16" s="31" t="str">
        <f t="shared" si="1"/>
        <v/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2</v>
      </c>
      <c r="G17" s="19">
        <v>6</v>
      </c>
      <c r="H17" s="19">
        <v>16</v>
      </c>
      <c r="I17" s="19">
        <v>8.4757937952601309E-2</v>
      </c>
      <c r="J17" s="19">
        <v>0.69232849002812125</v>
      </c>
      <c r="K17" s="19">
        <v>0.1099316484014564</v>
      </c>
      <c r="L17" s="19">
        <v>0.68526500553668901</v>
      </c>
      <c r="M17" s="32" t="str">
        <f t="shared" si="0"/>
        <v>n</v>
      </c>
      <c r="N17" s="33" t="str">
        <f>IF(ISBLANK(I17),"",LOOKUP(ABS(I17),all_tools!$Q$7:$Q$10,all_tools!$S$7:$S$10))</f>
        <v>None</v>
      </c>
      <c r="O17" s="33" t="str">
        <f t="shared" si="1"/>
        <v>n</v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2</v>
      </c>
      <c r="G18" s="19">
        <v>6</v>
      </c>
      <c r="H18" s="19">
        <v>16</v>
      </c>
      <c r="I18" s="19">
        <v>8.4757937952601309E-2</v>
      </c>
      <c r="J18" s="19">
        <v>0.69232849002812125</v>
      </c>
      <c r="K18" s="19">
        <v>0.1099316484014564</v>
      </c>
      <c r="L18" s="19">
        <v>0.68526500553668901</v>
      </c>
      <c r="M18" s="32" t="str">
        <f t="shared" si="0"/>
        <v>n</v>
      </c>
      <c r="N18" s="33" t="str">
        <f>IF(ISBLANK(I18),"",LOOKUP(ABS(I18),all_tools!$Q$7:$Q$10,all_tools!$S$7:$S$10))</f>
        <v>None</v>
      </c>
      <c r="O18" s="33" t="str">
        <f t="shared" si="1"/>
        <v>n</v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2</v>
      </c>
      <c r="G19" s="19">
        <v>6</v>
      </c>
      <c r="H19" s="19">
        <v>16</v>
      </c>
      <c r="I19" s="19">
        <v>0.34045327482409782</v>
      </c>
      <c r="J19" s="19">
        <v>0.1131965364706231</v>
      </c>
      <c r="K19" s="19">
        <v>0.40295301713800152</v>
      </c>
      <c r="L19" s="19">
        <v>0.1217337691688223</v>
      </c>
      <c r="M19" s="32" t="str">
        <f t="shared" si="0"/>
        <v>y</v>
      </c>
      <c r="N19" s="33" t="str">
        <f>IF(ISBLANK(I19),"",LOOKUP(ABS(I19),all_tools!$Q$7:$Q$10,all_tools!$S$7:$S$10))</f>
        <v>Medium</v>
      </c>
      <c r="O19" s="33" t="str">
        <f t="shared" si="1"/>
        <v>n</v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2</v>
      </c>
      <c r="G20" s="19">
        <v>6</v>
      </c>
      <c r="H20" s="19">
        <v>16</v>
      </c>
      <c r="I20" s="19">
        <v>-0.49785866253711791</v>
      </c>
      <c r="J20" s="19">
        <v>2.1337320545634531E-2</v>
      </c>
      <c r="K20" s="19">
        <v>-0.57692307692307687</v>
      </c>
      <c r="L20" s="19">
        <v>1.929785020805572E-2</v>
      </c>
      <c r="M20" s="32" t="str">
        <f t="shared" si="0"/>
        <v>y</v>
      </c>
      <c r="N20" s="33" t="str">
        <f>IF(ISBLANK(I20),"",LOOKUP(ABS(I20),all_tools!$Q$7:$Q$10,all_tools!$S$7:$S$10))</f>
        <v>Medium</v>
      </c>
      <c r="O20" s="33" t="str">
        <f t="shared" si="1"/>
        <v>y</v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2</v>
      </c>
      <c r="G21" s="19">
        <v>6</v>
      </c>
      <c r="H21" s="19">
        <v>16</v>
      </c>
      <c r="I21" s="19">
        <v>-1.6951587590520258E-2</v>
      </c>
      <c r="J21" s="19">
        <v>0.93692172809769891</v>
      </c>
      <c r="K21" s="19">
        <v>-3.8348249442368518E-2</v>
      </c>
      <c r="L21" s="19">
        <v>0.88786930283188992</v>
      </c>
      <c r="M21" s="32" t="str">
        <f t="shared" si="0"/>
        <v>n</v>
      </c>
      <c r="N21" s="33" t="str">
        <f>IF(ISBLANK(I21),"",LOOKUP(ABS(I21),all_tools!$Q$7:$Q$10,all_tools!$S$7:$S$10))</f>
        <v>None</v>
      </c>
      <c r="O21" s="33" t="str">
        <f t="shared" si="1"/>
        <v>n</v>
      </c>
    </row>
    <row r="23" spans="1:15" x14ac:dyDescent="0.2">
      <c r="J23" t="s">
        <v>50</v>
      </c>
      <c r="M23" s="3">
        <f>M24-COUNTBLANK(M2:M21)</f>
        <v>16</v>
      </c>
    </row>
    <row r="24" spans="1:15" x14ac:dyDescent="0.2">
      <c r="J24" t="s">
        <v>51</v>
      </c>
      <c r="M24" s="3">
        <f>COUNTA(M2:M21)</f>
        <v>20</v>
      </c>
    </row>
    <row r="25" spans="1:15" x14ac:dyDescent="0.2">
      <c r="J25" t="s">
        <v>46</v>
      </c>
      <c r="M25" s="3">
        <f>COUNTIF(M2:M21,"y")</f>
        <v>10</v>
      </c>
    </row>
    <row r="26" spans="1:15" x14ac:dyDescent="0.2">
      <c r="J26" t="s">
        <v>47</v>
      </c>
      <c r="M26" s="38">
        <f>M25/M24</f>
        <v>0.5</v>
      </c>
    </row>
    <row r="27" spans="1:15" x14ac:dyDescent="0.2">
      <c r="J27" t="s">
        <v>48</v>
      </c>
      <c r="M27" s="3">
        <f>M25-COUNTIFS(M2:M21,"y",N2:N21,"None")</f>
        <v>9</v>
      </c>
    </row>
    <row r="28" spans="1:15" x14ac:dyDescent="0.2">
      <c r="J28" t="s">
        <v>49</v>
      </c>
      <c r="M28" s="38">
        <f>M27/M24</f>
        <v>0.45</v>
      </c>
    </row>
    <row r="29" spans="1:15" x14ac:dyDescent="0.2">
      <c r="J29" t="s">
        <v>52</v>
      </c>
      <c r="M29" s="3">
        <f>COUNTIF(N2:N21,"Medium")</f>
        <v>2</v>
      </c>
    </row>
    <row r="30" spans="1:15" x14ac:dyDescent="0.2">
      <c r="J30" t="s">
        <v>53</v>
      </c>
      <c r="M30" s="38">
        <f>M29/M24</f>
        <v>0.1</v>
      </c>
    </row>
  </sheetData>
  <autoFilter ref="A1:O21" xr:uid="{00000000-0001-0000-02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0"/>
  <sheetViews>
    <sheetView tabSelected="1" zoomScale="145" zoomScaleNormal="145" workbookViewId="0">
      <selection activeCell="O11" sqref="O11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6.6640625" customWidth="1"/>
    <col min="9" max="9" width="21.6640625" customWidth="1"/>
    <col min="10" max="10" width="22.6640625" bestFit="1" customWidth="1"/>
    <col min="11" max="12" width="20.6640625" hidden="1" customWidth="1"/>
    <col min="13" max="13" width="17.6640625" bestFit="1" customWidth="1"/>
    <col min="14" max="14" width="15" bestFit="1" customWidth="1"/>
    <col min="15" max="15" width="13.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0</v>
      </c>
      <c r="G2" s="5">
        <v>0</v>
      </c>
      <c r="H2" s="5">
        <v>23</v>
      </c>
      <c r="M2" s="22" t="str">
        <f t="shared" ref="M2:M21" si="0">IF(ISBLANK(I2),"",IF(AND(D2="negative",I2&lt;0),"y",IF(AND(D2="positive",I2&gt;0), "y","n")))</f>
        <v/>
      </c>
      <c r="N2" s="23" t="str">
        <f>IF(ISBLANK(I2),"",LOOKUP(ABS(I2),all_tools!$Q$7:$Q$10,all_tools!$S$7:$S$10))</f>
        <v/>
      </c>
      <c r="O2" s="23" t="str">
        <f t="shared" ref="O2:O21" si="1">IF(ISBLANK(I2),"",IF(J2&lt;0.01,"**",IF(J2&lt;0.05,"*", "")))</f>
        <v/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0</v>
      </c>
      <c r="G3" s="5">
        <v>0</v>
      </c>
      <c r="H3" s="5">
        <v>23</v>
      </c>
      <c r="M3" s="22" t="str">
        <f t="shared" si="0"/>
        <v/>
      </c>
      <c r="N3" s="23" t="str">
        <f>IF(ISBLANK(I3),"",LOOKUP(ABS(I3),all_tools!$Q$7:$Q$10,all_tools!$S$7:$S$10))</f>
        <v/>
      </c>
      <c r="O3" s="23" t="str">
        <f t="shared" si="1"/>
        <v/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0</v>
      </c>
      <c r="G4" s="5">
        <v>0</v>
      </c>
      <c r="H4" s="5">
        <v>23</v>
      </c>
      <c r="M4" s="22" t="str">
        <f t="shared" si="0"/>
        <v/>
      </c>
      <c r="N4" s="23" t="str">
        <f>IF(ISBLANK(I4),"",LOOKUP(ABS(I4),all_tools!$Q$7:$Q$10,all_tools!$S$7:$S$10))</f>
        <v/>
      </c>
      <c r="O4" s="23" t="str">
        <f>IF(ISBLANK(I4),"",IF(J4&lt;0.01,"**",IF(J4&lt;0.05,"*", "")))</f>
        <v/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0</v>
      </c>
      <c r="G5" s="7">
        <v>0</v>
      </c>
      <c r="H5" s="7">
        <v>12</v>
      </c>
      <c r="M5" s="24" t="str">
        <f t="shared" si="0"/>
        <v/>
      </c>
      <c r="N5" s="25" t="str">
        <f>IF(ISBLANK(I5),"",LOOKUP(ABS(I5),all_tools!$Q$7:$Q$10,all_tools!$S$7:$S$10))</f>
        <v/>
      </c>
      <c r="O5" s="25" t="str">
        <f t="shared" ref="O5:O21" si="2">IF(ISBLANK(I5),"",IF(J5&lt;0.01,"**",IF(J5&lt;0.05,"*", "")))</f>
        <v/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0</v>
      </c>
      <c r="G6" s="7">
        <v>0</v>
      </c>
      <c r="H6" s="7">
        <v>12</v>
      </c>
      <c r="M6" s="24" t="str">
        <f t="shared" si="0"/>
        <v/>
      </c>
      <c r="N6" s="25" t="str">
        <f>IF(ISBLANK(I6),"",LOOKUP(ABS(I6),all_tools!$Q$7:$Q$10,all_tools!$S$7:$S$10))</f>
        <v/>
      </c>
      <c r="O6" s="25" t="str">
        <f t="shared" si="2"/>
        <v/>
      </c>
      <c r="Q6" s="9"/>
      <c r="R6" s="9"/>
      <c r="S6" s="9"/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0</v>
      </c>
      <c r="G7" s="7">
        <v>0</v>
      </c>
      <c r="H7" s="7">
        <v>12</v>
      </c>
      <c r="M7" s="24" t="str">
        <f t="shared" si="0"/>
        <v/>
      </c>
      <c r="N7" s="25" t="str">
        <f>IF(ISBLANK(I7),"",LOOKUP(ABS(I7),all_tools!$Q$7:$Q$10,all_tools!$S$7:$S$10))</f>
        <v/>
      </c>
      <c r="O7" s="25" t="str">
        <f t="shared" si="2"/>
        <v/>
      </c>
      <c r="Q7" s="10"/>
      <c r="R7" s="10"/>
      <c r="S7" s="10"/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0</v>
      </c>
      <c r="G8" s="7">
        <v>0</v>
      </c>
      <c r="H8" s="7">
        <v>12</v>
      </c>
      <c r="M8" s="24" t="str">
        <f t="shared" si="0"/>
        <v/>
      </c>
      <c r="N8" s="25" t="str">
        <f>IF(ISBLANK(I8),"",LOOKUP(ABS(I8),all_tools!$Q$7:$Q$10,all_tools!$S$7:$S$10))</f>
        <v/>
      </c>
      <c r="O8" s="25" t="str">
        <f t="shared" si="2"/>
        <v/>
      </c>
      <c r="Q8" s="10"/>
      <c r="R8" s="10"/>
      <c r="S8" s="10"/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13</v>
      </c>
      <c r="G9" s="11">
        <v>13</v>
      </c>
      <c r="H9" s="11">
        <v>100</v>
      </c>
      <c r="I9" s="11">
        <v>-0.1325530043077417</v>
      </c>
      <c r="J9" s="11">
        <v>0.10868264420740591</v>
      </c>
      <c r="K9" s="11">
        <v>-0.16122238802734751</v>
      </c>
      <c r="L9" s="11">
        <v>0.1090548020620709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2"/>
        <v/>
      </c>
      <c r="Q9" s="13"/>
      <c r="R9" s="13"/>
      <c r="S9" s="13"/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23</v>
      </c>
      <c r="G10" s="14">
        <v>24</v>
      </c>
      <c r="H10" s="14">
        <v>50</v>
      </c>
      <c r="I10" s="14">
        <v>-4.0010884441053322E-3</v>
      </c>
      <c r="J10" s="14">
        <v>0.97393749824887355</v>
      </c>
      <c r="K10" s="14">
        <v>-4.0145445731910407E-3</v>
      </c>
      <c r="L10" s="14">
        <v>0.97792597559776806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2"/>
        <v/>
      </c>
      <c r="Q10" s="16"/>
      <c r="R10" s="16"/>
      <c r="S10" s="16"/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23</v>
      </c>
      <c r="G11" s="14">
        <v>24</v>
      </c>
      <c r="H11" s="14">
        <v>50</v>
      </c>
      <c r="I11" s="14">
        <v>-1.8889590382011531E-2</v>
      </c>
      <c r="J11" s="14">
        <v>0.8717029852220165</v>
      </c>
      <c r="K11" s="14">
        <v>-2.2061548434927108E-2</v>
      </c>
      <c r="L11" s="14">
        <v>0.87913055885863645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2"/>
        <v/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23</v>
      </c>
      <c r="G12" s="14">
        <v>24</v>
      </c>
      <c r="H12" s="14">
        <v>50</v>
      </c>
      <c r="I12" s="14">
        <v>-0.24760641624976251</v>
      </c>
      <c r="J12" s="14">
        <v>3.3114212859699399E-2</v>
      </c>
      <c r="K12" s="14">
        <v>-0.30991275370518351</v>
      </c>
      <c r="L12" s="14">
        <v>2.850794708171081E-2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2"/>
        <v>*</v>
      </c>
    </row>
    <row r="13" spans="1:19" s="17" customFormat="1" x14ac:dyDescent="0.2">
      <c r="A13" s="17" t="s">
        <v>22</v>
      </c>
      <c r="B13" s="18" t="s">
        <v>54</v>
      </c>
      <c r="C13" s="17" t="s">
        <v>30</v>
      </c>
      <c r="D13" s="17" t="s">
        <v>34</v>
      </c>
      <c r="E13" s="17">
        <v>10</v>
      </c>
      <c r="F13" s="17">
        <v>6</v>
      </c>
      <c r="G13" s="17">
        <v>6</v>
      </c>
      <c r="H13" s="17">
        <v>10</v>
      </c>
      <c r="I13" s="17">
        <v>-0.24343224778007391</v>
      </c>
      <c r="J13" s="17">
        <v>0.39376863464299272</v>
      </c>
      <c r="K13" s="17">
        <v>-0.28426762180748061</v>
      </c>
      <c r="L13" s="17">
        <v>0.42602444842854259</v>
      </c>
      <c r="M13" s="30" t="str">
        <f t="shared" si="0"/>
        <v>y</v>
      </c>
      <c r="N13" s="31" t="str">
        <f>IF(ISBLANK(I13),"",LOOKUP(ABS(I13),all_tools!$Q$7:$Q$10,all_tools!$S$7:$S$10))</f>
        <v>Small</v>
      </c>
      <c r="O13" s="31" t="str">
        <f t="shared" si="2"/>
        <v/>
      </c>
    </row>
    <row r="14" spans="1:19" s="17" customFormat="1" x14ac:dyDescent="0.2">
      <c r="A14" s="17" t="s">
        <v>24</v>
      </c>
      <c r="B14" s="18" t="s">
        <v>54</v>
      </c>
      <c r="C14" s="17" t="s">
        <v>31</v>
      </c>
      <c r="D14" s="17" t="s">
        <v>34</v>
      </c>
      <c r="E14" s="17">
        <v>10</v>
      </c>
      <c r="F14" s="17">
        <v>6</v>
      </c>
      <c r="G14" s="17">
        <v>6</v>
      </c>
      <c r="H14" s="17">
        <v>10</v>
      </c>
      <c r="I14" s="17">
        <v>0.1217161238900369</v>
      </c>
      <c r="J14" s="17">
        <v>0.66981535759941657</v>
      </c>
      <c r="K14" s="17">
        <v>0.1421338109037403</v>
      </c>
      <c r="L14" s="17">
        <v>0.69528768540126551</v>
      </c>
      <c r="M14" s="30" t="str">
        <f t="shared" si="0"/>
        <v>n</v>
      </c>
      <c r="N14" s="31" t="str">
        <f>IF(ISBLANK(I14),"",LOOKUP(ABS(I14),all_tools!$Q$7:$Q$10,all_tools!$S$7:$S$10))</f>
        <v>Small</v>
      </c>
      <c r="O14" s="31" t="str">
        <f t="shared" si="2"/>
        <v/>
      </c>
    </row>
    <row r="15" spans="1:19" s="17" customFormat="1" x14ac:dyDescent="0.2">
      <c r="A15" s="17" t="s">
        <v>23</v>
      </c>
      <c r="B15" s="18" t="s">
        <v>54</v>
      </c>
      <c r="C15" s="17" t="s">
        <v>31</v>
      </c>
      <c r="D15" s="17" t="s">
        <v>34</v>
      </c>
      <c r="E15" s="17">
        <v>10</v>
      </c>
      <c r="F15" s="17">
        <v>6</v>
      </c>
      <c r="G15" s="17">
        <v>6</v>
      </c>
      <c r="H15" s="17">
        <v>10</v>
      </c>
      <c r="I15" s="17">
        <v>0.24343224778007391</v>
      </c>
      <c r="J15" s="17">
        <v>0.39376863464299272</v>
      </c>
      <c r="K15" s="17">
        <v>0.28426762180748061</v>
      </c>
      <c r="L15" s="17">
        <v>0.42602444842854259</v>
      </c>
      <c r="M15" s="30" t="str">
        <f t="shared" si="0"/>
        <v>n</v>
      </c>
      <c r="N15" s="31" t="str">
        <f>IF(ISBLANK(I15),"",LOOKUP(ABS(I15),all_tools!$Q$7:$Q$10,all_tools!$S$7:$S$10))</f>
        <v>Small</v>
      </c>
      <c r="O15" s="31" t="str">
        <f t="shared" si="2"/>
        <v/>
      </c>
    </row>
    <row r="16" spans="1:19" s="17" customFormat="1" x14ac:dyDescent="0.2">
      <c r="A16" s="17" t="s">
        <v>25</v>
      </c>
      <c r="B16" s="18" t="s">
        <v>54</v>
      </c>
      <c r="C16" s="17" t="s">
        <v>32</v>
      </c>
      <c r="D16" s="17" t="s">
        <v>35</v>
      </c>
      <c r="E16" s="17">
        <v>10</v>
      </c>
      <c r="F16" s="17">
        <v>6</v>
      </c>
      <c r="G16" s="17">
        <v>6</v>
      </c>
      <c r="H16" s="17">
        <v>10</v>
      </c>
      <c r="I16" s="17">
        <v>-0.24343224778007391</v>
      </c>
      <c r="J16" s="17">
        <v>0.39376863464299272</v>
      </c>
      <c r="K16" s="17">
        <v>-0.28426762180748061</v>
      </c>
      <c r="L16" s="17">
        <v>0.42602444842854259</v>
      </c>
      <c r="M16" s="30" t="str">
        <f t="shared" si="0"/>
        <v>n</v>
      </c>
      <c r="N16" s="31" t="str">
        <f>IF(ISBLANK(I16),"",LOOKUP(ABS(I16),all_tools!$Q$7:$Q$10,all_tools!$S$7:$S$10))</f>
        <v>Small</v>
      </c>
      <c r="O16" s="31" t="str">
        <f t="shared" si="2"/>
        <v/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1</v>
      </c>
      <c r="G17" s="19">
        <v>1</v>
      </c>
      <c r="H17" s="19">
        <v>16</v>
      </c>
      <c r="I17" s="19">
        <v>-0.35355339059327368</v>
      </c>
      <c r="J17" s="19">
        <v>0.1037416782365415</v>
      </c>
      <c r="K17" s="19">
        <v>-0.42008402520840288</v>
      </c>
      <c r="L17" s="19">
        <v>0.105228057983522</v>
      </c>
      <c r="M17" s="32" t="str">
        <f t="shared" si="0"/>
        <v>y</v>
      </c>
      <c r="N17" s="33" t="str">
        <f>IF(ISBLANK(I17),"",LOOKUP(ABS(I17),all_tools!$Q$7:$Q$10,all_tools!$S$7:$S$10))</f>
        <v>Medium</v>
      </c>
      <c r="O17" s="33" t="str">
        <f t="shared" si="2"/>
        <v/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1</v>
      </c>
      <c r="G18" s="19">
        <v>1</v>
      </c>
      <c r="H18" s="19">
        <v>16</v>
      </c>
      <c r="I18" s="19">
        <v>-0.16499158227686109</v>
      </c>
      <c r="J18" s="19">
        <v>0.4476990724652935</v>
      </c>
      <c r="K18" s="19">
        <v>-0.19603921176392139</v>
      </c>
      <c r="L18" s="19">
        <v>0.4668248490265503</v>
      </c>
      <c r="M18" s="32" t="str">
        <f t="shared" si="0"/>
        <v>y</v>
      </c>
      <c r="N18" s="33" t="str">
        <f>IF(ISBLANK(I18),"",LOOKUP(ABS(I18),all_tools!$Q$7:$Q$10,all_tools!$S$7:$S$10))</f>
        <v>Small</v>
      </c>
      <c r="O18" s="33" t="str">
        <f t="shared" si="2"/>
        <v/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1</v>
      </c>
      <c r="G19" s="19">
        <v>1</v>
      </c>
      <c r="H19" s="19">
        <v>16</v>
      </c>
      <c r="I19" s="19">
        <v>2.3669053416557541E-2</v>
      </c>
      <c r="J19" s="19">
        <v>0.91356333033778614</v>
      </c>
      <c r="K19" s="19">
        <v>2.802621677476181E-2</v>
      </c>
      <c r="L19" s="19">
        <v>0.91793879859999294</v>
      </c>
      <c r="M19" s="32" t="str">
        <f t="shared" si="0"/>
        <v>y</v>
      </c>
      <c r="N19" s="33" t="str">
        <f>IF(ISBLANK(I19),"",LOOKUP(ABS(I19),all_tools!$Q$7:$Q$10,all_tools!$S$7:$S$10))</f>
        <v>None</v>
      </c>
      <c r="O19" s="33" t="str">
        <f t="shared" si="2"/>
        <v/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1</v>
      </c>
      <c r="G20" s="19">
        <v>1</v>
      </c>
      <c r="H20" s="19">
        <v>16</v>
      </c>
      <c r="I20" s="19">
        <v>-0.26257545381445868</v>
      </c>
      <c r="J20" s="19">
        <v>0.23144602710389381</v>
      </c>
      <c r="K20" s="19">
        <v>-0.30897169910547828</v>
      </c>
      <c r="L20" s="19">
        <v>0.24426062662249609</v>
      </c>
      <c r="M20" s="32" t="str">
        <f t="shared" si="0"/>
        <v>y</v>
      </c>
      <c r="N20" s="33" t="str">
        <f>IF(ISBLANK(I20),"",LOOKUP(ABS(I20),all_tools!$Q$7:$Q$10,all_tools!$S$7:$S$10))</f>
        <v>Small</v>
      </c>
      <c r="O20" s="33" t="str">
        <f t="shared" si="2"/>
        <v/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1</v>
      </c>
      <c r="G21" s="19">
        <v>1</v>
      </c>
      <c r="H21" s="19">
        <v>16</v>
      </c>
      <c r="I21" s="19">
        <v>0.25927248643506751</v>
      </c>
      <c r="J21" s="19">
        <v>0.2328233516916538</v>
      </c>
      <c r="K21" s="19">
        <v>0.30806161848616209</v>
      </c>
      <c r="L21" s="19">
        <v>0.2457251662216493</v>
      </c>
      <c r="M21" s="32" t="str">
        <f t="shared" si="0"/>
        <v>y</v>
      </c>
      <c r="N21" s="33" t="str">
        <f>IF(ISBLANK(I21),"",LOOKUP(ABS(I21),all_tools!$Q$7:$Q$10,all_tools!$S$7:$S$10))</f>
        <v>Small</v>
      </c>
      <c r="O21" s="33" t="str">
        <f t="shared" si="2"/>
        <v/>
      </c>
    </row>
    <row r="23" spans="1:15" x14ac:dyDescent="0.2">
      <c r="J23" t="s">
        <v>50</v>
      </c>
      <c r="M23" s="3">
        <f>M24-COUNTBLANK(M2:M21)</f>
        <v>13</v>
      </c>
    </row>
    <row r="24" spans="1:15" x14ac:dyDescent="0.2">
      <c r="J24" t="s">
        <v>51</v>
      </c>
      <c r="M24" s="3">
        <f>COUNTA(M2:M21)</f>
        <v>20</v>
      </c>
    </row>
    <row r="25" spans="1:15" x14ac:dyDescent="0.2">
      <c r="J25" t="s">
        <v>46</v>
      </c>
      <c r="M25" s="3">
        <f>COUNTIF(M2:M21,"y")</f>
        <v>9</v>
      </c>
    </row>
    <row r="26" spans="1:15" x14ac:dyDescent="0.2">
      <c r="J26" t="s">
        <v>47</v>
      </c>
      <c r="M26" s="38">
        <f>M25/M24</f>
        <v>0.45</v>
      </c>
    </row>
    <row r="27" spans="1:15" x14ac:dyDescent="0.2">
      <c r="J27" t="s">
        <v>48</v>
      </c>
      <c r="M27" s="3">
        <f>M25-COUNTIFS(M2:M21,"y",N2:N21,"None")</f>
        <v>6</v>
      </c>
    </row>
    <row r="28" spans="1:15" x14ac:dyDescent="0.2">
      <c r="J28" t="s">
        <v>49</v>
      </c>
      <c r="M28" s="38">
        <f>M27/M24</f>
        <v>0.3</v>
      </c>
    </row>
    <row r="29" spans="1:15" x14ac:dyDescent="0.2">
      <c r="J29" t="s">
        <v>52</v>
      </c>
      <c r="M29" s="3">
        <f>COUNTIF(N2:N21,"Medium")</f>
        <v>1</v>
      </c>
    </row>
    <row r="30" spans="1:15" x14ac:dyDescent="0.2">
      <c r="J30" t="s">
        <v>53</v>
      </c>
      <c r="M30" s="38">
        <f>M29/M24</f>
        <v>0.05</v>
      </c>
    </row>
  </sheetData>
  <autoFilter ref="A1:O21" xr:uid="{00000000-0001-0000-03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0"/>
  <sheetViews>
    <sheetView zoomScale="145" zoomScaleNormal="145" workbookViewId="0">
      <selection activeCell="H17" sqref="H17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6.33203125" customWidth="1"/>
    <col min="9" max="9" width="20.6640625" customWidth="1"/>
    <col min="10" max="10" width="22.6640625" bestFit="1" customWidth="1"/>
    <col min="11" max="12" width="20.6640625" hidden="1" customWidth="1"/>
    <col min="13" max="13" width="17.6640625" bestFit="1" customWidth="1"/>
    <col min="14" max="14" width="15" bestFit="1" customWidth="1"/>
    <col min="15" max="15" width="13.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14</v>
      </c>
      <c r="G2" s="5">
        <v>29</v>
      </c>
      <c r="H2" s="5">
        <v>23</v>
      </c>
      <c r="I2" s="5">
        <v>-0.25886009157177359</v>
      </c>
      <c r="J2" s="5">
        <v>0.1185826134820492</v>
      </c>
      <c r="K2" s="5">
        <v>-0.3049516074443383</v>
      </c>
      <c r="L2" s="5">
        <v>0.157096814687567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 t="shared" ref="O2:O21" si="1">IF(ISBLANK(I2),"",IF(J2&lt;0.05,"y","n"))</f>
        <v>n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14</v>
      </c>
      <c r="G3" s="5">
        <v>29</v>
      </c>
      <c r="H3" s="5">
        <v>23</v>
      </c>
      <c r="I3" s="5">
        <v>-0.3630554894720564</v>
      </c>
      <c r="J3" s="5">
        <v>2.6497820867305542E-2</v>
      </c>
      <c r="K3" s="5">
        <v>-0.44712286324931549</v>
      </c>
      <c r="L3" s="5">
        <v>3.2426785472927828E-2</v>
      </c>
      <c r="M3" s="22" t="str">
        <f t="shared" si="0"/>
        <v>y</v>
      </c>
      <c r="N3" s="23" t="str">
        <f>IF(ISBLANK(I3),"",LOOKUP(ABS(I3),all_tools!$Q$7:$Q$10,all_tools!$S$7:$S$10))</f>
        <v>Medium</v>
      </c>
      <c r="O3" s="23" t="str">
        <f t="shared" si="1"/>
        <v>y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14</v>
      </c>
      <c r="G4" s="5">
        <v>29</v>
      </c>
      <c r="H4" s="5">
        <v>23</v>
      </c>
      <c r="I4" s="5">
        <v>0.38268492933927678</v>
      </c>
      <c r="J4" s="5">
        <v>1.856470797931634E-2</v>
      </c>
      <c r="K4" s="5">
        <v>0.45327395586631719</v>
      </c>
      <c r="L4" s="5">
        <v>2.9842113749669798E-2</v>
      </c>
      <c r="M4" s="22" t="str">
        <f t="shared" si="0"/>
        <v>y</v>
      </c>
      <c r="N4" s="23" t="str">
        <f>IF(ISBLANK(I4),"",LOOKUP(ABS(I4),all_tools!$Q$7:$Q$10,all_tools!$S$7:$S$10))</f>
        <v>Medium</v>
      </c>
      <c r="O4" s="23" t="str">
        <f t="shared" si="1"/>
        <v>y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6</v>
      </c>
      <c r="G5" s="7">
        <v>11</v>
      </c>
      <c r="H5" s="7">
        <v>12</v>
      </c>
      <c r="I5" s="7">
        <v>-0.2018433569398328</v>
      </c>
      <c r="J5" s="7">
        <v>0.40657129403387082</v>
      </c>
      <c r="K5" s="7">
        <v>-0.2056848110006326</v>
      </c>
      <c r="L5" s="7">
        <v>0.52130971968204398</v>
      </c>
      <c r="M5" s="24" t="str">
        <f t="shared" si="0"/>
        <v>y</v>
      </c>
      <c r="N5" s="25" t="str">
        <f>IF(ISBLANK(I5),"",LOOKUP(ABS(I5),all_tools!$Q$7:$Q$10,all_tools!$S$7:$S$10))</f>
        <v>Small</v>
      </c>
      <c r="O5" s="25" t="str">
        <f t="shared" si="1"/>
        <v>n</v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6</v>
      </c>
      <c r="G6" s="7">
        <v>11</v>
      </c>
      <c r="H6" s="7">
        <v>12</v>
      </c>
      <c r="I6" s="7">
        <v>-0.23854214911071139</v>
      </c>
      <c r="J6" s="7">
        <v>0.32667108863875699</v>
      </c>
      <c r="K6" s="7">
        <v>-0.2437745908155646</v>
      </c>
      <c r="L6" s="7">
        <v>0.4451488240391529</v>
      </c>
      <c r="M6" s="24" t="str">
        <f t="shared" si="0"/>
        <v>y</v>
      </c>
      <c r="N6" s="25" t="str">
        <f>IF(ISBLANK(I6),"",LOOKUP(ABS(I6),all_tools!$Q$7:$Q$10,all_tools!$S$7:$S$10))</f>
        <v>Small</v>
      </c>
      <c r="O6" s="25" t="str">
        <f t="shared" si="1"/>
        <v>n</v>
      </c>
      <c r="Q6" s="9"/>
      <c r="R6" s="9"/>
      <c r="S6" s="9"/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6</v>
      </c>
      <c r="G7" s="7">
        <v>11</v>
      </c>
      <c r="H7" s="7">
        <v>12</v>
      </c>
      <c r="I7" s="7">
        <v>-0.49543369430686218</v>
      </c>
      <c r="J7" s="7">
        <v>4.1636856782773603E-2</v>
      </c>
      <c r="K7" s="7">
        <v>-0.55611078529800673</v>
      </c>
      <c r="L7" s="7">
        <v>6.0434956200926593E-2</v>
      </c>
      <c r="M7" s="24" t="str">
        <f t="shared" si="0"/>
        <v>y</v>
      </c>
      <c r="N7" s="25" t="str">
        <f>IF(ISBLANK(I7),"",LOOKUP(ABS(I7),all_tools!$Q$7:$Q$10,all_tools!$S$7:$S$10))</f>
        <v>Medium</v>
      </c>
      <c r="O7" s="25" t="str">
        <f t="shared" si="1"/>
        <v>y</v>
      </c>
      <c r="Q7" s="10"/>
      <c r="R7" s="10"/>
      <c r="S7" s="10"/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6</v>
      </c>
      <c r="G8" s="7">
        <v>11</v>
      </c>
      <c r="H8" s="7">
        <v>12</v>
      </c>
      <c r="I8" s="21">
        <v>0.348638526</v>
      </c>
      <c r="J8" s="7">
        <v>0.15170441973059709</v>
      </c>
      <c r="K8" s="7">
        <v>0.40375166603827878</v>
      </c>
      <c r="L8" s="7">
        <v>0.19305349764481941</v>
      </c>
      <c r="M8" s="24" t="str">
        <f t="shared" si="0"/>
        <v>y</v>
      </c>
      <c r="N8" s="25" t="str">
        <f>IF(ISBLANK(I8),"",LOOKUP(ABS(I8),all_tools!$Q$7:$Q$10,all_tools!$S$7:$S$10))</f>
        <v>Medium</v>
      </c>
      <c r="O8" s="25" t="str">
        <f t="shared" si="1"/>
        <v>n</v>
      </c>
      <c r="Q8" s="10"/>
      <c r="R8" s="10"/>
      <c r="S8" s="10"/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0</v>
      </c>
      <c r="G9" s="11">
        <v>0</v>
      </c>
      <c r="H9" s="11">
        <v>100</v>
      </c>
      <c r="M9" s="26" t="str">
        <f t="shared" si="0"/>
        <v/>
      </c>
      <c r="N9" s="27" t="str">
        <f>IF(ISBLANK(I9),"",LOOKUP(ABS(I9),all_tools!$Q$7:$Q$10,all_tools!$S$7:$S$10))</f>
        <v/>
      </c>
      <c r="O9" s="27" t="str">
        <f t="shared" si="1"/>
        <v/>
      </c>
      <c r="Q9" s="13"/>
      <c r="R9" s="13"/>
      <c r="S9" s="13"/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0</v>
      </c>
      <c r="G10" s="14">
        <v>0</v>
      </c>
      <c r="H10" s="14">
        <v>50</v>
      </c>
      <c r="M10" s="28" t="str">
        <f t="shared" si="0"/>
        <v/>
      </c>
      <c r="N10" s="29" t="str">
        <f>IF(ISBLANK(I10),"",LOOKUP(ABS(I10),all_tools!$Q$7:$Q$10,all_tools!$S$7:$S$10))</f>
        <v/>
      </c>
      <c r="O10" s="29" t="str">
        <f t="shared" si="1"/>
        <v/>
      </c>
      <c r="Q10" s="16"/>
      <c r="R10" s="16"/>
      <c r="S10" s="16"/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0</v>
      </c>
      <c r="G11" s="14">
        <v>0</v>
      </c>
      <c r="H11" s="14">
        <v>50</v>
      </c>
      <c r="M11" s="28" t="str">
        <f t="shared" si="0"/>
        <v/>
      </c>
      <c r="N11" s="29" t="str">
        <f>IF(ISBLANK(I11),"",LOOKUP(ABS(I11),all_tools!$Q$7:$Q$10,all_tools!$S$7:$S$10))</f>
        <v/>
      </c>
      <c r="O11" s="29" t="str">
        <f t="shared" si="1"/>
        <v/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0</v>
      </c>
      <c r="G12" s="14">
        <v>0</v>
      </c>
      <c r="H12" s="14">
        <v>50</v>
      </c>
      <c r="M12" s="28" t="str">
        <f t="shared" si="0"/>
        <v/>
      </c>
      <c r="N12" s="29" t="str">
        <f>IF(ISBLANK(I12),"",LOOKUP(ABS(I12),all_tools!$Q$7:$Q$10,all_tools!$S$7:$S$10))</f>
        <v/>
      </c>
      <c r="O12" s="29" t="str">
        <f t="shared" si="1"/>
        <v/>
      </c>
    </row>
    <row r="13" spans="1:19" s="17" customFormat="1" x14ac:dyDescent="0.2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30</v>
      </c>
      <c r="G13" s="17">
        <v>78</v>
      </c>
      <c r="H13" s="17">
        <v>30</v>
      </c>
      <c r="I13" s="17">
        <v>-0.1306708482007147</v>
      </c>
      <c r="J13" s="17">
        <v>0.35812584392246449</v>
      </c>
      <c r="K13" s="17">
        <v>-0.2011840434130176</v>
      </c>
      <c r="L13" s="17">
        <v>0.28639856302781258</v>
      </c>
      <c r="M13" s="30" t="str">
        <f t="shared" si="0"/>
        <v>y</v>
      </c>
      <c r="N13" s="31" t="str">
        <f>IF(ISBLANK(I13),"",LOOKUP(ABS(I13),all_tools!$Q$7:$Q$10,all_tools!$S$7:$S$10))</f>
        <v>Small</v>
      </c>
      <c r="O13" s="31" t="str">
        <f t="shared" si="1"/>
        <v>n</v>
      </c>
    </row>
    <row r="14" spans="1:19" s="17" customFormat="1" x14ac:dyDescent="0.2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30</v>
      </c>
      <c r="G14" s="17">
        <v>78</v>
      </c>
      <c r="H14" s="17">
        <v>30</v>
      </c>
      <c r="I14" s="17">
        <v>8.5533373213277891E-2</v>
      </c>
      <c r="J14" s="17">
        <v>0.54831781774626309</v>
      </c>
      <c r="K14" s="17">
        <v>0.1166847704091495</v>
      </c>
      <c r="L14" s="17">
        <v>0.53917866371861423</v>
      </c>
      <c r="M14" s="30" t="str">
        <f t="shared" si="0"/>
        <v>n</v>
      </c>
      <c r="N14" s="31" t="str">
        <f>IF(ISBLANK(I14),"",LOOKUP(ABS(I14),all_tools!$Q$7:$Q$10,all_tools!$S$7:$S$10))</f>
        <v>None</v>
      </c>
      <c r="O14" s="31" t="str">
        <f t="shared" si="1"/>
        <v>n</v>
      </c>
    </row>
    <row r="15" spans="1:19" s="17" customFormat="1" x14ac:dyDescent="0.2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30</v>
      </c>
      <c r="G15" s="17">
        <v>78</v>
      </c>
      <c r="H15" s="17">
        <v>30</v>
      </c>
      <c r="I15" s="17">
        <v>4.0280687043569317E-2</v>
      </c>
      <c r="J15" s="17">
        <v>0.77825658347100057</v>
      </c>
      <c r="K15" s="17">
        <v>6.0828512542612352E-2</v>
      </c>
      <c r="L15" s="17">
        <v>0.74949119401148678</v>
      </c>
      <c r="M15" s="30" t="str">
        <f t="shared" si="0"/>
        <v>n</v>
      </c>
      <c r="N15" s="31" t="str">
        <f>IF(ISBLANK(I15),"",LOOKUP(ABS(I15),all_tools!$Q$7:$Q$10,all_tools!$S$7:$S$10))</f>
        <v>None</v>
      </c>
      <c r="O15" s="31" t="str">
        <f t="shared" si="1"/>
        <v>n</v>
      </c>
    </row>
    <row r="16" spans="1:19" s="17" customFormat="1" x14ac:dyDescent="0.2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30</v>
      </c>
      <c r="G16" s="17">
        <v>78</v>
      </c>
      <c r="H16" s="17">
        <v>30</v>
      </c>
      <c r="I16" s="17">
        <v>-0.20776743064366651</v>
      </c>
      <c r="J16" s="17">
        <v>0.14357295597765371</v>
      </c>
      <c r="K16" s="17">
        <v>-0.29755162729069867</v>
      </c>
      <c r="L16" s="17">
        <v>0.1102840897457505</v>
      </c>
      <c r="M16" s="30" t="str">
        <f t="shared" si="0"/>
        <v>n</v>
      </c>
      <c r="N16" s="31" t="str">
        <f>IF(ISBLANK(I16),"",LOOKUP(ABS(I16),all_tools!$Q$7:$Q$10,all_tools!$S$7:$S$10))</f>
        <v>Small</v>
      </c>
      <c r="O16" s="31" t="str">
        <f t="shared" si="1"/>
        <v>n</v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14</v>
      </c>
      <c r="G17" s="19">
        <v>30</v>
      </c>
      <c r="H17" s="19">
        <v>16</v>
      </c>
      <c r="I17" s="19">
        <v>-0.26087459737497548</v>
      </c>
      <c r="J17" s="19">
        <v>0.189459515366179</v>
      </c>
      <c r="K17" s="19">
        <v>-0.39414719943401438</v>
      </c>
      <c r="L17" s="19">
        <v>0.13088138129450241</v>
      </c>
      <c r="M17" s="32" t="str">
        <f t="shared" si="0"/>
        <v>y</v>
      </c>
      <c r="N17" s="33" t="str">
        <f>IF(ISBLANK(I17),"",LOOKUP(ABS(I17),all_tools!$Q$7:$Q$10,all_tools!$S$7:$S$10))</f>
        <v>Small</v>
      </c>
      <c r="O17" s="33" t="str">
        <f t="shared" si="1"/>
        <v>n</v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14</v>
      </c>
      <c r="G18" s="19">
        <v>30</v>
      </c>
      <c r="H18" s="19">
        <v>16</v>
      </c>
      <c r="I18" s="19">
        <v>-0.3540440964374667</v>
      </c>
      <c r="J18" s="19">
        <v>7.4942631774551863E-2</v>
      </c>
      <c r="K18" s="19">
        <v>-0.45349754992793928</v>
      </c>
      <c r="L18" s="19">
        <v>7.7688076382243773E-2</v>
      </c>
      <c r="M18" s="32" t="str">
        <f t="shared" si="0"/>
        <v>y</v>
      </c>
      <c r="N18" s="33" t="str">
        <f>IF(ISBLANK(I18),"",LOOKUP(ABS(I18),all_tools!$Q$7:$Q$10,all_tools!$S$7:$S$10))</f>
        <v>Medium</v>
      </c>
      <c r="O18" s="33" t="str">
        <f t="shared" si="1"/>
        <v>n</v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14</v>
      </c>
      <c r="G19" s="19">
        <v>30</v>
      </c>
      <c r="H19" s="19">
        <v>16</v>
      </c>
      <c r="I19" s="19">
        <v>0.14034022285596001</v>
      </c>
      <c r="J19" s="19">
        <v>0.481699512487204</v>
      </c>
      <c r="K19" s="19">
        <v>0.1568611789958072</v>
      </c>
      <c r="L19" s="19">
        <v>0.56180767007723631</v>
      </c>
      <c r="M19" s="32" t="str">
        <f t="shared" si="0"/>
        <v>y</v>
      </c>
      <c r="N19" s="33" t="str">
        <f>IF(ISBLANK(I19),"",LOOKUP(ABS(I19),all_tools!$Q$7:$Q$10,all_tools!$S$7:$S$10))</f>
        <v>Small</v>
      </c>
      <c r="O19" s="33" t="str">
        <f t="shared" si="1"/>
        <v>n</v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14</v>
      </c>
      <c r="G20" s="19">
        <v>30</v>
      </c>
      <c r="H20" s="19">
        <v>16</v>
      </c>
      <c r="I20" s="19">
        <v>3.7742567804819861E-2</v>
      </c>
      <c r="J20" s="19">
        <v>0.85081119521777981</v>
      </c>
      <c r="K20" s="19">
        <v>6.7157182241984581E-2</v>
      </c>
      <c r="L20" s="19">
        <v>0.80481821639923856</v>
      </c>
      <c r="M20" s="32" t="str">
        <f t="shared" si="0"/>
        <v>n</v>
      </c>
      <c r="N20" s="33" t="str">
        <f>IF(ISBLANK(I20),"",LOOKUP(ABS(I20),all_tools!$Q$7:$Q$10,all_tools!$S$7:$S$10))</f>
        <v>None</v>
      </c>
      <c r="O20" s="33" t="str">
        <f t="shared" si="1"/>
        <v>n</v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14</v>
      </c>
      <c r="G21" s="19">
        <v>30</v>
      </c>
      <c r="H21" s="19">
        <v>16</v>
      </c>
      <c r="I21" s="19">
        <v>7.4535599249992993E-2</v>
      </c>
      <c r="J21" s="19">
        <v>0.70772853159901983</v>
      </c>
      <c r="K21" s="19">
        <v>7.9133800658566594E-2</v>
      </c>
      <c r="L21" s="19">
        <v>0.77081022427378798</v>
      </c>
      <c r="M21" s="32" t="str">
        <f t="shared" si="0"/>
        <v>y</v>
      </c>
      <c r="N21" s="33" t="str">
        <f>IF(ISBLANK(I21),"",LOOKUP(ABS(I21),all_tools!$Q$7:$Q$10,all_tools!$S$7:$S$10))</f>
        <v>None</v>
      </c>
      <c r="O21" s="33" t="str">
        <f t="shared" si="1"/>
        <v>n</v>
      </c>
    </row>
    <row r="23" spans="1:15" x14ac:dyDescent="0.2">
      <c r="J23" t="s">
        <v>50</v>
      </c>
      <c r="M23" s="3">
        <f>M24-COUNTBLANK(M2:M21)</f>
        <v>16</v>
      </c>
    </row>
    <row r="24" spans="1:15" x14ac:dyDescent="0.2">
      <c r="J24" t="s">
        <v>51</v>
      </c>
      <c r="M24" s="3">
        <f>COUNTA(M2:M21)</f>
        <v>20</v>
      </c>
    </row>
    <row r="25" spans="1:15" x14ac:dyDescent="0.2">
      <c r="J25" t="s">
        <v>46</v>
      </c>
      <c r="M25" s="3">
        <f>COUNTIF(M2:M21,"y")</f>
        <v>12</v>
      </c>
    </row>
    <row r="26" spans="1:15" x14ac:dyDescent="0.2">
      <c r="J26" t="s">
        <v>47</v>
      </c>
      <c r="M26" s="38">
        <f>M25/M24</f>
        <v>0.6</v>
      </c>
    </row>
    <row r="27" spans="1:15" x14ac:dyDescent="0.2">
      <c r="J27" t="s">
        <v>48</v>
      </c>
      <c r="M27" s="3">
        <f>M25-COUNTIFS(M2:M21,"y",N2:N21,"None")</f>
        <v>11</v>
      </c>
    </row>
    <row r="28" spans="1:15" x14ac:dyDescent="0.2">
      <c r="J28" t="s">
        <v>49</v>
      </c>
      <c r="M28" s="38">
        <f>M27/M24</f>
        <v>0.55000000000000004</v>
      </c>
    </row>
    <row r="29" spans="1:15" x14ac:dyDescent="0.2">
      <c r="J29" t="s">
        <v>52</v>
      </c>
      <c r="M29" s="3">
        <f>COUNTIF(N2:N21,"Medium")</f>
        <v>5</v>
      </c>
    </row>
    <row r="30" spans="1:15" x14ac:dyDescent="0.2">
      <c r="J30" t="s">
        <v>53</v>
      </c>
      <c r="M30" s="38">
        <f>M29/M24</f>
        <v>0.25</v>
      </c>
    </row>
  </sheetData>
  <autoFilter ref="A1:O21" xr:uid="{00000000-0001-0000-04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all_tools</vt:lpstr>
      <vt:lpstr>checker_framework</vt:lpstr>
      <vt:lpstr>typestate_checker</vt:lpstr>
      <vt:lpstr>infer</vt:lpstr>
      <vt:lpstr>openjml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2022-08-22T21:11:11Z</dcterms:created>
  <dcterms:modified xsi:type="dcterms:W3CDTF">2022-08-31T19:41:04Z</dcterms:modified>
</cp:coreProperties>
</file>