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6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<sst xmlns="http://schemas.openxmlformats.org/spreadsheetml/2006/main" count="86" uniqueCount="70">
  <si>
    <t xml:space="preserve">PKR in Millions </t>
  </si>
  <si>
    <t>3-Statement Model for Anmol Schools</t>
  </si>
  <si>
    <t xml:space="preserve">Actuals </t>
  </si>
  <si>
    <t>Forecasts</t>
  </si>
  <si>
    <t>Income Statement</t>
  </si>
  <si>
    <t>Revenue</t>
  </si>
  <si>
    <t>Cost of Goods Sold</t>
  </si>
  <si>
    <t>Operating Expenses</t>
  </si>
  <si>
    <t xml:space="preserve">Operating Profits </t>
  </si>
  <si>
    <t>Interest Income</t>
  </si>
  <si>
    <t>Interest Expense</t>
  </si>
  <si>
    <t>Pretax Profit</t>
  </si>
  <si>
    <t>Tax Expense</t>
  </si>
  <si>
    <t>Net Income</t>
  </si>
  <si>
    <t>Margins/ Growth Rates</t>
  </si>
  <si>
    <t>Revenue Growth Rate</t>
  </si>
  <si>
    <t xml:space="preserve">Gross Profit Margin </t>
  </si>
  <si>
    <t>Operating Exp as % of Revenue</t>
  </si>
  <si>
    <t xml:space="preserve">Tax Rate </t>
  </si>
  <si>
    <t>Memos</t>
  </si>
  <si>
    <t>Memo: COGS growth rate</t>
  </si>
  <si>
    <t>Memo: Depreciation in Opex &amp; COGS</t>
  </si>
  <si>
    <t xml:space="preserve">Memo: Capital Expenditure </t>
  </si>
  <si>
    <t>Memo: Amortization in Opex and COGS</t>
  </si>
  <si>
    <t xml:space="preserve">Memo: Purchases of Intangilbes </t>
  </si>
  <si>
    <t>Memo: % Interest Earned on Cash</t>
  </si>
  <si>
    <t>Memo: % Interest rate on Debt</t>
  </si>
  <si>
    <t>Balance Sheet</t>
  </si>
  <si>
    <t>Cash and Equivalents</t>
  </si>
  <si>
    <t xml:space="preserve">Accounts Receivable </t>
  </si>
  <si>
    <t>Inventory</t>
  </si>
  <si>
    <t>Prepaid Expenses and Other WC Assets</t>
  </si>
  <si>
    <t xml:space="preserve">Current Assets </t>
  </si>
  <si>
    <t>Property Plant &amp; Equipments</t>
  </si>
  <si>
    <t>Intangible Assets</t>
  </si>
  <si>
    <t>Non Current Assets</t>
  </si>
  <si>
    <t>Total Assets</t>
  </si>
  <si>
    <t>Accounts Payables</t>
  </si>
  <si>
    <t>Accured Expenses &amp; Other</t>
  </si>
  <si>
    <t>Other Current Liabilites</t>
  </si>
  <si>
    <t xml:space="preserve">Total Current Liabilites </t>
  </si>
  <si>
    <t xml:space="preserve">Revolver </t>
  </si>
  <si>
    <t>Long Term Debt</t>
  </si>
  <si>
    <t xml:space="preserve">Other Liabilities </t>
  </si>
  <si>
    <t xml:space="preserve">Total Liabilities </t>
  </si>
  <si>
    <t xml:space="preserve">Common Stock and APIC </t>
  </si>
  <si>
    <t>Treasury Stock</t>
  </si>
  <si>
    <t>Other Comprehensive Income</t>
  </si>
  <si>
    <t>Retained Earnings</t>
  </si>
  <si>
    <t xml:space="preserve">Total Equity </t>
  </si>
  <si>
    <t xml:space="preserve">Total Liabilites &amp; Equity </t>
  </si>
  <si>
    <t xml:space="preserve">Count </t>
  </si>
  <si>
    <t>Schedules</t>
  </si>
  <si>
    <t>Common Stock and APIC - BOP</t>
  </si>
  <si>
    <t xml:space="preserve">New Issuances of Common Stock </t>
  </si>
  <si>
    <t>Common Stock and APIC - EOP</t>
  </si>
  <si>
    <t>Treasury Stock - BOP</t>
  </si>
  <si>
    <t xml:space="preserve">New Repurchases </t>
  </si>
  <si>
    <t>Treasury Stock - EOP</t>
  </si>
  <si>
    <t>Retained Earnings - BOP</t>
  </si>
  <si>
    <t xml:space="preserve">Common Dividends </t>
  </si>
  <si>
    <t>Retained Earnings - EOP</t>
  </si>
  <si>
    <t>Cash Flow Statement</t>
  </si>
  <si>
    <t>Depreciation and Amortization</t>
  </si>
  <si>
    <t>Cash Flow from Operations</t>
  </si>
  <si>
    <t xml:space="preserve">Capital Expenditure </t>
  </si>
  <si>
    <t xml:space="preserve">Purchases of Intangilbes </t>
  </si>
  <si>
    <t xml:space="preserve">Cash for Investing Activites </t>
  </si>
  <si>
    <t xml:space="preserve">Cash from Financing Activites </t>
  </si>
  <si>
    <t>Total Change in Cash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</si>
</sst>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_);[Red]\(0.0\)"/>
    <numFmt numFmtId="179" formatCode="0.0%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78" fontId="0" fillId="0" borderId="0" xfId="0" applyNumberFormat="1" applyFont="1" applyFill="1" applyAlignment="1">
      <alignment vertical="center"/>
    </xf>
    <xf numFmtId="178" fontId="2" fillId="0" borderId="0" xfId="0" applyNumberFormat="1" applyFont="1" applyFill="1" applyAlignment="1">
      <alignment vertical="center"/>
    </xf>
    <xf numFmtId="178" fontId="0" fillId="0" borderId="0" xfId="0" applyNumberFormat="1" applyFill="1" applyAlignment="1">
      <alignment vertical="center"/>
    </xf>
    <xf numFmtId="178" fontId="1" fillId="0" borderId="2" xfId="0" applyNumberFormat="1" applyFont="1" applyFill="1" applyBorder="1" applyAlignment="1">
      <alignment vertical="center"/>
    </xf>
    <xf numFmtId="178" fontId="3" fillId="0" borderId="2" xfId="0" applyNumberFormat="1" applyFont="1" applyFill="1" applyBorder="1" applyAlignment="1">
      <alignment vertical="center"/>
    </xf>
    <xf numFmtId="178" fontId="1" fillId="0" borderId="0" xfId="0" applyNumberFormat="1" applyFont="1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179" fontId="0" fillId="0" borderId="0" xfId="0" applyNumberFormat="1" applyFill="1" applyAlignment="1">
      <alignment vertical="center"/>
    </xf>
    <xf numFmtId="179" fontId="2" fillId="0" borderId="0" xfId="0" applyNumberFormat="1" applyFont="1" applyFill="1" applyAlignment="1">
      <alignment vertical="center"/>
    </xf>
    <xf numFmtId="179" fontId="1" fillId="3" borderId="1" xfId="0" applyNumberFormat="1" applyFont="1" applyFill="1" applyBorder="1" applyAlignment="1">
      <alignment vertical="center"/>
    </xf>
    <xf numFmtId="179" fontId="0" fillId="0" borderId="0" xfId="0" applyNumberFormat="1" applyFont="1" applyFill="1" applyAlignment="1">
      <alignment vertical="center"/>
    </xf>
    <xf numFmtId="9" fontId="2" fillId="0" borderId="0" xfId="0" applyNumberFormat="1" applyFont="1" applyFill="1" applyAlignment="1">
      <alignment vertical="center"/>
    </xf>
    <xf numFmtId="178" fontId="1" fillId="3" borderId="1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/>
    </xf>
    <xf numFmtId="179" fontId="4" fillId="0" borderId="0" xfId="0" applyNumberFormat="1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vertical="center"/>
    </xf>
    <xf numFmtId="178" fontId="0" fillId="5" borderId="0" xfId="0" applyNumberFormat="1" applyFill="1" applyAlignment="1">
      <alignment vertical="center"/>
    </xf>
    <xf numFmtId="178" fontId="0" fillId="0" borderId="2" xfId="0" applyNumberFormat="1" applyFill="1" applyBorder="1" applyAlignment="1">
      <alignment vertical="center"/>
    </xf>
    <xf numFmtId="178" fontId="2" fillId="0" borderId="2" xfId="0" applyNumberFormat="1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78" fontId="1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abSelected="1" workbookViewId="0">
      <selection activeCell="B9" sqref="B9"/>
    </sheetView>
  </sheetViews>
  <sheetFormatPr defaultColWidth="9" defaultRowHeight="16.8"/>
  <cols>
    <col min="1" max="1" width="34.3671875" customWidth="1"/>
    <col min="2" max="2" width="13.6640625" customWidth="1"/>
    <col min="3" max="3" width="12.6328125" customWidth="1"/>
    <col min="4" max="4" width="11.0546875" customWidth="1"/>
    <col min="5" max="5" width="13.015625" customWidth="1"/>
    <col min="6" max="6" width="16.53125" customWidth="1"/>
    <col min="7" max="7" width="17.3125" customWidth="1"/>
    <col min="8" max="8" width="15.4921875" customWidth="1"/>
    <col min="9" max="9" width="15.2265625" customWidth="1"/>
  </cols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3"/>
      <c r="B3" s="2"/>
      <c r="C3" s="2"/>
      <c r="D3" s="2"/>
      <c r="E3" s="2"/>
      <c r="F3" s="2"/>
      <c r="G3" s="2"/>
      <c r="H3" s="2"/>
      <c r="I3" s="2"/>
    </row>
    <row r="4" spans="1:9">
      <c r="A4" s="2"/>
      <c r="B4" s="4"/>
      <c r="C4" s="4"/>
      <c r="D4" s="4"/>
      <c r="E4" s="2"/>
      <c r="F4" s="2"/>
      <c r="G4" s="2"/>
      <c r="H4" s="2"/>
      <c r="I4" s="2"/>
    </row>
    <row r="5" spans="1:9">
      <c r="A5" s="5"/>
      <c r="B5" s="6" t="s">
        <v>2</v>
      </c>
      <c r="C5" s="6"/>
      <c r="D5" s="6"/>
      <c r="E5" s="23" t="s">
        <v>3</v>
      </c>
      <c r="F5" s="23"/>
      <c r="G5" s="23"/>
      <c r="H5" s="23"/>
      <c r="I5" s="23"/>
    </row>
    <row r="6" spans="1:9">
      <c r="A6" s="2"/>
      <c r="B6" s="4">
        <v>2022</v>
      </c>
      <c r="C6" s="4">
        <v>2023</v>
      </c>
      <c r="D6" s="4">
        <v>2024</v>
      </c>
      <c r="E6" s="2">
        <f t="shared" ref="E6:I6" si="0">D6+1</f>
        <v>2025</v>
      </c>
      <c r="F6" s="2">
        <f t="shared" si="0"/>
        <v>2026</v>
      </c>
      <c r="G6" s="2">
        <f t="shared" si="0"/>
        <v>2027</v>
      </c>
      <c r="H6" s="2">
        <f t="shared" si="0"/>
        <v>2028</v>
      </c>
      <c r="I6" s="2">
        <f t="shared" si="0"/>
        <v>2029</v>
      </c>
    </row>
    <row r="7" spans="1:9">
      <c r="A7" s="7" t="s">
        <v>4</v>
      </c>
      <c r="B7" s="4"/>
      <c r="C7" s="4"/>
      <c r="D7" s="4"/>
      <c r="E7" s="2"/>
      <c r="F7" s="2"/>
      <c r="G7" s="2"/>
      <c r="H7" s="2"/>
      <c r="I7" s="2"/>
    </row>
    <row r="8" spans="1:9">
      <c r="A8" s="2"/>
      <c r="B8" s="4"/>
      <c r="C8" s="4"/>
      <c r="D8" s="4"/>
      <c r="E8" s="2"/>
      <c r="F8" s="2"/>
      <c r="G8" s="2"/>
      <c r="H8" s="2"/>
      <c r="I8" s="2"/>
    </row>
    <row r="9" spans="1:9">
      <c r="A9" s="8" t="s">
        <v>5</v>
      </c>
      <c r="B9" s="9">
        <v>1100</v>
      </c>
      <c r="C9" s="9">
        <v>1200</v>
      </c>
      <c r="D9" s="9">
        <v>1300</v>
      </c>
      <c r="E9" s="10">
        <f t="shared" ref="E9:I9" si="1">D9*(1+E23)</f>
        <v>1423.5</v>
      </c>
      <c r="F9" s="10">
        <f t="shared" si="1"/>
        <v>1559.207</v>
      </c>
      <c r="G9" s="10">
        <f t="shared" si="1"/>
        <v>1705.42596755556</v>
      </c>
      <c r="H9" s="10">
        <f t="shared" si="1"/>
        <v>1866.93612307554</v>
      </c>
      <c r="I9" s="10">
        <f t="shared" si="1"/>
        <v>2043.55749975613</v>
      </c>
    </row>
    <row r="10" spans="1:9">
      <c r="A10" s="10" t="s">
        <v>6</v>
      </c>
      <c r="B10" s="9">
        <v>-670</v>
      </c>
      <c r="C10" s="9">
        <v>-720</v>
      </c>
      <c r="D10" s="9">
        <v>-800</v>
      </c>
      <c r="E10" s="10">
        <f>-(1-E24)*E9</f>
        <v>-865.713636363636</v>
      </c>
      <c r="F10" s="10">
        <f t="shared" ref="F10:I10" si="2">E10*(1+F29)</f>
        <v>-952.285</v>
      </c>
      <c r="G10" s="10">
        <f t="shared" si="2"/>
        <v>-1047.5135</v>
      </c>
      <c r="H10" s="10">
        <f t="shared" si="2"/>
        <v>-1152.26485</v>
      </c>
      <c r="I10" s="10">
        <f t="shared" si="2"/>
        <v>-1267.491335</v>
      </c>
    </row>
    <row r="11" spans="1:9">
      <c r="A11" s="10" t="s">
        <v>7</v>
      </c>
      <c r="B11" s="9">
        <v>-175</v>
      </c>
      <c r="C11" s="9">
        <v>-177</v>
      </c>
      <c r="D11" s="9">
        <v>-189</v>
      </c>
      <c r="E11" s="10">
        <f>-E9*E25</f>
        <v>-213.525</v>
      </c>
      <c r="F11" s="10">
        <f t="shared" ref="F11:I11" si="3">E11*(1+F23)</f>
        <v>-233.88105</v>
      </c>
      <c r="G11" s="10">
        <f t="shared" si="3"/>
        <v>-255.813895133333</v>
      </c>
      <c r="H11" s="10">
        <f t="shared" si="3"/>
        <v>-280.040418461331</v>
      </c>
      <c r="I11" s="10">
        <f t="shared" si="3"/>
        <v>-306.533624963419</v>
      </c>
    </row>
    <row r="12" spans="1:9">
      <c r="A12" s="11" t="s">
        <v>8</v>
      </c>
      <c r="B12" s="12">
        <f t="shared" ref="B12:I12" si="4">SUM(B9:B11)</f>
        <v>255</v>
      </c>
      <c r="C12" s="12">
        <f t="shared" si="4"/>
        <v>303</v>
      </c>
      <c r="D12" s="12">
        <f t="shared" si="4"/>
        <v>311</v>
      </c>
      <c r="E12" s="11">
        <f t="shared" si="4"/>
        <v>344.261363636364</v>
      </c>
      <c r="F12" s="11">
        <f t="shared" si="4"/>
        <v>373.04095</v>
      </c>
      <c r="G12" s="11">
        <f t="shared" si="4"/>
        <v>402.098572422222</v>
      </c>
      <c r="H12" s="11">
        <f t="shared" si="4"/>
        <v>434.630854614208</v>
      </c>
      <c r="I12" s="11">
        <f t="shared" si="4"/>
        <v>469.53253979271</v>
      </c>
    </row>
    <row r="13" spans="1:9">
      <c r="A13" s="10"/>
      <c r="B13" s="9"/>
      <c r="C13" s="9"/>
      <c r="D13" s="9"/>
      <c r="E13" s="2"/>
      <c r="F13" s="2"/>
      <c r="G13" s="2"/>
      <c r="H13" s="2"/>
      <c r="I13" s="2"/>
    </row>
    <row r="14" spans="1:9">
      <c r="A14" s="8" t="s">
        <v>9</v>
      </c>
      <c r="B14" s="9">
        <v>8</v>
      </c>
      <c r="C14" s="9">
        <v>11</v>
      </c>
      <c r="D14" s="9">
        <v>17</v>
      </c>
      <c r="E14" s="24">
        <f t="shared" ref="E14:I14" si="5">E116*E37</f>
        <v>0</v>
      </c>
      <c r="F14" s="24">
        <f t="shared" si="5"/>
        <v>0</v>
      </c>
      <c r="G14" s="24">
        <f t="shared" si="5"/>
        <v>0</v>
      </c>
      <c r="H14" s="24">
        <f t="shared" si="5"/>
        <v>0</v>
      </c>
      <c r="I14" s="24">
        <f t="shared" si="5"/>
        <v>0</v>
      </c>
    </row>
    <row r="15" spans="1:9">
      <c r="A15" s="10" t="s">
        <v>10</v>
      </c>
      <c r="B15" s="9">
        <v>-13</v>
      </c>
      <c r="C15" s="9">
        <v>-14</v>
      </c>
      <c r="D15" s="9">
        <v>-15</v>
      </c>
      <c r="E15" s="25">
        <f t="shared" ref="E15:I15" si="6">-E60*E38</f>
        <v>-14.88</v>
      </c>
      <c r="F15" s="25">
        <f t="shared" si="6"/>
        <v>-14.88</v>
      </c>
      <c r="G15" s="25">
        <f t="shared" si="6"/>
        <v>-14.88</v>
      </c>
      <c r="H15" s="25">
        <f t="shared" si="6"/>
        <v>-14.88</v>
      </c>
      <c r="I15" s="25">
        <f t="shared" si="6"/>
        <v>-14.88</v>
      </c>
    </row>
    <row r="16" spans="1:9">
      <c r="A16" s="11" t="s">
        <v>11</v>
      </c>
      <c r="B16" s="12">
        <f t="shared" ref="B16:I16" si="7">SUM(B12:B15)</f>
        <v>250</v>
      </c>
      <c r="C16" s="12">
        <f t="shared" si="7"/>
        <v>300</v>
      </c>
      <c r="D16" s="12">
        <f t="shared" si="7"/>
        <v>313</v>
      </c>
      <c r="E16" s="11">
        <f t="shared" si="7"/>
        <v>329.381363636364</v>
      </c>
      <c r="F16" s="11">
        <f t="shared" si="7"/>
        <v>358.16095</v>
      </c>
      <c r="G16" s="11">
        <f t="shared" si="7"/>
        <v>387.218572422222</v>
      </c>
      <c r="H16" s="11">
        <f t="shared" si="7"/>
        <v>419.750854614208</v>
      </c>
      <c r="I16" s="11">
        <f t="shared" si="7"/>
        <v>454.65253979271</v>
      </c>
    </row>
    <row r="17" spans="1:9">
      <c r="A17" s="10"/>
      <c r="B17" s="9"/>
      <c r="C17" s="9"/>
      <c r="D17" s="9"/>
      <c r="E17" s="2"/>
      <c r="F17" s="2"/>
      <c r="G17" s="2"/>
      <c r="H17" s="2"/>
      <c r="I17" s="2"/>
    </row>
    <row r="18" spans="1:9">
      <c r="A18" s="8" t="s">
        <v>12</v>
      </c>
      <c r="B18" s="9">
        <v>-70</v>
      </c>
      <c r="C18" s="9">
        <v>-68</v>
      </c>
      <c r="D18" s="9">
        <v>-71</v>
      </c>
      <c r="E18" s="10">
        <f t="shared" ref="E18:I18" si="8">-E16*E26</f>
        <v>-80.5341526511118</v>
      </c>
      <c r="F18" s="10">
        <f t="shared" si="8"/>
        <v>-83.3327076992072</v>
      </c>
      <c r="G18" s="10">
        <f t="shared" si="8"/>
        <v>-90.8681469546151</v>
      </c>
      <c r="H18" s="10">
        <f t="shared" si="8"/>
        <v>-99.5982646817303</v>
      </c>
      <c r="I18" s="10">
        <f t="shared" si="8"/>
        <v>-106.785254253007</v>
      </c>
    </row>
    <row r="19" spans="1:9">
      <c r="A19" s="11" t="s">
        <v>13</v>
      </c>
      <c r="B19" s="12">
        <f t="shared" ref="B19:I19" si="9">SUM(B16:B18)</f>
        <v>180</v>
      </c>
      <c r="C19" s="12">
        <f t="shared" si="9"/>
        <v>232</v>
      </c>
      <c r="D19" s="12">
        <f t="shared" si="9"/>
        <v>242</v>
      </c>
      <c r="E19" s="11">
        <f t="shared" si="9"/>
        <v>248.847210985252</v>
      </c>
      <c r="F19" s="11">
        <f t="shared" si="9"/>
        <v>274.828242300793</v>
      </c>
      <c r="G19" s="11">
        <f t="shared" si="9"/>
        <v>296.350425467607</v>
      </c>
      <c r="H19" s="11">
        <f t="shared" si="9"/>
        <v>320.152589932478</v>
      </c>
      <c r="I19" s="11">
        <f t="shared" si="9"/>
        <v>347.867285539703</v>
      </c>
    </row>
    <row r="20" spans="1:9">
      <c r="A20" s="13"/>
      <c r="B20" s="14"/>
      <c r="C20" s="14"/>
      <c r="D20" s="14"/>
      <c r="E20" s="2"/>
      <c r="F20" s="2"/>
      <c r="G20" s="2"/>
      <c r="H20" s="2"/>
      <c r="I20" s="2"/>
    </row>
    <row r="21" spans="1:9">
      <c r="A21" s="15"/>
      <c r="B21" s="16"/>
      <c r="C21" s="16"/>
      <c r="D21" s="16"/>
      <c r="E21" s="15"/>
      <c r="F21" s="15"/>
      <c r="G21" s="15"/>
      <c r="H21" s="15"/>
      <c r="I21" s="15"/>
    </row>
    <row r="22" spans="1:9">
      <c r="A22" s="17" t="s">
        <v>14</v>
      </c>
      <c r="B22" s="16"/>
      <c r="C22" s="16"/>
      <c r="D22" s="16"/>
      <c r="E22" s="15"/>
      <c r="F22" s="15"/>
      <c r="G22" s="15"/>
      <c r="H22" s="15"/>
      <c r="I22" s="15"/>
    </row>
    <row r="23" spans="1:9">
      <c r="A23" s="18" t="s">
        <v>15</v>
      </c>
      <c r="B23" s="16"/>
      <c r="C23" s="16">
        <v>0.1</v>
      </c>
      <c r="D23" s="16">
        <v>0.091</v>
      </c>
      <c r="E23" s="15">
        <v>0.095</v>
      </c>
      <c r="F23" s="15">
        <f t="shared" ref="F23:I23" si="10">AVERAGE(C23:E23)</f>
        <v>0.0953333333333333</v>
      </c>
      <c r="G23" s="15">
        <f t="shared" si="10"/>
        <v>0.0937777777777778</v>
      </c>
      <c r="H23" s="15">
        <f t="shared" si="10"/>
        <v>0.0947037037037037</v>
      </c>
      <c r="I23" s="15">
        <f t="shared" si="10"/>
        <v>0.0946049382716049</v>
      </c>
    </row>
    <row r="24" spans="1:9">
      <c r="A24" s="15" t="s">
        <v>16</v>
      </c>
      <c r="B24" s="19">
        <f t="shared" ref="B24:I24" si="11">1+B10/B9</f>
        <v>0.390909090909091</v>
      </c>
      <c r="C24" s="19">
        <f t="shared" si="11"/>
        <v>0.4</v>
      </c>
      <c r="D24" s="19">
        <f t="shared" si="11"/>
        <v>0.384615384615385</v>
      </c>
      <c r="E24" s="19">
        <f>AVERAGE(B24:D24)</f>
        <v>0.391841491841492</v>
      </c>
      <c r="F24" s="19">
        <f t="shared" si="11"/>
        <v>0.389250433072709</v>
      </c>
      <c r="G24" s="19">
        <f t="shared" si="11"/>
        <v>0.385776034886207</v>
      </c>
      <c r="H24" s="19">
        <f t="shared" si="11"/>
        <v>0.382804352137238</v>
      </c>
      <c r="I24" s="19">
        <f t="shared" si="11"/>
        <v>0.37976233350358</v>
      </c>
    </row>
    <row r="25" spans="1:9">
      <c r="A25" s="15" t="s">
        <v>17</v>
      </c>
      <c r="B25" s="19">
        <f>-B11/B9</f>
        <v>0.159090909090909</v>
      </c>
      <c r="C25" s="19">
        <v>0.15</v>
      </c>
      <c r="D25" s="19">
        <v>0.15</v>
      </c>
      <c r="E25" s="19">
        <v>0.15</v>
      </c>
      <c r="F25" s="19">
        <v>0.15</v>
      </c>
      <c r="G25" s="19">
        <v>0.15</v>
      </c>
      <c r="H25" s="19">
        <v>0.15</v>
      </c>
      <c r="I25" s="19">
        <v>0.15</v>
      </c>
    </row>
    <row r="26" spans="1:9">
      <c r="A26" s="15" t="s">
        <v>18</v>
      </c>
      <c r="B26" s="19">
        <f>-B18/B16</f>
        <v>0.28</v>
      </c>
      <c r="C26" s="19">
        <f>-C18/C16</f>
        <v>0.226666666666667</v>
      </c>
      <c r="D26" s="19">
        <f>-D18/D16</f>
        <v>0.226837060702875</v>
      </c>
      <c r="E26" s="19">
        <f t="shared" ref="E26:I26" si="12">AVERAGE(B26:D26)</f>
        <v>0.244501242456514</v>
      </c>
      <c r="F26" s="19">
        <f t="shared" si="12"/>
        <v>0.232668323275352</v>
      </c>
      <c r="G26" s="19">
        <f t="shared" si="12"/>
        <v>0.234668875478247</v>
      </c>
      <c r="H26" s="19">
        <f t="shared" si="12"/>
        <v>0.237279480403371</v>
      </c>
      <c r="I26" s="19">
        <f t="shared" si="12"/>
        <v>0.234872226385657</v>
      </c>
    </row>
    <row r="27" spans="1:9">
      <c r="A27" s="10"/>
      <c r="B27" s="9"/>
      <c r="C27" s="9"/>
      <c r="D27" s="9"/>
      <c r="E27" s="10"/>
      <c r="F27" s="10"/>
      <c r="G27" s="10"/>
      <c r="H27" s="10"/>
      <c r="I27" s="10"/>
    </row>
    <row r="28" spans="1:9">
      <c r="A28" s="20" t="s">
        <v>19</v>
      </c>
      <c r="B28" s="9"/>
      <c r="C28" s="9"/>
      <c r="D28" s="9"/>
      <c r="E28" s="10"/>
      <c r="F28" s="10"/>
      <c r="G28" s="10"/>
      <c r="H28" s="10"/>
      <c r="I28" s="10"/>
    </row>
    <row r="29" spans="1:9">
      <c r="A29" s="21" t="s">
        <v>20</v>
      </c>
      <c r="B29" s="9"/>
      <c r="C29" s="16">
        <f>C10/B10-1</f>
        <v>0.0746268656716418</v>
      </c>
      <c r="D29" s="16">
        <f>D10/C10-1</f>
        <v>0.111111111111111</v>
      </c>
      <c r="E29" s="16">
        <f>E10/D10-1</f>
        <v>0.0821420454545454</v>
      </c>
      <c r="F29" s="16">
        <v>0.1</v>
      </c>
      <c r="G29" s="16">
        <v>0.1</v>
      </c>
      <c r="H29" s="16">
        <v>0.1</v>
      </c>
      <c r="I29" s="16">
        <v>0.1</v>
      </c>
    </row>
    <row r="30" spans="1:9">
      <c r="A30" s="8"/>
      <c r="B30" s="9"/>
      <c r="C30" s="9"/>
      <c r="D30" s="9"/>
      <c r="E30" s="10"/>
      <c r="F30" s="10"/>
      <c r="G30" s="10"/>
      <c r="H30" s="10"/>
      <c r="I30" s="10"/>
    </row>
    <row r="31" spans="1:9">
      <c r="A31" s="21" t="s">
        <v>21</v>
      </c>
      <c r="B31" s="9">
        <v>-25</v>
      </c>
      <c r="C31" s="9">
        <v>-30</v>
      </c>
      <c r="D31" s="9">
        <v>-35</v>
      </c>
      <c r="E31" s="10">
        <f t="shared" ref="E31:I31" si="13">D31*(1+E23)</f>
        <v>-38.325</v>
      </c>
      <c r="F31" s="10">
        <f t="shared" si="13"/>
        <v>-41.97865</v>
      </c>
      <c r="G31" s="10">
        <f t="shared" si="13"/>
        <v>-45.9153145111111</v>
      </c>
      <c r="H31" s="10">
        <f t="shared" si="13"/>
        <v>-50.2636648520337</v>
      </c>
      <c r="I31" s="10">
        <f t="shared" si="13"/>
        <v>-55.018855762665</v>
      </c>
    </row>
    <row r="32" spans="1:9">
      <c r="A32" s="21" t="s">
        <v>22</v>
      </c>
      <c r="B32" s="9">
        <v>-35</v>
      </c>
      <c r="C32" s="9">
        <v>-40</v>
      </c>
      <c r="D32" s="9">
        <v>-67</v>
      </c>
      <c r="E32" s="10">
        <f t="shared" ref="E32:I32" si="14">D32*(1+E23)</f>
        <v>-73.365</v>
      </c>
      <c r="F32" s="10">
        <f t="shared" si="14"/>
        <v>-80.35913</v>
      </c>
      <c r="G32" s="10">
        <f t="shared" si="14"/>
        <v>-87.8950306355555</v>
      </c>
      <c r="H32" s="10">
        <f t="shared" si="14"/>
        <v>-96.2190155738932</v>
      </c>
      <c r="I32" s="10">
        <f t="shared" si="14"/>
        <v>-105.321809602816</v>
      </c>
    </row>
    <row r="33" spans="1:9">
      <c r="A33" s="8"/>
      <c r="B33" s="9"/>
      <c r="C33" s="9"/>
      <c r="D33" s="9"/>
      <c r="E33" s="10"/>
      <c r="F33" s="10"/>
      <c r="G33" s="10"/>
      <c r="H33" s="10"/>
      <c r="I33" s="10"/>
    </row>
    <row r="34" spans="1:9">
      <c r="A34" s="21" t="s">
        <v>23</v>
      </c>
      <c r="B34" s="9">
        <v>-10</v>
      </c>
      <c r="C34" s="9">
        <v>-12</v>
      </c>
      <c r="D34" s="9">
        <v>-14</v>
      </c>
      <c r="E34" s="10">
        <f t="shared" ref="E34:I34" si="15">D34*(1+E23)</f>
        <v>-15.33</v>
      </c>
      <c r="F34" s="10">
        <f t="shared" si="15"/>
        <v>-16.79146</v>
      </c>
      <c r="G34" s="10">
        <f t="shared" si="15"/>
        <v>-18.3661258044444</v>
      </c>
      <c r="H34" s="10">
        <f t="shared" si="15"/>
        <v>-20.1054659408135</v>
      </c>
      <c r="I34" s="10">
        <f t="shared" si="15"/>
        <v>-22.007542305066</v>
      </c>
    </row>
    <row r="35" spans="1:9">
      <c r="A35" s="21" t="s">
        <v>24</v>
      </c>
      <c r="B35" s="9">
        <v>-16</v>
      </c>
      <c r="C35" s="9">
        <v>-18</v>
      </c>
      <c r="D35" s="9">
        <v>-21</v>
      </c>
      <c r="E35" s="10">
        <f t="shared" ref="E35:I35" si="16">D35*(1+E23)</f>
        <v>-22.995</v>
      </c>
      <c r="F35" s="10">
        <f t="shared" si="16"/>
        <v>-25.18719</v>
      </c>
      <c r="G35" s="10">
        <f t="shared" si="16"/>
        <v>-27.5491887066667</v>
      </c>
      <c r="H35" s="10">
        <f t="shared" si="16"/>
        <v>-30.1581989112202</v>
      </c>
      <c r="I35" s="10">
        <f t="shared" si="16"/>
        <v>-33.011313457599</v>
      </c>
    </row>
    <row r="36" spans="1:9">
      <c r="A36" s="18"/>
      <c r="B36" s="16"/>
      <c r="C36" s="16"/>
      <c r="D36" s="16"/>
      <c r="E36" s="15"/>
      <c r="F36" s="15"/>
      <c r="G36" s="15"/>
      <c r="H36" s="15"/>
      <c r="I36" s="15"/>
    </row>
    <row r="37" spans="1:9">
      <c r="A37" s="22" t="s">
        <v>25</v>
      </c>
      <c r="B37" s="16"/>
      <c r="C37" s="16"/>
      <c r="D37" s="16"/>
      <c r="E37" s="15">
        <v>0.03</v>
      </c>
      <c r="F37" s="15">
        <v>0.03</v>
      </c>
      <c r="G37" s="15">
        <v>0.03</v>
      </c>
      <c r="H37" s="15">
        <v>0.03</v>
      </c>
      <c r="I37" s="15">
        <v>0.03</v>
      </c>
    </row>
    <row r="38" spans="1:9">
      <c r="A38" s="22" t="s">
        <v>26</v>
      </c>
      <c r="B38" s="16"/>
      <c r="C38" s="16"/>
      <c r="D38" s="16"/>
      <c r="E38" s="15">
        <v>0.08</v>
      </c>
      <c r="F38" s="15">
        <v>0.08</v>
      </c>
      <c r="G38" s="15">
        <v>0.08</v>
      </c>
      <c r="H38" s="15">
        <v>0.08</v>
      </c>
      <c r="I38" s="15">
        <v>0.08</v>
      </c>
    </row>
    <row r="39" spans="1:9">
      <c r="A39" s="2"/>
      <c r="B39" s="4"/>
      <c r="C39" s="4"/>
      <c r="D39" s="4"/>
      <c r="E39" s="2"/>
      <c r="F39" s="2"/>
      <c r="G39" s="2"/>
      <c r="H39" s="2"/>
      <c r="I39" s="2"/>
    </row>
    <row r="40" spans="1:9">
      <c r="A40" s="7" t="s">
        <v>27</v>
      </c>
      <c r="B40" s="4"/>
      <c r="C40" s="4"/>
      <c r="D40" s="4"/>
      <c r="E40" s="2"/>
      <c r="F40" s="2"/>
      <c r="G40" s="2"/>
      <c r="H40" s="2"/>
      <c r="I40" s="2"/>
    </row>
    <row r="41" spans="1:9">
      <c r="A41" s="10"/>
      <c r="B41" s="9"/>
      <c r="C41" s="9"/>
      <c r="D41" s="9"/>
      <c r="E41" s="10"/>
      <c r="F41" s="10"/>
      <c r="G41" s="10"/>
      <c r="H41" s="10"/>
      <c r="I41" s="10"/>
    </row>
    <row r="42" spans="1:9">
      <c r="A42" s="8" t="s">
        <v>28</v>
      </c>
      <c r="B42" s="9">
        <v>287</v>
      </c>
      <c r="C42" s="9">
        <v>465</v>
      </c>
      <c r="D42" s="9">
        <v>306</v>
      </c>
      <c r="E42" s="25">
        <f t="shared" ref="E42:I42" si="17">D42+E113</f>
        <v>338.043205303434</v>
      </c>
      <c r="F42" s="25">
        <f t="shared" si="17"/>
        <v>388.103070729227</v>
      </c>
      <c r="G42" s="25">
        <f t="shared" si="17"/>
        <v>454.398166771506</v>
      </c>
      <c r="H42" s="25">
        <f t="shared" si="17"/>
        <v>538.049556945943</v>
      </c>
      <c r="I42" s="25">
        <f t="shared" si="17"/>
        <v>642.732088609649</v>
      </c>
    </row>
    <row r="43" spans="1:9">
      <c r="A43" s="10" t="s">
        <v>29</v>
      </c>
      <c r="B43" s="9">
        <v>123</v>
      </c>
      <c r="C43" s="9">
        <v>323</v>
      </c>
      <c r="D43" s="9"/>
      <c r="E43" s="10">
        <f t="shared" ref="E43:I43" si="18">D43*(1+E23)</f>
        <v>0</v>
      </c>
      <c r="F43" s="10">
        <f t="shared" si="18"/>
        <v>0</v>
      </c>
      <c r="G43" s="10">
        <f t="shared" si="18"/>
        <v>0</v>
      </c>
      <c r="H43" s="10">
        <f t="shared" si="18"/>
        <v>0</v>
      </c>
      <c r="I43" s="10">
        <f t="shared" si="18"/>
        <v>0</v>
      </c>
    </row>
    <row r="44" spans="1:9">
      <c r="A44" s="10" t="s">
        <v>30</v>
      </c>
      <c r="B44" s="9">
        <v>265</v>
      </c>
      <c r="C44" s="9">
        <v>297</v>
      </c>
      <c r="D44" s="9">
        <v>345</v>
      </c>
      <c r="E44" s="10">
        <f>D44*(1+E29)</f>
        <v>373.339005681818</v>
      </c>
      <c r="F44" s="10">
        <f t="shared" ref="F44:I44" si="19">E44*(1+F23)</f>
        <v>408.930657556818</v>
      </c>
      <c r="G44" s="10">
        <f t="shared" si="19"/>
        <v>447.279265887702</v>
      </c>
      <c r="H44" s="10">
        <f t="shared" si="19"/>
        <v>489.638268957141</v>
      </c>
      <c r="I44" s="10">
        <f t="shared" si="19"/>
        <v>535.960467167247</v>
      </c>
    </row>
    <row r="45" spans="1:9">
      <c r="A45" s="10" t="s">
        <v>31</v>
      </c>
      <c r="B45" s="9">
        <v>39</v>
      </c>
      <c r="C45" s="9">
        <v>41</v>
      </c>
      <c r="D45" s="9">
        <v>45</v>
      </c>
      <c r="E45" s="10">
        <f t="shared" ref="E45:I45" si="20">D45*(1+E23)</f>
        <v>49.275</v>
      </c>
      <c r="F45" s="10">
        <f t="shared" si="20"/>
        <v>53.97255</v>
      </c>
      <c r="G45" s="10">
        <f t="shared" si="20"/>
        <v>59.0339758</v>
      </c>
      <c r="H45" s="10">
        <f t="shared" si="20"/>
        <v>64.6247119526148</v>
      </c>
      <c r="I45" s="10">
        <f t="shared" si="20"/>
        <v>70.7385288377122</v>
      </c>
    </row>
    <row r="46" spans="1:9">
      <c r="A46" s="11" t="s">
        <v>32</v>
      </c>
      <c r="B46" s="12">
        <f t="shared" ref="B46:I46" si="21">SUM(B42:B45)</f>
        <v>714</v>
      </c>
      <c r="C46" s="12">
        <f t="shared" si="21"/>
        <v>1126</v>
      </c>
      <c r="D46" s="12">
        <f t="shared" si="21"/>
        <v>696</v>
      </c>
      <c r="E46" s="11">
        <f t="shared" si="21"/>
        <v>760.657210985252</v>
      </c>
      <c r="F46" s="11">
        <f t="shared" si="21"/>
        <v>851.006278286045</v>
      </c>
      <c r="G46" s="11">
        <f t="shared" si="21"/>
        <v>960.711408459208</v>
      </c>
      <c r="H46" s="11">
        <f t="shared" si="21"/>
        <v>1092.3125378557</v>
      </c>
      <c r="I46" s="11">
        <f t="shared" si="21"/>
        <v>1249.43108461461</v>
      </c>
    </row>
    <row r="47" spans="1:9">
      <c r="A47" s="10"/>
      <c r="B47" s="9"/>
      <c r="C47" s="9"/>
      <c r="D47" s="9"/>
      <c r="E47" s="10"/>
      <c r="F47" s="10"/>
      <c r="G47" s="10"/>
      <c r="H47" s="10"/>
      <c r="I47" s="10"/>
    </row>
    <row r="48" spans="1:9">
      <c r="A48" s="10" t="s">
        <v>33</v>
      </c>
      <c r="B48" s="9">
        <v>210</v>
      </c>
      <c r="C48" s="9">
        <v>243</v>
      </c>
      <c r="D48" s="9">
        <v>265</v>
      </c>
      <c r="E48" s="10">
        <f t="shared" ref="E48:I48" si="22">D48-E32+E31</f>
        <v>300.04</v>
      </c>
      <c r="F48" s="10">
        <f t="shared" si="22"/>
        <v>338.42048</v>
      </c>
      <c r="G48" s="10">
        <f t="shared" si="22"/>
        <v>380.400196124444</v>
      </c>
      <c r="H48" s="10">
        <f t="shared" si="22"/>
        <v>426.355546846304</v>
      </c>
      <c r="I48" s="10">
        <f t="shared" si="22"/>
        <v>476.658500686455</v>
      </c>
    </row>
    <row r="49" spans="1:9">
      <c r="A49" s="10" t="s">
        <v>34</v>
      </c>
      <c r="B49" s="9">
        <v>47</v>
      </c>
      <c r="C49" s="9">
        <v>56</v>
      </c>
      <c r="D49" s="9">
        <v>67</v>
      </c>
      <c r="E49" s="10">
        <f t="shared" ref="E49:I49" si="23">D49-E35+E34</f>
        <v>74.665</v>
      </c>
      <c r="F49" s="10">
        <f t="shared" si="23"/>
        <v>83.06073</v>
      </c>
      <c r="G49" s="10">
        <f t="shared" si="23"/>
        <v>92.2437929022222</v>
      </c>
      <c r="H49" s="10">
        <f t="shared" si="23"/>
        <v>102.296525872629</v>
      </c>
      <c r="I49" s="10">
        <f t="shared" si="23"/>
        <v>113.300297025162</v>
      </c>
    </row>
    <row r="50" spans="1:9">
      <c r="A50" s="13" t="s">
        <v>35</v>
      </c>
      <c r="B50" s="14">
        <f t="shared" ref="B50:I50" si="24">SUM(B48:B49)</f>
        <v>257</v>
      </c>
      <c r="C50" s="14">
        <f t="shared" si="24"/>
        <v>299</v>
      </c>
      <c r="D50" s="14">
        <f t="shared" si="24"/>
        <v>332</v>
      </c>
      <c r="E50" s="13">
        <f t="shared" si="24"/>
        <v>374.705</v>
      </c>
      <c r="F50" s="13">
        <f t="shared" si="24"/>
        <v>421.48121</v>
      </c>
      <c r="G50" s="13">
        <f t="shared" si="24"/>
        <v>472.643989026667</v>
      </c>
      <c r="H50" s="13">
        <f t="shared" si="24"/>
        <v>528.652072718933</v>
      </c>
      <c r="I50" s="13">
        <f t="shared" si="24"/>
        <v>589.958797711617</v>
      </c>
    </row>
    <row r="51" spans="1:9">
      <c r="A51" s="10"/>
      <c r="B51" s="9"/>
      <c r="C51" s="9"/>
      <c r="D51" s="9"/>
      <c r="E51" s="10"/>
      <c r="F51" s="10"/>
      <c r="G51" s="10"/>
      <c r="H51" s="10"/>
      <c r="I51" s="10"/>
    </row>
    <row r="52" spans="1:9">
      <c r="A52" s="11" t="s">
        <v>36</v>
      </c>
      <c r="B52" s="12">
        <f t="shared" ref="B52:I52" si="25">SUM(B46+B50)</f>
        <v>971</v>
      </c>
      <c r="C52" s="12">
        <f t="shared" si="25"/>
        <v>1425</v>
      </c>
      <c r="D52" s="12">
        <f t="shared" si="25"/>
        <v>1028</v>
      </c>
      <c r="E52" s="11">
        <f t="shared" si="25"/>
        <v>1135.36221098525</v>
      </c>
      <c r="F52" s="11">
        <f t="shared" si="25"/>
        <v>1272.48748828604</v>
      </c>
      <c r="G52" s="11">
        <f t="shared" si="25"/>
        <v>1433.35539748587</v>
      </c>
      <c r="H52" s="11">
        <f t="shared" si="25"/>
        <v>1620.96461057463</v>
      </c>
      <c r="I52" s="11">
        <f t="shared" si="25"/>
        <v>1839.38988232622</v>
      </c>
    </row>
    <row r="53" spans="1:9">
      <c r="A53" s="10"/>
      <c r="B53" s="9"/>
      <c r="C53" s="9"/>
      <c r="D53" s="9"/>
      <c r="E53" s="10"/>
      <c r="F53" s="10"/>
      <c r="G53" s="10"/>
      <c r="H53" s="10"/>
      <c r="I53" s="10"/>
    </row>
    <row r="54" spans="1:9">
      <c r="A54" s="10" t="s">
        <v>37</v>
      </c>
      <c r="B54" s="9">
        <v>45</v>
      </c>
      <c r="C54" s="9">
        <v>47</v>
      </c>
      <c r="D54" s="9">
        <v>49</v>
      </c>
      <c r="E54" s="10">
        <f>D54*(1+6.5%)</f>
        <v>52.185</v>
      </c>
      <c r="F54" s="10">
        <f t="shared" ref="F54:I54" si="26">E54*(1+E23)</f>
        <v>57.142575</v>
      </c>
      <c r="G54" s="10">
        <f t="shared" si="26"/>
        <v>62.59016715</v>
      </c>
      <c r="H54" s="10">
        <f t="shared" si="26"/>
        <v>68.4597339360667</v>
      </c>
      <c r="I54" s="10">
        <f t="shared" si="26"/>
        <v>74.9431242943823</v>
      </c>
    </row>
    <row r="55" spans="1:9">
      <c r="A55" s="10" t="s">
        <v>38</v>
      </c>
      <c r="B55" s="9">
        <v>32</v>
      </c>
      <c r="C55" s="9">
        <v>37</v>
      </c>
      <c r="D55" s="9">
        <v>47</v>
      </c>
      <c r="E55" s="10">
        <f t="shared" ref="E55:I55" si="27">D55*(1+E23)</f>
        <v>51.465</v>
      </c>
      <c r="F55" s="10">
        <f t="shared" si="27"/>
        <v>56.37133</v>
      </c>
      <c r="G55" s="10">
        <f t="shared" si="27"/>
        <v>61.6577080577778</v>
      </c>
      <c r="H55" s="10">
        <f t="shared" si="27"/>
        <v>67.496921372731</v>
      </c>
      <c r="I55" s="10">
        <f t="shared" si="27"/>
        <v>73.8824634527216</v>
      </c>
    </row>
    <row r="56" spans="1:9">
      <c r="A56" s="10" t="s">
        <v>39</v>
      </c>
      <c r="B56" s="9">
        <v>112</v>
      </c>
      <c r="C56" s="9">
        <v>143</v>
      </c>
      <c r="D56" s="9">
        <v>167</v>
      </c>
      <c r="E56" s="10">
        <f t="shared" ref="E56:I56" si="28">D56*(1+E23)</f>
        <v>182.865</v>
      </c>
      <c r="F56" s="10">
        <f t="shared" si="28"/>
        <v>200.29813</v>
      </c>
      <c r="G56" s="10">
        <f t="shared" si="28"/>
        <v>219.081643524444</v>
      </c>
      <c r="H56" s="10">
        <f t="shared" si="28"/>
        <v>239.829486579704</v>
      </c>
      <c r="I56" s="10">
        <f t="shared" si="28"/>
        <v>262.518540353287</v>
      </c>
    </row>
    <row r="57" spans="1:9">
      <c r="A57" s="11" t="s">
        <v>40</v>
      </c>
      <c r="B57" s="12">
        <f t="shared" ref="B57:I57" si="29">SUM(B54:B56)</f>
        <v>189</v>
      </c>
      <c r="C57" s="12">
        <f t="shared" si="29"/>
        <v>227</v>
      </c>
      <c r="D57" s="12">
        <f t="shared" si="29"/>
        <v>263</v>
      </c>
      <c r="E57" s="11">
        <f t="shared" si="29"/>
        <v>286.515</v>
      </c>
      <c r="F57" s="11">
        <f t="shared" si="29"/>
        <v>313.812035</v>
      </c>
      <c r="G57" s="11">
        <f t="shared" si="29"/>
        <v>343.329518732222</v>
      </c>
      <c r="H57" s="11">
        <f t="shared" si="29"/>
        <v>375.786141888502</v>
      </c>
      <c r="I57" s="11">
        <f t="shared" si="29"/>
        <v>411.344128100391</v>
      </c>
    </row>
    <row r="58" spans="1:9">
      <c r="A58" s="10"/>
      <c r="B58" s="9"/>
      <c r="C58" s="9"/>
      <c r="D58" s="9"/>
      <c r="E58" s="10"/>
      <c r="F58" s="10"/>
      <c r="G58" s="10"/>
      <c r="H58" s="10"/>
      <c r="I58" s="10"/>
    </row>
    <row r="59" spans="1:9">
      <c r="A59" s="10" t="s">
        <v>41</v>
      </c>
      <c r="B59" s="9">
        <v>0</v>
      </c>
      <c r="C59" s="9">
        <v>12</v>
      </c>
      <c r="D59" s="9">
        <v>5</v>
      </c>
      <c r="E59" s="9">
        <v>5</v>
      </c>
      <c r="F59" s="9">
        <v>5</v>
      </c>
      <c r="G59" s="9">
        <v>5</v>
      </c>
      <c r="H59" s="9">
        <v>5</v>
      </c>
      <c r="I59" s="9">
        <v>5</v>
      </c>
    </row>
    <row r="60" spans="1:9">
      <c r="A60" s="10" t="s">
        <v>42</v>
      </c>
      <c r="B60" s="9">
        <v>167</v>
      </c>
      <c r="C60" s="9">
        <v>178</v>
      </c>
      <c r="D60" s="9">
        <v>186</v>
      </c>
      <c r="E60" s="10">
        <v>186</v>
      </c>
      <c r="F60" s="10">
        <v>186</v>
      </c>
      <c r="G60" s="10">
        <v>186</v>
      </c>
      <c r="H60" s="10">
        <v>186</v>
      </c>
      <c r="I60" s="10">
        <v>186</v>
      </c>
    </row>
    <row r="61" spans="1:9">
      <c r="A61" s="10" t="s">
        <v>43</v>
      </c>
      <c r="B61" s="9">
        <v>45</v>
      </c>
      <c r="C61" s="9">
        <v>47</v>
      </c>
      <c r="D61" s="9">
        <v>49</v>
      </c>
      <c r="E61" s="10">
        <v>49</v>
      </c>
      <c r="F61" s="10">
        <v>49</v>
      </c>
      <c r="G61" s="10">
        <v>49</v>
      </c>
      <c r="H61" s="10">
        <v>49</v>
      </c>
      <c r="I61" s="10">
        <v>49</v>
      </c>
    </row>
    <row r="62" spans="1:9">
      <c r="A62" s="11" t="s">
        <v>44</v>
      </c>
      <c r="B62" s="12">
        <f t="shared" ref="B62:I62" si="30">SUM(B57:B61)</f>
        <v>401</v>
      </c>
      <c r="C62" s="12">
        <f t="shared" si="30"/>
        <v>464</v>
      </c>
      <c r="D62" s="12">
        <f t="shared" si="30"/>
        <v>503</v>
      </c>
      <c r="E62" s="11">
        <f t="shared" si="30"/>
        <v>526.515</v>
      </c>
      <c r="F62" s="11">
        <f t="shared" si="30"/>
        <v>553.812035</v>
      </c>
      <c r="G62" s="11">
        <f t="shared" si="30"/>
        <v>583.329518732222</v>
      </c>
      <c r="H62" s="11">
        <f t="shared" si="30"/>
        <v>615.786141888502</v>
      </c>
      <c r="I62" s="11">
        <f t="shared" si="30"/>
        <v>651.344128100391</v>
      </c>
    </row>
    <row r="63" spans="1:9">
      <c r="A63" s="10"/>
      <c r="B63" s="9"/>
      <c r="C63" s="9"/>
      <c r="D63" s="9"/>
      <c r="E63" s="10"/>
      <c r="F63" s="10"/>
      <c r="G63" s="10"/>
      <c r="H63" s="10"/>
      <c r="I63" s="10"/>
    </row>
    <row r="64" spans="1:9">
      <c r="A64" s="10" t="s">
        <v>45</v>
      </c>
      <c r="B64" s="9">
        <v>35</v>
      </c>
      <c r="C64" s="9">
        <v>37</v>
      </c>
      <c r="D64" s="9">
        <v>39</v>
      </c>
      <c r="E64" s="10">
        <f t="shared" ref="E64:I64" si="31">E75+E76</f>
        <v>44</v>
      </c>
      <c r="F64" s="10">
        <f t="shared" si="31"/>
        <v>49</v>
      </c>
      <c r="G64" s="10">
        <f t="shared" si="31"/>
        <v>54</v>
      </c>
      <c r="H64" s="10">
        <f t="shared" si="31"/>
        <v>59</v>
      </c>
      <c r="I64" s="10">
        <f t="shared" si="31"/>
        <v>64</v>
      </c>
    </row>
    <row r="65" spans="1:9">
      <c r="A65" s="10" t="s">
        <v>46</v>
      </c>
      <c r="B65" s="9">
        <v>-145</v>
      </c>
      <c r="C65" s="9">
        <v>-178</v>
      </c>
      <c r="D65" s="9">
        <v>-210</v>
      </c>
      <c r="E65" s="10">
        <f t="shared" ref="E65:I65" si="32">E79+E80</f>
        <v>-230</v>
      </c>
      <c r="F65" s="10">
        <f t="shared" si="32"/>
        <v>-250</v>
      </c>
      <c r="G65" s="10">
        <f t="shared" si="32"/>
        <v>-270</v>
      </c>
      <c r="H65" s="10">
        <f t="shared" si="32"/>
        <v>-290</v>
      </c>
      <c r="I65" s="10">
        <f t="shared" si="32"/>
        <v>-310</v>
      </c>
    </row>
    <row r="66" spans="1:9">
      <c r="A66" s="10" t="s">
        <v>47</v>
      </c>
      <c r="B66" s="9">
        <v>-7</v>
      </c>
      <c r="C66" s="9">
        <v>12</v>
      </c>
      <c r="D66" s="9">
        <v>43</v>
      </c>
      <c r="E66" s="10">
        <v>43</v>
      </c>
      <c r="F66" s="10">
        <v>43</v>
      </c>
      <c r="G66" s="10">
        <v>43</v>
      </c>
      <c r="H66" s="10">
        <v>43</v>
      </c>
      <c r="I66" s="10">
        <v>43</v>
      </c>
    </row>
    <row r="67" spans="1:9">
      <c r="A67" s="10" t="s">
        <v>48</v>
      </c>
      <c r="B67" s="9">
        <v>698</v>
      </c>
      <c r="C67" s="9">
        <v>743</v>
      </c>
      <c r="D67" s="9">
        <v>807</v>
      </c>
      <c r="E67" s="10">
        <f t="shared" ref="E67:I67" si="33">E83+E84+E85</f>
        <v>905.847210985252</v>
      </c>
      <c r="F67" s="10">
        <f t="shared" si="33"/>
        <v>1030.67545328604</v>
      </c>
      <c r="G67" s="10">
        <f t="shared" si="33"/>
        <v>1177.02587875365</v>
      </c>
      <c r="H67" s="10">
        <f t="shared" si="33"/>
        <v>1347.17846868613</v>
      </c>
      <c r="I67" s="10">
        <f t="shared" si="33"/>
        <v>1545.04575422583</v>
      </c>
    </row>
    <row r="68" spans="1:9">
      <c r="A68" s="11" t="s">
        <v>49</v>
      </c>
      <c r="B68" s="12">
        <f t="shared" ref="B68:I68" si="34">SUM(B64:B67)</f>
        <v>581</v>
      </c>
      <c r="C68" s="12">
        <f t="shared" si="34"/>
        <v>614</v>
      </c>
      <c r="D68" s="12">
        <f t="shared" si="34"/>
        <v>679</v>
      </c>
      <c r="E68" s="11">
        <f t="shared" si="34"/>
        <v>762.847210985252</v>
      </c>
      <c r="F68" s="11">
        <f t="shared" si="34"/>
        <v>872.675453286045</v>
      </c>
      <c r="G68" s="11">
        <f t="shared" si="34"/>
        <v>1004.02587875365</v>
      </c>
      <c r="H68" s="11">
        <f t="shared" si="34"/>
        <v>1159.17846868613</v>
      </c>
      <c r="I68" s="11">
        <f t="shared" si="34"/>
        <v>1342.04575422583</v>
      </c>
    </row>
    <row r="69" spans="1:9">
      <c r="A69" s="10"/>
      <c r="B69" s="9"/>
      <c r="C69" s="9"/>
      <c r="D69" s="9"/>
      <c r="E69" s="10"/>
      <c r="F69" s="10"/>
      <c r="G69" s="10"/>
      <c r="H69" s="10"/>
      <c r="I69" s="10"/>
    </row>
    <row r="70" spans="1:9">
      <c r="A70" s="13" t="s">
        <v>50</v>
      </c>
      <c r="B70" s="14">
        <f t="shared" ref="B70:I70" si="35">B68+B62</f>
        <v>982</v>
      </c>
      <c r="C70" s="14">
        <f t="shared" si="35"/>
        <v>1078</v>
      </c>
      <c r="D70" s="14">
        <f t="shared" si="35"/>
        <v>1182</v>
      </c>
      <c r="E70" s="13">
        <f t="shared" si="35"/>
        <v>1289.36221098525</v>
      </c>
      <c r="F70" s="13">
        <f t="shared" si="35"/>
        <v>1426.48748828604</v>
      </c>
      <c r="G70" s="13">
        <f t="shared" si="35"/>
        <v>1587.35539748587</v>
      </c>
      <c r="H70" s="13">
        <f t="shared" si="35"/>
        <v>1774.96461057463</v>
      </c>
      <c r="I70" s="13">
        <f t="shared" si="35"/>
        <v>1993.38988232622</v>
      </c>
    </row>
    <row r="71" spans="1:9">
      <c r="A71" s="10" t="s">
        <v>36</v>
      </c>
      <c r="B71" s="9">
        <v>982</v>
      </c>
      <c r="C71" s="9">
        <v>1078</v>
      </c>
      <c r="D71" s="9">
        <v>1182</v>
      </c>
      <c r="E71" s="10">
        <f t="shared" ref="E71:I71" si="36">E52</f>
        <v>1135.36221098525</v>
      </c>
      <c r="F71" s="10">
        <f t="shared" si="36"/>
        <v>1272.48748828604</v>
      </c>
      <c r="G71" s="10">
        <f t="shared" si="36"/>
        <v>1433.35539748587</v>
      </c>
      <c r="H71" s="10">
        <f t="shared" si="36"/>
        <v>1620.96461057463</v>
      </c>
      <c r="I71" s="10">
        <f t="shared" si="36"/>
        <v>1839.38988232622</v>
      </c>
    </row>
    <row r="72" spans="1:9">
      <c r="A72" s="26" t="s">
        <v>51</v>
      </c>
      <c r="B72" s="27">
        <f t="shared" ref="B72:I72" si="37">B70-B71</f>
        <v>0</v>
      </c>
      <c r="C72" s="27">
        <f t="shared" si="37"/>
        <v>0</v>
      </c>
      <c r="D72" s="27">
        <f t="shared" si="37"/>
        <v>0</v>
      </c>
      <c r="E72" s="26">
        <f t="shared" si="37"/>
        <v>154</v>
      </c>
      <c r="F72" s="26">
        <f t="shared" si="37"/>
        <v>154</v>
      </c>
      <c r="G72" s="26">
        <f t="shared" si="37"/>
        <v>153.999999999999</v>
      </c>
      <c r="H72" s="26">
        <f t="shared" si="37"/>
        <v>154</v>
      </c>
      <c r="I72" s="26">
        <f t="shared" si="37"/>
        <v>153.999999999999</v>
      </c>
    </row>
    <row r="73" spans="1:9">
      <c r="A73" s="2"/>
      <c r="B73" s="4"/>
      <c r="C73" s="4"/>
      <c r="D73" s="4"/>
      <c r="E73" s="2"/>
      <c r="F73" s="2"/>
      <c r="G73" s="2"/>
      <c r="H73" s="2"/>
      <c r="I73" s="2"/>
    </row>
    <row r="74" spans="1:9">
      <c r="A74" s="7" t="s">
        <v>52</v>
      </c>
      <c r="B74" s="4"/>
      <c r="C74" s="4"/>
      <c r="D74" s="4"/>
      <c r="E74" s="2"/>
      <c r="F74" s="2"/>
      <c r="G74" s="2"/>
      <c r="H74" s="2"/>
      <c r="I74" s="2"/>
    </row>
    <row r="75" spans="1:9">
      <c r="A75" s="10" t="s">
        <v>53</v>
      </c>
      <c r="B75" s="9"/>
      <c r="C75" s="9"/>
      <c r="D75" s="9"/>
      <c r="E75" s="10">
        <v>39</v>
      </c>
      <c r="F75" s="10">
        <v>44</v>
      </c>
      <c r="G75" s="10">
        <v>49</v>
      </c>
      <c r="H75" s="10">
        <v>54</v>
      </c>
      <c r="I75" s="10">
        <v>59</v>
      </c>
    </row>
    <row r="76" spans="1:9">
      <c r="A76" s="10" t="s">
        <v>54</v>
      </c>
      <c r="B76" s="9"/>
      <c r="C76" s="9"/>
      <c r="D76" s="9"/>
      <c r="E76" s="10">
        <v>5</v>
      </c>
      <c r="F76" s="10">
        <v>5</v>
      </c>
      <c r="G76" s="10">
        <v>5</v>
      </c>
      <c r="H76" s="10">
        <v>5</v>
      </c>
      <c r="I76" s="10">
        <v>5</v>
      </c>
    </row>
    <row r="77" spans="1:9">
      <c r="A77" s="11" t="s">
        <v>55</v>
      </c>
      <c r="B77" s="12"/>
      <c r="C77" s="12"/>
      <c r="D77" s="12"/>
      <c r="E77" s="11">
        <f t="shared" ref="E77:I77" si="38">SUM(E75:E76)</f>
        <v>44</v>
      </c>
      <c r="F77" s="11">
        <f t="shared" si="38"/>
        <v>49</v>
      </c>
      <c r="G77" s="11">
        <f t="shared" si="38"/>
        <v>54</v>
      </c>
      <c r="H77" s="11">
        <f t="shared" si="38"/>
        <v>59</v>
      </c>
      <c r="I77" s="11">
        <f t="shared" si="38"/>
        <v>64</v>
      </c>
    </row>
    <row r="78" spans="1:9">
      <c r="A78" s="10"/>
      <c r="B78" s="9"/>
      <c r="C78" s="9"/>
      <c r="D78" s="9"/>
      <c r="E78" s="10"/>
      <c r="F78" s="10"/>
      <c r="G78" s="10"/>
      <c r="H78" s="10"/>
      <c r="I78" s="10"/>
    </row>
    <row r="79" spans="1:9">
      <c r="A79" s="10" t="s">
        <v>56</v>
      </c>
      <c r="B79" s="9"/>
      <c r="C79" s="9"/>
      <c r="D79" s="9"/>
      <c r="E79" s="10">
        <v>-210</v>
      </c>
      <c r="F79" s="10">
        <v>-230</v>
      </c>
      <c r="G79" s="10">
        <v>-250</v>
      </c>
      <c r="H79" s="10">
        <v>-270</v>
      </c>
      <c r="I79" s="10">
        <v>-290</v>
      </c>
    </row>
    <row r="80" spans="1:9">
      <c r="A80" s="10" t="s">
        <v>57</v>
      </c>
      <c r="B80" s="9"/>
      <c r="C80" s="9"/>
      <c r="D80" s="9"/>
      <c r="E80" s="10">
        <v>-20</v>
      </c>
      <c r="F80" s="10">
        <v>-20</v>
      </c>
      <c r="G80" s="10">
        <v>-20</v>
      </c>
      <c r="H80" s="10">
        <v>-20</v>
      </c>
      <c r="I80" s="10">
        <v>-20</v>
      </c>
    </row>
    <row r="81" spans="1:9">
      <c r="A81" s="11" t="s">
        <v>58</v>
      </c>
      <c r="B81" s="12"/>
      <c r="C81" s="12"/>
      <c r="D81" s="12"/>
      <c r="E81" s="11">
        <f t="shared" ref="E81:I81" si="39">SUM(E79:E80)</f>
        <v>-230</v>
      </c>
      <c r="F81" s="11">
        <f t="shared" si="39"/>
        <v>-250</v>
      </c>
      <c r="G81" s="11">
        <f t="shared" si="39"/>
        <v>-270</v>
      </c>
      <c r="H81" s="11">
        <f t="shared" si="39"/>
        <v>-290</v>
      </c>
      <c r="I81" s="11">
        <f t="shared" si="39"/>
        <v>-310</v>
      </c>
    </row>
    <row r="82" spans="1:9">
      <c r="A82" s="10"/>
      <c r="B82" s="9"/>
      <c r="C82" s="9"/>
      <c r="D82" s="9"/>
      <c r="E82" s="10"/>
      <c r="F82" s="10"/>
      <c r="G82" s="10"/>
      <c r="H82" s="10"/>
      <c r="I82" s="10"/>
    </row>
    <row r="83" spans="1:9">
      <c r="A83" s="10" t="s">
        <v>59</v>
      </c>
      <c r="B83" s="9"/>
      <c r="C83" s="9"/>
      <c r="D83" s="9"/>
      <c r="E83" s="10">
        <f t="shared" ref="E83:I83" si="40">D67</f>
        <v>807</v>
      </c>
      <c r="F83" s="10">
        <f t="shared" si="40"/>
        <v>905.847210985252</v>
      </c>
      <c r="G83" s="10">
        <f t="shared" si="40"/>
        <v>1030.67545328604</v>
      </c>
      <c r="H83" s="10">
        <f t="shared" si="40"/>
        <v>1177.02587875365</v>
      </c>
      <c r="I83" s="10">
        <f t="shared" si="40"/>
        <v>1347.17846868613</v>
      </c>
    </row>
    <row r="84" spans="1:9">
      <c r="A84" s="10" t="s">
        <v>13</v>
      </c>
      <c r="B84" s="9"/>
      <c r="C84" s="9"/>
      <c r="D84" s="9"/>
      <c r="E84" s="10">
        <f t="shared" ref="E84:I84" si="41">E19</f>
        <v>248.847210985252</v>
      </c>
      <c r="F84" s="10">
        <f t="shared" si="41"/>
        <v>274.828242300793</v>
      </c>
      <c r="G84" s="10">
        <f t="shared" si="41"/>
        <v>296.350425467607</v>
      </c>
      <c r="H84" s="10">
        <f t="shared" si="41"/>
        <v>320.152589932478</v>
      </c>
      <c r="I84" s="10">
        <f t="shared" si="41"/>
        <v>347.867285539703</v>
      </c>
    </row>
    <row r="85" spans="1:9">
      <c r="A85" s="10" t="s">
        <v>60</v>
      </c>
      <c r="B85" s="9"/>
      <c r="C85" s="9"/>
      <c r="D85" s="9"/>
      <c r="E85" s="10">
        <v>-150</v>
      </c>
      <c r="F85" s="10">
        <v>-150</v>
      </c>
      <c r="G85" s="10">
        <v>-150</v>
      </c>
      <c r="H85" s="10">
        <v>-150</v>
      </c>
      <c r="I85" s="10">
        <v>-150</v>
      </c>
    </row>
    <row r="86" spans="1:9">
      <c r="A86" s="11" t="s">
        <v>61</v>
      </c>
      <c r="B86" s="12"/>
      <c r="C86" s="12"/>
      <c r="D86" s="12"/>
      <c r="E86" s="11">
        <f t="shared" ref="E86:I86" si="42">SUM(E83:E85)</f>
        <v>905.847210985252</v>
      </c>
      <c r="F86" s="11">
        <f t="shared" si="42"/>
        <v>1030.67545328604</v>
      </c>
      <c r="G86" s="11">
        <f t="shared" si="42"/>
        <v>1177.02587875365</v>
      </c>
      <c r="H86" s="11">
        <f t="shared" si="42"/>
        <v>1347.17846868613</v>
      </c>
      <c r="I86" s="11">
        <f t="shared" si="42"/>
        <v>1545.04575422583</v>
      </c>
    </row>
    <row r="87" spans="1:9">
      <c r="A87" s="2"/>
      <c r="B87" s="4"/>
      <c r="C87" s="4"/>
      <c r="D87" s="4"/>
      <c r="E87" s="2"/>
      <c r="F87" s="2"/>
      <c r="G87" s="2"/>
      <c r="H87" s="2"/>
      <c r="I87" s="2"/>
    </row>
    <row r="88" spans="1:9">
      <c r="A88" s="28" t="s">
        <v>62</v>
      </c>
      <c r="B88" s="4"/>
      <c r="C88" s="4"/>
      <c r="D88" s="4"/>
      <c r="E88" s="2"/>
      <c r="F88" s="2"/>
      <c r="G88" s="2"/>
      <c r="H88" s="2"/>
      <c r="I88" s="2"/>
    </row>
    <row r="89" spans="1:9">
      <c r="A89" s="2"/>
      <c r="B89" s="4"/>
      <c r="C89" s="4"/>
      <c r="D89" s="4"/>
      <c r="E89" s="2"/>
      <c r="F89" s="2"/>
      <c r="G89" s="2"/>
      <c r="H89" s="2"/>
      <c r="I89" s="2"/>
    </row>
    <row r="90" spans="1:9">
      <c r="A90" s="2" t="s">
        <v>13</v>
      </c>
      <c r="B90" s="4"/>
      <c r="C90" s="4"/>
      <c r="D90" s="4"/>
      <c r="E90" s="10">
        <f t="shared" ref="E90:I90" si="43">E19</f>
        <v>248.847210985252</v>
      </c>
      <c r="F90" s="10">
        <f t="shared" si="43"/>
        <v>274.828242300793</v>
      </c>
      <c r="G90" s="10">
        <f t="shared" si="43"/>
        <v>296.350425467607</v>
      </c>
      <c r="H90" s="10">
        <f t="shared" si="43"/>
        <v>320.152589932478</v>
      </c>
      <c r="I90" s="10">
        <f t="shared" si="43"/>
        <v>347.867285539703</v>
      </c>
    </row>
    <row r="91" spans="1:9">
      <c r="A91" s="2" t="s">
        <v>63</v>
      </c>
      <c r="B91" s="4"/>
      <c r="C91" s="4"/>
      <c r="D91" s="4"/>
      <c r="E91" s="10">
        <f t="shared" ref="E91:I91" si="44">-(E31+E34)</f>
        <v>53.655</v>
      </c>
      <c r="F91" s="10">
        <f t="shared" si="44"/>
        <v>58.77011</v>
      </c>
      <c r="G91" s="10">
        <f t="shared" si="44"/>
        <v>64.2814403155556</v>
      </c>
      <c r="H91" s="10">
        <f t="shared" si="44"/>
        <v>70.3691307928472</v>
      </c>
      <c r="I91" s="10">
        <f t="shared" si="44"/>
        <v>77.0263980677311</v>
      </c>
    </row>
    <row r="92" spans="1:9">
      <c r="A92" s="2" t="s">
        <v>29</v>
      </c>
      <c r="B92" s="4"/>
      <c r="C92" s="4"/>
      <c r="D92" s="4"/>
      <c r="E92" s="10">
        <f t="shared" ref="E92:I92" si="45">-(E43-D43)</f>
        <v>0</v>
      </c>
      <c r="F92" s="10">
        <f t="shared" si="45"/>
        <v>0</v>
      </c>
      <c r="G92" s="10">
        <f t="shared" si="45"/>
        <v>0</v>
      </c>
      <c r="H92" s="10">
        <f t="shared" si="45"/>
        <v>0</v>
      </c>
      <c r="I92" s="10">
        <f t="shared" si="45"/>
        <v>0</v>
      </c>
    </row>
    <row r="93" spans="1:9">
      <c r="A93" s="2" t="s">
        <v>30</v>
      </c>
      <c r="B93" s="4"/>
      <c r="C93" s="4"/>
      <c r="D93" s="4"/>
      <c r="E93" s="10">
        <f t="shared" ref="E93:I93" si="46">-(E44-D44)</f>
        <v>-28.3390056818182</v>
      </c>
      <c r="F93" s="10">
        <f t="shared" si="46"/>
        <v>-35.591651875</v>
      </c>
      <c r="G93" s="10">
        <f t="shared" si="46"/>
        <v>-38.3486083308838</v>
      </c>
      <c r="H93" s="10">
        <f t="shared" si="46"/>
        <v>-42.359003069439</v>
      </c>
      <c r="I93" s="10">
        <f t="shared" si="46"/>
        <v>-46.3221982101058</v>
      </c>
    </row>
    <row r="94" spans="1:9">
      <c r="A94" s="2" t="s">
        <v>31</v>
      </c>
      <c r="B94" s="4"/>
      <c r="C94" s="4"/>
      <c r="D94" s="4"/>
      <c r="E94" s="10">
        <f t="shared" ref="E94:I94" si="47">-(E45-D45)</f>
        <v>-4.275</v>
      </c>
      <c r="F94" s="10">
        <f t="shared" si="47"/>
        <v>-4.69755</v>
      </c>
      <c r="G94" s="10">
        <f t="shared" si="47"/>
        <v>-5.06142579999999</v>
      </c>
      <c r="H94" s="10">
        <f t="shared" si="47"/>
        <v>-5.59073615261481</v>
      </c>
      <c r="I94" s="10">
        <f t="shared" si="47"/>
        <v>-6.11381688509738</v>
      </c>
    </row>
    <row r="95" spans="1:9">
      <c r="A95" s="2" t="s">
        <v>37</v>
      </c>
      <c r="B95" s="4"/>
      <c r="C95" s="4"/>
      <c r="D95" s="4"/>
      <c r="E95" s="10">
        <f t="shared" ref="E95:I95" si="48">E54-D54</f>
        <v>3.18499999999999</v>
      </c>
      <c r="F95" s="10">
        <f t="shared" si="48"/>
        <v>4.957575</v>
      </c>
      <c r="G95" s="10">
        <f t="shared" si="48"/>
        <v>5.44759215</v>
      </c>
      <c r="H95" s="10">
        <f t="shared" si="48"/>
        <v>5.86956678606666</v>
      </c>
      <c r="I95" s="10">
        <f t="shared" si="48"/>
        <v>6.48339035831565</v>
      </c>
    </row>
    <row r="96" spans="1:9">
      <c r="A96" s="2" t="s">
        <v>38</v>
      </c>
      <c r="B96" s="4"/>
      <c r="C96" s="4"/>
      <c r="D96" s="4"/>
      <c r="E96" s="10">
        <f t="shared" ref="E96:I96" si="49">E55-D55</f>
        <v>4.465</v>
      </c>
      <c r="F96" s="10">
        <f t="shared" si="49"/>
        <v>4.90633</v>
      </c>
      <c r="G96" s="10">
        <f t="shared" si="49"/>
        <v>5.28637805777777</v>
      </c>
      <c r="H96" s="10">
        <f t="shared" si="49"/>
        <v>5.83921331495326</v>
      </c>
      <c r="I96" s="10">
        <f t="shared" si="49"/>
        <v>6.3855420799906</v>
      </c>
    </row>
    <row r="97" spans="1:9">
      <c r="A97" s="2" t="s">
        <v>39</v>
      </c>
      <c r="B97" s="4"/>
      <c r="C97" s="4"/>
      <c r="D97" s="4"/>
      <c r="E97" s="10">
        <f t="shared" ref="E97:I97" si="50">E56-D56</f>
        <v>15.865</v>
      </c>
      <c r="F97" s="10">
        <f t="shared" si="50"/>
        <v>17.43313</v>
      </c>
      <c r="G97" s="10">
        <f t="shared" si="50"/>
        <v>18.7835135244444</v>
      </c>
      <c r="H97" s="10">
        <f t="shared" si="50"/>
        <v>20.7478430552594</v>
      </c>
      <c r="I97" s="10">
        <f t="shared" si="50"/>
        <v>22.6890537735836</v>
      </c>
    </row>
    <row r="98" spans="1:9">
      <c r="A98" s="29" t="s">
        <v>64</v>
      </c>
      <c r="B98" s="29"/>
      <c r="C98" s="29"/>
      <c r="D98" s="29"/>
      <c r="E98" s="11">
        <f t="shared" ref="E98:I98" si="51">SUM(E90:E97)</f>
        <v>293.403205303434</v>
      </c>
      <c r="F98" s="11">
        <f t="shared" si="51"/>
        <v>320.606185425793</v>
      </c>
      <c r="G98" s="11">
        <f t="shared" si="51"/>
        <v>346.739315384501</v>
      </c>
      <c r="H98" s="11">
        <f t="shared" si="51"/>
        <v>375.028604659551</v>
      </c>
      <c r="I98" s="11">
        <f t="shared" si="51"/>
        <v>408.015654724121</v>
      </c>
    </row>
    <row r="99" spans="1:9">
      <c r="A99" s="2"/>
      <c r="B99" s="4"/>
      <c r="C99" s="4"/>
      <c r="D99" s="4"/>
      <c r="E99" s="10"/>
      <c r="F99" s="10"/>
      <c r="G99" s="10"/>
      <c r="H99" s="10"/>
      <c r="I99" s="10"/>
    </row>
    <row r="100" spans="1:9">
      <c r="A100" s="2" t="s">
        <v>65</v>
      </c>
      <c r="B100" s="4"/>
      <c r="C100" s="4"/>
      <c r="D100" s="4"/>
      <c r="E100" s="10">
        <f t="shared" ref="E100:I100" si="52">E32</f>
        <v>-73.365</v>
      </c>
      <c r="F100" s="10">
        <f t="shared" si="52"/>
        <v>-80.35913</v>
      </c>
      <c r="G100" s="10">
        <f t="shared" si="52"/>
        <v>-87.8950306355555</v>
      </c>
      <c r="H100" s="10">
        <f t="shared" si="52"/>
        <v>-96.2190155738932</v>
      </c>
      <c r="I100" s="10">
        <f t="shared" si="52"/>
        <v>-105.321809602816</v>
      </c>
    </row>
    <row r="101" spans="1:9">
      <c r="A101" s="2" t="s">
        <v>66</v>
      </c>
      <c r="B101" s="4"/>
      <c r="C101" s="4"/>
      <c r="D101" s="4"/>
      <c r="E101" s="10">
        <f t="shared" ref="E101:I101" si="53">E35</f>
        <v>-22.995</v>
      </c>
      <c r="F101" s="10">
        <f t="shared" si="53"/>
        <v>-25.18719</v>
      </c>
      <c r="G101" s="10">
        <f t="shared" si="53"/>
        <v>-27.5491887066667</v>
      </c>
      <c r="H101" s="10">
        <f t="shared" si="53"/>
        <v>-30.1581989112202</v>
      </c>
      <c r="I101" s="10">
        <f t="shared" si="53"/>
        <v>-33.011313457599</v>
      </c>
    </row>
    <row r="102" spans="1:9">
      <c r="A102" s="29" t="s">
        <v>67</v>
      </c>
      <c r="B102" s="29"/>
      <c r="C102" s="29"/>
      <c r="D102" s="29"/>
      <c r="E102" s="11">
        <f t="shared" ref="E102:I102" si="54">SUM(E100:E101)</f>
        <v>-96.36</v>
      </c>
      <c r="F102" s="11">
        <f t="shared" si="54"/>
        <v>-105.54632</v>
      </c>
      <c r="G102" s="11">
        <f t="shared" si="54"/>
        <v>-115.444219342222</v>
      </c>
      <c r="H102" s="11">
        <f t="shared" si="54"/>
        <v>-126.377214485113</v>
      </c>
      <c r="I102" s="11">
        <f t="shared" si="54"/>
        <v>-138.333123060415</v>
      </c>
    </row>
    <row r="103" spans="1:9">
      <c r="A103" s="2"/>
      <c r="B103" s="4"/>
      <c r="C103" s="4"/>
      <c r="D103" s="4"/>
      <c r="E103" s="2"/>
      <c r="F103" s="2"/>
      <c r="G103" s="2"/>
      <c r="H103" s="2"/>
      <c r="I103" s="2"/>
    </row>
    <row r="104" spans="1:9">
      <c r="A104" s="2" t="s">
        <v>42</v>
      </c>
      <c r="B104" s="4"/>
      <c r="C104" s="4"/>
      <c r="D104" s="4"/>
      <c r="E104" s="10">
        <f t="shared" ref="E104:I104" si="55">E60-D60</f>
        <v>0</v>
      </c>
      <c r="F104" s="10">
        <f t="shared" si="55"/>
        <v>0</v>
      </c>
      <c r="G104" s="10">
        <f t="shared" si="55"/>
        <v>0</v>
      </c>
      <c r="H104" s="10">
        <f t="shared" si="55"/>
        <v>0</v>
      </c>
      <c r="I104" s="10">
        <f t="shared" si="55"/>
        <v>0</v>
      </c>
    </row>
    <row r="105" spans="1:9">
      <c r="A105" s="2" t="s">
        <v>41</v>
      </c>
      <c r="B105" s="4"/>
      <c r="C105" s="4"/>
      <c r="D105" s="4"/>
      <c r="E105" s="25">
        <f t="shared" ref="E105:I105" si="56">E59-D59</f>
        <v>0</v>
      </c>
      <c r="F105" s="25">
        <f t="shared" si="56"/>
        <v>0</v>
      </c>
      <c r="G105" s="25">
        <f t="shared" si="56"/>
        <v>0</v>
      </c>
      <c r="H105" s="25">
        <f t="shared" si="56"/>
        <v>0</v>
      </c>
      <c r="I105" s="25">
        <f t="shared" si="56"/>
        <v>0</v>
      </c>
    </row>
    <row r="106" spans="1:9">
      <c r="A106" s="2" t="s">
        <v>43</v>
      </c>
      <c r="B106" s="4"/>
      <c r="C106" s="4"/>
      <c r="D106" s="4"/>
      <c r="E106" s="10">
        <f t="shared" ref="E106:I106" si="57">E61-D61</f>
        <v>0</v>
      </c>
      <c r="F106" s="10">
        <f t="shared" si="57"/>
        <v>0</v>
      </c>
      <c r="G106" s="10">
        <f t="shared" si="57"/>
        <v>0</v>
      </c>
      <c r="H106" s="10">
        <f t="shared" si="57"/>
        <v>0</v>
      </c>
      <c r="I106" s="10">
        <f t="shared" si="57"/>
        <v>0</v>
      </c>
    </row>
    <row r="107" spans="1:9">
      <c r="A107" s="2" t="s">
        <v>54</v>
      </c>
      <c r="B107" s="4"/>
      <c r="C107" s="4"/>
      <c r="D107" s="4"/>
      <c r="E107" s="10">
        <f t="shared" ref="E107:I107" si="58">E76</f>
        <v>5</v>
      </c>
      <c r="F107" s="10">
        <f t="shared" si="58"/>
        <v>5</v>
      </c>
      <c r="G107" s="10">
        <f t="shared" si="58"/>
        <v>5</v>
      </c>
      <c r="H107" s="10">
        <f t="shared" si="58"/>
        <v>5</v>
      </c>
      <c r="I107" s="10">
        <f t="shared" si="58"/>
        <v>5</v>
      </c>
    </row>
    <row r="108" spans="1:9">
      <c r="A108" s="2" t="s">
        <v>57</v>
      </c>
      <c r="B108" s="4"/>
      <c r="C108" s="4"/>
      <c r="D108" s="4"/>
      <c r="E108" s="10">
        <f t="shared" ref="E108:I108" si="59">E80</f>
        <v>-20</v>
      </c>
      <c r="F108" s="10">
        <f t="shared" si="59"/>
        <v>-20</v>
      </c>
      <c r="G108" s="10">
        <f t="shared" si="59"/>
        <v>-20</v>
      </c>
      <c r="H108" s="10">
        <f t="shared" si="59"/>
        <v>-20</v>
      </c>
      <c r="I108" s="10">
        <f t="shared" si="59"/>
        <v>-20</v>
      </c>
    </row>
    <row r="109" spans="1:9">
      <c r="A109" s="2" t="s">
        <v>47</v>
      </c>
      <c r="B109" s="4"/>
      <c r="C109" s="4"/>
      <c r="D109" s="4"/>
      <c r="E109" s="10">
        <f t="shared" ref="E109:I109" si="60">E66-D66</f>
        <v>0</v>
      </c>
      <c r="F109" s="10">
        <f t="shared" si="60"/>
        <v>0</v>
      </c>
      <c r="G109" s="10">
        <f t="shared" si="60"/>
        <v>0</v>
      </c>
      <c r="H109" s="10">
        <f t="shared" si="60"/>
        <v>0</v>
      </c>
      <c r="I109" s="10">
        <f t="shared" si="60"/>
        <v>0</v>
      </c>
    </row>
    <row r="110" spans="1:9">
      <c r="A110" s="2" t="s">
        <v>60</v>
      </c>
      <c r="B110" s="4"/>
      <c r="C110" s="4"/>
      <c r="D110" s="4"/>
      <c r="E110" s="10">
        <f t="shared" ref="E110:I110" si="61">E85</f>
        <v>-150</v>
      </c>
      <c r="F110" s="10">
        <f t="shared" si="61"/>
        <v>-150</v>
      </c>
      <c r="G110" s="10">
        <f t="shared" si="61"/>
        <v>-150</v>
      </c>
      <c r="H110" s="10">
        <f t="shared" si="61"/>
        <v>-150</v>
      </c>
      <c r="I110" s="10">
        <f t="shared" si="61"/>
        <v>-150</v>
      </c>
    </row>
    <row r="111" spans="1:9">
      <c r="A111" s="29" t="s">
        <v>68</v>
      </c>
      <c r="B111" s="29"/>
      <c r="C111" s="29"/>
      <c r="D111" s="29"/>
      <c r="E111" s="11">
        <f t="shared" ref="E111:I111" si="62">SUM(E104:E110)</f>
        <v>-165</v>
      </c>
      <c r="F111" s="11">
        <f t="shared" si="62"/>
        <v>-165</v>
      </c>
      <c r="G111" s="11">
        <f t="shared" si="62"/>
        <v>-165</v>
      </c>
      <c r="H111" s="11">
        <f t="shared" si="62"/>
        <v>-165</v>
      </c>
      <c r="I111" s="11">
        <f t="shared" si="62"/>
        <v>-165</v>
      </c>
    </row>
    <row r="112" spans="1:9">
      <c r="A112" s="2"/>
      <c r="B112" s="4"/>
      <c r="C112" s="4"/>
      <c r="D112" s="4"/>
      <c r="E112" s="2"/>
      <c r="F112" s="2"/>
      <c r="G112" s="2"/>
      <c r="H112" s="2"/>
      <c r="I112" s="2"/>
    </row>
    <row r="113" spans="1:9">
      <c r="A113" s="30" t="s">
        <v>69</v>
      </c>
      <c r="B113" s="30"/>
      <c r="C113" s="30"/>
      <c r="D113" s="30"/>
      <c r="E113" s="31">
        <f t="shared" ref="E113:I113" si="63">E98+E102+E111</f>
        <v>32.0432053034338</v>
      </c>
      <c r="F113" s="31">
        <f t="shared" si="63"/>
        <v>50.0598654257929</v>
      </c>
      <c r="G113" s="31">
        <f t="shared" si="63"/>
        <v>66.295096042279</v>
      </c>
      <c r="H113" s="31">
        <f t="shared" si="63"/>
        <v>83.6513901744376</v>
      </c>
      <c r="I113" s="31">
        <f t="shared" si="63"/>
        <v>104.682531663706</v>
      </c>
    </row>
  </sheetData>
  <mergeCells count="3">
    <mergeCell ref="B1:H1"/>
    <mergeCell ref="B5:D5"/>
    <mergeCell ref="E5:I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allyanahmad</dc:creator>
  <cp:lastModifiedBy>Office Sar</cp:lastModifiedBy>
  <dcterms:created xsi:type="dcterms:W3CDTF">2025-08-12T21:39:00Z</dcterms:created>
  <dcterms:modified xsi:type="dcterms:W3CDTF">2025-08-13T18:19:19Z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22D18C860EAFC7A1F6279B68DC3D53C0_41</vt:lpwstr>
  </property>
  <property fmtid="{D5CDD505-2E9C-101B-9397-08002B2CF9AE}" pid="3" name="KSOProductBuildVer">
    <vt:lpwstr>1033-6.15.0.8733</vt:lpwstr>
  </property>
</Properties>
</file>