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an paplaczyk\Dropbox\GAMES\KSP\Git\RealismOverhaul\Notes\"/>
    </mc:Choice>
  </mc:AlternateContent>
  <bookViews>
    <workbookView xWindow="0" yWindow="0" windowWidth="28800" windowHeight="11925" activeTab="3"/>
  </bookViews>
  <sheets>
    <sheet name="Supply" sheetId="1" r:id="rId1"/>
    <sheet name="Rules" sheetId="2" r:id="rId2"/>
    <sheet name="Consumption Rates" sheetId="3" r:id="rId3"/>
    <sheet name="Process" sheetId="5" r:id="rId4"/>
    <sheet name="TIME" sheetId="4" r:id="rId5"/>
  </sheets>
  <externalReferences>
    <externalReference r:id="rId6"/>
  </externalReferences>
  <definedNames>
    <definedName name="Modifier">[1]Sheet1!$X$7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2" i="5" l="1"/>
  <c r="O32" i="5"/>
  <c r="P32" i="5"/>
  <c r="Q32" i="5"/>
  <c r="R32" i="5"/>
  <c r="M32" i="5"/>
  <c r="C37" i="5"/>
  <c r="C36" i="5" s="1"/>
  <c r="B40" i="5"/>
  <c r="B39" i="5"/>
  <c r="D23" i="5"/>
  <c r="D27" i="5"/>
  <c r="D25" i="5"/>
  <c r="C27" i="5"/>
  <c r="C25" i="5"/>
  <c r="B27" i="5"/>
  <c r="B25" i="5"/>
  <c r="C35" i="5" l="1"/>
  <c r="C40" i="5" s="1"/>
  <c r="C39" i="5"/>
  <c r="P2" i="4"/>
  <c r="Q2" i="4" s="1"/>
  <c r="R2" i="4" s="1"/>
  <c r="S2" i="4" s="1"/>
  <c r="T2" i="4" s="1"/>
  <c r="A12" i="5" l="1"/>
  <c r="A16" i="5" s="1"/>
  <c r="A17" i="5" s="1"/>
  <c r="A7" i="5"/>
  <c r="A5" i="5"/>
  <c r="A6" i="5" s="1"/>
  <c r="H22" i="4"/>
  <c r="J22" i="4"/>
  <c r="K22" i="4" s="1"/>
  <c r="L22" i="4" s="1"/>
  <c r="M22" i="4" s="1"/>
  <c r="H23" i="4"/>
  <c r="J23" i="4"/>
  <c r="K23" i="4"/>
  <c r="L23" i="4"/>
  <c r="M23" i="4"/>
  <c r="H24" i="4"/>
  <c r="J24" i="4"/>
  <c r="K24" i="4"/>
  <c r="L24" i="4"/>
  <c r="M24" i="4" s="1"/>
  <c r="H25" i="4"/>
  <c r="J25" i="4"/>
  <c r="K25" i="4"/>
  <c r="L25" i="4" s="1"/>
  <c r="M25" i="4" s="1"/>
  <c r="H26" i="4"/>
  <c r="J26" i="4"/>
  <c r="K26" i="4" s="1"/>
  <c r="L26" i="4" s="1"/>
  <c r="M26" i="4" s="1"/>
  <c r="H27" i="4"/>
  <c r="J27" i="4"/>
  <c r="K27" i="4"/>
  <c r="L27" i="4"/>
  <c r="M27" i="4"/>
  <c r="H28" i="4"/>
  <c r="J28" i="4"/>
  <c r="K28" i="4"/>
  <c r="L28" i="4"/>
  <c r="M28" i="4" s="1"/>
  <c r="H29" i="4"/>
  <c r="J29" i="4"/>
  <c r="K29" i="4"/>
  <c r="L29" i="4" s="1"/>
  <c r="M29" i="4" s="1"/>
  <c r="H30" i="4"/>
  <c r="J30" i="4"/>
  <c r="K30" i="4" s="1"/>
  <c r="L30" i="4" s="1"/>
  <c r="M30" i="4" s="1"/>
  <c r="H31" i="4"/>
  <c r="J31" i="4"/>
  <c r="K31" i="4"/>
  <c r="L31" i="4"/>
  <c r="M31" i="4"/>
  <c r="H32" i="4"/>
  <c r="J32" i="4"/>
  <c r="K32" i="4"/>
  <c r="L32" i="4"/>
  <c r="M32" i="4" s="1"/>
  <c r="H33" i="4"/>
  <c r="J33" i="4"/>
  <c r="K33" i="4"/>
  <c r="L33" i="4" s="1"/>
  <c r="M33" i="4" s="1"/>
  <c r="H34" i="4"/>
  <c r="J34" i="4"/>
  <c r="K34" i="4" s="1"/>
  <c r="L34" i="4" s="1"/>
  <c r="M34" i="4" s="1"/>
  <c r="A13" i="5" l="1"/>
  <c r="D27" i="4"/>
  <c r="E27" i="4" s="1"/>
  <c r="F27" i="4" s="1"/>
  <c r="B27" i="4"/>
  <c r="A27" i="4"/>
  <c r="D26" i="4"/>
  <c r="E26" i="4" s="1"/>
  <c r="F26" i="4" s="1"/>
  <c r="B26" i="4"/>
  <c r="A26" i="4" s="1"/>
  <c r="D25" i="4"/>
  <c r="E25" i="4" s="1"/>
  <c r="F25" i="4" s="1"/>
  <c r="B25" i="4"/>
  <c r="A25" i="4"/>
  <c r="D24" i="4"/>
  <c r="E24" i="4" s="1"/>
  <c r="F24" i="4" s="1"/>
  <c r="B24" i="4"/>
  <c r="A24" i="4" s="1"/>
  <c r="D23" i="4"/>
  <c r="E23" i="4" s="1"/>
  <c r="F23" i="4" s="1"/>
  <c r="B23" i="4"/>
  <c r="A23" i="4"/>
  <c r="D22" i="4"/>
  <c r="E22" i="4" s="1"/>
  <c r="F22" i="4" s="1"/>
  <c r="B22" i="4"/>
  <c r="A22" i="4" s="1"/>
  <c r="J21" i="4"/>
  <c r="K21" i="4" s="1"/>
  <c r="L21" i="4" s="1"/>
  <c r="M21" i="4" s="1"/>
  <c r="H21" i="4"/>
  <c r="D21" i="4"/>
  <c r="E21" i="4" s="1"/>
  <c r="F21" i="4" s="1"/>
  <c r="B21" i="4"/>
  <c r="A21" i="4"/>
  <c r="J20" i="4"/>
  <c r="K20" i="4" s="1"/>
  <c r="L20" i="4" s="1"/>
  <c r="M20" i="4" s="1"/>
  <c r="H20" i="4"/>
  <c r="D20" i="4"/>
  <c r="E20" i="4" s="1"/>
  <c r="F20" i="4" s="1"/>
  <c r="B20" i="4"/>
  <c r="A20" i="4" s="1"/>
  <c r="M4" i="4"/>
  <c r="L4" i="4"/>
  <c r="J4" i="4"/>
  <c r="I4" i="4"/>
  <c r="H4" i="4" s="1"/>
  <c r="L3" i="4"/>
  <c r="M3" i="4" s="1"/>
  <c r="J3" i="4"/>
  <c r="I3" i="4" s="1"/>
  <c r="H3" i="4" s="1"/>
  <c r="M2" i="4"/>
  <c r="L2" i="4"/>
  <c r="J2" i="4"/>
  <c r="I2" i="4"/>
  <c r="H2" i="4"/>
  <c r="F2" i="4"/>
  <c r="D2" i="4"/>
  <c r="C2" i="4"/>
  <c r="B2" i="4"/>
  <c r="A2" i="4" s="1"/>
  <c r="G4" i="3" l="1"/>
  <c r="G3" i="3"/>
  <c r="E3" i="3"/>
  <c r="E4" i="3"/>
  <c r="E5" i="3"/>
  <c r="E6" i="3"/>
  <c r="E7" i="3"/>
  <c r="E8" i="3"/>
  <c r="E2" i="3"/>
  <c r="C3" i="3"/>
  <c r="C4" i="3"/>
  <c r="C5" i="3"/>
  <c r="C6" i="3"/>
  <c r="C7" i="3"/>
  <c r="C8" i="3"/>
  <c r="C2" i="3"/>
  <c r="H21" i="2"/>
  <c r="F22" i="2"/>
  <c r="F21" i="2"/>
  <c r="F19" i="2"/>
  <c r="H15" i="2"/>
  <c r="H14" i="2"/>
  <c r="P3" i="4" l="1"/>
  <c r="Q3" i="4" s="1"/>
  <c r="R3" i="4" s="1"/>
  <c r="S3" i="4" s="1"/>
  <c r="T3" i="4" s="1"/>
  <c r="R4" i="4"/>
  <c r="S4" i="4"/>
  <c r="T4" i="4" s="1"/>
  <c r="P4" i="4"/>
  <c r="Q4" i="4"/>
  <c r="P5" i="4"/>
  <c r="Q5" i="4" s="1"/>
  <c r="R5" i="4" s="1"/>
  <c r="S5" i="4" s="1"/>
  <c r="T5" i="4" s="1"/>
  <c r="P7" i="4"/>
  <c r="Q7" i="4" s="1"/>
  <c r="R7" i="4" s="1"/>
  <c r="S7" i="4" s="1"/>
  <c r="T7" i="4" s="1"/>
  <c r="P6" i="4"/>
  <c r="Q6" i="4"/>
  <c r="R6" i="4" s="1"/>
  <c r="S6" i="4" s="1"/>
  <c r="T6" i="4" s="1"/>
  <c r="P8" i="4"/>
  <c r="Q8" i="4" s="1"/>
  <c r="R8" i="4" s="1"/>
  <c r="S8" i="4" s="1"/>
  <c r="T8" i="4" s="1"/>
  <c r="P9" i="4"/>
  <c r="Q9" i="4" s="1"/>
  <c r="R9" i="4" s="1"/>
  <c r="S9" i="4" s="1"/>
  <c r="T9" i="4" s="1"/>
  <c r="P10" i="4"/>
  <c r="Q10" i="4"/>
  <c r="R10" i="4"/>
  <c r="S10" i="4" s="1"/>
  <c r="T10" i="4" s="1"/>
  <c r="Q11" i="4"/>
  <c r="R11" i="4"/>
  <c r="S11" i="4" s="1"/>
  <c r="T11" i="4" s="1"/>
  <c r="P11" i="4"/>
  <c r="P12" i="4"/>
  <c r="Q12" i="4" s="1"/>
  <c r="R12" i="4" s="1"/>
  <c r="S12" i="4" s="1"/>
  <c r="T12" i="4" s="1"/>
  <c r="P13" i="4"/>
  <c r="Q13" i="4"/>
  <c r="R13" i="4" s="1"/>
  <c r="S13" i="4" s="1"/>
  <c r="T13" i="4" s="1"/>
  <c r="P14" i="4"/>
  <c r="Q14" i="4" s="1"/>
  <c r="R14" i="4" s="1"/>
  <c r="S14" i="4" s="1"/>
  <c r="T14" i="4" s="1"/>
  <c r="P15" i="4"/>
  <c r="Q15" i="4"/>
  <c r="R15" i="4" s="1"/>
  <c r="S15" i="4" s="1"/>
  <c r="T15" i="4" s="1"/>
  <c r="P16" i="4"/>
  <c r="Q16" i="4" s="1"/>
  <c r="R16" i="4" s="1"/>
  <c r="S16" i="4" s="1"/>
  <c r="T16" i="4" s="1"/>
</calcChain>
</file>

<file path=xl/sharedStrings.xml><?xml version="1.0" encoding="utf-8"?>
<sst xmlns="http://schemas.openxmlformats.org/spreadsheetml/2006/main" count="134" uniqueCount="92">
  <si>
    <t>ElectricCharge</t>
  </si>
  <si>
    <t>Food</t>
  </si>
  <si>
    <t>Water</t>
  </si>
  <si>
    <t>Oxygen</t>
  </si>
  <si>
    <t>LithiumHydroxide</t>
  </si>
  <si>
    <t>Resource</t>
  </si>
  <si>
    <t>Waste</t>
  </si>
  <si>
    <t>WasteWater</t>
  </si>
  <si>
    <t>CarbonDioxide</t>
  </si>
  <si>
    <t>Used to scrub CO2</t>
  </si>
  <si>
    <t>LqdHydrogen</t>
  </si>
  <si>
    <t>LgdOxygen</t>
  </si>
  <si>
    <t>Fuel Cells</t>
  </si>
  <si>
    <t>Fuel Cells, LOX to GOX</t>
  </si>
  <si>
    <t>Ammonia</t>
  </si>
  <si>
    <t>Uses</t>
  </si>
  <si>
    <t>Rule</t>
  </si>
  <si>
    <t>Inputs</t>
  </si>
  <si>
    <t>Outputs</t>
  </si>
  <si>
    <t>Rate</t>
  </si>
  <si>
    <t>Notes</t>
  </si>
  <si>
    <t>climatization</t>
  </si>
  <si>
    <t>Modifiers</t>
  </si>
  <si>
    <t>N/A</t>
  </si>
  <si>
    <t>temperature, volume, per_capita</t>
  </si>
  <si>
    <t>Degeneration</t>
  </si>
  <si>
    <t>0.0001 // per-kelvin (temp diff), per m^3 (living space), per-second</t>
  </si>
  <si>
    <t>0.00000007 // about 2h at 100k temp diff in 20m^3</t>
  </si>
  <si>
    <t>Temperature Control, Kerbalism Default Profile</t>
  </si>
  <si>
    <t>Nitrogen</t>
  </si>
  <si>
    <t>Atmosphere</t>
  </si>
  <si>
    <t>eating</t>
  </si>
  <si>
    <t>TBD</t>
  </si>
  <si>
    <t>2 or 3 meals per day?</t>
  </si>
  <si>
    <t>drinking</t>
  </si>
  <si>
    <t>Very good information in Default profile</t>
  </si>
  <si>
    <t>Days to Load</t>
  </si>
  <si>
    <t>Total</t>
  </si>
  <si>
    <t>EVA EC</t>
  </si>
  <si>
    <t>CO2 (Production)</t>
  </si>
  <si>
    <t>Waste (Production)</t>
  </si>
  <si>
    <t>WasteWater (Production)</t>
  </si>
  <si>
    <t>TAC Rate /s</t>
  </si>
  <si>
    <t>TAC Rate /day</t>
  </si>
  <si>
    <t>Coolant, Hydrazine Production</t>
  </si>
  <si>
    <t>Years</t>
  </si>
  <si>
    <t>Days</t>
  </si>
  <si>
    <t>Hours</t>
  </si>
  <si>
    <t>Minutes</t>
  </si>
  <si>
    <t>Seconds</t>
  </si>
  <si>
    <t>Result</t>
  </si>
  <si>
    <t>Humidity Controller</t>
  </si>
  <si>
    <t>Water in MoistAtmo</t>
  </si>
  <si>
    <t>MoistAtmo</t>
  </si>
  <si>
    <t>MoistAtmo density</t>
  </si>
  <si>
    <t>MoistAtmo / density</t>
  </si>
  <si>
    <t>Above / seconds in day</t>
  </si>
  <si>
    <t>Water output (Water in MoistAtmo / seconds in day)</t>
  </si>
  <si>
    <t>Water Recycler</t>
  </si>
  <si>
    <t>WasteWater per day</t>
  </si>
  <si>
    <t>WW / seconds in day</t>
  </si>
  <si>
    <t>75% Water Recovery</t>
  </si>
  <si>
    <t>Avg Solids in Urine</t>
  </si>
  <si>
    <t>Urea % of Solids</t>
  </si>
  <si>
    <t>WW p/sec * Avg Solids in Urine</t>
  </si>
  <si>
    <t>Urea % of Above</t>
  </si>
  <si>
    <t>H</t>
  </si>
  <si>
    <t>O</t>
  </si>
  <si>
    <t>H2O</t>
  </si>
  <si>
    <t>kW</t>
  </si>
  <si>
    <t>Apollo</t>
  </si>
  <si>
    <t>Gemini</t>
  </si>
  <si>
    <t>Stock TAC</t>
  </si>
  <si>
    <t>% H20</t>
  </si>
  <si>
    <t>% kW / H</t>
  </si>
  <si>
    <t>Electrolysis</t>
  </si>
  <si>
    <t>PEM Electrolysis Eff.</t>
  </si>
  <si>
    <t>Alkaline Electrolysis Eff.</t>
  </si>
  <si>
    <t>kWh for 1L of H</t>
  </si>
  <si>
    <t>EC</t>
  </si>
  <si>
    <t>% H</t>
  </si>
  <si>
    <t>% O</t>
  </si>
  <si>
    <t>Base Rates</t>
  </si>
  <si>
    <t>Density of Oxygen</t>
  </si>
  <si>
    <t>1 Crew</t>
  </si>
  <si>
    <t>SNAP-19</t>
  </si>
  <si>
    <t>Pu-238</t>
  </si>
  <si>
    <t>GPHS</t>
  </si>
  <si>
    <t>CA-MHW</t>
  </si>
  <si>
    <t>SNAP-3</t>
  </si>
  <si>
    <t>SNAP-9</t>
  </si>
  <si>
    <t>MMRTG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</si>
</sst>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43" formatCode="_(* #,##0.00_);_(* \(#,##0.00\);_(* &quot;-&quot;??_);_(@_)"/>
    <numFmt numFmtId="164" formatCode="0.00000000"/>
    <numFmt numFmtId="165" formatCode="0.000000000"/>
    <numFmt numFmtId="166" formatCode="0.00000000000"/>
    <numFmt numFmtId="167" formatCode="0.0000000000000"/>
    <numFmt numFmtId="168" formatCode="0.00000000000000"/>
    <numFmt numFmtId="169" formatCode="0.0000000000"/>
    <numFmt numFmtId="170" formatCode="0&quot;mL&quot;"/>
    <numFmt numFmtId="171" formatCode="0.00000000&quot;mL&quot;"/>
    <numFmt numFmtId="185" formatCode="0.000000000000000000"/>
    <numFmt numFmtId="188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33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9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0" fontId="0" fillId="0" borderId="0" xfId="0"/>
    <xf numFmtId="170" fontId="0" fillId="0" borderId="0" xfId="0" applyNumberFormat="1"/>
    <xf numFmtId="171" fontId="0" fillId="0" borderId="0" xfId="0" applyNumberFormat="1"/>
    <xf numFmtId="164" fontId="1" fillId="2" borderId="0" xfId="0" applyNumberFormat="1" applyFont="1" applyFill="1"/>
    <xf numFmtId="10" fontId="0" fillId="0" borderId="0" xfId="1" applyNumberFormat="1" applyFont="1"/>
    <xf numFmtId="10" fontId="0" fillId="0" borderId="0" xfId="0" applyNumberFormat="1"/>
    <xf numFmtId="9" fontId="0" fillId="0" borderId="0" xfId="0" applyNumberFormat="1"/>
    <xf numFmtId="169" fontId="1" fillId="0" borderId="0" xfId="0" applyNumberFormat="1" applyFont="1" applyAlignment="1">
      <alignment horizontal="center" vertical="center"/>
    </xf>
    <xf numFmtId="1" fontId="0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/>
    </xf>
    <xf numFmtId="2" fontId="0" fillId="0" borderId="0" xfId="0" applyNumberFormat="1"/>
    <xf numFmtId="0" fontId="1" fillId="2" borderId="0" xfId="0" applyFont="1" applyFill="1"/>
    <xf numFmtId="0" fontId="0" fillId="2" borderId="0" xfId="0" applyFill="1"/>
    <xf numFmtId="10" fontId="0" fillId="2" borderId="0" xfId="1" applyNumberFormat="1" applyFont="1" applyFill="1"/>
    <xf numFmtId="0" fontId="0" fillId="0" borderId="0" xfId="0" applyAlignment="1">
      <alignment horizontal="left"/>
    </xf>
    <xf numFmtId="9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1" fontId="0" fillId="0" borderId="0" xfId="0" applyNumberFormat="1"/>
    <xf numFmtId="185" fontId="0" fillId="0" borderId="0" xfId="0" applyNumberFormat="1"/>
    <xf numFmtId="188" fontId="0" fillId="0" borderId="0" xfId="2" applyNumberFormat="1" applyFont="1" applyAlignment="1">
      <alignment horizontal="center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Book3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ME"/>
      <sheetName val="Sheet1"/>
    </sheetNames>
    <sheetDataSet>
      <sheetData sheetId="0" refreshError="1"/>
      <sheetData sheetId="1">
        <row r="7">
          <cell r="X7">
            <v>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A10" sqref="A10:B11"/>
    </sheetView>
  </sheetViews>
  <sheetFormatPr defaultRowHeight="15" x14ac:dyDescent="0.25"/>
  <cols>
    <col min="1" max="1" width="17" bestFit="1" customWidth="1"/>
    <col min="2" max="2" width="28.42578125" bestFit="1" customWidth="1"/>
    <col min="3" max="3" width="12" bestFit="1" customWidth="1"/>
  </cols>
  <sheetData>
    <row r="1" spans="1:3" x14ac:dyDescent="0.25">
      <c r="A1" t="s">
        <v>5</v>
      </c>
      <c r="B1" t="s">
        <v>15</v>
      </c>
      <c r="C1" t="s">
        <v>6</v>
      </c>
    </row>
    <row r="2" spans="1:3" x14ac:dyDescent="0.25">
      <c r="A2" t="s">
        <v>0</v>
      </c>
    </row>
    <row r="3" spans="1:3" x14ac:dyDescent="0.25">
      <c r="A3" t="s">
        <v>1</v>
      </c>
      <c r="C3" t="s">
        <v>6</v>
      </c>
    </row>
    <row r="4" spans="1:3" x14ac:dyDescent="0.25">
      <c r="A4" t="s">
        <v>2</v>
      </c>
      <c r="C4" t="s">
        <v>7</v>
      </c>
    </row>
    <row r="5" spans="1:3" x14ac:dyDescent="0.25">
      <c r="A5" t="s">
        <v>3</v>
      </c>
    </row>
    <row r="6" spans="1:3" x14ac:dyDescent="0.25">
      <c r="A6" t="s">
        <v>29</v>
      </c>
      <c r="B6" t="s">
        <v>30</v>
      </c>
    </row>
    <row r="7" spans="1:3" x14ac:dyDescent="0.25">
      <c r="A7" t="s">
        <v>4</v>
      </c>
      <c r="B7" t="s">
        <v>9</v>
      </c>
    </row>
    <row r="8" spans="1:3" x14ac:dyDescent="0.25">
      <c r="A8" t="s">
        <v>8</v>
      </c>
    </row>
    <row r="9" spans="1:3" x14ac:dyDescent="0.25">
      <c r="A9" t="s">
        <v>14</v>
      </c>
      <c r="B9" t="s">
        <v>44</v>
      </c>
    </row>
    <row r="10" spans="1:3" x14ac:dyDescent="0.25">
      <c r="A10" t="s">
        <v>10</v>
      </c>
      <c r="B10" t="s">
        <v>12</v>
      </c>
    </row>
    <row r="11" spans="1:3" x14ac:dyDescent="0.25">
      <c r="A11" t="s">
        <v>11</v>
      </c>
      <c r="B11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workbookViewId="0">
      <selection activeCell="J13" sqref="J13"/>
    </sheetView>
  </sheetViews>
  <sheetFormatPr defaultRowHeight="15" x14ac:dyDescent="0.25"/>
  <cols>
    <col min="1" max="1" width="12.42578125" bestFit="1" customWidth="1"/>
    <col min="2" max="2" width="13.7109375" bestFit="1" customWidth="1"/>
    <col min="3" max="3" width="8.140625" bestFit="1" customWidth="1"/>
    <col min="4" max="4" width="61.42578125" bestFit="1" customWidth="1"/>
    <col min="5" max="5" width="45.5703125" bestFit="1" customWidth="1"/>
    <col min="6" max="6" width="31" bestFit="1" customWidth="1"/>
    <col min="7" max="7" width="6.28515625" bestFit="1" customWidth="1"/>
    <col min="8" max="8" width="10.5703125" bestFit="1" customWidth="1"/>
    <col min="10" max="10" width="13.7109375" bestFit="1" customWidth="1"/>
  </cols>
  <sheetData>
    <row r="1" spans="1:8" x14ac:dyDescent="0.25">
      <c r="A1" t="s">
        <v>16</v>
      </c>
      <c r="B1" t="s">
        <v>17</v>
      </c>
      <c r="C1" t="s">
        <v>18</v>
      </c>
      <c r="D1" t="s">
        <v>19</v>
      </c>
      <c r="E1" t="s">
        <v>25</v>
      </c>
      <c r="F1" t="s">
        <v>22</v>
      </c>
      <c r="G1" t="s">
        <v>20</v>
      </c>
    </row>
    <row r="2" spans="1:8" x14ac:dyDescent="0.25">
      <c r="A2" t="s">
        <v>21</v>
      </c>
      <c r="B2" t="s">
        <v>0</v>
      </c>
      <c r="C2" t="s">
        <v>23</v>
      </c>
      <c r="D2" t="s">
        <v>26</v>
      </c>
      <c r="E2" t="s">
        <v>27</v>
      </c>
      <c r="F2" t="s">
        <v>24</v>
      </c>
      <c r="G2" t="s">
        <v>28</v>
      </c>
    </row>
    <row r="3" spans="1:8" x14ac:dyDescent="0.25">
      <c r="A3" t="s">
        <v>31</v>
      </c>
      <c r="B3" t="s">
        <v>1</v>
      </c>
      <c r="C3" t="s">
        <v>6</v>
      </c>
      <c r="D3" t="s">
        <v>32</v>
      </c>
      <c r="E3" t="s">
        <v>32</v>
      </c>
      <c r="G3" t="s">
        <v>33</v>
      </c>
    </row>
    <row r="4" spans="1:8" x14ac:dyDescent="0.25">
      <c r="A4" t="s">
        <v>34</v>
      </c>
      <c r="B4" t="s">
        <v>2</v>
      </c>
      <c r="C4" t="s">
        <v>7</v>
      </c>
      <c r="D4" t="s">
        <v>32</v>
      </c>
      <c r="E4" t="s">
        <v>32</v>
      </c>
      <c r="G4" t="s">
        <v>35</v>
      </c>
    </row>
    <row r="12" spans="1:8" x14ac:dyDescent="0.25">
      <c r="F12" s="5"/>
    </row>
    <row r="14" spans="1:8" x14ac:dyDescent="0.25">
      <c r="H14">
        <f>24*60</f>
        <v>1440</v>
      </c>
    </row>
    <row r="15" spans="1:8" x14ac:dyDescent="0.25">
      <c r="H15">
        <f>H14*60</f>
        <v>86400</v>
      </c>
    </row>
    <row r="17" spans="6:10" x14ac:dyDescent="0.25">
      <c r="F17" s="5"/>
    </row>
    <row r="18" spans="6:10" x14ac:dyDescent="0.25">
      <c r="F18" s="4">
        <v>6.7700000000000006E-5</v>
      </c>
    </row>
    <row r="19" spans="6:10" x14ac:dyDescent="0.25">
      <c r="F19">
        <f>H15*F18</f>
        <v>5.8492800000000003</v>
      </c>
    </row>
    <row r="20" spans="6:10" x14ac:dyDescent="0.25">
      <c r="H20" s="1"/>
    </row>
    <row r="21" spans="6:10" x14ac:dyDescent="0.25">
      <c r="F21">
        <f>245.7/F19</f>
        <v>42.005169867060559</v>
      </c>
      <c r="H21">
        <f>1.77*(1/16)</f>
        <v>0.110625</v>
      </c>
    </row>
    <row r="22" spans="6:10" x14ac:dyDescent="0.25">
      <c r="F22">
        <f>F21/3</f>
        <v>14.001723289020186</v>
      </c>
    </row>
    <row r="31" spans="6:10" x14ac:dyDescent="0.25">
      <c r="J31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H11" sqref="H11"/>
    </sheetView>
  </sheetViews>
  <sheetFormatPr defaultColWidth="9.42578125" defaultRowHeight="15" x14ac:dyDescent="0.25"/>
  <cols>
    <col min="1" max="1" width="24" bestFit="1" customWidth="1"/>
    <col min="2" max="2" width="11.5703125" bestFit="1" customWidth="1"/>
    <col min="3" max="3" width="13.42578125" bestFit="1" customWidth="1"/>
    <col min="4" max="4" width="12" bestFit="1" customWidth="1"/>
    <col min="5" max="5" width="8" bestFit="1" customWidth="1"/>
  </cols>
  <sheetData>
    <row r="1" spans="1:7" x14ac:dyDescent="0.25">
      <c r="A1" t="s">
        <v>5</v>
      </c>
      <c r="B1" t="s">
        <v>42</v>
      </c>
      <c r="C1" t="s">
        <v>43</v>
      </c>
      <c r="D1" t="s">
        <v>36</v>
      </c>
      <c r="E1" t="s">
        <v>37</v>
      </c>
    </row>
    <row r="2" spans="1:7" x14ac:dyDescent="0.25">
      <c r="A2" t="s">
        <v>1</v>
      </c>
      <c r="B2" s="2">
        <v>6.7700000000000006E-5</v>
      </c>
      <c r="C2">
        <f>B2*86400</f>
        <v>5.8492800000000003</v>
      </c>
      <c r="D2" s="6">
        <v>5</v>
      </c>
      <c r="E2" s="6">
        <f>C2*D2</f>
        <v>29.246400000000001</v>
      </c>
    </row>
    <row r="3" spans="1:7" x14ac:dyDescent="0.25">
      <c r="A3" t="s">
        <v>2</v>
      </c>
      <c r="B3" s="2">
        <v>4.4799999999999998E-5</v>
      </c>
      <c r="C3">
        <f t="shared" ref="C3:C8" si="0">B3*86400</f>
        <v>3.8707199999999999</v>
      </c>
      <c r="D3" s="6">
        <v>5</v>
      </c>
      <c r="E3" s="6">
        <f t="shared" ref="E3:E8" si="1">C3*D3</f>
        <v>19.3536</v>
      </c>
      <c r="G3">
        <f>C3/5</f>
        <v>0.77414399999999994</v>
      </c>
    </row>
    <row r="4" spans="1:7" x14ac:dyDescent="0.25">
      <c r="A4" t="s">
        <v>3</v>
      </c>
      <c r="B4" s="2">
        <v>6.8500000000000002E-3</v>
      </c>
      <c r="C4">
        <f t="shared" si="0"/>
        <v>591.84</v>
      </c>
      <c r="D4" s="6">
        <v>5</v>
      </c>
      <c r="E4" s="6">
        <f t="shared" si="1"/>
        <v>2959.2000000000003</v>
      </c>
      <c r="G4">
        <f>86400/5</f>
        <v>17280</v>
      </c>
    </row>
    <row r="5" spans="1:7" x14ac:dyDescent="0.25">
      <c r="A5" t="s">
        <v>38</v>
      </c>
      <c r="B5" s="2">
        <v>0.33329999999999999</v>
      </c>
      <c r="C5">
        <f t="shared" si="0"/>
        <v>28797.119999999999</v>
      </c>
      <c r="D5" s="6"/>
      <c r="E5" s="6">
        <f t="shared" si="1"/>
        <v>0</v>
      </c>
    </row>
    <row r="6" spans="1:7" x14ac:dyDescent="0.25">
      <c r="A6" t="s">
        <v>39</v>
      </c>
      <c r="B6" s="2">
        <v>5.9199999999999999E-3</v>
      </c>
      <c r="C6">
        <f t="shared" si="0"/>
        <v>511.488</v>
      </c>
      <c r="D6" s="6"/>
      <c r="E6" s="6">
        <f t="shared" si="1"/>
        <v>0</v>
      </c>
    </row>
    <row r="7" spans="1:7" x14ac:dyDescent="0.25">
      <c r="A7" t="s">
        <v>40</v>
      </c>
      <c r="B7" s="2">
        <v>6.1600000000000003E-6</v>
      </c>
      <c r="C7">
        <f t="shared" si="0"/>
        <v>0.53222400000000003</v>
      </c>
      <c r="D7" s="6"/>
      <c r="E7" s="6">
        <f t="shared" si="1"/>
        <v>0</v>
      </c>
    </row>
    <row r="8" spans="1:7" x14ac:dyDescent="0.25">
      <c r="A8" t="s">
        <v>41</v>
      </c>
      <c r="B8" s="2">
        <v>5.7000000000000003E-5</v>
      </c>
      <c r="C8">
        <f t="shared" si="0"/>
        <v>4.9248000000000003</v>
      </c>
      <c r="D8" s="6"/>
      <c r="E8" s="6">
        <f t="shared" si="1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0"/>
  <sheetViews>
    <sheetView tabSelected="1" workbookViewId="0">
      <selection activeCell="G15" sqref="G15"/>
    </sheetView>
  </sheetViews>
  <sheetFormatPr defaultRowHeight="15" x14ac:dyDescent="0.25"/>
  <cols>
    <col min="1" max="1" width="18.85546875" bestFit="1" customWidth="1"/>
    <col min="3" max="3" width="12.5703125" customWidth="1"/>
    <col min="10" max="12" width="12" bestFit="1" customWidth="1"/>
    <col min="13" max="13" width="14.28515625" style="13" bestFit="1" customWidth="1"/>
    <col min="14" max="14" width="15.28515625" style="13" bestFit="1" customWidth="1"/>
    <col min="15" max="16" width="16.85546875" style="13" bestFit="1" customWidth="1"/>
    <col min="17" max="17" width="16.85546875" bestFit="1" customWidth="1"/>
    <col min="18" max="18" width="15.28515625" bestFit="1" customWidth="1"/>
    <col min="19" max="19" width="11" bestFit="1" customWidth="1"/>
  </cols>
  <sheetData>
    <row r="1" spans="1:2" x14ac:dyDescent="0.25">
      <c r="A1" t="s">
        <v>51</v>
      </c>
    </row>
    <row r="2" spans="1:2" x14ac:dyDescent="0.25">
      <c r="A2" s="14">
        <v>850</v>
      </c>
      <c r="B2" t="s">
        <v>52</v>
      </c>
    </row>
    <row r="3" spans="1:2" x14ac:dyDescent="0.25">
      <c r="A3" s="14">
        <v>50000</v>
      </c>
      <c r="B3" t="s">
        <v>53</v>
      </c>
    </row>
    <row r="4" spans="1:2" x14ac:dyDescent="0.25">
      <c r="A4" s="14">
        <v>804</v>
      </c>
      <c r="B4" t="s">
        <v>54</v>
      </c>
    </row>
    <row r="5" spans="1:2" x14ac:dyDescent="0.25">
      <c r="A5" s="15">
        <f>A3/A4</f>
        <v>62.189054726368163</v>
      </c>
      <c r="B5" s="13" t="s">
        <v>55</v>
      </c>
    </row>
    <row r="6" spans="1:2" x14ac:dyDescent="0.25">
      <c r="A6" s="16">
        <f>A5/86400</f>
        <v>7.1978072599963156E-4</v>
      </c>
      <c r="B6" t="s">
        <v>56</v>
      </c>
    </row>
    <row r="7" spans="1:2" x14ac:dyDescent="0.25">
      <c r="A7" s="16">
        <f>0.85/86400</f>
        <v>9.8379629629629627E-6</v>
      </c>
      <c r="B7" t="s">
        <v>57</v>
      </c>
    </row>
    <row r="9" spans="1:2" s="13" customFormat="1" x14ac:dyDescent="0.25"/>
    <row r="10" spans="1:2" x14ac:dyDescent="0.25">
      <c r="A10" t="s">
        <v>58</v>
      </c>
    </row>
    <row r="11" spans="1:2" x14ac:dyDescent="0.25">
      <c r="A11">
        <v>3.8707199999999999</v>
      </c>
      <c r="B11" t="s">
        <v>59</v>
      </c>
    </row>
    <row r="12" spans="1:2" x14ac:dyDescent="0.25">
      <c r="A12" s="1">
        <f>A11/86400</f>
        <v>4.4799999999999998E-5</v>
      </c>
      <c r="B12" t="s">
        <v>60</v>
      </c>
    </row>
    <row r="13" spans="1:2" x14ac:dyDescent="0.25">
      <c r="A13" s="16">
        <f>A12*0.75</f>
        <v>3.3599999999999997E-5</v>
      </c>
      <c r="B13" t="s">
        <v>61</v>
      </c>
    </row>
    <row r="14" spans="1:2" x14ac:dyDescent="0.25">
      <c r="A14" s="18">
        <v>4.2099999999999999E-2</v>
      </c>
      <c r="B14" t="s">
        <v>62</v>
      </c>
    </row>
    <row r="15" spans="1:2" x14ac:dyDescent="0.25">
      <c r="A15" s="19">
        <v>0.55000000000000004</v>
      </c>
      <c r="B15" t="s">
        <v>63</v>
      </c>
    </row>
    <row r="16" spans="1:2" x14ac:dyDescent="0.25">
      <c r="A16" s="1">
        <f>A12*A14</f>
        <v>1.8860799999999999E-6</v>
      </c>
      <c r="B16" t="s">
        <v>64</v>
      </c>
    </row>
    <row r="17" spans="1:20" x14ac:dyDescent="0.25">
      <c r="A17" s="16">
        <f>A16*A15</f>
        <v>1.0373439999999999E-6</v>
      </c>
      <c r="B17" t="s">
        <v>65</v>
      </c>
    </row>
    <row r="19" spans="1:20" s="13" customFormat="1" x14ac:dyDescent="0.25"/>
    <row r="20" spans="1:20" x14ac:dyDescent="0.25">
      <c r="A20" t="s">
        <v>12</v>
      </c>
    </row>
    <row r="21" spans="1:20" x14ac:dyDescent="0.25">
      <c r="B21" s="22" t="s">
        <v>71</v>
      </c>
      <c r="C21" s="22" t="s">
        <v>70</v>
      </c>
      <c r="D21" s="24" t="s">
        <v>72</v>
      </c>
    </row>
    <row r="22" spans="1:20" x14ac:dyDescent="0.25">
      <c r="A22" s="6" t="s">
        <v>66</v>
      </c>
      <c r="B22" s="13">
        <v>2.9637899999999999E-4</v>
      </c>
      <c r="C22" s="13">
        <v>2.2852119999999999E-4</v>
      </c>
      <c r="D22" s="25">
        <v>1.3471800000000001E-4</v>
      </c>
    </row>
    <row r="23" spans="1:20" x14ac:dyDescent="0.25">
      <c r="A23" s="6" t="s">
        <v>67</v>
      </c>
      <c r="B23" s="13">
        <v>2.1031700000000001E-4</v>
      </c>
      <c r="C23" s="13">
        <v>1.126361E-4</v>
      </c>
      <c r="D23" s="25">
        <f>D22*2</f>
        <v>2.6943600000000001E-4</v>
      </c>
    </row>
    <row r="24" spans="1:20" x14ac:dyDescent="0.25">
      <c r="A24" s="6" t="s">
        <v>68</v>
      </c>
      <c r="B24" s="13">
        <v>2.5967178999999999E-4</v>
      </c>
      <c r="C24" s="13">
        <v>1.447086E-4</v>
      </c>
      <c r="D24" s="25">
        <v>1.186E-4</v>
      </c>
    </row>
    <row r="25" spans="1:20" x14ac:dyDescent="0.25">
      <c r="A25" s="6" t="s">
        <v>73</v>
      </c>
      <c r="B25" s="17">
        <f>B24/B22</f>
        <v>0.87614773651304578</v>
      </c>
      <c r="C25" s="17">
        <f>C24/C22</f>
        <v>0.63323927933163315</v>
      </c>
      <c r="D25" s="26">
        <f>D24/D22</f>
        <v>0.8803574874923914</v>
      </c>
    </row>
    <row r="26" spans="1:20" x14ac:dyDescent="0.25">
      <c r="A26" s="6" t="s">
        <v>69</v>
      </c>
      <c r="B26" s="13">
        <v>2.2000000000000002</v>
      </c>
      <c r="C26" s="13">
        <v>1.42</v>
      </c>
      <c r="D26" s="25">
        <v>1</v>
      </c>
    </row>
    <row r="27" spans="1:20" x14ac:dyDescent="0.25">
      <c r="A27" s="6" t="s">
        <v>74</v>
      </c>
      <c r="B27" s="13">
        <f>B22/B26</f>
        <v>1.3471772727272725E-4</v>
      </c>
      <c r="C27" s="13">
        <f>C22/C26</f>
        <v>1.6093042253521127E-4</v>
      </c>
      <c r="D27" s="25">
        <f>D22/D26</f>
        <v>1.3471800000000001E-4</v>
      </c>
    </row>
    <row r="28" spans="1:20" x14ac:dyDescent="0.25">
      <c r="Q28" s="31"/>
    </row>
    <row r="29" spans="1:20" x14ac:dyDescent="0.25">
      <c r="A29" s="27" t="s">
        <v>75</v>
      </c>
      <c r="M29" t="s">
        <v>89</v>
      </c>
      <c r="N29" t="s">
        <v>90</v>
      </c>
      <c r="O29" t="s">
        <v>85</v>
      </c>
      <c r="P29" t="s">
        <v>88</v>
      </c>
      <c r="Q29" t="s">
        <v>87</v>
      </c>
      <c r="R29" t="s">
        <v>91</v>
      </c>
    </row>
    <row r="30" spans="1:20" x14ac:dyDescent="0.25">
      <c r="A30" s="28">
        <v>0.7</v>
      </c>
      <c r="B30" s="27" t="s">
        <v>77</v>
      </c>
      <c r="L30" t="s">
        <v>86</v>
      </c>
      <c r="M30" s="30">
        <v>1.6428E-10</v>
      </c>
      <c r="N30" s="30">
        <v>1.6428E-10</v>
      </c>
      <c r="O30" s="30">
        <v>6.3419999999999999E-11</v>
      </c>
      <c r="P30" s="30">
        <v>4.3200000000000001E-10</v>
      </c>
      <c r="Q30" s="30">
        <v>2.5899999999999998E-10</v>
      </c>
      <c r="R30" s="30">
        <v>1.6428E-10</v>
      </c>
      <c r="T30" s="30"/>
    </row>
    <row r="31" spans="1:20" x14ac:dyDescent="0.25">
      <c r="A31" s="28">
        <v>0.8</v>
      </c>
      <c r="B31" s="27" t="s">
        <v>76</v>
      </c>
      <c r="L31" t="s">
        <v>79</v>
      </c>
      <c r="M31">
        <v>2.5000000000000001E-3</v>
      </c>
      <c r="N31">
        <v>2.5000000000000001E-2</v>
      </c>
      <c r="O31" s="23">
        <v>0.08</v>
      </c>
      <c r="P31">
        <v>0.47499999999999998</v>
      </c>
      <c r="Q31">
        <v>0.3</v>
      </c>
      <c r="R31">
        <v>0.11</v>
      </c>
      <c r="S31">
        <v>0.2</v>
      </c>
    </row>
    <row r="32" spans="1:20" x14ac:dyDescent="0.25">
      <c r="A32" s="6">
        <v>12.749000000000001</v>
      </c>
      <c r="B32" t="s">
        <v>78</v>
      </c>
      <c r="M32" s="32">
        <f>M31/M30</f>
        <v>15217920.62332603</v>
      </c>
      <c r="N32" s="32">
        <f t="shared" ref="N32:R32" si="0">N31/N30</f>
        <v>152179206.2332603</v>
      </c>
      <c r="O32" s="32">
        <f t="shared" si="0"/>
        <v>1261431725.007884</v>
      </c>
      <c r="P32" s="32">
        <f t="shared" si="0"/>
        <v>1099537037.0370369</v>
      </c>
      <c r="Q32" s="32">
        <f t="shared" si="0"/>
        <v>1158301158.3011584</v>
      </c>
      <c r="R32" s="32">
        <f t="shared" si="0"/>
        <v>669588507.42634523</v>
      </c>
      <c r="S32">
        <v>1173089973</v>
      </c>
    </row>
    <row r="33" spans="1:3" x14ac:dyDescent="0.25">
      <c r="A33" s="6">
        <v>1.4289999999999999E-3</v>
      </c>
      <c r="B33" t="s">
        <v>83</v>
      </c>
    </row>
    <row r="34" spans="1:3" x14ac:dyDescent="0.25">
      <c r="B34" t="s">
        <v>82</v>
      </c>
      <c r="C34" t="s">
        <v>84</v>
      </c>
    </row>
    <row r="35" spans="1:3" x14ac:dyDescent="0.25">
      <c r="A35" s="6" t="s">
        <v>2</v>
      </c>
      <c r="B35" s="6">
        <v>8.0340800000000003E-4</v>
      </c>
      <c r="C35" s="29">
        <f>B35*C37</f>
        <v>1.1247712E-5</v>
      </c>
    </row>
    <row r="36" spans="1:3" x14ac:dyDescent="0.25">
      <c r="A36" s="6" t="s">
        <v>79</v>
      </c>
      <c r="B36" s="6">
        <v>12.749000000000001</v>
      </c>
      <c r="C36" s="6">
        <f>B36*C37</f>
        <v>0.17848600000000001</v>
      </c>
    </row>
    <row r="37" spans="1:3" x14ac:dyDescent="0.25">
      <c r="A37" s="6" t="s">
        <v>66</v>
      </c>
      <c r="B37" s="6">
        <v>1</v>
      </c>
      <c r="C37" s="6">
        <f>C38*2</f>
        <v>1.4E-2</v>
      </c>
    </row>
    <row r="38" spans="1:3" x14ac:dyDescent="0.25">
      <c r="A38" s="6" t="s">
        <v>67</v>
      </c>
      <c r="B38" s="6">
        <v>0.5</v>
      </c>
      <c r="C38" s="6">
        <v>7.0000000000000001E-3</v>
      </c>
    </row>
    <row r="39" spans="1:3" x14ac:dyDescent="0.25">
      <c r="A39" s="6" t="s">
        <v>80</v>
      </c>
      <c r="B39" s="6">
        <f>B37/B35</f>
        <v>1244.697588273953</v>
      </c>
      <c r="C39" s="6">
        <f>C37/C35</f>
        <v>1244.697588273953</v>
      </c>
    </row>
    <row r="40" spans="1:3" x14ac:dyDescent="0.25">
      <c r="A40" s="6" t="s">
        <v>81</v>
      </c>
      <c r="B40" s="6">
        <f>B38/B35</f>
        <v>622.34879413697649</v>
      </c>
      <c r="C40" s="6">
        <f>C38/C35</f>
        <v>622.34879413697649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5"/>
  <sheetViews>
    <sheetView workbookViewId="0">
      <selection activeCell="O1" sqref="O1"/>
    </sheetView>
  </sheetViews>
  <sheetFormatPr defaultColWidth="11.5703125" defaultRowHeight="15" x14ac:dyDescent="0.25"/>
  <cols>
    <col min="1" max="4" width="11.5703125" style="7"/>
    <col min="5" max="6" width="11.5703125" style="9"/>
    <col min="7" max="7" width="2.85546875" style="7" customWidth="1"/>
    <col min="8" max="10" width="11.5703125" style="7"/>
    <col min="11" max="12" width="11.5703125" style="9"/>
    <col min="13" max="13" width="11.5703125" style="9" bestFit="1" customWidth="1"/>
    <col min="14" max="14" width="3" style="7" customWidth="1"/>
    <col min="15" max="15" width="11.5703125" style="9"/>
    <col min="16" max="16" width="11.5703125" style="7"/>
    <col min="17" max="17" width="13.7109375" style="7" bestFit="1" customWidth="1"/>
    <col min="18" max="18" width="11.5703125" style="7"/>
    <col min="19" max="19" width="15.7109375" style="7" bestFit="1" customWidth="1"/>
    <col min="20" max="20" width="12.5703125" style="11" bestFit="1" customWidth="1"/>
    <col min="21" max="16384" width="11.5703125" style="7"/>
  </cols>
  <sheetData>
    <row r="1" spans="1:20" x14ac:dyDescent="0.25">
      <c r="A1" s="7" t="s">
        <v>45</v>
      </c>
      <c r="B1" s="7" t="s">
        <v>46</v>
      </c>
      <c r="C1" s="7" t="s">
        <v>47</v>
      </c>
      <c r="D1" s="7" t="s">
        <v>48</v>
      </c>
      <c r="E1" s="8" t="s">
        <v>49</v>
      </c>
      <c r="F1" s="8" t="s">
        <v>50</v>
      </c>
      <c r="H1" s="7" t="s">
        <v>45</v>
      </c>
      <c r="I1" s="7" t="s">
        <v>46</v>
      </c>
      <c r="J1" s="7" t="s">
        <v>47</v>
      </c>
      <c r="K1" s="8" t="s">
        <v>48</v>
      </c>
      <c r="L1" s="9" t="s">
        <v>49</v>
      </c>
      <c r="M1" s="8" t="s">
        <v>50</v>
      </c>
      <c r="O1" s="8" t="s">
        <v>45</v>
      </c>
      <c r="P1" s="21" t="s">
        <v>46</v>
      </c>
      <c r="Q1" s="9" t="s">
        <v>47</v>
      </c>
      <c r="R1" s="9" t="s">
        <v>48</v>
      </c>
      <c r="S1" s="9" t="s">
        <v>49</v>
      </c>
      <c r="T1" s="20" t="s">
        <v>50</v>
      </c>
    </row>
    <row r="2" spans="1:20" x14ac:dyDescent="0.25">
      <c r="A2" s="10">
        <f>B2/365</f>
        <v>3.1709791983764586E-8</v>
      </c>
      <c r="B2" s="10">
        <f>C2/24</f>
        <v>1.1574074074074073E-5</v>
      </c>
      <c r="C2" s="10">
        <f>D2/60</f>
        <v>2.7777777777777778E-4</v>
      </c>
      <c r="D2" s="10">
        <f>E2/60</f>
        <v>1.6666666666666666E-2</v>
      </c>
      <c r="E2" s="9">
        <v>1</v>
      </c>
      <c r="F2" s="10">
        <f>1/E2</f>
        <v>1</v>
      </c>
      <c r="G2" s="10"/>
      <c r="H2" s="10">
        <f>I2/365</f>
        <v>1.9025875190258753E-6</v>
      </c>
      <c r="I2" s="10">
        <f>J2/24</f>
        <v>6.9444444444444447E-4</v>
      </c>
      <c r="J2" s="10">
        <f>K2/60</f>
        <v>1.6666666666666666E-2</v>
      </c>
      <c r="K2" s="9">
        <v>1</v>
      </c>
      <c r="L2" s="9">
        <f>K2*60</f>
        <v>60</v>
      </c>
      <c r="M2" s="10">
        <f>1/L2</f>
        <v>1.6666666666666666E-2</v>
      </c>
      <c r="O2" s="9">
        <v>1</v>
      </c>
      <c r="P2" s="9">
        <f>O2*365</f>
        <v>365</v>
      </c>
      <c r="Q2" s="9">
        <f>P2*24</f>
        <v>8760</v>
      </c>
      <c r="R2" s="9">
        <f>Q2*60</f>
        <v>525600</v>
      </c>
      <c r="S2" s="9">
        <f>R2*60</f>
        <v>31536000</v>
      </c>
      <c r="T2" s="11">
        <f>1/S2</f>
        <v>3.1709791983764586E-8</v>
      </c>
    </row>
    <row r="3" spans="1:20" x14ac:dyDescent="0.25">
      <c r="A3" s="10"/>
      <c r="B3" s="10"/>
      <c r="C3" s="10"/>
      <c r="D3" s="10"/>
      <c r="G3" s="10"/>
      <c r="H3" s="10">
        <f t="shared" ref="H3:H4" si="0">I3/365</f>
        <v>5.7077625570776257E-6</v>
      </c>
      <c r="I3" s="10">
        <f t="shared" ref="I3:I4" si="1">J3/24</f>
        <v>2.0833333333333333E-3</v>
      </c>
      <c r="J3" s="10">
        <f t="shared" ref="J3:J4" si="2">K3/60</f>
        <v>0.05</v>
      </c>
      <c r="K3" s="9">
        <v>3</v>
      </c>
      <c r="L3" s="9">
        <f t="shared" ref="L3:L4" si="3">K3*60</f>
        <v>180</v>
      </c>
      <c r="M3" s="10">
        <f t="shared" ref="M3:M4" si="4">1/L3</f>
        <v>5.5555555555555558E-3</v>
      </c>
      <c r="O3" s="9">
        <v>2</v>
      </c>
      <c r="P3" s="9">
        <f t="shared" ref="P3:P16" si="5">O3*365</f>
        <v>730</v>
      </c>
      <c r="Q3" s="9">
        <f t="shared" ref="Q3:Q16" si="6">P3*24</f>
        <v>17520</v>
      </c>
      <c r="R3" s="9">
        <f t="shared" ref="R3:R16" si="7">Q3*60</f>
        <v>1051200</v>
      </c>
      <c r="S3" s="9">
        <f t="shared" ref="S3:S16" si="8">R3*60</f>
        <v>63072000</v>
      </c>
      <c r="T3" s="11">
        <f t="shared" ref="T3:T16" si="9">1/S3</f>
        <v>1.5854895991882293E-8</v>
      </c>
    </row>
    <row r="4" spans="1:20" x14ac:dyDescent="0.25">
      <c r="A4" s="10"/>
      <c r="B4" s="10"/>
      <c r="C4" s="10"/>
      <c r="D4" s="10"/>
      <c r="G4" s="10"/>
      <c r="H4" s="10">
        <f t="shared" si="0"/>
        <v>5.7077625570776254E-5</v>
      </c>
      <c r="I4" s="10">
        <f t="shared" si="1"/>
        <v>2.0833333333333332E-2</v>
      </c>
      <c r="J4" s="10">
        <f t="shared" si="2"/>
        <v>0.5</v>
      </c>
      <c r="K4" s="9">
        <v>30</v>
      </c>
      <c r="L4" s="9">
        <f t="shared" si="3"/>
        <v>1800</v>
      </c>
      <c r="M4" s="10">
        <f t="shared" si="4"/>
        <v>5.5555555555555556E-4</v>
      </c>
      <c r="O4" s="9">
        <v>3</v>
      </c>
      <c r="P4" s="9">
        <f t="shared" si="5"/>
        <v>1095</v>
      </c>
      <c r="Q4" s="9">
        <f t="shared" si="6"/>
        <v>26280</v>
      </c>
      <c r="R4" s="9">
        <f t="shared" si="7"/>
        <v>1576800</v>
      </c>
      <c r="S4" s="9">
        <f t="shared" si="8"/>
        <v>94608000</v>
      </c>
      <c r="T4" s="11">
        <f t="shared" si="9"/>
        <v>1.0569930661254863E-8</v>
      </c>
    </row>
    <row r="5" spans="1:20" x14ac:dyDescent="0.25">
      <c r="A5" s="10"/>
      <c r="B5" s="10"/>
      <c r="C5" s="10"/>
      <c r="D5" s="10"/>
      <c r="G5" s="10"/>
      <c r="H5" s="10"/>
      <c r="I5" s="10"/>
      <c r="J5" s="10"/>
      <c r="M5" s="10"/>
      <c r="O5" s="9">
        <v>4</v>
      </c>
      <c r="P5" s="9">
        <f t="shared" si="5"/>
        <v>1460</v>
      </c>
      <c r="Q5" s="9">
        <f t="shared" si="6"/>
        <v>35040</v>
      </c>
      <c r="R5" s="9">
        <f t="shared" si="7"/>
        <v>2102400</v>
      </c>
      <c r="S5" s="9">
        <f t="shared" si="8"/>
        <v>126144000</v>
      </c>
      <c r="T5" s="11">
        <f t="shared" si="9"/>
        <v>7.9274479959411465E-9</v>
      </c>
    </row>
    <row r="6" spans="1:20" x14ac:dyDescent="0.25">
      <c r="A6" s="10"/>
      <c r="B6" s="10"/>
      <c r="C6" s="10"/>
      <c r="D6" s="10"/>
      <c r="G6" s="10"/>
      <c r="H6" s="10"/>
      <c r="I6" s="10"/>
      <c r="J6" s="10"/>
      <c r="O6" s="9">
        <v>5</v>
      </c>
      <c r="P6" s="9">
        <f t="shared" si="5"/>
        <v>1825</v>
      </c>
      <c r="Q6" s="9">
        <f t="shared" si="6"/>
        <v>43800</v>
      </c>
      <c r="R6" s="9">
        <f t="shared" si="7"/>
        <v>2628000</v>
      </c>
      <c r="S6" s="9">
        <f t="shared" si="8"/>
        <v>157680000</v>
      </c>
      <c r="T6" s="11">
        <f t="shared" si="9"/>
        <v>6.3419583967529172E-9</v>
      </c>
    </row>
    <row r="7" spans="1:20" x14ac:dyDescent="0.25">
      <c r="A7" s="10"/>
      <c r="B7" s="10"/>
      <c r="C7" s="10"/>
      <c r="D7" s="10"/>
      <c r="G7" s="10"/>
      <c r="H7" s="10"/>
      <c r="I7" s="10"/>
      <c r="J7" s="10"/>
      <c r="O7" s="9">
        <v>6</v>
      </c>
      <c r="P7" s="9">
        <f t="shared" si="5"/>
        <v>2190</v>
      </c>
      <c r="Q7" s="9">
        <f t="shared" si="6"/>
        <v>52560</v>
      </c>
      <c r="R7" s="9">
        <f t="shared" si="7"/>
        <v>3153600</v>
      </c>
      <c r="S7" s="9">
        <f t="shared" si="8"/>
        <v>189216000</v>
      </c>
      <c r="T7" s="11">
        <f t="shared" si="9"/>
        <v>5.2849653306274313E-9</v>
      </c>
    </row>
    <row r="8" spans="1:20" x14ac:dyDescent="0.25">
      <c r="A8" s="10"/>
      <c r="B8" s="10"/>
      <c r="C8" s="10"/>
      <c r="D8" s="10"/>
      <c r="G8" s="10"/>
      <c r="H8" s="10"/>
      <c r="I8" s="10"/>
      <c r="J8" s="10"/>
      <c r="O8" s="9">
        <v>7</v>
      </c>
      <c r="P8" s="9">
        <f t="shared" si="5"/>
        <v>2555</v>
      </c>
      <c r="Q8" s="9">
        <f t="shared" si="6"/>
        <v>61320</v>
      </c>
      <c r="R8" s="9">
        <f t="shared" si="7"/>
        <v>3679200</v>
      </c>
      <c r="S8" s="9">
        <f t="shared" si="8"/>
        <v>220752000</v>
      </c>
      <c r="T8" s="11">
        <f t="shared" si="9"/>
        <v>4.529970283394941E-9</v>
      </c>
    </row>
    <row r="9" spans="1:20" x14ac:dyDescent="0.25">
      <c r="A9" s="10"/>
      <c r="B9" s="10"/>
      <c r="C9" s="10"/>
      <c r="D9" s="10"/>
      <c r="G9" s="10"/>
      <c r="H9" s="10"/>
      <c r="I9" s="10"/>
      <c r="J9" s="10"/>
      <c r="O9" s="9">
        <v>8</v>
      </c>
      <c r="P9" s="9">
        <f t="shared" si="5"/>
        <v>2920</v>
      </c>
      <c r="Q9" s="9">
        <f t="shared" si="6"/>
        <v>70080</v>
      </c>
      <c r="R9" s="9">
        <f t="shared" si="7"/>
        <v>4204800</v>
      </c>
      <c r="S9" s="9">
        <f t="shared" si="8"/>
        <v>252288000</v>
      </c>
      <c r="T9" s="11">
        <f t="shared" si="9"/>
        <v>3.9637239979705732E-9</v>
      </c>
    </row>
    <row r="10" spans="1:20" x14ac:dyDescent="0.25">
      <c r="A10" s="10"/>
      <c r="B10" s="10"/>
      <c r="C10" s="10"/>
      <c r="D10" s="10"/>
      <c r="G10" s="10"/>
      <c r="H10" s="10"/>
      <c r="I10" s="10"/>
      <c r="J10" s="10"/>
      <c r="O10" s="9">
        <v>9</v>
      </c>
      <c r="P10" s="9">
        <f t="shared" si="5"/>
        <v>3285</v>
      </c>
      <c r="Q10" s="9">
        <f t="shared" si="6"/>
        <v>78840</v>
      </c>
      <c r="R10" s="9">
        <f t="shared" si="7"/>
        <v>4730400</v>
      </c>
      <c r="S10" s="9">
        <f t="shared" si="8"/>
        <v>283824000</v>
      </c>
      <c r="T10" s="11">
        <f t="shared" si="9"/>
        <v>3.5233102204182875E-9</v>
      </c>
    </row>
    <row r="11" spans="1:20" x14ac:dyDescent="0.25">
      <c r="A11" s="10"/>
      <c r="B11" s="10"/>
      <c r="C11" s="10"/>
      <c r="D11" s="10"/>
      <c r="G11" s="10"/>
      <c r="H11" s="10"/>
      <c r="I11" s="10"/>
      <c r="J11" s="10"/>
      <c r="O11" s="9">
        <v>10</v>
      </c>
      <c r="P11" s="9">
        <f t="shared" si="5"/>
        <v>3650</v>
      </c>
      <c r="Q11" s="9">
        <f t="shared" si="6"/>
        <v>87600</v>
      </c>
      <c r="R11" s="9">
        <f t="shared" si="7"/>
        <v>5256000</v>
      </c>
      <c r="S11" s="9">
        <f t="shared" si="8"/>
        <v>315360000</v>
      </c>
      <c r="T11" s="11">
        <f t="shared" si="9"/>
        <v>3.1709791983764586E-9</v>
      </c>
    </row>
    <row r="12" spans="1:20" x14ac:dyDescent="0.25">
      <c r="A12" s="10"/>
      <c r="B12" s="10"/>
      <c r="C12" s="10"/>
      <c r="D12" s="10"/>
      <c r="G12" s="10"/>
      <c r="H12" s="10"/>
      <c r="I12" s="10"/>
      <c r="J12" s="10"/>
      <c r="O12" s="9">
        <v>15</v>
      </c>
      <c r="P12" s="9">
        <f t="shared" si="5"/>
        <v>5475</v>
      </c>
      <c r="Q12" s="9">
        <f t="shared" si="6"/>
        <v>131400</v>
      </c>
      <c r="R12" s="9">
        <f t="shared" si="7"/>
        <v>7884000</v>
      </c>
      <c r="S12" s="9">
        <f t="shared" si="8"/>
        <v>473040000</v>
      </c>
      <c r="T12" s="11">
        <f t="shared" si="9"/>
        <v>2.1139861322509723E-9</v>
      </c>
    </row>
    <row r="13" spans="1:20" x14ac:dyDescent="0.25">
      <c r="A13" s="10"/>
      <c r="B13" s="10"/>
      <c r="C13" s="10"/>
      <c r="D13" s="10"/>
      <c r="G13" s="10"/>
      <c r="H13" s="10"/>
      <c r="I13" s="10"/>
      <c r="J13" s="10"/>
      <c r="O13" s="9">
        <v>20</v>
      </c>
      <c r="P13" s="9">
        <f t="shared" si="5"/>
        <v>7300</v>
      </c>
      <c r="Q13" s="9">
        <f t="shared" si="6"/>
        <v>175200</v>
      </c>
      <c r="R13" s="9">
        <f t="shared" si="7"/>
        <v>10512000</v>
      </c>
      <c r="S13" s="9">
        <f t="shared" si="8"/>
        <v>630720000</v>
      </c>
      <c r="T13" s="11">
        <f t="shared" si="9"/>
        <v>1.5854895991882293E-9</v>
      </c>
    </row>
    <row r="14" spans="1:20" x14ac:dyDescent="0.25">
      <c r="A14" s="10"/>
      <c r="B14" s="10"/>
      <c r="C14" s="10"/>
      <c r="D14" s="10"/>
      <c r="G14" s="10"/>
      <c r="H14" s="10"/>
      <c r="I14" s="10"/>
      <c r="J14" s="10"/>
      <c r="O14" s="9">
        <v>25</v>
      </c>
      <c r="P14" s="9">
        <f t="shared" si="5"/>
        <v>9125</v>
      </c>
      <c r="Q14" s="9">
        <f t="shared" si="6"/>
        <v>219000</v>
      </c>
      <c r="R14" s="9">
        <f t="shared" si="7"/>
        <v>13140000</v>
      </c>
      <c r="S14" s="9">
        <f t="shared" si="8"/>
        <v>788400000</v>
      </c>
      <c r="T14" s="11">
        <f t="shared" si="9"/>
        <v>1.2683916793505834E-9</v>
      </c>
    </row>
    <row r="15" spans="1:20" x14ac:dyDescent="0.25">
      <c r="A15" s="10"/>
      <c r="B15" s="10"/>
      <c r="C15" s="10"/>
      <c r="D15" s="10"/>
      <c r="G15" s="10"/>
      <c r="H15" s="10"/>
      <c r="I15" s="10"/>
      <c r="J15" s="10"/>
      <c r="O15" s="9">
        <v>30</v>
      </c>
      <c r="P15" s="9">
        <f t="shared" si="5"/>
        <v>10950</v>
      </c>
      <c r="Q15" s="9">
        <f t="shared" si="6"/>
        <v>262800</v>
      </c>
      <c r="R15" s="9">
        <f t="shared" si="7"/>
        <v>15768000</v>
      </c>
      <c r="S15" s="9">
        <f t="shared" si="8"/>
        <v>946080000</v>
      </c>
      <c r="T15" s="11">
        <f t="shared" si="9"/>
        <v>1.0569930661254861E-9</v>
      </c>
    </row>
    <row r="16" spans="1:20" x14ac:dyDescent="0.25">
      <c r="A16" s="10"/>
      <c r="B16" s="10"/>
      <c r="C16" s="10"/>
      <c r="D16" s="10"/>
      <c r="G16" s="10"/>
      <c r="H16" s="10"/>
      <c r="I16" s="10"/>
      <c r="J16" s="10"/>
      <c r="O16" s="9">
        <v>40</v>
      </c>
      <c r="P16" s="9">
        <f t="shared" si="5"/>
        <v>14600</v>
      </c>
      <c r="Q16" s="9">
        <f t="shared" si="6"/>
        <v>350400</v>
      </c>
      <c r="R16" s="9">
        <f t="shared" si="7"/>
        <v>21024000</v>
      </c>
      <c r="S16" s="9">
        <f t="shared" si="8"/>
        <v>1261440000</v>
      </c>
      <c r="T16" s="11">
        <f t="shared" si="9"/>
        <v>7.9274479959411465E-10</v>
      </c>
    </row>
    <row r="17" spans="1:17" x14ac:dyDescent="0.25">
      <c r="A17" s="10"/>
      <c r="B17" s="10"/>
      <c r="C17" s="10"/>
      <c r="D17" s="10"/>
      <c r="G17" s="10"/>
      <c r="H17" s="10"/>
      <c r="I17" s="10"/>
      <c r="J17" s="10"/>
    </row>
    <row r="18" spans="1:17" x14ac:dyDescent="0.25">
      <c r="A18" s="10"/>
      <c r="B18" s="10"/>
      <c r="C18" s="10"/>
      <c r="D18" s="10"/>
      <c r="G18" s="10"/>
    </row>
    <row r="19" spans="1:17" x14ac:dyDescent="0.25">
      <c r="A19" s="7" t="s">
        <v>45</v>
      </c>
      <c r="B19" s="7" t="s">
        <v>46</v>
      </c>
      <c r="C19" s="8" t="s">
        <v>47</v>
      </c>
      <c r="D19" s="9" t="s">
        <v>48</v>
      </c>
      <c r="E19" s="9" t="s">
        <v>49</v>
      </c>
      <c r="F19" s="8" t="s">
        <v>50</v>
      </c>
      <c r="G19" s="10"/>
      <c r="H19" s="7" t="s">
        <v>45</v>
      </c>
      <c r="I19" s="8" t="s">
        <v>46</v>
      </c>
      <c r="J19" s="9" t="s">
        <v>47</v>
      </c>
      <c r="K19" s="9" t="s">
        <v>48</v>
      </c>
      <c r="L19" s="9" t="s">
        <v>49</v>
      </c>
      <c r="M19" s="8" t="s">
        <v>50</v>
      </c>
    </row>
    <row r="20" spans="1:17" x14ac:dyDescent="0.25">
      <c r="A20" s="10">
        <f>B20/365</f>
        <v>1.1415525114155251E-4</v>
      </c>
      <c r="B20" s="10">
        <f>C20/24</f>
        <v>4.1666666666666664E-2</v>
      </c>
      <c r="C20" s="9">
        <v>1</v>
      </c>
      <c r="D20" s="9">
        <f>C20*60</f>
        <v>60</v>
      </c>
      <c r="E20" s="9">
        <f>D20*60</f>
        <v>3600</v>
      </c>
      <c r="F20" s="10">
        <f>1/E20</f>
        <v>2.7777777777777778E-4</v>
      </c>
      <c r="G20" s="10"/>
      <c r="H20" s="10">
        <f>I20/365</f>
        <v>2.7397260273972603E-3</v>
      </c>
      <c r="I20" s="9">
        <v>1</v>
      </c>
      <c r="J20" s="9">
        <f>I20*24</f>
        <v>24</v>
      </c>
      <c r="K20" s="9">
        <f>J20*60</f>
        <v>1440</v>
      </c>
      <c r="L20" s="9">
        <f>K20*60</f>
        <v>86400</v>
      </c>
      <c r="M20" s="10">
        <f>1/L20</f>
        <v>1.1574074074074073E-5</v>
      </c>
    </row>
    <row r="21" spans="1:17" x14ac:dyDescent="0.25">
      <c r="A21" s="10">
        <f t="shared" ref="A21:A27" si="10">B21/365</f>
        <v>2.2831050228310502E-4</v>
      </c>
      <c r="B21" s="10">
        <f t="shared" ref="B21:B27" si="11">C21/24</f>
        <v>8.3333333333333329E-2</v>
      </c>
      <c r="C21" s="9">
        <v>2</v>
      </c>
      <c r="D21" s="9">
        <f t="shared" ref="D21:E27" si="12">C21*60</f>
        <v>120</v>
      </c>
      <c r="E21" s="9">
        <f t="shared" si="12"/>
        <v>7200</v>
      </c>
      <c r="F21" s="10">
        <f t="shared" ref="F21:F27" si="13">1/E21</f>
        <v>1.3888888888888889E-4</v>
      </c>
      <c r="G21" s="10"/>
      <c r="H21" s="10">
        <f t="shared" ref="H21" si="14">I21/365</f>
        <v>5.4794520547945206E-3</v>
      </c>
      <c r="I21" s="9">
        <v>2</v>
      </c>
      <c r="J21" s="9">
        <f t="shared" ref="J21" si="15">I21*24</f>
        <v>48</v>
      </c>
      <c r="K21" s="9">
        <f t="shared" ref="K21:L21" si="16">J21*60</f>
        <v>2880</v>
      </c>
      <c r="L21" s="9">
        <f t="shared" si="16"/>
        <v>172800</v>
      </c>
      <c r="M21" s="10">
        <f t="shared" ref="M21" si="17">1/L21</f>
        <v>5.7870370370370367E-6</v>
      </c>
    </row>
    <row r="22" spans="1:17" x14ac:dyDescent="0.25">
      <c r="A22" s="10">
        <f t="shared" si="10"/>
        <v>3.4246575342465754E-4</v>
      </c>
      <c r="B22" s="10">
        <f t="shared" si="11"/>
        <v>0.125</v>
      </c>
      <c r="C22" s="9">
        <v>3</v>
      </c>
      <c r="D22" s="9">
        <f t="shared" si="12"/>
        <v>180</v>
      </c>
      <c r="E22" s="9">
        <f t="shared" si="12"/>
        <v>10800</v>
      </c>
      <c r="F22" s="10">
        <f t="shared" si="13"/>
        <v>9.2592592592592588E-5</v>
      </c>
      <c r="G22" s="10"/>
      <c r="H22" s="10">
        <f t="shared" ref="H22:H34" si="18">I22/365</f>
        <v>8.21917808219178E-3</v>
      </c>
      <c r="I22" s="9">
        <v>3</v>
      </c>
      <c r="J22" s="9">
        <f t="shared" ref="J22:J34" si="19">I22*24</f>
        <v>72</v>
      </c>
      <c r="K22" s="9">
        <f t="shared" ref="K22:K34" si="20">J22*60</f>
        <v>4320</v>
      </c>
      <c r="L22" s="9">
        <f t="shared" ref="L22:L34" si="21">K22*60</f>
        <v>259200</v>
      </c>
      <c r="M22" s="10">
        <f t="shared" ref="M22:M34" si="22">1/L22</f>
        <v>3.8580246913580248E-6</v>
      </c>
      <c r="Q22" s="12"/>
    </row>
    <row r="23" spans="1:17" x14ac:dyDescent="0.25">
      <c r="A23" s="10">
        <f t="shared" si="10"/>
        <v>4.5662100456621003E-4</v>
      </c>
      <c r="B23" s="10">
        <f t="shared" si="11"/>
        <v>0.16666666666666666</v>
      </c>
      <c r="C23" s="9">
        <v>4</v>
      </c>
      <c r="D23" s="9">
        <f t="shared" si="12"/>
        <v>240</v>
      </c>
      <c r="E23" s="9">
        <f t="shared" si="12"/>
        <v>14400</v>
      </c>
      <c r="F23" s="10">
        <f t="shared" si="13"/>
        <v>6.9444444444444444E-5</v>
      </c>
      <c r="G23" s="10"/>
      <c r="H23" s="10">
        <f t="shared" si="18"/>
        <v>1.9178082191780823E-2</v>
      </c>
      <c r="I23" s="9">
        <v>7</v>
      </c>
      <c r="J23" s="9">
        <f t="shared" si="19"/>
        <v>168</v>
      </c>
      <c r="K23" s="9">
        <f t="shared" si="20"/>
        <v>10080</v>
      </c>
      <c r="L23" s="9">
        <f t="shared" si="21"/>
        <v>604800</v>
      </c>
      <c r="M23" s="10">
        <f t="shared" si="22"/>
        <v>1.6534391534391535E-6</v>
      </c>
    </row>
    <row r="24" spans="1:17" x14ac:dyDescent="0.25">
      <c r="A24" s="10">
        <f t="shared" si="10"/>
        <v>5.7077625570776263E-4</v>
      </c>
      <c r="B24" s="10">
        <f t="shared" si="11"/>
        <v>0.20833333333333334</v>
      </c>
      <c r="C24" s="9">
        <v>5</v>
      </c>
      <c r="D24" s="9">
        <f t="shared" si="12"/>
        <v>300</v>
      </c>
      <c r="E24" s="9">
        <f t="shared" si="12"/>
        <v>18000</v>
      </c>
      <c r="F24" s="10">
        <f t="shared" si="13"/>
        <v>5.5555555555555558E-5</v>
      </c>
      <c r="G24" s="10"/>
      <c r="H24" s="10">
        <f t="shared" si="18"/>
        <v>2.7397260273972601E-2</v>
      </c>
      <c r="I24" s="9">
        <v>10</v>
      </c>
      <c r="J24" s="9">
        <f t="shared" si="19"/>
        <v>240</v>
      </c>
      <c r="K24" s="9">
        <f t="shared" si="20"/>
        <v>14400</v>
      </c>
      <c r="L24" s="9">
        <f t="shared" si="21"/>
        <v>864000</v>
      </c>
      <c r="M24" s="10">
        <f t="shared" si="22"/>
        <v>1.1574074074074074E-6</v>
      </c>
    </row>
    <row r="25" spans="1:17" x14ac:dyDescent="0.25">
      <c r="A25" s="10">
        <f t="shared" si="10"/>
        <v>6.8493150684931507E-4</v>
      </c>
      <c r="B25" s="10">
        <f t="shared" si="11"/>
        <v>0.25</v>
      </c>
      <c r="C25" s="9">
        <v>6</v>
      </c>
      <c r="D25" s="9">
        <f t="shared" si="12"/>
        <v>360</v>
      </c>
      <c r="E25" s="9">
        <f t="shared" si="12"/>
        <v>21600</v>
      </c>
      <c r="F25" s="10">
        <f t="shared" si="13"/>
        <v>4.6296296296296294E-5</v>
      </c>
      <c r="G25" s="10"/>
      <c r="H25" s="10">
        <f t="shared" si="18"/>
        <v>3.8356164383561646E-2</v>
      </c>
      <c r="I25" s="9">
        <v>14</v>
      </c>
      <c r="J25" s="9">
        <f t="shared" si="19"/>
        <v>336</v>
      </c>
      <c r="K25" s="9">
        <f t="shared" si="20"/>
        <v>20160</v>
      </c>
      <c r="L25" s="9">
        <f t="shared" si="21"/>
        <v>1209600</v>
      </c>
      <c r="M25" s="10">
        <f t="shared" si="22"/>
        <v>8.2671957671957675E-7</v>
      </c>
    </row>
    <row r="26" spans="1:17" x14ac:dyDescent="0.25">
      <c r="A26" s="10">
        <f t="shared" si="10"/>
        <v>1.3698630136986301E-3</v>
      </c>
      <c r="B26" s="10">
        <f t="shared" si="11"/>
        <v>0.5</v>
      </c>
      <c r="C26" s="9">
        <v>12</v>
      </c>
      <c r="D26" s="9">
        <f t="shared" si="12"/>
        <v>720</v>
      </c>
      <c r="E26" s="9">
        <f t="shared" si="12"/>
        <v>43200</v>
      </c>
      <c r="F26" s="10">
        <f t="shared" si="13"/>
        <v>2.3148148148148147E-5</v>
      </c>
      <c r="G26" s="10"/>
      <c r="H26" s="10">
        <f t="shared" si="18"/>
        <v>4.1095890410958902E-2</v>
      </c>
      <c r="I26" s="9">
        <v>15</v>
      </c>
      <c r="J26" s="9">
        <f t="shared" si="19"/>
        <v>360</v>
      </c>
      <c r="K26" s="9">
        <f t="shared" si="20"/>
        <v>21600</v>
      </c>
      <c r="L26" s="9">
        <f t="shared" si="21"/>
        <v>1296000</v>
      </c>
      <c r="M26" s="10">
        <f t="shared" si="22"/>
        <v>7.7160493827160489E-7</v>
      </c>
    </row>
    <row r="27" spans="1:17" x14ac:dyDescent="0.25">
      <c r="A27" s="10">
        <f t="shared" si="10"/>
        <v>2.054794520547945E-3</v>
      </c>
      <c r="B27" s="10">
        <f t="shared" si="11"/>
        <v>0.75</v>
      </c>
      <c r="C27" s="9">
        <v>18</v>
      </c>
      <c r="D27" s="9">
        <f t="shared" si="12"/>
        <v>1080</v>
      </c>
      <c r="E27" s="9">
        <f t="shared" si="12"/>
        <v>64800</v>
      </c>
      <c r="F27" s="10">
        <f t="shared" si="13"/>
        <v>1.5432098765432099E-5</v>
      </c>
      <c r="G27" s="10"/>
      <c r="H27" s="10">
        <f t="shared" si="18"/>
        <v>5.4794520547945202E-2</v>
      </c>
      <c r="I27" s="9">
        <v>20</v>
      </c>
      <c r="J27" s="9">
        <f t="shared" si="19"/>
        <v>480</v>
      </c>
      <c r="K27" s="9">
        <f t="shared" si="20"/>
        <v>28800</v>
      </c>
      <c r="L27" s="9">
        <f t="shared" si="21"/>
        <v>1728000</v>
      </c>
      <c r="M27" s="10">
        <f t="shared" si="22"/>
        <v>5.787037037037037E-7</v>
      </c>
    </row>
    <row r="28" spans="1:17" x14ac:dyDescent="0.25">
      <c r="A28" s="10"/>
      <c r="B28" s="10"/>
      <c r="C28" s="10"/>
      <c r="D28" s="10"/>
      <c r="F28" s="10"/>
      <c r="G28" s="10"/>
      <c r="H28" s="10">
        <f t="shared" si="18"/>
        <v>6.8493150684931503E-2</v>
      </c>
      <c r="I28" s="9">
        <v>25</v>
      </c>
      <c r="J28" s="9">
        <f t="shared" si="19"/>
        <v>600</v>
      </c>
      <c r="K28" s="9">
        <f t="shared" si="20"/>
        <v>36000</v>
      </c>
      <c r="L28" s="9">
        <f t="shared" si="21"/>
        <v>2160000</v>
      </c>
      <c r="M28" s="10">
        <f t="shared" si="22"/>
        <v>4.6296296296296297E-7</v>
      </c>
    </row>
    <row r="29" spans="1:17" x14ac:dyDescent="0.25">
      <c r="A29" s="10"/>
      <c r="B29" s="10"/>
      <c r="C29" s="10"/>
      <c r="D29" s="10"/>
      <c r="G29" s="10"/>
      <c r="H29" s="10">
        <f t="shared" si="18"/>
        <v>8.2191780821917804E-2</v>
      </c>
      <c r="I29" s="9">
        <v>30</v>
      </c>
      <c r="J29" s="9">
        <f t="shared" si="19"/>
        <v>720</v>
      </c>
      <c r="K29" s="9">
        <f t="shared" si="20"/>
        <v>43200</v>
      </c>
      <c r="L29" s="9">
        <f t="shared" si="21"/>
        <v>2592000</v>
      </c>
      <c r="M29" s="10">
        <f t="shared" si="22"/>
        <v>3.8580246913580245E-7</v>
      </c>
    </row>
    <row r="30" spans="1:17" x14ac:dyDescent="0.25">
      <c r="A30" s="10"/>
      <c r="B30" s="10"/>
      <c r="C30" s="10"/>
      <c r="D30" s="10"/>
      <c r="G30" s="10"/>
      <c r="H30" s="10">
        <f t="shared" si="18"/>
        <v>0.16438356164383561</v>
      </c>
      <c r="I30" s="9">
        <v>60</v>
      </c>
      <c r="J30" s="9">
        <f t="shared" si="19"/>
        <v>1440</v>
      </c>
      <c r="K30" s="9">
        <f t="shared" si="20"/>
        <v>86400</v>
      </c>
      <c r="L30" s="9">
        <f t="shared" si="21"/>
        <v>5184000</v>
      </c>
      <c r="M30" s="10">
        <f t="shared" si="22"/>
        <v>1.9290123456790122E-7</v>
      </c>
    </row>
    <row r="31" spans="1:17" x14ac:dyDescent="0.25">
      <c r="A31" s="10"/>
      <c r="B31" s="10"/>
      <c r="C31" s="10"/>
      <c r="D31" s="10"/>
      <c r="G31" s="10"/>
      <c r="H31" s="10">
        <f t="shared" si="18"/>
        <v>0.24657534246575341</v>
      </c>
      <c r="I31" s="9">
        <v>90</v>
      </c>
      <c r="J31" s="9">
        <f t="shared" si="19"/>
        <v>2160</v>
      </c>
      <c r="K31" s="9">
        <f t="shared" si="20"/>
        <v>129600</v>
      </c>
      <c r="L31" s="9">
        <f t="shared" si="21"/>
        <v>7776000</v>
      </c>
      <c r="M31" s="10">
        <f t="shared" si="22"/>
        <v>1.286008230452675E-7</v>
      </c>
    </row>
    <row r="32" spans="1:17" x14ac:dyDescent="0.25">
      <c r="A32" s="10"/>
      <c r="B32" s="10"/>
      <c r="C32" s="10"/>
      <c r="D32" s="10"/>
      <c r="G32" s="10"/>
      <c r="H32" s="10">
        <f t="shared" si="18"/>
        <v>0.49315068493150682</v>
      </c>
      <c r="I32" s="9">
        <v>180</v>
      </c>
      <c r="J32" s="9">
        <f t="shared" si="19"/>
        <v>4320</v>
      </c>
      <c r="K32" s="9">
        <f t="shared" si="20"/>
        <v>259200</v>
      </c>
      <c r="L32" s="9">
        <f t="shared" si="21"/>
        <v>15552000</v>
      </c>
      <c r="M32" s="10">
        <f t="shared" si="22"/>
        <v>6.430041152263375E-8</v>
      </c>
    </row>
    <row r="33" spans="1:13" x14ac:dyDescent="0.25">
      <c r="A33" s="10"/>
      <c r="B33" s="10"/>
      <c r="C33" s="10"/>
      <c r="D33" s="10"/>
      <c r="G33" s="10"/>
      <c r="H33" s="10">
        <f t="shared" si="18"/>
        <v>0.82191780821917804</v>
      </c>
      <c r="I33" s="9">
        <v>300</v>
      </c>
      <c r="J33" s="9">
        <f t="shared" si="19"/>
        <v>7200</v>
      </c>
      <c r="K33" s="9">
        <f t="shared" si="20"/>
        <v>432000</v>
      </c>
      <c r="L33" s="9">
        <f t="shared" si="21"/>
        <v>25920000</v>
      </c>
      <c r="M33" s="10">
        <f t="shared" si="22"/>
        <v>3.8580246913580247E-8</v>
      </c>
    </row>
    <row r="34" spans="1:13" x14ac:dyDescent="0.25">
      <c r="A34" s="10"/>
      <c r="B34" s="10"/>
      <c r="C34" s="10"/>
      <c r="D34" s="10"/>
      <c r="G34" s="10"/>
      <c r="H34" s="10">
        <f t="shared" si="18"/>
        <v>1</v>
      </c>
      <c r="I34" s="9">
        <v>365</v>
      </c>
      <c r="J34" s="9">
        <f t="shared" si="19"/>
        <v>8760</v>
      </c>
      <c r="K34" s="9">
        <f t="shared" si="20"/>
        <v>525600</v>
      </c>
      <c r="L34" s="9">
        <f t="shared" si="21"/>
        <v>31536000</v>
      </c>
      <c r="M34" s="10">
        <f t="shared" si="22"/>
        <v>3.1709791983764586E-8</v>
      </c>
    </row>
    <row r="35" spans="1:13" x14ac:dyDescent="0.25">
      <c r="A35" s="10"/>
      <c r="B35" s="10"/>
      <c r="C35" s="10"/>
      <c r="D35" s="10"/>
      <c r="G35" s="10"/>
      <c r="H35" s="10"/>
      <c r="I35" s="10"/>
      <c r="J35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Supply</vt:lpstr>
      <vt:lpstr>Rules</vt:lpstr>
      <vt:lpstr>Consumption Rates</vt:lpstr>
      <vt:lpstr>Process</vt:lpstr>
      <vt:lpstr>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Pap</dc:creator>
  <cp:lastModifiedBy>Dan Paplaczyk</cp:lastModifiedBy>
  <dcterms:created xsi:type="dcterms:W3CDTF">2019-01-01T20:44:36Z</dcterms:created>
  <dcterms:modified xsi:type="dcterms:W3CDTF">2019-01-09T22:54:17Z</dcterms:modified>
</cp:coreProperties>
</file>