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465" windowWidth="24240" windowHeight="13740" activeTab="2"/>
  </bookViews>
  <sheets>
    <sheet name="Лист1" sheetId="4" r:id="rId1"/>
    <sheet name="Лист2" sheetId="5" r:id="rId2"/>
    <sheet name="Автоматизированный расчет" sheetId="3" r:id="rId3"/>
    <sheet name="Соответствие профилю" sheetId="2" r:id="rId4"/>
    <sheet name="Лист3" sheetId="6" r:id="rId5"/>
  </sheets>
  <calcPr calcId="144525"/>
  <pivotCaches>
    <pivotCache cacheId="156" r:id="rId6"/>
  </pivotCaches>
</workbook>
</file>

<file path=xl/calcChain.xml><?xml version="1.0" encoding="utf-8"?>
<calcChain xmlns="http://schemas.openxmlformats.org/spreadsheetml/2006/main">
  <c r="N3" i="3" l="1"/>
  <c r="N4" i="3"/>
  <c r="N5" i="3"/>
  <c r="N6" i="3"/>
  <c r="N2" i="3"/>
  <c r="B37" i="3" l="1"/>
  <c r="D2" i="3"/>
  <c r="E23" i="3"/>
  <c r="F23" i="3" s="1"/>
  <c r="E24" i="3"/>
  <c r="F24" i="3" s="1"/>
  <c r="E25" i="3"/>
  <c r="F25" i="3" s="1"/>
  <c r="E26" i="3"/>
  <c r="F26" i="3" s="1"/>
  <c r="D23" i="3"/>
  <c r="D24" i="3"/>
  <c r="D25" i="3"/>
  <c r="D26" i="3"/>
  <c r="D4" i="3"/>
  <c r="H26" i="3" l="1"/>
  <c r="H23" i="3"/>
  <c r="H25" i="3"/>
  <c r="H24" i="3"/>
  <c r="E2" i="3"/>
  <c r="D15" i="3" l="1"/>
  <c r="D19" i="3"/>
  <c r="W2" i="3"/>
  <c r="V2" i="3" s="1"/>
  <c r="S2" i="3"/>
  <c r="X2" i="3" s="1"/>
  <c r="S6" i="3"/>
  <c r="S5" i="3"/>
  <c r="S4" i="3"/>
  <c r="S3" i="3"/>
  <c r="C32" i="3"/>
  <c r="C36" i="3"/>
  <c r="C30" i="3"/>
  <c r="C33" i="3"/>
  <c r="C31" i="3"/>
  <c r="C34" i="3"/>
  <c r="C35" i="3"/>
  <c r="G35" i="3" l="1"/>
  <c r="I35" i="3" s="1"/>
  <c r="G34" i="3"/>
  <c r="G31" i="3"/>
  <c r="I31" i="3" s="1"/>
  <c r="G33" i="3"/>
  <c r="I33" i="3" s="1"/>
  <c r="G30" i="3"/>
  <c r="G36" i="3"/>
  <c r="I36" i="3" s="1"/>
  <c r="G32" i="3"/>
  <c r="I32" i="3" s="1"/>
  <c r="U4" i="3"/>
  <c r="D12" i="3" s="1"/>
  <c r="X4" i="3"/>
  <c r="U6" i="3"/>
  <c r="D20" i="3" s="1"/>
  <c r="X6" i="3"/>
  <c r="U5" i="3"/>
  <c r="D16" i="3" s="1"/>
  <c r="X5" i="3"/>
  <c r="U3" i="3"/>
  <c r="D8" i="3" s="1"/>
  <c r="X3" i="3"/>
  <c r="U2" i="3"/>
  <c r="I30" i="3"/>
  <c r="I34" i="3"/>
  <c r="E22" i="3"/>
  <c r="F22" i="3" s="1"/>
  <c r="E18" i="3"/>
  <c r="F18" i="3" s="1"/>
  <c r="E14" i="3"/>
  <c r="F14" i="3" s="1"/>
  <c r="D11" i="3"/>
  <c r="D3" i="3"/>
  <c r="D22" i="3"/>
  <c r="D18" i="3"/>
  <c r="D14" i="3"/>
  <c r="D10" i="3"/>
  <c r="D6" i="3"/>
  <c r="D7" i="3"/>
  <c r="D21" i="3"/>
  <c r="D17" i="3"/>
  <c r="D13" i="3"/>
  <c r="D9" i="3"/>
  <c r="D5" i="3"/>
  <c r="E10" i="3"/>
  <c r="F10" i="3" s="1"/>
  <c r="E6" i="3"/>
  <c r="F6" i="3" s="1"/>
  <c r="E21" i="3"/>
  <c r="F21" i="3" s="1"/>
  <c r="E17" i="3"/>
  <c r="F17" i="3" s="1"/>
  <c r="E13" i="3"/>
  <c r="F13" i="3" s="1"/>
  <c r="E9" i="3"/>
  <c r="F9" i="3" s="1"/>
  <c r="E5" i="3"/>
  <c r="F5" i="3" s="1"/>
  <c r="E20" i="3"/>
  <c r="F20" i="3" s="1"/>
  <c r="E16" i="3"/>
  <c r="F16" i="3" s="1"/>
  <c r="E12" i="3"/>
  <c r="F12" i="3" s="1"/>
  <c r="E8" i="3"/>
  <c r="F8" i="3" s="1"/>
  <c r="E4" i="3"/>
  <c r="F4" i="3" s="1"/>
  <c r="H4" i="3" s="1"/>
  <c r="F2" i="3"/>
  <c r="H2" i="3" s="1"/>
  <c r="E19" i="3"/>
  <c r="F19" i="3" s="1"/>
  <c r="H19" i="3" s="1"/>
  <c r="E15" i="3"/>
  <c r="F15" i="3" s="1"/>
  <c r="H15" i="3" s="1"/>
  <c r="E11" i="3"/>
  <c r="F11" i="3" s="1"/>
  <c r="E7" i="3"/>
  <c r="F7" i="3" s="1"/>
  <c r="E3" i="3"/>
  <c r="F3" i="3" s="1"/>
  <c r="D33" i="3"/>
  <c r="D34" i="3"/>
  <c r="D31" i="3"/>
  <c r="D36" i="3"/>
  <c r="D32" i="3"/>
  <c r="D35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H8" i="3" l="1"/>
  <c r="H16" i="3"/>
  <c r="U7" i="3"/>
  <c r="H12" i="3"/>
  <c r="H20" i="3"/>
  <c r="H3" i="3"/>
  <c r="H22" i="3"/>
  <c r="H10" i="3"/>
  <c r="H14" i="3"/>
  <c r="H18" i="3"/>
  <c r="H6" i="3"/>
  <c r="H21" i="3"/>
  <c r="H13" i="3"/>
  <c r="H9" i="3"/>
  <c r="H7" i="3"/>
  <c r="H5" i="3"/>
  <c r="H11" i="3"/>
  <c r="H17" i="3"/>
  <c r="V7" i="3"/>
  <c r="I40" i="2"/>
  <c r="I44" i="2"/>
  <c r="I41" i="2"/>
  <c r="I32" i="2"/>
  <c r="I31" i="2"/>
  <c r="I30" i="2"/>
  <c r="I29" i="2"/>
  <c r="I28" i="2"/>
  <c r="I27" i="2"/>
  <c r="I26" i="2"/>
  <c r="C37" i="3" l="1"/>
  <c r="D37" i="3" s="1"/>
  <c r="D30" i="3"/>
</calcChain>
</file>

<file path=xl/sharedStrings.xml><?xml version="1.0" encoding="utf-8"?>
<sst xmlns="http://schemas.openxmlformats.org/spreadsheetml/2006/main" count="250" uniqueCount="66">
  <si>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</si>
  <si>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</si>
  <si>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</si>
  <si>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</si>
  <si>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</si>
  <si>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</si>
  <si>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</si>
  <si>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</si>
  <si>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</si>
  <si>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</si>
  <si>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</si>
  <si>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</si>
  <si>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</si>
  <si>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</si>
  <si>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</si>
  <si>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</si>
  <si>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</si>
  <si>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</si>
  <si>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</si>
  <si>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</si>
  <si>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</si>
  <si>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</si>
  <si>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</si>
  <si>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</si>
  <si>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</si>
  <si>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</si>
  <si>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</si>
  <si>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</si>
  <si>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</si>
  <si>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</si>
  <si>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</si>
  <si>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</si>
  <si>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</si>
  <si>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</si>
  <si>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</si>
  <si>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</si>
  <si>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</si>
  <si>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</si>
  <si>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</si>
  <si>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</si>
  <si>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</si>
  <si>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</si>
  <si>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</si>
  <si>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</si>
  <si>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</si>
  <si>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</si>
  <si>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</si>
  <si>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</si>
  <si>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</si>
  <si>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</si>
  <si>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</si>
  <si>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</si>
  <si>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</si>
  <si>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SearchTicket</t>
  </si>
  <si>
    <t>PaymentTickets</t>
  </si>
  <si>
    <t>Login</t>
  </si>
  <si>
    <t>select_flight</t>
  </si>
  <si>
    <t>CancelReservation</t>
  </si>
  <si>
    <t>Logout</t>
  </si>
  <si>
    <t>watch_itinerary</t>
  </si>
  <si>
    <t>delete_ticket</t>
  </si>
  <si>
    <t>Flights</t>
  </si>
  <si>
    <t>click_find_flights</t>
  </si>
  <si>
    <t>ViewingReceipt</t>
  </si>
  <si>
    <t>PurchaseFull</t>
  </si>
  <si>
    <t>GotoSite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</si>
</sst>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8" applyNumberFormat="0" applyAlignment="0" applyProtection="0"/>
    <xf numFmtId="0" fontId="19" fillId="7" borderId="9" applyNumberFormat="0" applyAlignment="0" applyProtection="0"/>
    <xf numFmtId="0" fontId="20" fillId="7" borderId="8" applyNumberFormat="0" applyAlignment="0" applyProtection="0"/>
    <xf numFmtId="0" fontId="21" fillId="0" borderId="10" applyNumberFormat="0" applyFill="0" applyAlignment="0" applyProtection="0"/>
    <xf numFmtId="0" fontId="22" fillId="8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3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2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</cellStyleXfs>
  <cellXfs count="40">
    <xf numFmtId="0" fontId="0" fillId="0" borderId="0" xfId="0"/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top" wrapText="1"/>
    </xf>
    <xf numFmtId="0" fontId="12" fillId="0" borderId="4" xfId="0" applyFont="1" applyBorder="1" applyAlignment="1">
      <alignment horizontal="left" vertical="top" wrapText="1"/>
    </xf>
    <xf numFmtId="0" fontId="10" fillId="0" borderId="4" xfId="4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10" fontId="11" fillId="0" borderId="4" xfId="0" applyNumberFormat="1" applyFont="1" applyBorder="1" applyAlignment="1">
      <alignment horizontal="center" vertical="top"/>
    </xf>
    <xf numFmtId="10" fontId="13" fillId="0" borderId="4" xfId="0" applyNumberFormat="1" applyFont="1" applyBorder="1" applyAlignment="1">
      <alignment horizontal="center" vertical="top"/>
    </xf>
    <xf numFmtId="10" fontId="13" fillId="0" borderId="4" xfId="0" applyNumberFormat="1" applyFont="1" applyBorder="1" applyAlignment="1">
      <alignment horizontal="left" vertical="top"/>
    </xf>
    <xf numFmtId="0" fontId="11" fillId="5" borderId="4" xfId="0" applyFont="1" applyFill="1" applyBorder="1" applyAlignment="1">
      <alignment horizontal="left" vertical="top"/>
    </xf>
    <xf numFmtId="0" fontId="2" fillId="0" borderId="4" xfId="42" applyBorder="1"/>
    <xf numFmtId="0" fontId="11" fillId="0" borderId="4" xfId="0" applyFont="1" applyBorder="1" applyAlignment="1">
      <alignment horizontal="left" vertical="top"/>
    </xf>
    <xf numFmtId="10" fontId="11" fillId="0" borderId="4" xfId="0" applyNumberFormat="1" applyFont="1" applyBorder="1" applyAlignment="1">
      <alignment horizontal="left" vertical="top"/>
    </xf>
    <xf numFmtId="0" fontId="10" fillId="0" borderId="4" xfId="4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4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4" fillId="0" borderId="0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27" fillId="0" borderId="0" xfId="0" applyFont="1"/>
    <xf numFmtId="1" fontId="27" fillId="0" borderId="0" xfId="0" applyNumberFormat="1" applyFont="1"/>
    <xf numFmtId="9" fontId="27" fillId="0" borderId="0" xfId="0" applyNumberFormat="1" applyFont="1"/>
    <xf numFmtId="0" fontId="0" fillId="36" borderId="4" xfId="0" applyFill="1" applyBorder="1"/>
    <xf numFmtId="0" fontId="6" fillId="0" borderId="0" xfId="0" applyFont="1"/>
    <xf numFmtId="0" fontId="0" fillId="34" borderId="0" xfId="0" applyFill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0" fontId="1" fillId="37" borderId="4" xfId="45" applyFill="1" applyBorder="1"/>
  </cellXfs>
  <cellStyles count="46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Обычный 4" xfId="45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ьмир Хамидуллин" refreshedDate="44095.790485879632" createdVersion="4" refreshedVersion="4" minRefreshableVersion="3" recordCount="25">
  <cacheSource type="worksheet">
    <worksheetSource ref="A1:H26" sheet="Автоматизированный расчет"/>
  </cacheSource>
  <cacheFields count="8">
    <cacheField name="Script name" numFmtId="0">
      <sharedItems/>
    </cacheField>
    <cacheField name="transaction rq" numFmtId="0">
      <sharedItems count="8">
        <s v="Login"/>
        <s v="Flights"/>
        <s v="click_find_flights"/>
        <s v="select_flight"/>
        <s v="payment_details"/>
        <s v="Logout"/>
        <s v="watch_itinerary"/>
        <s v="delete_ticket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2" maxValue="2"/>
    </cacheField>
    <cacheField name="pacing" numFmtId="0">
      <sharedItems containsSemiMixedTypes="0" containsString="0" containsNumber="1" containsInteger="1" minValue="50" maxValue="218"/>
    </cacheField>
    <cacheField name="одним пользователем в минуту" numFmtId="2">
      <sharedItems containsSemiMixedTypes="0" containsString="0" containsNumber="1" minValue="0.27522935779816515" maxValue="1.2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33.027522935779821" maxValue="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PaymentTickets"/>
    <x v="0"/>
    <n v="1"/>
    <n v="2"/>
    <n v="50"/>
    <n v="1.2"/>
    <n v="60"/>
    <n v="144"/>
  </r>
  <r>
    <s v="PaymentTickets"/>
    <x v="1"/>
    <n v="1"/>
    <n v="2"/>
    <n v="50"/>
    <n v="1.2"/>
    <n v="60"/>
    <n v="144"/>
  </r>
  <r>
    <s v="PaymentTickets"/>
    <x v="2"/>
    <n v="1"/>
    <n v="2"/>
    <n v="50"/>
    <n v="1.2"/>
    <n v="60"/>
    <n v="144"/>
  </r>
  <r>
    <s v="PaymentTickets"/>
    <x v="3"/>
    <n v="1"/>
    <n v="2"/>
    <n v="50"/>
    <n v="1.2"/>
    <n v="60"/>
    <n v="144"/>
  </r>
  <r>
    <s v="PaymentTickets"/>
    <x v="4"/>
    <n v="1"/>
    <n v="2"/>
    <n v="50"/>
    <n v="1.2"/>
    <n v="60"/>
    <n v="144"/>
  </r>
  <r>
    <s v="PaymentTickets"/>
    <x v="5"/>
    <n v="1"/>
    <n v="2"/>
    <n v="50"/>
    <n v="1.2"/>
    <n v="60"/>
    <n v="144"/>
  </r>
  <r>
    <s v="CancelReservation"/>
    <x v="0"/>
    <n v="1"/>
    <n v="2"/>
    <n v="98"/>
    <n v="0.61224489795918369"/>
    <n v="60"/>
    <n v="73.469387755102048"/>
  </r>
  <r>
    <s v="CancelReservation"/>
    <x v="6"/>
    <n v="1"/>
    <n v="2"/>
    <n v="98"/>
    <n v="0.61224489795918369"/>
    <n v="60"/>
    <n v="73.469387755102048"/>
  </r>
  <r>
    <s v="CancelReservation"/>
    <x v="7"/>
    <n v="1"/>
    <n v="2"/>
    <n v="98"/>
    <n v="0.61224489795918369"/>
    <n v="60"/>
    <n v="73.469387755102048"/>
  </r>
  <r>
    <s v="CancelReservation"/>
    <x v="5"/>
    <n v="1"/>
    <n v="2"/>
    <n v="98"/>
    <n v="0.61224489795918369"/>
    <n v="60"/>
    <n v="73.469387755102048"/>
  </r>
  <r>
    <s v="SearchTicket"/>
    <x v="0"/>
    <n v="1"/>
    <n v="2"/>
    <n v="79"/>
    <n v="0.759493670886076"/>
    <n v="60"/>
    <n v="91.139240506329116"/>
  </r>
  <r>
    <s v="SearchTicket"/>
    <x v="1"/>
    <n v="1"/>
    <n v="2"/>
    <n v="79"/>
    <n v="0.759493670886076"/>
    <n v="60"/>
    <n v="91.139240506329116"/>
  </r>
  <r>
    <s v="SearchTicket"/>
    <x v="2"/>
    <n v="1"/>
    <n v="2"/>
    <n v="79"/>
    <n v="0.759493670886076"/>
    <n v="60"/>
    <n v="91.139240506329116"/>
  </r>
  <r>
    <s v="SearchTicket"/>
    <x v="3"/>
    <n v="1"/>
    <n v="2"/>
    <n v="79"/>
    <n v="0.759493670886076"/>
    <n v="60"/>
    <n v="91.139240506329116"/>
  </r>
  <r>
    <s v="SearchTicket"/>
    <x v="5"/>
    <n v="1"/>
    <n v="2"/>
    <n v="79"/>
    <n v="0.759493670886076"/>
    <n v="60"/>
    <n v="91.139240506329116"/>
  </r>
  <r>
    <s v="ViewingReceipt"/>
    <x v="0"/>
    <n v="1"/>
    <n v="2"/>
    <n v="135"/>
    <n v="0.44444444444444442"/>
    <n v="60"/>
    <n v="53.333333333333329"/>
  </r>
  <r>
    <s v="ViewingReceipt"/>
    <x v="6"/>
    <n v="1"/>
    <n v="2"/>
    <n v="135"/>
    <n v="0.44444444444444442"/>
    <n v="60"/>
    <n v="53.333333333333329"/>
  </r>
  <r>
    <s v="ViewingReceipt"/>
    <x v="5"/>
    <n v="1"/>
    <n v="2"/>
    <n v="135"/>
    <n v="0.44444444444444442"/>
    <n v="60"/>
    <n v="53.333333333333329"/>
  </r>
  <r>
    <s v="PurchaseFull"/>
    <x v="0"/>
    <n v="1"/>
    <n v="2"/>
    <n v="218"/>
    <n v="0.27522935779816515"/>
    <n v="60"/>
    <n v="33.027522935779821"/>
  </r>
  <r>
    <s v="PurchaseFull"/>
    <x v="1"/>
    <n v="1"/>
    <n v="2"/>
    <n v="218"/>
    <n v="0.27522935779816515"/>
    <n v="60"/>
    <n v="33.027522935779821"/>
  </r>
  <r>
    <s v="PurchaseFull"/>
    <x v="2"/>
    <n v="1"/>
    <n v="2"/>
    <n v="218"/>
    <n v="0.27522935779816515"/>
    <n v="60"/>
    <n v="33.027522935779821"/>
  </r>
  <r>
    <s v="PurchaseFull"/>
    <x v="3"/>
    <n v="1"/>
    <n v="2"/>
    <n v="218"/>
    <n v="0.27522935779816515"/>
    <n v="60"/>
    <n v="33.027522935779821"/>
  </r>
  <r>
    <s v="PurchaseFull"/>
    <x v="4"/>
    <n v="1"/>
    <n v="2"/>
    <n v="218"/>
    <n v="0.27522935779816515"/>
    <n v="60"/>
    <n v="33.027522935779821"/>
  </r>
  <r>
    <s v="PurchaseFull"/>
    <x v="6"/>
    <n v="1"/>
    <n v="2"/>
    <n v="218"/>
    <n v="0.27522935779816515"/>
    <n v="60"/>
    <n v="33.027522935779821"/>
  </r>
  <r>
    <s v="PurchaseFull"/>
    <x v="5"/>
    <n v="1"/>
    <n v="2"/>
    <n v="218"/>
    <n v="0.27522935779816515"/>
    <n v="60"/>
    <n v="33.0275229357798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5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6" indent="0" outline="1" outlineData="1" multipleFieldFilters="0">
  <location ref="I1:J10" firstHeaderRow="1" firstDataRow="1" firstDataCol="1"/>
  <pivotFields count="8">
    <pivotField showAll="0"/>
    <pivotField axis="axisRow" showAll="0">
      <items count="9">
        <item x="0"/>
        <item x="3"/>
        <item x="4"/>
        <item x="5"/>
        <item x="6"/>
        <item x="7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Итого" fld="7" baseField="1" baseItem="1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H2" totalsRowShown="0">
  <autoFilter ref="A1:H2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H26" totalsRowShown="0">
  <autoFilter ref="A1:H26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5" sqref="H15"/>
    </sheetView>
  </sheetViews>
  <sheetFormatPr defaultRowHeight="15" x14ac:dyDescent="0.25"/>
  <cols>
    <col min="1" max="1" width="13.5703125" customWidth="1"/>
    <col min="2" max="2" width="15.28515625" customWidth="1"/>
    <col min="6" max="6" width="32.7109375" customWidth="1"/>
    <col min="7" max="7" width="23.7109375" customWidth="1"/>
  </cols>
  <sheetData>
    <row r="1" spans="1:8" x14ac:dyDescent="0.25">
      <c r="A1" t="s">
        <v>30</v>
      </c>
      <c r="B1" t="s">
        <v>31</v>
      </c>
      <c r="C1" t="s">
        <v>32</v>
      </c>
      <c r="D1" t="s">
        <v>37</v>
      </c>
      <c r="E1" t="s">
        <v>48</v>
      </c>
      <c r="F1" t="s">
        <v>49</v>
      </c>
      <c r="G1" t="s">
        <v>50</v>
      </c>
      <c r="H1" t="s">
        <v>6</v>
      </c>
    </row>
    <row r="2" spans="1:8" x14ac:dyDescent="0.25">
      <c r="A2" t="s">
        <v>57</v>
      </c>
      <c r="B2" t="s">
        <v>60</v>
      </c>
      <c r="C2">
        <v>1</v>
      </c>
      <c r="D2">
        <v>3</v>
      </c>
      <c r="E2">
        <v>148</v>
      </c>
      <c r="F2">
        <v>0.40540540540540543</v>
      </c>
      <c r="G2">
        <v>60</v>
      </c>
      <c r="H2">
        <v>72.972972972972968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K6" sqref="K6"/>
    </sheetView>
  </sheetViews>
  <sheetFormatPr defaultRowHeight="15" x14ac:dyDescent="0.25"/>
  <cols>
    <col min="1" max="1" width="13.5703125" customWidth="1"/>
    <col min="2" max="2" width="15.28515625" customWidth="1"/>
    <col min="6" max="6" width="32.7109375" customWidth="1"/>
    <col min="7" max="7" width="23.7109375" customWidth="1"/>
  </cols>
  <sheetData>
    <row r="1" spans="1:8" x14ac:dyDescent="0.25">
      <c r="A1" t="s">
        <v>30</v>
      </c>
      <c r="B1" t="s">
        <v>31</v>
      </c>
      <c r="C1" t="s">
        <v>32</v>
      </c>
      <c r="D1" t="s">
        <v>37</v>
      </c>
      <c r="E1" t="s">
        <v>48</v>
      </c>
      <c r="F1" t="s">
        <v>49</v>
      </c>
      <c r="G1" t="s">
        <v>50</v>
      </c>
      <c r="H1" t="s">
        <v>6</v>
      </c>
    </row>
    <row r="2" spans="1:8" x14ac:dyDescent="0.25">
      <c r="A2" t="s">
        <v>54</v>
      </c>
      <c r="B2" t="s">
        <v>55</v>
      </c>
      <c r="C2">
        <v>1</v>
      </c>
      <c r="D2">
        <v>1</v>
      </c>
      <c r="E2">
        <v>20</v>
      </c>
      <c r="F2">
        <v>3</v>
      </c>
      <c r="G2">
        <v>60</v>
      </c>
      <c r="H2">
        <v>180</v>
      </c>
    </row>
    <row r="3" spans="1:8" x14ac:dyDescent="0.25">
      <c r="A3" t="s">
        <v>57</v>
      </c>
      <c r="B3" t="s">
        <v>55</v>
      </c>
      <c r="C3">
        <v>1</v>
      </c>
      <c r="D3">
        <v>1</v>
      </c>
      <c r="E3">
        <v>49</v>
      </c>
      <c r="F3">
        <v>1.2244897959183674</v>
      </c>
      <c r="G3">
        <v>60</v>
      </c>
      <c r="H3">
        <v>73.469387755102048</v>
      </c>
    </row>
    <row r="4" spans="1:8" x14ac:dyDescent="0.25">
      <c r="A4" t="s">
        <v>53</v>
      </c>
      <c r="B4" t="s">
        <v>55</v>
      </c>
      <c r="C4">
        <v>1</v>
      </c>
      <c r="D4">
        <v>1</v>
      </c>
      <c r="E4">
        <v>39</v>
      </c>
      <c r="F4">
        <v>1.5384615384615385</v>
      </c>
      <c r="G4">
        <v>60</v>
      </c>
      <c r="H4">
        <v>92.307692307692307</v>
      </c>
    </row>
    <row r="5" spans="1:8" x14ac:dyDescent="0.25">
      <c r="A5" t="s">
        <v>63</v>
      </c>
      <c r="B5" t="s">
        <v>55</v>
      </c>
      <c r="C5">
        <v>1</v>
      </c>
      <c r="D5">
        <v>1</v>
      </c>
      <c r="E5">
        <v>49</v>
      </c>
      <c r="F5">
        <v>1.2244897959183674</v>
      </c>
      <c r="G5">
        <v>60</v>
      </c>
      <c r="H5">
        <v>73.469387755102048</v>
      </c>
    </row>
    <row r="6" spans="1:8" x14ac:dyDescent="0.25">
      <c r="A6" t="s">
        <v>64</v>
      </c>
      <c r="B6" t="s">
        <v>55</v>
      </c>
      <c r="C6">
        <v>1</v>
      </c>
      <c r="D6">
        <v>1</v>
      </c>
      <c r="E6">
        <v>109</v>
      </c>
      <c r="F6">
        <v>0.55045871559632997</v>
      </c>
      <c r="G6">
        <v>60</v>
      </c>
      <c r="H6">
        <v>33.027522935779821</v>
      </c>
    </row>
    <row r="7" spans="1:8" x14ac:dyDescent="0.25">
      <c r="A7" t="s">
        <v>54</v>
      </c>
      <c r="B7" t="s">
        <v>56</v>
      </c>
      <c r="C7">
        <v>1</v>
      </c>
      <c r="D7">
        <v>1</v>
      </c>
      <c r="E7">
        <v>20</v>
      </c>
      <c r="F7">
        <v>3</v>
      </c>
      <c r="G7">
        <v>60</v>
      </c>
      <c r="H7">
        <v>180</v>
      </c>
    </row>
    <row r="8" spans="1:8" x14ac:dyDescent="0.25">
      <c r="A8" t="s">
        <v>53</v>
      </c>
      <c r="B8" t="s">
        <v>56</v>
      </c>
      <c r="C8">
        <v>1</v>
      </c>
      <c r="D8">
        <v>1</v>
      </c>
      <c r="E8">
        <v>39</v>
      </c>
      <c r="F8">
        <v>1.5384615384615385</v>
      </c>
      <c r="G8">
        <v>60</v>
      </c>
      <c r="H8">
        <v>92.307692307692307</v>
      </c>
    </row>
    <row r="9" spans="1:8" x14ac:dyDescent="0.25">
      <c r="A9" t="s">
        <v>54</v>
      </c>
      <c r="B9" t="s">
        <v>12</v>
      </c>
      <c r="C9">
        <v>1</v>
      </c>
      <c r="D9">
        <v>1</v>
      </c>
      <c r="E9">
        <v>20</v>
      </c>
      <c r="F9">
        <v>3</v>
      </c>
      <c r="G9">
        <v>60</v>
      </c>
      <c r="H9">
        <v>180</v>
      </c>
    </row>
    <row r="10" spans="1:8" x14ac:dyDescent="0.25">
      <c r="A10" t="s">
        <v>54</v>
      </c>
      <c r="B10" t="s">
        <v>58</v>
      </c>
      <c r="C10">
        <v>1</v>
      </c>
      <c r="D10">
        <v>1</v>
      </c>
      <c r="E10">
        <v>20</v>
      </c>
      <c r="F10">
        <v>3</v>
      </c>
      <c r="G10">
        <v>60</v>
      </c>
      <c r="H10">
        <v>180</v>
      </c>
    </row>
    <row r="11" spans="1:8" x14ac:dyDescent="0.25">
      <c r="A11" t="s">
        <v>57</v>
      </c>
      <c r="B11" t="s">
        <v>58</v>
      </c>
      <c r="C11">
        <v>1</v>
      </c>
      <c r="D11">
        <v>1</v>
      </c>
      <c r="E11">
        <v>49</v>
      </c>
      <c r="F11">
        <v>1.2244897959183674</v>
      </c>
      <c r="G11">
        <v>60</v>
      </c>
      <c r="H11">
        <v>73.469387755102048</v>
      </c>
    </row>
    <row r="12" spans="1:8" x14ac:dyDescent="0.25">
      <c r="A12" t="s">
        <v>53</v>
      </c>
      <c r="B12" t="s">
        <v>58</v>
      </c>
      <c r="C12">
        <v>1</v>
      </c>
      <c r="D12">
        <v>1</v>
      </c>
      <c r="E12">
        <v>39</v>
      </c>
      <c r="F12">
        <v>1.5384615384615385</v>
      </c>
      <c r="G12">
        <v>60</v>
      </c>
      <c r="H12">
        <v>92.307692307692307</v>
      </c>
    </row>
    <row r="13" spans="1:8" x14ac:dyDescent="0.25">
      <c r="A13" t="s">
        <v>63</v>
      </c>
      <c r="B13" t="s">
        <v>58</v>
      </c>
      <c r="C13">
        <v>1</v>
      </c>
      <c r="D13">
        <v>1</v>
      </c>
      <c r="E13">
        <v>49</v>
      </c>
      <c r="F13">
        <v>1.2244897959183674</v>
      </c>
      <c r="G13">
        <v>60</v>
      </c>
      <c r="H13">
        <v>73.469387755102048</v>
      </c>
    </row>
    <row r="14" spans="1:8" x14ac:dyDescent="0.25">
      <c r="A14" t="s">
        <v>57</v>
      </c>
      <c r="B14" t="s">
        <v>59</v>
      </c>
      <c r="C14">
        <v>1</v>
      </c>
      <c r="D14">
        <v>1</v>
      </c>
      <c r="E14">
        <v>49</v>
      </c>
      <c r="F14">
        <v>1.2244897959183674</v>
      </c>
      <c r="G14">
        <v>60</v>
      </c>
      <c r="H14">
        <v>73.469387755102048</v>
      </c>
    </row>
    <row r="15" spans="1:8" x14ac:dyDescent="0.25">
      <c r="A15" t="s">
        <v>63</v>
      </c>
      <c r="B15" t="s">
        <v>59</v>
      </c>
      <c r="C15">
        <v>1</v>
      </c>
      <c r="D15">
        <v>1</v>
      </c>
      <c r="E15">
        <v>49</v>
      </c>
      <c r="F15">
        <v>1.2244897959183674</v>
      </c>
      <c r="G15">
        <v>60</v>
      </c>
      <c r="H15">
        <v>73.469387755102048</v>
      </c>
    </row>
    <row r="16" spans="1:8" x14ac:dyDescent="0.25">
      <c r="A16" t="s">
        <v>57</v>
      </c>
      <c r="B16" t="s">
        <v>60</v>
      </c>
      <c r="C16">
        <v>1</v>
      </c>
      <c r="D16">
        <v>1</v>
      </c>
      <c r="E16">
        <v>49</v>
      </c>
      <c r="F16">
        <v>1.2244897959183674</v>
      </c>
      <c r="G16">
        <v>60</v>
      </c>
      <c r="H16">
        <v>73.469387755102048</v>
      </c>
    </row>
    <row r="17" spans="1:8" x14ac:dyDescent="0.25">
      <c r="A17" t="s">
        <v>54</v>
      </c>
      <c r="B17" t="s">
        <v>61</v>
      </c>
      <c r="C17">
        <v>1</v>
      </c>
      <c r="D17">
        <v>1</v>
      </c>
      <c r="E17">
        <v>20</v>
      </c>
      <c r="F17">
        <v>3</v>
      </c>
      <c r="G17">
        <v>60</v>
      </c>
      <c r="H17">
        <v>180</v>
      </c>
    </row>
    <row r="18" spans="1:8" x14ac:dyDescent="0.25">
      <c r="A18" t="s">
        <v>53</v>
      </c>
      <c r="B18" t="s">
        <v>61</v>
      </c>
      <c r="C18">
        <v>1</v>
      </c>
      <c r="D18">
        <v>1</v>
      </c>
      <c r="E18">
        <v>39</v>
      </c>
      <c r="F18">
        <v>1.5384615384615385</v>
      </c>
      <c r="G18">
        <v>60</v>
      </c>
      <c r="H18">
        <v>92.307692307692307</v>
      </c>
    </row>
    <row r="19" spans="1:8" x14ac:dyDescent="0.25">
      <c r="A19" t="s">
        <v>64</v>
      </c>
      <c r="B19" t="s">
        <v>61</v>
      </c>
      <c r="C19">
        <v>1</v>
      </c>
      <c r="D19">
        <v>1</v>
      </c>
      <c r="E19">
        <v>109</v>
      </c>
      <c r="F19">
        <v>0.55045871559633031</v>
      </c>
      <c r="G19">
        <v>60</v>
      </c>
      <c r="H19">
        <v>33.027522935779821</v>
      </c>
    </row>
    <row r="20" spans="1:8" x14ac:dyDescent="0.25">
      <c r="A20" t="s">
        <v>54</v>
      </c>
      <c r="B20" t="s">
        <v>62</v>
      </c>
      <c r="C20">
        <v>1</v>
      </c>
      <c r="D20">
        <v>1</v>
      </c>
      <c r="E20">
        <v>20</v>
      </c>
      <c r="F20">
        <v>3</v>
      </c>
      <c r="G20">
        <v>60</v>
      </c>
      <c r="H20">
        <v>180</v>
      </c>
    </row>
    <row r="21" spans="1:8" x14ac:dyDescent="0.25">
      <c r="A21" t="s">
        <v>53</v>
      </c>
      <c r="B21" t="s">
        <v>62</v>
      </c>
      <c r="C21">
        <v>1</v>
      </c>
      <c r="D21">
        <v>1</v>
      </c>
      <c r="E21">
        <v>39</v>
      </c>
      <c r="F21">
        <v>1.5384615384615385</v>
      </c>
      <c r="G21">
        <v>60</v>
      </c>
      <c r="H21">
        <v>92.307692307692307</v>
      </c>
    </row>
    <row r="22" spans="1:8" x14ac:dyDescent="0.25">
      <c r="A22" t="s">
        <v>64</v>
      </c>
      <c r="B22" t="s">
        <v>62</v>
      </c>
      <c r="C22">
        <v>1</v>
      </c>
      <c r="D22">
        <v>1</v>
      </c>
      <c r="E22">
        <v>109</v>
      </c>
      <c r="F22">
        <v>0.55045871559633031</v>
      </c>
      <c r="G22">
        <v>60</v>
      </c>
      <c r="H22">
        <v>33.027522935779821</v>
      </c>
    </row>
    <row r="23" spans="1:8" x14ac:dyDescent="0.25">
      <c r="A23" t="s">
        <v>64</v>
      </c>
      <c r="B23" s="37" t="s">
        <v>56</v>
      </c>
      <c r="C23">
        <v>1</v>
      </c>
      <c r="D23">
        <v>1</v>
      </c>
      <c r="E23">
        <v>109</v>
      </c>
      <c r="F23">
        <v>0.55045871559633031</v>
      </c>
      <c r="G23">
        <v>60</v>
      </c>
      <c r="H23">
        <v>33.027522935779821</v>
      </c>
    </row>
    <row r="24" spans="1:8" x14ac:dyDescent="0.25">
      <c r="A24" t="s">
        <v>64</v>
      </c>
      <c r="B24" t="s">
        <v>12</v>
      </c>
      <c r="C24">
        <v>1</v>
      </c>
      <c r="D24">
        <v>1</v>
      </c>
      <c r="E24">
        <v>109</v>
      </c>
      <c r="F24">
        <v>0.55045871559633031</v>
      </c>
      <c r="G24">
        <v>60</v>
      </c>
      <c r="H24">
        <v>33.027522935779821</v>
      </c>
    </row>
    <row r="25" spans="1:8" x14ac:dyDescent="0.25">
      <c r="A25" t="s">
        <v>64</v>
      </c>
      <c r="B25" t="s">
        <v>59</v>
      </c>
      <c r="C25">
        <v>1</v>
      </c>
      <c r="D25">
        <v>1</v>
      </c>
      <c r="E25">
        <v>109</v>
      </c>
      <c r="F25">
        <v>0.55045871559633031</v>
      </c>
      <c r="G25">
        <v>60</v>
      </c>
      <c r="H25">
        <v>33.027522935779821</v>
      </c>
    </row>
    <row r="26" spans="1:8" x14ac:dyDescent="0.25">
      <c r="A26" t="s">
        <v>64</v>
      </c>
      <c r="B26" t="s">
        <v>58</v>
      </c>
      <c r="C26">
        <v>1</v>
      </c>
      <c r="D26">
        <v>1</v>
      </c>
      <c r="E26">
        <v>109</v>
      </c>
      <c r="F26">
        <v>0.55045871559633031</v>
      </c>
      <c r="G26">
        <v>60</v>
      </c>
      <c r="H26">
        <v>33.027522935779821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topLeftCell="A4" zoomScale="80" zoomScaleNormal="80" workbookViewId="0">
      <selection activeCell="K29" sqref="K29"/>
    </sheetView>
  </sheetViews>
  <sheetFormatPr defaultRowHeight="15" x14ac:dyDescent="0.25"/>
  <cols>
    <col min="1" max="1" width="31.28515625" customWidth="1"/>
    <col min="2" max="2" width="38.5703125" customWidth="1"/>
    <col min="3" max="5" width="11.42578125"/>
    <col min="6" max="6" width="14.5703125" customWidth="1"/>
    <col min="7" max="7" width="21.85546875" customWidth="1"/>
    <col min="8" max="8" width="11.42578125"/>
    <col min="9" max="9" width="18.85546875" customWidth="1"/>
    <col min="10" max="10" width="21.7109375" bestFit="1" customWidth="1"/>
    <col min="11" max="11" width="18.7109375" customWidth="1"/>
    <col min="12" max="12" width="27.42578125" bestFit="1" customWidth="1"/>
    <col min="13" max="13" width="35.85546875" bestFit="1" customWidth="1"/>
    <col min="14" max="15" width="11.42578125"/>
    <col min="16" max="16" width="20" customWidth="1"/>
    <col min="17" max="18" width="11.42578125"/>
    <col min="19" max="19" width="44" bestFit="1" customWidth="1"/>
  </cols>
  <sheetData>
    <row r="1" spans="1:24" ht="15.75" thickBot="1" x14ac:dyDescent="0.3">
      <c r="A1" t="s">
        <v>30</v>
      </c>
      <c r="B1" t="s">
        <v>31</v>
      </c>
      <c r="C1" t="s">
        <v>32</v>
      </c>
      <c r="D1" t="s">
        <v>37</v>
      </c>
      <c r="E1" t="s">
        <v>48</v>
      </c>
      <c r="F1" t="s">
        <v>49</v>
      </c>
      <c r="G1" t="s">
        <v>50</v>
      </c>
      <c r="H1" t="s">
        <v>6</v>
      </c>
      <c r="I1" s="20" t="s">
        <v>33</v>
      </c>
      <c r="J1" t="s">
        <v>46</v>
      </c>
      <c r="M1" t="s">
        <v>36</v>
      </c>
      <c r="N1" t="s">
        <v>38</v>
      </c>
      <c r="O1" t="s">
        <v>39</v>
      </c>
      <c r="P1" t="s">
        <v>51</v>
      </c>
      <c r="Q1" t="s">
        <v>40</v>
      </c>
      <c r="R1" t="s">
        <v>37</v>
      </c>
      <c r="S1" t="s">
        <v>41</v>
      </c>
      <c r="T1" s="31" t="s">
        <v>42</v>
      </c>
      <c r="U1" s="31" t="s">
        <v>43</v>
      </c>
      <c r="V1" s="31" t="s">
        <v>44</v>
      </c>
      <c r="X1" t="s">
        <v>45</v>
      </c>
    </row>
    <row r="2" spans="1:24" x14ac:dyDescent="0.25">
      <c r="A2" t="s">
        <v>54</v>
      </c>
      <c r="B2" t="s">
        <v>55</v>
      </c>
      <c r="C2">
        <v>1</v>
      </c>
      <c r="D2" s="28">
        <f t="shared" ref="D2:D26" si="0">VLOOKUP(A2,$M$1:$W$8,6,FALSE)</f>
        <v>2</v>
      </c>
      <c r="E2">
        <f>VLOOKUP(A2,$M$1:$W$8,5,FALSE)</f>
        <v>50</v>
      </c>
      <c r="F2" s="25">
        <f>60/E2</f>
        <v>1.2</v>
      </c>
      <c r="G2">
        <v>60</v>
      </c>
      <c r="H2" s="24">
        <f>D2*F2*G2</f>
        <v>144</v>
      </c>
      <c r="I2" s="21" t="s">
        <v>55</v>
      </c>
      <c r="J2" s="19">
        <v>394.96948453054426</v>
      </c>
      <c r="K2" s="19"/>
      <c r="M2" t="s">
        <v>54</v>
      </c>
      <c r="N2">
        <f>P2-O2</f>
        <v>7.8327999999999989</v>
      </c>
      <c r="O2">
        <v>17.999700000000001</v>
      </c>
      <c r="P2">
        <v>25.8325</v>
      </c>
      <c r="Q2" s="22">
        <v>50</v>
      </c>
      <c r="R2" s="22">
        <v>2</v>
      </c>
      <c r="S2" s="23">
        <f>60/(Q2)</f>
        <v>1.2</v>
      </c>
      <c r="T2" s="31">
        <v>20</v>
      </c>
      <c r="U2" s="32">
        <f>ROUND(R2*S2*T2,0)</f>
        <v>48</v>
      </c>
      <c r="V2" s="33">
        <f>R2/W$2</f>
        <v>0.2</v>
      </c>
      <c r="W2">
        <f>SUM(R2:R6)</f>
        <v>10</v>
      </c>
      <c r="X2" s="24">
        <f>R2*S2*T2</f>
        <v>48</v>
      </c>
    </row>
    <row r="3" spans="1:24" x14ac:dyDescent="0.25">
      <c r="A3" t="s">
        <v>54</v>
      </c>
      <c r="B3" t="s">
        <v>61</v>
      </c>
      <c r="C3">
        <v>1</v>
      </c>
      <c r="D3" s="29">
        <f t="shared" si="0"/>
        <v>2</v>
      </c>
      <c r="E3">
        <f t="shared" ref="E3:E26" si="1">VLOOKUP(A3,$M$1:$W$8,5,FALSE)</f>
        <v>50</v>
      </c>
      <c r="F3" s="25">
        <f t="shared" ref="F3:F26" si="2">60/E3</f>
        <v>1.2</v>
      </c>
      <c r="G3">
        <v>60</v>
      </c>
      <c r="H3" s="24">
        <f t="shared" ref="H3:H26" si="3">D3*F3*G3</f>
        <v>144</v>
      </c>
      <c r="I3" s="21" t="s">
        <v>56</v>
      </c>
      <c r="J3" s="19">
        <v>268.16676344210896</v>
      </c>
      <c r="K3" s="19"/>
      <c r="M3" t="s">
        <v>57</v>
      </c>
      <c r="N3">
        <f t="shared" ref="N3:N6" si="4">P3-O3</f>
        <v>8.5332000000000008</v>
      </c>
      <c r="O3">
        <v>30.008099999999999</v>
      </c>
      <c r="P3">
        <v>38.5413</v>
      </c>
      <c r="Q3" s="22">
        <v>98</v>
      </c>
      <c r="R3" s="22">
        <v>2</v>
      </c>
      <c r="S3" s="23">
        <f t="shared" ref="S3:S6" si="5">60/(Q3)</f>
        <v>0.61224489795918369</v>
      </c>
      <c r="T3" s="31">
        <v>20</v>
      </c>
      <c r="U3" s="32">
        <f t="shared" ref="U3:U6" si="6">ROUND(R3*S3*T3,0)</f>
        <v>24</v>
      </c>
      <c r="V3" s="33">
        <f t="shared" ref="V3:V6" si="7">R3/W$2</f>
        <v>0.2</v>
      </c>
      <c r="X3" s="24">
        <f t="shared" ref="X3:X6" si="8">R3*S3*T3</f>
        <v>24.489795918367349</v>
      </c>
    </row>
    <row r="4" spans="1:24" x14ac:dyDescent="0.25">
      <c r="A4" t="s">
        <v>54</v>
      </c>
      <c r="B4" t="s">
        <v>62</v>
      </c>
      <c r="C4">
        <v>1</v>
      </c>
      <c r="D4" s="29">
        <f>VLOOKUP(A4,$M$1:$W$8,6,FALSE)</f>
        <v>2</v>
      </c>
      <c r="E4">
        <f t="shared" si="1"/>
        <v>50</v>
      </c>
      <c r="F4" s="25">
        <f t="shared" si="2"/>
        <v>1.2</v>
      </c>
      <c r="G4">
        <v>60</v>
      </c>
      <c r="H4" s="24">
        <f t="shared" si="3"/>
        <v>144</v>
      </c>
      <c r="I4" s="21" t="s">
        <v>12</v>
      </c>
      <c r="J4" s="19">
        <v>177.02752293577981</v>
      </c>
      <c r="K4" s="19"/>
      <c r="M4" t="s">
        <v>53</v>
      </c>
      <c r="N4">
        <f t="shared" si="4"/>
        <v>7.3898999999999972</v>
      </c>
      <c r="O4" s="38">
        <v>20.002300000000002</v>
      </c>
      <c r="P4" s="38">
        <v>27.392199999999999</v>
      </c>
      <c r="Q4" s="22">
        <v>79</v>
      </c>
      <c r="R4" s="22">
        <v>2</v>
      </c>
      <c r="S4" s="23">
        <f t="shared" si="5"/>
        <v>0.759493670886076</v>
      </c>
      <c r="T4" s="31">
        <v>20</v>
      </c>
      <c r="U4" s="32">
        <f t="shared" si="6"/>
        <v>30</v>
      </c>
      <c r="V4" s="33">
        <f t="shared" si="7"/>
        <v>0.2</v>
      </c>
      <c r="X4" s="24">
        <f t="shared" si="8"/>
        <v>30.37974683544304</v>
      </c>
    </row>
    <row r="5" spans="1:24" x14ac:dyDescent="0.25">
      <c r="A5" t="s">
        <v>54</v>
      </c>
      <c r="B5" t="s">
        <v>56</v>
      </c>
      <c r="C5">
        <v>1</v>
      </c>
      <c r="D5" s="29">
        <f t="shared" si="0"/>
        <v>2</v>
      </c>
      <c r="E5">
        <f t="shared" si="1"/>
        <v>50</v>
      </c>
      <c r="F5" s="25">
        <f t="shared" si="2"/>
        <v>1.2</v>
      </c>
      <c r="G5">
        <v>60</v>
      </c>
      <c r="H5" s="24">
        <f t="shared" si="3"/>
        <v>144</v>
      </c>
      <c r="I5" s="21" t="s">
        <v>58</v>
      </c>
      <c r="J5" s="19">
        <v>394.96948453054426</v>
      </c>
      <c r="K5" s="19"/>
      <c r="M5" t="s">
        <v>63</v>
      </c>
      <c r="N5">
        <f t="shared" si="4"/>
        <v>7.6306999999999974</v>
      </c>
      <c r="O5">
        <v>19.999600000000001</v>
      </c>
      <c r="P5">
        <v>27.630299999999998</v>
      </c>
      <c r="Q5" s="22">
        <v>135</v>
      </c>
      <c r="R5" s="22">
        <v>2</v>
      </c>
      <c r="S5" s="23">
        <f t="shared" si="5"/>
        <v>0.44444444444444442</v>
      </c>
      <c r="T5" s="31">
        <v>20</v>
      </c>
      <c r="U5" s="32">
        <f t="shared" si="6"/>
        <v>18</v>
      </c>
      <c r="V5" s="33">
        <f t="shared" si="7"/>
        <v>0.2</v>
      </c>
      <c r="X5" s="24">
        <f t="shared" si="8"/>
        <v>17.777777777777779</v>
      </c>
    </row>
    <row r="6" spans="1:24" ht="15.75" thickBot="1" x14ac:dyDescent="0.3">
      <c r="A6" t="s">
        <v>54</v>
      </c>
      <c r="B6" t="s">
        <v>12</v>
      </c>
      <c r="C6">
        <v>1</v>
      </c>
      <c r="D6" s="30">
        <f t="shared" si="0"/>
        <v>2</v>
      </c>
      <c r="E6">
        <f t="shared" si="1"/>
        <v>50</v>
      </c>
      <c r="F6" s="25">
        <f t="shared" si="2"/>
        <v>1.2</v>
      </c>
      <c r="G6">
        <v>60</v>
      </c>
      <c r="H6" s="24">
        <f t="shared" si="3"/>
        <v>144</v>
      </c>
      <c r="I6" s="21" t="s">
        <v>59</v>
      </c>
      <c r="J6" s="19">
        <v>159.8302440242152</v>
      </c>
      <c r="K6" s="19"/>
      <c r="M6" t="s">
        <v>64</v>
      </c>
      <c r="N6">
        <f t="shared" si="4"/>
        <v>7.0981999999999985</v>
      </c>
      <c r="O6">
        <v>56.000799999999998</v>
      </c>
      <c r="P6">
        <v>63.098999999999997</v>
      </c>
      <c r="Q6" s="22">
        <v>218</v>
      </c>
      <c r="R6" s="22">
        <v>2</v>
      </c>
      <c r="S6" s="23">
        <f t="shared" si="5"/>
        <v>0.27522935779816515</v>
      </c>
      <c r="T6" s="31">
        <v>20</v>
      </c>
      <c r="U6" s="32">
        <f t="shared" si="6"/>
        <v>11</v>
      </c>
      <c r="V6" s="33">
        <f t="shared" si="7"/>
        <v>0.2</v>
      </c>
      <c r="X6" s="24">
        <f t="shared" si="8"/>
        <v>11.009174311926607</v>
      </c>
    </row>
    <row r="7" spans="1:24" x14ac:dyDescent="0.25">
      <c r="A7" t="s">
        <v>54</v>
      </c>
      <c r="B7" t="s">
        <v>58</v>
      </c>
      <c r="C7">
        <v>1</v>
      </c>
      <c r="D7" s="28">
        <f t="shared" si="0"/>
        <v>2</v>
      </c>
      <c r="E7">
        <f t="shared" si="1"/>
        <v>50</v>
      </c>
      <c r="F7" s="25">
        <f t="shared" si="2"/>
        <v>1.2</v>
      </c>
      <c r="G7">
        <v>60</v>
      </c>
      <c r="H7" s="24">
        <f t="shared" si="3"/>
        <v>144</v>
      </c>
      <c r="I7" s="21" t="s">
        <v>60</v>
      </c>
      <c r="J7" s="19">
        <v>73.469387755102048</v>
      </c>
      <c r="K7" s="19"/>
      <c r="T7" s="31"/>
      <c r="U7" s="32">
        <f>SUM(U2:U6)</f>
        <v>131</v>
      </c>
      <c r="V7" s="33">
        <f>SUM(V2:V6)</f>
        <v>1</v>
      </c>
    </row>
    <row r="8" spans="1:24" x14ac:dyDescent="0.25">
      <c r="A8" t="s">
        <v>57</v>
      </c>
      <c r="B8" t="s">
        <v>55</v>
      </c>
      <c r="C8">
        <v>1</v>
      </c>
      <c r="D8" s="29">
        <f t="shared" si="0"/>
        <v>2</v>
      </c>
      <c r="E8">
        <f t="shared" si="1"/>
        <v>98</v>
      </c>
      <c r="F8" s="25">
        <f t="shared" si="2"/>
        <v>0.61224489795918369</v>
      </c>
      <c r="G8">
        <v>60</v>
      </c>
      <c r="H8" s="24">
        <f t="shared" si="3"/>
        <v>73.469387755102048</v>
      </c>
      <c r="I8" s="21" t="s">
        <v>61</v>
      </c>
      <c r="J8" s="19">
        <v>268.16676344210896</v>
      </c>
      <c r="K8" s="19"/>
    </row>
    <row r="9" spans="1:24" x14ac:dyDescent="0.25">
      <c r="A9" t="s">
        <v>57</v>
      </c>
      <c r="B9" t="s">
        <v>59</v>
      </c>
      <c r="C9">
        <v>1</v>
      </c>
      <c r="D9" s="29">
        <f t="shared" si="0"/>
        <v>2</v>
      </c>
      <c r="E9">
        <f t="shared" si="1"/>
        <v>98</v>
      </c>
      <c r="F9" s="25">
        <f t="shared" si="2"/>
        <v>0.61224489795918369</v>
      </c>
      <c r="G9">
        <v>60</v>
      </c>
      <c r="H9" s="24">
        <f t="shared" si="3"/>
        <v>73.469387755102048</v>
      </c>
      <c r="I9" s="21" t="s">
        <v>62</v>
      </c>
      <c r="J9" s="19">
        <v>268.16676344210896</v>
      </c>
      <c r="K9" s="19"/>
    </row>
    <row r="10" spans="1:24" ht="15.75" thickBot="1" x14ac:dyDescent="0.3">
      <c r="A10" t="s">
        <v>57</v>
      </c>
      <c r="B10" t="s">
        <v>60</v>
      </c>
      <c r="C10">
        <v>1</v>
      </c>
      <c r="D10" s="30">
        <f t="shared" si="0"/>
        <v>2</v>
      </c>
      <c r="E10">
        <f t="shared" si="1"/>
        <v>98</v>
      </c>
      <c r="F10" s="25">
        <f t="shared" si="2"/>
        <v>0.61224489795918369</v>
      </c>
      <c r="G10">
        <v>60</v>
      </c>
      <c r="H10" s="24">
        <f t="shared" si="3"/>
        <v>73.469387755102048</v>
      </c>
      <c r="I10" s="21" t="s">
        <v>34</v>
      </c>
      <c r="J10" s="19">
        <v>2004.7664141025125</v>
      </c>
    </row>
    <row r="11" spans="1:24" x14ac:dyDescent="0.25">
      <c r="A11" t="s">
        <v>57</v>
      </c>
      <c r="B11" t="s">
        <v>58</v>
      </c>
      <c r="C11">
        <v>1</v>
      </c>
      <c r="D11" s="28">
        <f t="shared" si="0"/>
        <v>2</v>
      </c>
      <c r="E11">
        <f t="shared" si="1"/>
        <v>98</v>
      </c>
      <c r="F11" s="25">
        <f t="shared" si="2"/>
        <v>0.61224489795918369</v>
      </c>
      <c r="G11">
        <v>60</v>
      </c>
      <c r="H11" s="24">
        <f t="shared" si="3"/>
        <v>73.469387755102048</v>
      </c>
    </row>
    <row r="12" spans="1:24" x14ac:dyDescent="0.25">
      <c r="A12" t="s">
        <v>53</v>
      </c>
      <c r="B12" t="s">
        <v>55</v>
      </c>
      <c r="C12">
        <v>1</v>
      </c>
      <c r="D12" s="29">
        <f t="shared" si="0"/>
        <v>2</v>
      </c>
      <c r="E12">
        <f t="shared" si="1"/>
        <v>79</v>
      </c>
      <c r="F12" s="25">
        <f t="shared" si="2"/>
        <v>0.759493670886076</v>
      </c>
      <c r="G12">
        <v>60</v>
      </c>
      <c r="H12" s="24">
        <f t="shared" si="3"/>
        <v>91.139240506329116</v>
      </c>
    </row>
    <row r="13" spans="1:24" x14ac:dyDescent="0.25">
      <c r="A13" t="s">
        <v>53</v>
      </c>
      <c r="B13" t="s">
        <v>61</v>
      </c>
      <c r="C13">
        <v>1</v>
      </c>
      <c r="D13" s="29">
        <f t="shared" si="0"/>
        <v>2</v>
      </c>
      <c r="E13">
        <f t="shared" si="1"/>
        <v>79</v>
      </c>
      <c r="F13" s="25">
        <f t="shared" si="2"/>
        <v>0.759493670886076</v>
      </c>
      <c r="G13">
        <v>60</v>
      </c>
      <c r="H13" s="24">
        <f t="shared" si="3"/>
        <v>91.139240506329116</v>
      </c>
    </row>
    <row r="14" spans="1:24" ht="15.75" thickBot="1" x14ac:dyDescent="0.3">
      <c r="A14" t="s">
        <v>53</v>
      </c>
      <c r="B14" t="s">
        <v>62</v>
      </c>
      <c r="C14">
        <v>1</v>
      </c>
      <c r="D14" s="30">
        <f t="shared" si="0"/>
        <v>2</v>
      </c>
      <c r="E14">
        <f t="shared" si="1"/>
        <v>79</v>
      </c>
      <c r="F14" s="25">
        <f t="shared" si="2"/>
        <v>0.759493670886076</v>
      </c>
      <c r="G14">
        <v>60</v>
      </c>
      <c r="H14" s="24">
        <f t="shared" si="3"/>
        <v>91.139240506329116</v>
      </c>
    </row>
    <row r="15" spans="1:24" x14ac:dyDescent="0.25">
      <c r="A15" t="s">
        <v>53</v>
      </c>
      <c r="B15" t="s">
        <v>56</v>
      </c>
      <c r="C15">
        <v>1</v>
      </c>
      <c r="D15" s="28">
        <f t="shared" si="0"/>
        <v>2</v>
      </c>
      <c r="E15">
        <f t="shared" si="1"/>
        <v>79</v>
      </c>
      <c r="F15" s="25">
        <f t="shared" si="2"/>
        <v>0.759493670886076</v>
      </c>
      <c r="G15">
        <v>60</v>
      </c>
      <c r="H15" s="24">
        <f t="shared" si="3"/>
        <v>91.139240506329116</v>
      </c>
    </row>
    <row r="16" spans="1:24" x14ac:dyDescent="0.25">
      <c r="A16" t="s">
        <v>53</v>
      </c>
      <c r="B16" t="s">
        <v>58</v>
      </c>
      <c r="C16">
        <v>1</v>
      </c>
      <c r="D16" s="29">
        <f t="shared" si="0"/>
        <v>2</v>
      </c>
      <c r="E16">
        <f t="shared" si="1"/>
        <v>79</v>
      </c>
      <c r="F16" s="25">
        <f t="shared" si="2"/>
        <v>0.759493670886076</v>
      </c>
      <c r="G16">
        <v>60</v>
      </c>
      <c r="H16" s="24">
        <f t="shared" si="3"/>
        <v>91.139240506329116</v>
      </c>
    </row>
    <row r="17" spans="1:12" x14ac:dyDescent="0.25">
      <c r="A17" t="s">
        <v>63</v>
      </c>
      <c r="B17" t="s">
        <v>55</v>
      </c>
      <c r="C17">
        <v>1</v>
      </c>
      <c r="D17" s="29">
        <f t="shared" si="0"/>
        <v>2</v>
      </c>
      <c r="E17">
        <f t="shared" si="1"/>
        <v>135</v>
      </c>
      <c r="F17" s="25">
        <f t="shared" si="2"/>
        <v>0.44444444444444442</v>
      </c>
      <c r="G17">
        <v>60</v>
      </c>
      <c r="H17" s="24">
        <f t="shared" si="3"/>
        <v>53.333333333333329</v>
      </c>
    </row>
    <row r="18" spans="1:12" x14ac:dyDescent="0.25">
      <c r="A18" t="s">
        <v>63</v>
      </c>
      <c r="B18" t="s">
        <v>59</v>
      </c>
      <c r="C18">
        <v>1</v>
      </c>
      <c r="D18" s="29">
        <f t="shared" si="0"/>
        <v>2</v>
      </c>
      <c r="E18">
        <f t="shared" si="1"/>
        <v>135</v>
      </c>
      <c r="F18" s="25">
        <f t="shared" si="2"/>
        <v>0.44444444444444442</v>
      </c>
      <c r="G18">
        <v>60</v>
      </c>
      <c r="H18" s="24">
        <f t="shared" si="3"/>
        <v>53.333333333333329</v>
      </c>
    </row>
    <row r="19" spans="1:12" ht="15.75" thickBot="1" x14ac:dyDescent="0.3">
      <c r="A19" t="s">
        <v>63</v>
      </c>
      <c r="B19" t="s">
        <v>58</v>
      </c>
      <c r="C19">
        <v>1</v>
      </c>
      <c r="D19" s="30">
        <f t="shared" si="0"/>
        <v>2</v>
      </c>
      <c r="E19">
        <f t="shared" si="1"/>
        <v>135</v>
      </c>
      <c r="F19" s="25">
        <f t="shared" si="2"/>
        <v>0.44444444444444442</v>
      </c>
      <c r="G19">
        <v>60</v>
      </c>
      <c r="H19" s="24">
        <f t="shared" si="3"/>
        <v>53.333333333333329</v>
      </c>
    </row>
    <row r="20" spans="1:12" x14ac:dyDescent="0.25">
      <c r="A20" t="s">
        <v>64</v>
      </c>
      <c r="B20" t="s">
        <v>55</v>
      </c>
      <c r="C20">
        <v>1</v>
      </c>
      <c r="D20" s="28">
        <f t="shared" si="0"/>
        <v>2</v>
      </c>
      <c r="E20">
        <f t="shared" si="1"/>
        <v>218</v>
      </c>
      <c r="F20" s="25">
        <f t="shared" si="2"/>
        <v>0.27522935779816515</v>
      </c>
      <c r="G20">
        <v>60</v>
      </c>
      <c r="H20" s="24">
        <f t="shared" si="3"/>
        <v>33.027522935779821</v>
      </c>
    </row>
    <row r="21" spans="1:12" x14ac:dyDescent="0.25">
      <c r="A21" t="s">
        <v>64</v>
      </c>
      <c r="B21" t="s">
        <v>61</v>
      </c>
      <c r="C21">
        <v>1</v>
      </c>
      <c r="D21" s="29">
        <f t="shared" si="0"/>
        <v>2</v>
      </c>
      <c r="E21">
        <f t="shared" si="1"/>
        <v>218</v>
      </c>
      <c r="F21" s="25">
        <f t="shared" si="2"/>
        <v>0.27522935779816515</v>
      </c>
      <c r="G21">
        <v>60</v>
      </c>
      <c r="H21" s="24">
        <f t="shared" si="3"/>
        <v>33.027522935779821</v>
      </c>
    </row>
    <row r="22" spans="1:12" x14ac:dyDescent="0.25">
      <c r="A22" t="s">
        <v>64</v>
      </c>
      <c r="B22" t="s">
        <v>62</v>
      </c>
      <c r="C22">
        <v>1</v>
      </c>
      <c r="D22" s="29">
        <f t="shared" si="0"/>
        <v>2</v>
      </c>
      <c r="E22">
        <f t="shared" si="1"/>
        <v>218</v>
      </c>
      <c r="F22" s="25">
        <f t="shared" si="2"/>
        <v>0.27522935779816515</v>
      </c>
      <c r="G22">
        <v>60</v>
      </c>
      <c r="H22" s="24">
        <f t="shared" si="3"/>
        <v>33.027522935779821</v>
      </c>
    </row>
    <row r="23" spans="1:12" x14ac:dyDescent="0.25">
      <c r="A23" t="s">
        <v>64</v>
      </c>
      <c r="B23" s="37" t="s">
        <v>56</v>
      </c>
      <c r="C23">
        <v>1</v>
      </c>
      <c r="D23" s="29">
        <f t="shared" si="0"/>
        <v>2</v>
      </c>
      <c r="E23">
        <f t="shared" si="1"/>
        <v>218</v>
      </c>
      <c r="F23" s="25">
        <f t="shared" si="2"/>
        <v>0.27522935779816515</v>
      </c>
      <c r="G23">
        <v>60</v>
      </c>
      <c r="H23" s="24">
        <f t="shared" si="3"/>
        <v>33.027522935779821</v>
      </c>
    </row>
    <row r="24" spans="1:12" x14ac:dyDescent="0.25">
      <c r="A24" t="s">
        <v>64</v>
      </c>
      <c r="B24" t="s">
        <v>12</v>
      </c>
      <c r="C24">
        <v>1</v>
      </c>
      <c r="D24" s="29">
        <f t="shared" si="0"/>
        <v>2</v>
      </c>
      <c r="E24">
        <f t="shared" si="1"/>
        <v>218</v>
      </c>
      <c r="F24" s="25">
        <f t="shared" si="2"/>
        <v>0.27522935779816515</v>
      </c>
      <c r="G24">
        <v>60</v>
      </c>
      <c r="H24" s="24">
        <f t="shared" si="3"/>
        <v>33.027522935779821</v>
      </c>
    </row>
    <row r="25" spans="1:12" x14ac:dyDescent="0.25">
      <c r="A25" t="s">
        <v>64</v>
      </c>
      <c r="B25" t="s">
        <v>59</v>
      </c>
      <c r="C25">
        <v>1</v>
      </c>
      <c r="D25" s="29">
        <f t="shared" si="0"/>
        <v>2</v>
      </c>
      <c r="E25">
        <f t="shared" si="1"/>
        <v>218</v>
      </c>
      <c r="F25" s="25">
        <f t="shared" si="2"/>
        <v>0.27522935779816515</v>
      </c>
      <c r="G25">
        <v>60</v>
      </c>
      <c r="H25" s="24">
        <f t="shared" si="3"/>
        <v>33.027522935779821</v>
      </c>
    </row>
    <row r="26" spans="1:12" ht="15.75" thickBot="1" x14ac:dyDescent="0.3">
      <c r="A26" t="s">
        <v>64</v>
      </c>
      <c r="B26" t="s">
        <v>58</v>
      </c>
      <c r="C26">
        <v>1</v>
      </c>
      <c r="D26" s="30">
        <f t="shared" si="0"/>
        <v>2</v>
      </c>
      <c r="E26">
        <f t="shared" si="1"/>
        <v>218</v>
      </c>
      <c r="F26" s="25">
        <f t="shared" si="2"/>
        <v>0.27522935779816515</v>
      </c>
      <c r="G26">
        <v>60</v>
      </c>
      <c r="H26" s="24">
        <f t="shared" si="3"/>
        <v>33.027522935779821</v>
      </c>
    </row>
    <row r="29" spans="1:12" ht="18.75" x14ac:dyDescent="0.3">
      <c r="A29" s="35" t="s">
        <v>35</v>
      </c>
      <c r="C29" t="s">
        <v>47</v>
      </c>
      <c r="G29" t="s">
        <v>52</v>
      </c>
    </row>
    <row r="30" spans="1:12" ht="19.5" thickBot="1" x14ac:dyDescent="0.3">
      <c r="A30" s="1" t="s">
        <v>55</v>
      </c>
      <c r="B30" s="2">
        <v>422</v>
      </c>
      <c r="C30" s="24">
        <f>GETPIVOTDATA("Итого",$I$1,"transaction rq",A30)</f>
        <v>394.96948453054426</v>
      </c>
      <c r="D30" s="26">
        <f>1-B30/C30</f>
        <v>-6.8436971786779655E-2</v>
      </c>
      <c r="G30" s="34">
        <f>C30/3</f>
        <v>131.65649484351476</v>
      </c>
      <c r="H30" s="34">
        <v>130</v>
      </c>
      <c r="I30" s="26">
        <f>1-G30/H30</f>
        <v>-1.2742268027036596E-2</v>
      </c>
      <c r="K30" s="39" t="s">
        <v>20</v>
      </c>
      <c r="L30" s="39" t="s">
        <v>21</v>
      </c>
    </row>
    <row r="31" spans="1:12" ht="19.5" thickBot="1" x14ac:dyDescent="0.3">
      <c r="A31" s="1" t="s">
        <v>61</v>
      </c>
      <c r="B31" s="2">
        <v>282</v>
      </c>
      <c r="C31" s="24">
        <f t="shared" ref="C31:C36" si="9">GETPIVOTDATA("Итого",$I$1,"transaction rq",A31)</f>
        <v>268.16676344210896</v>
      </c>
      <c r="D31" s="26">
        <f t="shared" ref="D31:D37" si="10">1-B31/C31</f>
        <v>-5.1584455807765828E-2</v>
      </c>
      <c r="G31" s="34">
        <f t="shared" ref="G31:G36" si="11">C31/3</f>
        <v>89.388921147369658</v>
      </c>
      <c r="H31" s="34">
        <v>88</v>
      </c>
      <c r="I31" s="26">
        <f t="shared" ref="I31:I36" si="12">1-G31/H31</f>
        <v>-1.5783194856473282E-2</v>
      </c>
      <c r="K31" s="39" t="s">
        <v>62</v>
      </c>
      <c r="L31" s="39">
        <v>88</v>
      </c>
    </row>
    <row r="32" spans="1:12" ht="19.5" thickBot="1" x14ac:dyDescent="0.3">
      <c r="A32" s="1" t="s">
        <v>56</v>
      </c>
      <c r="B32" s="2">
        <v>251</v>
      </c>
      <c r="C32" s="24">
        <f t="shared" si="9"/>
        <v>268.16676344210896</v>
      </c>
      <c r="D32" s="26">
        <f t="shared" si="10"/>
        <v>6.4015253873229816E-2</v>
      </c>
      <c r="G32" s="34">
        <f t="shared" si="11"/>
        <v>89.388921147369658</v>
      </c>
      <c r="H32" s="34">
        <v>88</v>
      </c>
      <c r="I32" s="26">
        <f t="shared" si="12"/>
        <v>-1.5783194856473282E-2</v>
      </c>
      <c r="K32" s="39" t="s">
        <v>60</v>
      </c>
      <c r="L32" s="39">
        <v>24</v>
      </c>
    </row>
    <row r="33" spans="1:12" ht="19.5" thickBot="1" x14ac:dyDescent="0.3">
      <c r="A33" s="1" t="s">
        <v>12</v>
      </c>
      <c r="B33" s="2">
        <v>175</v>
      </c>
      <c r="C33" s="24">
        <f t="shared" si="9"/>
        <v>177.02752293577981</v>
      </c>
      <c r="D33" s="26">
        <f t="shared" si="10"/>
        <v>1.145315091210608E-2</v>
      </c>
      <c r="G33" s="34">
        <f t="shared" si="11"/>
        <v>59.009174311926607</v>
      </c>
      <c r="H33" s="34">
        <v>58</v>
      </c>
      <c r="I33" s="26">
        <f t="shared" si="12"/>
        <v>-1.7399557102182772E-2</v>
      </c>
      <c r="K33" s="39" t="s">
        <v>61</v>
      </c>
      <c r="L33" s="39">
        <v>88</v>
      </c>
    </row>
    <row r="34" spans="1:12" ht="19.5" thickBot="1" x14ac:dyDescent="0.3">
      <c r="A34" s="1" t="s">
        <v>59</v>
      </c>
      <c r="B34" s="2">
        <v>159</v>
      </c>
      <c r="C34" s="24">
        <f t="shared" si="9"/>
        <v>159.8302440242152</v>
      </c>
      <c r="D34" s="26">
        <f t="shared" si="10"/>
        <v>5.1945364238411562E-3</v>
      </c>
      <c r="G34" s="34">
        <f t="shared" si="11"/>
        <v>53.276748008071735</v>
      </c>
      <c r="H34" s="34">
        <v>52</v>
      </c>
      <c r="I34" s="26">
        <f t="shared" si="12"/>
        <v>-2.4552846309071841E-2</v>
      </c>
      <c r="K34" s="39" t="s">
        <v>65</v>
      </c>
      <c r="L34" s="39">
        <v>130</v>
      </c>
    </row>
    <row r="35" spans="1:12" ht="19.5" thickBot="1" x14ac:dyDescent="0.3">
      <c r="A35" s="1" t="s">
        <v>60</v>
      </c>
      <c r="B35" s="2">
        <v>73</v>
      </c>
      <c r="C35" s="24">
        <f t="shared" si="9"/>
        <v>73.469387755102048</v>
      </c>
      <c r="D35" s="26">
        <f t="shared" si="10"/>
        <v>6.3888888888889994E-3</v>
      </c>
      <c r="G35" s="34">
        <f t="shared" si="11"/>
        <v>24.489795918367349</v>
      </c>
      <c r="H35" s="34">
        <v>24</v>
      </c>
      <c r="I35" s="26">
        <f t="shared" si="12"/>
        <v>-2.0408163265306145E-2</v>
      </c>
      <c r="K35" s="39" t="s">
        <v>55</v>
      </c>
      <c r="L35" s="39">
        <v>130</v>
      </c>
    </row>
    <row r="36" spans="1:12" ht="19.5" thickBot="1" x14ac:dyDescent="0.3">
      <c r="A36" s="1" t="s">
        <v>58</v>
      </c>
      <c r="B36" s="2">
        <v>422</v>
      </c>
      <c r="C36" s="24">
        <f t="shared" si="9"/>
        <v>394.96948453054426</v>
      </c>
      <c r="D36" s="26">
        <f t="shared" si="10"/>
        <v>-6.8436971786779655E-2</v>
      </c>
      <c r="G36" s="34">
        <f t="shared" si="11"/>
        <v>131.65649484351476</v>
      </c>
      <c r="H36" s="34">
        <v>130</v>
      </c>
      <c r="I36" s="26">
        <f t="shared" si="12"/>
        <v>-1.2742268027036596E-2</v>
      </c>
      <c r="K36" s="39" t="s">
        <v>58</v>
      </c>
      <c r="L36" s="39">
        <v>130</v>
      </c>
    </row>
    <row r="37" spans="1:12" ht="19.5" thickBot="1" x14ac:dyDescent="0.3">
      <c r="A37" s="3" t="s">
        <v>6</v>
      </c>
      <c r="B37" s="2">
        <f>SUM(B30:B36)</f>
        <v>1784</v>
      </c>
      <c r="C37" s="27">
        <f>SUM(C30:C36)</f>
        <v>1736.5996506604038</v>
      </c>
      <c r="D37" s="26">
        <f t="shared" si="10"/>
        <v>-2.7294920462278327E-2</v>
      </c>
      <c r="E37" s="4"/>
      <c r="K37" s="39" t="s">
        <v>12</v>
      </c>
      <c r="L37" s="39">
        <v>58</v>
      </c>
    </row>
    <row r="38" spans="1:12" x14ac:dyDescent="0.25">
      <c r="K38" s="39" t="s">
        <v>56</v>
      </c>
      <c r="L38" s="39">
        <v>88</v>
      </c>
    </row>
    <row r="39" spans="1:12" x14ac:dyDescent="0.25">
      <c r="K39" s="39" t="s">
        <v>59</v>
      </c>
      <c r="L39" s="39">
        <v>52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43" workbookViewId="0">
      <selection activeCell="E28" sqref="E28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36" t="s">
        <v>26</v>
      </c>
      <c r="F9" s="36"/>
      <c r="G9" s="36"/>
      <c r="H9" s="36"/>
      <c r="I9" s="36"/>
    </row>
    <row r="11" spans="5:9" ht="28.5" x14ac:dyDescent="0.25"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</row>
    <row r="12" spans="5:9" ht="15.75" x14ac:dyDescent="0.25">
      <c r="E12" s="6" t="s">
        <v>0</v>
      </c>
      <c r="F12" s="7" t="s">
        <v>17</v>
      </c>
      <c r="G12" s="8">
        <v>368</v>
      </c>
      <c r="H12" s="7">
        <f>121*3</f>
        <v>363</v>
      </c>
      <c r="I12" s="9">
        <f>1-G12/H12</f>
        <v>-1.377410468319562E-2</v>
      </c>
    </row>
    <row r="13" spans="5:9" ht="31.5" x14ac:dyDescent="0.25">
      <c r="E13" s="6" t="s">
        <v>1</v>
      </c>
      <c r="F13" s="7" t="s">
        <v>16</v>
      </c>
      <c r="G13" s="8">
        <v>251</v>
      </c>
      <c r="H13" s="7">
        <f>82*3</f>
        <v>246</v>
      </c>
      <c r="I13" s="9">
        <f t="shared" ref="I13:I18" si="0">1-G13/H13</f>
        <v>-2.0325203252032464E-2</v>
      </c>
    </row>
    <row r="14" spans="5:9" ht="31.5" x14ac:dyDescent="0.25">
      <c r="E14" s="6" t="s">
        <v>2</v>
      </c>
      <c r="F14" s="7" t="s">
        <v>19</v>
      </c>
      <c r="G14" s="8">
        <v>251</v>
      </c>
      <c r="H14" s="7">
        <f>82*3</f>
        <v>246</v>
      </c>
      <c r="I14" s="9">
        <f t="shared" si="0"/>
        <v>-2.0325203252032464E-2</v>
      </c>
    </row>
    <row r="15" spans="5:9" ht="15.75" x14ac:dyDescent="0.25">
      <c r="E15" s="6" t="s">
        <v>3</v>
      </c>
      <c r="F15" s="7" t="s">
        <v>12</v>
      </c>
      <c r="G15" s="8">
        <v>175</v>
      </c>
      <c r="H15" s="7">
        <f>56*3</f>
        <v>168</v>
      </c>
      <c r="I15" s="10">
        <f t="shared" si="0"/>
        <v>-4.1666666666666741E-2</v>
      </c>
    </row>
    <row r="16" spans="5:9" ht="31.5" x14ac:dyDescent="0.25">
      <c r="E16" s="6" t="s">
        <v>13</v>
      </c>
      <c r="F16" s="7" t="s">
        <v>15</v>
      </c>
      <c r="G16" s="8">
        <v>159</v>
      </c>
      <c r="H16" s="8">
        <f>56*3</f>
        <v>168</v>
      </c>
      <c r="I16" s="9">
        <f t="shared" si="0"/>
        <v>5.3571428571428603E-2</v>
      </c>
    </row>
    <row r="17" spans="5:9" ht="47.25" x14ac:dyDescent="0.25">
      <c r="E17" s="6" t="s">
        <v>4</v>
      </c>
      <c r="F17" s="7" t="s">
        <v>14</v>
      </c>
      <c r="G17" s="8">
        <v>73</v>
      </c>
      <c r="H17" s="7">
        <f>25*3</f>
        <v>75</v>
      </c>
      <c r="I17" s="9">
        <f t="shared" si="0"/>
        <v>2.6666666666666616E-2</v>
      </c>
    </row>
    <row r="18" spans="5:9" ht="15.75" x14ac:dyDescent="0.25">
      <c r="E18" s="6" t="s">
        <v>5</v>
      </c>
      <c r="F18" s="7" t="s">
        <v>18</v>
      </c>
      <c r="G18" s="8">
        <v>326</v>
      </c>
      <c r="H18" s="7">
        <f>104*3</f>
        <v>312</v>
      </c>
      <c r="I18" s="9">
        <f t="shared" si="0"/>
        <v>-4.4871794871794934E-2</v>
      </c>
    </row>
    <row r="23" spans="5:9" x14ac:dyDescent="0.25">
      <c r="E23" s="36" t="s">
        <v>24</v>
      </c>
      <c r="F23" s="36"/>
      <c r="G23" s="36"/>
      <c r="H23" s="36"/>
      <c r="I23" s="36"/>
    </row>
    <row r="25" spans="5:9" x14ac:dyDescent="0.25">
      <c r="E25" s="12" t="s">
        <v>7</v>
      </c>
      <c r="F25" s="12" t="s">
        <v>8</v>
      </c>
      <c r="G25" s="12" t="s">
        <v>9</v>
      </c>
      <c r="H25" s="12" t="s">
        <v>10</v>
      </c>
      <c r="I25" s="12" t="s">
        <v>11</v>
      </c>
    </row>
    <row r="26" spans="5:9" ht="15.75" x14ac:dyDescent="0.25">
      <c r="E26" s="17" t="s">
        <v>0</v>
      </c>
      <c r="F26" s="16" t="s">
        <v>17</v>
      </c>
      <c r="G26" s="14">
        <f>5*368</f>
        <v>1840</v>
      </c>
      <c r="H26" s="13">
        <f>721*3</f>
        <v>2163</v>
      </c>
      <c r="I26" s="15">
        <f>1-G26/H26</f>
        <v>0.14932963476652794</v>
      </c>
    </row>
    <row r="27" spans="5:9" ht="15.75" x14ac:dyDescent="0.25">
      <c r="E27" s="17" t="s">
        <v>1</v>
      </c>
      <c r="F27" s="16" t="s">
        <v>16</v>
      </c>
      <c r="G27" s="14">
        <f>5*251</f>
        <v>1255</v>
      </c>
      <c r="H27" s="13">
        <f>3*464</f>
        <v>1392</v>
      </c>
      <c r="I27" s="15">
        <f t="shared" ref="I27:I32" si="1">1-G27/H27</f>
        <v>9.8419540229885083E-2</v>
      </c>
    </row>
    <row r="28" spans="5:9" ht="15.75" x14ac:dyDescent="0.25">
      <c r="E28" s="17" t="s">
        <v>2</v>
      </c>
      <c r="F28" s="16" t="s">
        <v>19</v>
      </c>
      <c r="G28" s="14">
        <f>5*251</f>
        <v>1255</v>
      </c>
      <c r="H28" s="13">
        <f>3*462</f>
        <v>1386</v>
      </c>
      <c r="I28" s="15">
        <f t="shared" si="1"/>
        <v>9.4516594516594554E-2</v>
      </c>
    </row>
    <row r="29" spans="5:9" ht="15.75" x14ac:dyDescent="0.25">
      <c r="E29" s="17" t="s">
        <v>3</v>
      </c>
      <c r="F29" s="16" t="s">
        <v>12</v>
      </c>
      <c r="G29" s="14">
        <f>5*175</f>
        <v>875</v>
      </c>
      <c r="H29" s="13">
        <f>3*314</f>
        <v>942</v>
      </c>
      <c r="I29" s="11">
        <f t="shared" si="1"/>
        <v>7.1125265392781301E-2</v>
      </c>
    </row>
    <row r="30" spans="5:9" ht="15.75" x14ac:dyDescent="0.25">
      <c r="E30" s="17" t="s">
        <v>13</v>
      </c>
      <c r="F30" s="16" t="s">
        <v>15</v>
      </c>
      <c r="G30" s="14">
        <f>5*159</f>
        <v>795</v>
      </c>
      <c r="H30" s="13">
        <f>3*330</f>
        <v>990</v>
      </c>
      <c r="I30" s="15">
        <f t="shared" si="1"/>
        <v>0.19696969696969702</v>
      </c>
    </row>
    <row r="31" spans="5:9" ht="15.75" x14ac:dyDescent="0.25">
      <c r="E31" s="17" t="s">
        <v>4</v>
      </c>
      <c r="F31" s="16" t="s">
        <v>14</v>
      </c>
      <c r="G31" s="14">
        <f>5*73</f>
        <v>365</v>
      </c>
      <c r="H31" s="13">
        <f>3*141</f>
        <v>423</v>
      </c>
      <c r="I31" s="15">
        <f t="shared" si="1"/>
        <v>0.13711583924349879</v>
      </c>
    </row>
    <row r="32" spans="5:9" ht="15.75" x14ac:dyDescent="0.25">
      <c r="E32" s="17" t="s">
        <v>5</v>
      </c>
      <c r="F32" s="16" t="s">
        <v>18</v>
      </c>
      <c r="G32" s="14">
        <f>5*326</f>
        <v>1630</v>
      </c>
      <c r="H32" s="13">
        <f>3*599</f>
        <v>1797</v>
      </c>
      <c r="I32" s="15">
        <f t="shared" si="1"/>
        <v>9.2932665553700611E-2</v>
      </c>
    </row>
    <row r="35" spans="5:15" x14ac:dyDescent="0.25">
      <c r="E35" s="36" t="s">
        <v>25</v>
      </c>
      <c r="F35" s="36"/>
      <c r="G35" s="36"/>
      <c r="H35" s="36"/>
      <c r="I35" s="36"/>
    </row>
    <row r="37" spans="5:15" x14ac:dyDescent="0.25">
      <c r="E37" s="12" t="s">
        <v>7</v>
      </c>
      <c r="F37" s="12" t="s">
        <v>8</v>
      </c>
      <c r="G37" s="12" t="s">
        <v>9</v>
      </c>
      <c r="H37" s="12" t="s">
        <v>10</v>
      </c>
      <c r="I37" s="12" t="s">
        <v>11</v>
      </c>
      <c r="L37" s="18" t="s">
        <v>20</v>
      </c>
      <c r="M37" s="18" t="s">
        <v>21</v>
      </c>
      <c r="N37" s="18" t="s">
        <v>22</v>
      </c>
      <c r="O37" s="18" t="s">
        <v>23</v>
      </c>
    </row>
    <row r="38" spans="5:15" ht="15.75" x14ac:dyDescent="0.25">
      <c r="E38" s="17" t="s">
        <v>0</v>
      </c>
      <c r="F38" s="16" t="s">
        <v>17</v>
      </c>
      <c r="G38" s="14">
        <f>5*368</f>
        <v>1840</v>
      </c>
      <c r="H38" s="13">
        <v>2109</v>
      </c>
      <c r="I38" s="15">
        <f>1-G38/H38</f>
        <v>0.12754860123281175</v>
      </c>
      <c r="L38" s="18" t="s">
        <v>14</v>
      </c>
      <c r="M38" s="18">
        <v>377</v>
      </c>
      <c r="N38" s="18">
        <v>27</v>
      </c>
      <c r="O38" s="18">
        <v>0</v>
      </c>
    </row>
    <row r="39" spans="5:15" ht="15.75" x14ac:dyDescent="0.25">
      <c r="E39" s="17" t="s">
        <v>1</v>
      </c>
      <c r="F39" s="16" t="s">
        <v>16</v>
      </c>
      <c r="G39" s="14">
        <f>5*251</f>
        <v>1255</v>
      </c>
      <c r="H39" s="18">
        <v>1315</v>
      </c>
      <c r="I39" s="15">
        <f t="shared" ref="I39:I44" si="2">1-G39/H39</f>
        <v>4.5627376425855459E-2</v>
      </c>
      <c r="L39" s="18" t="s">
        <v>15</v>
      </c>
      <c r="M39" s="18">
        <v>998</v>
      </c>
      <c r="N39" s="18">
        <v>1</v>
      </c>
      <c r="O39" s="18">
        <v>0</v>
      </c>
    </row>
    <row r="40" spans="5:15" ht="15.75" x14ac:dyDescent="0.25">
      <c r="E40" s="17" t="s">
        <v>2</v>
      </c>
      <c r="F40" s="16" t="s">
        <v>19</v>
      </c>
      <c r="G40" s="14">
        <f>5*251</f>
        <v>1255</v>
      </c>
      <c r="H40" s="13">
        <v>1315</v>
      </c>
      <c r="I40" s="15">
        <f t="shared" si="2"/>
        <v>4.5627376425855459E-2</v>
      </c>
      <c r="L40" s="18" t="s">
        <v>16</v>
      </c>
      <c r="M40" s="18" t="s">
        <v>27</v>
      </c>
      <c r="N40" s="18">
        <v>0</v>
      </c>
      <c r="O40" s="18">
        <v>0</v>
      </c>
    </row>
    <row r="41" spans="5:15" ht="15.75" x14ac:dyDescent="0.25">
      <c r="E41" s="17" t="s">
        <v>3</v>
      </c>
      <c r="F41" s="16" t="s">
        <v>12</v>
      </c>
      <c r="G41" s="14">
        <f>5*175</f>
        <v>875</v>
      </c>
      <c r="H41" s="18">
        <v>924</v>
      </c>
      <c r="I41" s="11">
        <f t="shared" si="2"/>
        <v>5.3030303030302983E-2</v>
      </c>
      <c r="L41" s="18" t="s">
        <v>17</v>
      </c>
      <c r="M41" s="18" t="s">
        <v>28</v>
      </c>
      <c r="N41" s="18">
        <v>139</v>
      </c>
      <c r="O41" s="18">
        <v>0</v>
      </c>
    </row>
    <row r="42" spans="5:15" ht="15.75" x14ac:dyDescent="0.25">
      <c r="E42" s="17" t="s">
        <v>13</v>
      </c>
      <c r="F42" s="16" t="s">
        <v>15</v>
      </c>
      <c r="G42" s="14">
        <f>5*159</f>
        <v>795</v>
      </c>
      <c r="H42" s="18">
        <v>998</v>
      </c>
      <c r="I42" s="15">
        <f t="shared" si="2"/>
        <v>0.20340681362725455</v>
      </c>
      <c r="L42" s="18" t="s">
        <v>18</v>
      </c>
      <c r="M42" s="18" t="s">
        <v>29</v>
      </c>
      <c r="N42" s="18">
        <v>1</v>
      </c>
      <c r="O42" s="18">
        <v>0</v>
      </c>
    </row>
    <row r="43" spans="5:15" ht="15.75" x14ac:dyDescent="0.25">
      <c r="E43" s="17" t="s">
        <v>4</v>
      </c>
      <c r="F43" s="16" t="s">
        <v>14</v>
      </c>
      <c r="G43" s="14">
        <f>5*73</f>
        <v>365</v>
      </c>
      <c r="H43" s="18">
        <v>404</v>
      </c>
      <c r="I43" s="15">
        <f t="shared" si="2"/>
        <v>9.6534653465346509E-2</v>
      </c>
      <c r="L43" s="18" t="s">
        <v>12</v>
      </c>
      <c r="M43" s="18">
        <v>924</v>
      </c>
      <c r="N43" s="18">
        <v>0</v>
      </c>
      <c r="O43" s="18">
        <v>0</v>
      </c>
    </row>
    <row r="44" spans="5:15" ht="15.75" x14ac:dyDescent="0.25">
      <c r="E44" s="17" t="s">
        <v>5</v>
      </c>
      <c r="F44" s="16" t="s">
        <v>18</v>
      </c>
      <c r="G44" s="14">
        <f>5*326</f>
        <v>1630</v>
      </c>
      <c r="H44" s="13">
        <v>1675</v>
      </c>
      <c r="I44" s="15">
        <f t="shared" si="2"/>
        <v>2.68656716417911E-2</v>
      </c>
      <c r="L44" s="18" t="s">
        <v>19</v>
      </c>
      <c r="M44" s="18" t="s">
        <v>27</v>
      </c>
      <c r="N44" s="18">
        <v>0</v>
      </c>
      <c r="O44" s="18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Автоматизированный расчет</vt:lpstr>
      <vt:lpstr>Соответствие профилю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Альмир Хамидуллин</cp:lastModifiedBy>
  <dcterms:created xsi:type="dcterms:W3CDTF">2015-06-05T18:19:34Z</dcterms:created>
  <dcterms:modified xsi:type="dcterms:W3CDTF">2020-09-21T20:58:08Z</dcterms:modified>
</cp:coreProperties>
</file>