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orecasting-tm-ci\database\"/>
    </mc:Choice>
  </mc:AlternateContent>
  <bookViews>
    <workbookView xWindow="0" yWindow="0" windowWidth="23040" windowHeight="9180" activeTab="1"/>
  </bookViews>
  <sheets>
    <sheet name="12 bulan" sheetId="1" r:id="rId1"/>
    <sheet name="24 bu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G4" i="2" s="1"/>
  <c r="O7" i="2"/>
  <c r="O8" i="2"/>
  <c r="O9" i="2"/>
  <c r="O10" i="2"/>
  <c r="G10" i="2" s="1"/>
  <c r="O11" i="2"/>
  <c r="O12" i="2"/>
  <c r="O13" i="2"/>
  <c r="O14" i="2"/>
  <c r="G14" i="2" s="1"/>
  <c r="O15" i="2"/>
  <c r="O16" i="2"/>
  <c r="O17" i="2"/>
  <c r="O18" i="2"/>
  <c r="G18" i="2" s="1"/>
  <c r="O19" i="2"/>
  <c r="O20" i="2"/>
  <c r="O21" i="2"/>
  <c r="O22" i="2"/>
  <c r="G22" i="2" s="1"/>
  <c r="O23" i="2"/>
  <c r="O24" i="2"/>
  <c r="O25" i="2"/>
  <c r="D3" i="2"/>
  <c r="E3" i="2"/>
  <c r="D4" i="2"/>
  <c r="E4" i="2"/>
  <c r="D5" i="2"/>
  <c r="E5" i="2"/>
  <c r="G5" i="2"/>
  <c r="D6" i="2"/>
  <c r="E6" i="2"/>
  <c r="D7" i="2"/>
  <c r="E7" i="2"/>
  <c r="D8" i="2"/>
  <c r="E8" i="2"/>
  <c r="D9" i="2"/>
  <c r="E9" i="2"/>
  <c r="G9" i="2"/>
  <c r="D10" i="2"/>
  <c r="E10" i="2"/>
  <c r="D11" i="2"/>
  <c r="E11" i="2"/>
  <c r="G11" i="2"/>
  <c r="D12" i="2"/>
  <c r="E12" i="2"/>
  <c r="G12" i="2"/>
  <c r="D13" i="2"/>
  <c r="E13" i="2"/>
  <c r="G13" i="2"/>
  <c r="D14" i="2"/>
  <c r="E14" i="2"/>
  <c r="D15" i="2"/>
  <c r="E15" i="2"/>
  <c r="G15" i="2"/>
  <c r="D16" i="2"/>
  <c r="E16" i="2"/>
  <c r="G16" i="2"/>
  <c r="D17" i="2"/>
  <c r="E17" i="2"/>
  <c r="G17" i="2"/>
  <c r="D18" i="2"/>
  <c r="E18" i="2"/>
  <c r="D19" i="2"/>
  <c r="E19" i="2"/>
  <c r="G19" i="2"/>
  <c r="D20" i="2"/>
  <c r="E20" i="2"/>
  <c r="G20" i="2"/>
  <c r="D21" i="2"/>
  <c r="E21" i="2"/>
  <c r="G21" i="2"/>
  <c r="D22" i="2"/>
  <c r="E22" i="2"/>
  <c r="D23" i="2"/>
  <c r="E23" i="2"/>
  <c r="G23" i="2"/>
  <c r="D24" i="2"/>
  <c r="E24" i="2"/>
  <c r="G24" i="2"/>
  <c r="D25" i="2"/>
  <c r="E25" i="2"/>
  <c r="G25" i="2"/>
  <c r="B51" i="2"/>
  <c r="B52" i="2" s="1"/>
  <c r="B53" i="2" s="1"/>
  <c r="B34" i="2"/>
  <c r="B27" i="2"/>
  <c r="C26" i="2"/>
  <c r="B35" i="2" s="1"/>
  <c r="B26" i="2"/>
  <c r="A34" i="2" s="1"/>
  <c r="O2" i="2"/>
  <c r="G2" i="2" s="1"/>
  <c r="E2" i="2"/>
  <c r="D2" i="2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O3" i="1"/>
  <c r="O4" i="1"/>
  <c r="O5" i="1"/>
  <c r="O6" i="1"/>
  <c r="O7" i="1"/>
  <c r="O8" i="1"/>
  <c r="O9" i="1"/>
  <c r="O10" i="1"/>
  <c r="O11" i="1"/>
  <c r="O12" i="1"/>
  <c r="O13" i="1"/>
  <c r="O2" i="1"/>
  <c r="H24" i="2" l="1"/>
  <c r="H21" i="2"/>
  <c r="H11" i="2"/>
  <c r="H22" i="2"/>
  <c r="H18" i="2"/>
  <c r="H14" i="2"/>
  <c r="H23" i="2"/>
  <c r="H20" i="2"/>
  <c r="H17" i="2"/>
  <c r="H10" i="2"/>
  <c r="H4" i="2"/>
  <c r="H25" i="2"/>
  <c r="H15" i="2"/>
  <c r="H12" i="2"/>
  <c r="H9" i="2"/>
  <c r="H19" i="2"/>
  <c r="H16" i="2"/>
  <c r="H13" i="2"/>
  <c r="H5" i="2"/>
  <c r="G6" i="2"/>
  <c r="H6" i="2" s="1"/>
  <c r="G7" i="2"/>
  <c r="H7" i="2" s="1"/>
  <c r="G3" i="2"/>
  <c r="H3" i="2" s="1"/>
  <c r="G8" i="2"/>
  <c r="H8" i="2" s="1"/>
  <c r="D26" i="2"/>
  <c r="A35" i="2" s="1"/>
  <c r="A42" i="2" s="1"/>
  <c r="E26" i="2"/>
  <c r="C35" i="2" s="1"/>
  <c r="C42" i="2" s="1"/>
  <c r="H2" i="2"/>
  <c r="B41" i="2"/>
  <c r="B42" i="2"/>
  <c r="B37" i="2"/>
  <c r="A41" i="2"/>
  <c r="C34" i="2"/>
  <c r="B38" i="2" s="1"/>
  <c r="B15" i="1"/>
  <c r="B14" i="1"/>
  <c r="A37" i="2" l="1"/>
  <c r="A43" i="2"/>
  <c r="A38" i="2"/>
  <c r="A39" i="2" s="1"/>
  <c r="C38" i="2"/>
  <c r="C37" i="2"/>
  <c r="C41" i="2"/>
  <c r="C43" i="2" s="1"/>
  <c r="A46" i="2" s="1"/>
  <c r="B39" i="2"/>
  <c r="B43" i="2"/>
  <c r="E2" i="1"/>
  <c r="B39" i="1"/>
  <c r="B40" i="1" s="1"/>
  <c r="B41" i="1" s="1"/>
  <c r="B22" i="1"/>
  <c r="C39" i="2" l="1"/>
  <c r="B46" i="2"/>
  <c r="F2" i="2" s="1"/>
  <c r="I2" i="2" s="1"/>
  <c r="J2" i="2" s="1"/>
  <c r="E11" i="1"/>
  <c r="E12" i="1"/>
  <c r="E13" i="1"/>
  <c r="E3" i="1"/>
  <c r="E4" i="1"/>
  <c r="E5" i="1"/>
  <c r="E6" i="1"/>
  <c r="E7" i="1"/>
  <c r="E8" i="1"/>
  <c r="E9" i="1"/>
  <c r="E10" i="1"/>
  <c r="A22" i="1"/>
  <c r="D3" i="1"/>
  <c r="D4" i="1"/>
  <c r="D5" i="1"/>
  <c r="D6" i="1"/>
  <c r="D7" i="1"/>
  <c r="D8" i="1"/>
  <c r="D9" i="1"/>
  <c r="D10" i="1"/>
  <c r="D11" i="1"/>
  <c r="D12" i="1"/>
  <c r="D13" i="1"/>
  <c r="D2" i="1"/>
  <c r="C48" i="2" l="1"/>
  <c r="C51" i="2"/>
  <c r="C53" i="2"/>
  <c r="F4" i="2"/>
  <c r="I4" i="2" s="1"/>
  <c r="J4" i="2" s="1"/>
  <c r="F6" i="2"/>
  <c r="I6" i="2" s="1"/>
  <c r="J6" i="2" s="1"/>
  <c r="F8" i="2"/>
  <c r="I8" i="2" s="1"/>
  <c r="J8" i="2" s="1"/>
  <c r="F10" i="2"/>
  <c r="I10" i="2" s="1"/>
  <c r="J10" i="2" s="1"/>
  <c r="F12" i="2"/>
  <c r="I12" i="2" s="1"/>
  <c r="J12" i="2" s="1"/>
  <c r="F14" i="2"/>
  <c r="I14" i="2" s="1"/>
  <c r="J14" i="2" s="1"/>
  <c r="F16" i="2"/>
  <c r="I16" i="2" s="1"/>
  <c r="J16" i="2" s="1"/>
  <c r="F18" i="2"/>
  <c r="I18" i="2" s="1"/>
  <c r="J18" i="2" s="1"/>
  <c r="F20" i="2"/>
  <c r="I20" i="2" s="1"/>
  <c r="J20" i="2" s="1"/>
  <c r="F22" i="2"/>
  <c r="I22" i="2" s="1"/>
  <c r="J22" i="2" s="1"/>
  <c r="F24" i="2"/>
  <c r="I24" i="2" s="1"/>
  <c r="J24" i="2" s="1"/>
  <c r="F3" i="2"/>
  <c r="I3" i="2" s="1"/>
  <c r="J3" i="2" s="1"/>
  <c r="F5" i="2"/>
  <c r="I5" i="2" s="1"/>
  <c r="J5" i="2" s="1"/>
  <c r="F7" i="2"/>
  <c r="I7" i="2" s="1"/>
  <c r="J7" i="2" s="1"/>
  <c r="F9" i="2"/>
  <c r="I9" i="2" s="1"/>
  <c r="J9" i="2" s="1"/>
  <c r="F11" i="2"/>
  <c r="I11" i="2" s="1"/>
  <c r="J11" i="2" s="1"/>
  <c r="F13" i="2"/>
  <c r="I13" i="2" s="1"/>
  <c r="J13" i="2" s="1"/>
  <c r="F15" i="2"/>
  <c r="I15" i="2" s="1"/>
  <c r="J15" i="2" s="1"/>
  <c r="F17" i="2"/>
  <c r="I17" i="2" s="1"/>
  <c r="J17" i="2" s="1"/>
  <c r="F19" i="2"/>
  <c r="I19" i="2" s="1"/>
  <c r="J19" i="2" s="1"/>
  <c r="F21" i="2"/>
  <c r="I21" i="2" s="1"/>
  <c r="J21" i="2" s="1"/>
  <c r="F23" i="2"/>
  <c r="I23" i="2" s="1"/>
  <c r="J23" i="2" s="1"/>
  <c r="F25" i="2"/>
  <c r="I25" i="2" s="1"/>
  <c r="J25" i="2" s="1"/>
  <c r="C52" i="2"/>
  <c r="K2" i="2"/>
  <c r="L2" i="2"/>
  <c r="D14" i="1"/>
  <c r="A23" i="1" s="1"/>
  <c r="C14" i="1"/>
  <c r="L19" i="2" l="1"/>
  <c r="K19" i="2"/>
  <c r="M19" i="2" s="1"/>
  <c r="K18" i="2"/>
  <c r="M18" i="2" s="1"/>
  <c r="L18" i="2"/>
  <c r="L25" i="2"/>
  <c r="K25" i="2"/>
  <c r="M25" i="2" s="1"/>
  <c r="L17" i="2"/>
  <c r="K17" i="2"/>
  <c r="M17" i="2" s="1"/>
  <c r="L9" i="2"/>
  <c r="K9" i="2"/>
  <c r="M9" i="2" s="1"/>
  <c r="K24" i="2"/>
  <c r="M24" i="2" s="1"/>
  <c r="L24" i="2"/>
  <c r="K16" i="2"/>
  <c r="M16" i="2" s="1"/>
  <c r="L16" i="2"/>
  <c r="K8" i="2"/>
  <c r="M8" i="2" s="1"/>
  <c r="L8" i="2"/>
  <c r="L3" i="2"/>
  <c r="K3" i="2"/>
  <c r="M3" i="2" s="1"/>
  <c r="L15" i="2"/>
  <c r="K15" i="2"/>
  <c r="M15" i="2" s="1"/>
  <c r="L7" i="2"/>
  <c r="K7" i="2"/>
  <c r="M7" i="2" s="1"/>
  <c r="K22" i="2"/>
  <c r="M22" i="2" s="1"/>
  <c r="L22" i="2"/>
  <c r="K14" i="2"/>
  <c r="M14" i="2" s="1"/>
  <c r="L14" i="2"/>
  <c r="K6" i="2"/>
  <c r="M6" i="2" s="1"/>
  <c r="L6" i="2"/>
  <c r="L11" i="2"/>
  <c r="K11" i="2"/>
  <c r="M11" i="2" s="1"/>
  <c r="K10" i="2"/>
  <c r="M10" i="2" s="1"/>
  <c r="L10" i="2"/>
  <c r="L23" i="2"/>
  <c r="K23" i="2"/>
  <c r="M23" i="2" s="1"/>
  <c r="L21" i="2"/>
  <c r="K21" i="2"/>
  <c r="M21" i="2" s="1"/>
  <c r="L13" i="2"/>
  <c r="K13" i="2"/>
  <c r="M13" i="2" s="1"/>
  <c r="L5" i="2"/>
  <c r="K5" i="2"/>
  <c r="M5" i="2" s="1"/>
  <c r="K20" i="2"/>
  <c r="M20" i="2" s="1"/>
  <c r="L20" i="2"/>
  <c r="K12" i="2"/>
  <c r="M12" i="2" s="1"/>
  <c r="L12" i="2"/>
  <c r="K4" i="2"/>
  <c r="M4" i="2" s="1"/>
  <c r="L4" i="2"/>
  <c r="M2" i="2"/>
  <c r="C22" i="1"/>
  <c r="B23" i="1"/>
  <c r="A30" i="1"/>
  <c r="B32" i="2" l="1"/>
  <c r="B29" i="2"/>
  <c r="B30" i="2" s="1"/>
  <c r="B31" i="2"/>
  <c r="B30" i="1"/>
  <c r="B26" i="1"/>
  <c r="B29" i="1"/>
  <c r="B31" i="1" s="1"/>
  <c r="A29" i="1"/>
  <c r="A31" i="1" s="1"/>
  <c r="C29" i="1"/>
  <c r="A26" i="1"/>
  <c r="E14" i="1"/>
  <c r="C23" i="1" s="1"/>
  <c r="A25" i="1" l="1"/>
  <c r="A27" i="1" s="1"/>
  <c r="C25" i="1"/>
  <c r="C30" i="1"/>
  <c r="C31" i="1" s="1"/>
  <c r="A34" i="1" s="1"/>
  <c r="C26" i="1"/>
  <c r="B25" i="1"/>
  <c r="B27" i="1" s="1"/>
  <c r="C27" i="1" l="1"/>
  <c r="B34" i="1"/>
  <c r="F3" i="1" l="1"/>
  <c r="F7" i="1"/>
  <c r="F11" i="1"/>
  <c r="F4" i="1"/>
  <c r="F8" i="1"/>
  <c r="F6" i="1"/>
  <c r="F2" i="1"/>
  <c r="F12" i="1"/>
  <c r="F5" i="1"/>
  <c r="F9" i="1"/>
  <c r="F13" i="1"/>
  <c r="F10" i="1"/>
  <c r="C36" i="1"/>
  <c r="C41" i="1"/>
  <c r="C39" i="1"/>
  <c r="C40" i="1"/>
  <c r="I10" i="1" l="1"/>
  <c r="J10" i="1" s="1"/>
  <c r="L10" i="1" s="1"/>
  <c r="I12" i="1"/>
  <c r="J12" i="1" s="1"/>
  <c r="I4" i="1"/>
  <c r="J4" i="1" s="1"/>
  <c r="K4" i="1" s="1"/>
  <c r="M4" i="1" s="1"/>
  <c r="I13" i="1"/>
  <c r="J13" i="1" s="1"/>
  <c r="L13" i="1" s="1"/>
  <c r="I2" i="1"/>
  <c r="J2" i="1" s="1"/>
  <c r="K2" i="1" s="1"/>
  <c r="I11" i="1"/>
  <c r="J11" i="1" s="1"/>
  <c r="I9" i="1"/>
  <c r="J9" i="1" s="1"/>
  <c r="K9" i="1" s="1"/>
  <c r="M9" i="1" s="1"/>
  <c r="I6" i="1"/>
  <c r="J6" i="1" s="1"/>
  <c r="L6" i="1" s="1"/>
  <c r="I7" i="1"/>
  <c r="J7" i="1" s="1"/>
  <c r="K7" i="1" s="1"/>
  <c r="M7" i="1" s="1"/>
  <c r="I5" i="1"/>
  <c r="J5" i="1" s="1"/>
  <c r="I8" i="1"/>
  <c r="J8" i="1" s="1"/>
  <c r="K8" i="1" s="1"/>
  <c r="M8" i="1" s="1"/>
  <c r="I3" i="1"/>
  <c r="J3" i="1" s="1"/>
  <c r="L3" i="1" s="1"/>
  <c r="K10" i="1"/>
  <c r="M10" i="1" s="1"/>
  <c r="L12" i="1"/>
  <c r="K12" i="1"/>
  <c r="M12" i="1" s="1"/>
  <c r="L4" i="1"/>
  <c r="L2" i="1"/>
  <c r="L11" i="1"/>
  <c r="K11" i="1"/>
  <c r="M11" i="1" s="1"/>
  <c r="L7" i="1"/>
  <c r="L5" i="1"/>
  <c r="K5" i="1"/>
  <c r="M5" i="1" s="1"/>
  <c r="L8" i="1" l="1"/>
  <c r="B17" i="1" s="1"/>
  <c r="B18" i="1" s="1"/>
  <c r="K6" i="1"/>
  <c r="M6" i="1" s="1"/>
  <c r="K3" i="1"/>
  <c r="M3" i="1" s="1"/>
  <c r="L9" i="1"/>
  <c r="K13" i="1"/>
  <c r="M13" i="1" s="1"/>
  <c r="M2" i="1"/>
  <c r="B20" i="1" s="1"/>
  <c r="B19" i="1" l="1"/>
</calcChain>
</file>

<file path=xl/sharedStrings.xml><?xml version="1.0" encoding="utf-8"?>
<sst xmlns="http://schemas.openxmlformats.org/spreadsheetml/2006/main" count="56" uniqueCount="26">
  <si>
    <t>No</t>
  </si>
  <si>
    <t>X</t>
  </si>
  <si>
    <t>Total</t>
  </si>
  <si>
    <t>Persamaan</t>
  </si>
  <si>
    <t>a</t>
  </si>
  <si>
    <t>b</t>
  </si>
  <si>
    <t>Hasil</t>
  </si>
  <si>
    <t>Ft</t>
  </si>
  <si>
    <t>Periode (t)</t>
  </si>
  <si>
    <t>Yt</t>
  </si>
  <si>
    <t>X*Y</t>
  </si>
  <si>
    <t>X^2</t>
  </si>
  <si>
    <t>|e|</t>
  </si>
  <si>
    <t>e^2</t>
  </si>
  <si>
    <t>|e/Yt|</t>
  </si>
  <si>
    <t>Mencari b</t>
  </si>
  <si>
    <t>Mencari a</t>
  </si>
  <si>
    <t>MSE</t>
  </si>
  <si>
    <t>RMSE</t>
  </si>
  <si>
    <t>MAD</t>
  </si>
  <si>
    <t>MAPE</t>
  </si>
  <si>
    <t>Indek Musim</t>
  </si>
  <si>
    <t>Rata</t>
  </si>
  <si>
    <t>Y*</t>
  </si>
  <si>
    <t>e=Y*-Yt</t>
  </si>
  <si>
    <t>Bantuan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</si>
</sst>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1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10" fontId="0" fillId="0" borderId="1" xfId="1" applyNumberFormat="1" applyFont="1" applyBorder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18" sqref="A1:XFD1048576"/>
    </sheetView>
  </sheetViews>
  <sheetFormatPr defaultRowHeight="14.4" x14ac:dyDescent="0.3"/>
  <cols>
    <col min="8" max="8" width="11.33203125" bestFit="1" customWidth="1"/>
  </cols>
  <sheetData>
    <row r="1" spans="1:15" x14ac:dyDescent="0.3">
      <c r="A1" s="1" t="s">
        <v>8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7</v>
      </c>
      <c r="G1" s="1" t="s">
        <v>22</v>
      </c>
      <c r="H1" s="1" t="s">
        <v>21</v>
      </c>
      <c r="I1" s="1" t="s">
        <v>23</v>
      </c>
      <c r="J1" s="8" t="s">
        <v>24</v>
      </c>
      <c r="K1" s="8" t="s">
        <v>12</v>
      </c>
      <c r="L1" s="8" t="s">
        <v>13</v>
      </c>
      <c r="M1" s="8" t="s">
        <v>14</v>
      </c>
      <c r="O1" t="s">
        <v>25</v>
      </c>
    </row>
    <row r="2" spans="1:15" x14ac:dyDescent="0.3">
      <c r="A2" s="5">
        <v>42370</v>
      </c>
      <c r="B2" s="1">
        <v>230</v>
      </c>
      <c r="C2" s="2">
        <v>0</v>
      </c>
      <c r="D2" s="1">
        <f>B2*C2</f>
        <v>0</v>
      </c>
      <c r="E2" s="2">
        <f>C2^2</f>
        <v>0</v>
      </c>
      <c r="F2" s="1">
        <f t="shared" ref="F2:F13" si="0">$B$34+C2*$A$34</f>
        <v>210.96153846153845</v>
      </c>
      <c r="G2" s="1">
        <f>AVERAGEIF($O$2:$O$13,O2,$B$2:$B$13)</f>
        <v>230</v>
      </c>
      <c r="H2" s="1">
        <f>G2/$B$15</f>
        <v>1.1288343558282208</v>
      </c>
      <c r="I2" s="1">
        <f t="shared" ref="I2:I13" si="1">F2*H2</f>
        <v>238.14063237376118</v>
      </c>
      <c r="J2" s="1">
        <f>I2-B2</f>
        <v>8.1406323737611785</v>
      </c>
      <c r="K2" s="1">
        <f>ABS(J2)</f>
        <v>8.1406323737611785</v>
      </c>
      <c r="L2" s="1">
        <f>J2^2</f>
        <v>66.269895444728562</v>
      </c>
      <c r="M2" s="9">
        <f t="shared" ref="M2:M13" si="2">K2/B2</f>
        <v>3.5394053798961649E-2</v>
      </c>
      <c r="O2" s="10">
        <f>MOD(C2,12)</f>
        <v>0</v>
      </c>
    </row>
    <row r="3" spans="1:15" x14ac:dyDescent="0.3">
      <c r="A3" s="5">
        <v>42401</v>
      </c>
      <c r="B3" s="1">
        <v>194</v>
      </c>
      <c r="C3" s="2">
        <v>1</v>
      </c>
      <c r="D3" s="1">
        <f t="shared" ref="D3:D13" si="3">B3*C3</f>
        <v>194</v>
      </c>
      <c r="E3" s="2">
        <f t="shared" ref="E3:E13" si="4">C3^2</f>
        <v>1</v>
      </c>
      <c r="F3" s="1">
        <f t="shared" si="0"/>
        <v>209.65034965034965</v>
      </c>
      <c r="G3" s="1">
        <f t="shared" ref="G3:G13" si="5">AVERAGEIF($O$2:$O$13,O3,$B$2:$B$13)</f>
        <v>194</v>
      </c>
      <c r="H3" s="1">
        <f t="shared" ref="H3:H13" si="6">G3/$B$15</f>
        <v>0.95214723926380374</v>
      </c>
      <c r="I3" s="1">
        <f t="shared" si="1"/>
        <v>199.61800163027158</v>
      </c>
      <c r="J3" s="1">
        <f t="shared" ref="J3:J13" si="7">I3-B3</f>
        <v>5.6180016302715785</v>
      </c>
      <c r="K3" s="1">
        <f t="shared" ref="K3:K13" si="8">ABS(J3)</f>
        <v>5.6180016302715785</v>
      </c>
      <c r="L3" s="1">
        <f t="shared" ref="L3:L13" si="9">J3^2</f>
        <v>31.561942317734115</v>
      </c>
      <c r="M3" s="9">
        <f t="shared" si="2"/>
        <v>2.8958771290059682E-2</v>
      </c>
      <c r="O3" s="10">
        <f t="shared" ref="O3:O13" si="10">MOD(C3,12)</f>
        <v>1</v>
      </c>
    </row>
    <row r="4" spans="1:15" x14ac:dyDescent="0.3">
      <c r="A4" s="5">
        <v>42430</v>
      </c>
      <c r="B4" s="1">
        <v>268</v>
      </c>
      <c r="C4" s="2">
        <v>2</v>
      </c>
      <c r="D4" s="1">
        <f t="shared" si="3"/>
        <v>536</v>
      </c>
      <c r="E4" s="2">
        <f t="shared" si="4"/>
        <v>4</v>
      </c>
      <c r="F4" s="1">
        <f t="shared" si="0"/>
        <v>208.33916083916083</v>
      </c>
      <c r="G4" s="1">
        <f t="shared" si="5"/>
        <v>268</v>
      </c>
      <c r="H4" s="1">
        <f t="shared" si="6"/>
        <v>1.3153374233128834</v>
      </c>
      <c r="I4" s="1">
        <f t="shared" si="1"/>
        <v>274.03629499335017</v>
      </c>
      <c r="J4" s="1">
        <f t="shared" si="7"/>
        <v>6.0362949933501682</v>
      </c>
      <c r="K4" s="1">
        <f t="shared" si="8"/>
        <v>6.0362949933501682</v>
      </c>
      <c r="L4" s="1">
        <f t="shared" si="9"/>
        <v>36.43685724674431</v>
      </c>
      <c r="M4" s="9">
        <f t="shared" si="2"/>
        <v>2.2523488781157345E-2</v>
      </c>
      <c r="O4" s="10">
        <f t="shared" si="10"/>
        <v>2</v>
      </c>
    </row>
    <row r="5" spans="1:15" x14ac:dyDescent="0.3">
      <c r="A5" s="5">
        <v>42461</v>
      </c>
      <c r="B5" s="1">
        <v>152</v>
      </c>
      <c r="C5" s="2">
        <v>3</v>
      </c>
      <c r="D5" s="1">
        <f t="shared" si="3"/>
        <v>456</v>
      </c>
      <c r="E5" s="2">
        <f t="shared" si="4"/>
        <v>9</v>
      </c>
      <c r="F5" s="1">
        <f t="shared" si="0"/>
        <v>207.02797202797203</v>
      </c>
      <c r="G5" s="1">
        <f t="shared" si="5"/>
        <v>152</v>
      </c>
      <c r="H5" s="1">
        <f t="shared" si="6"/>
        <v>0.74601226993865033</v>
      </c>
      <c r="I5" s="1">
        <f t="shared" si="1"/>
        <v>154.44540735338282</v>
      </c>
      <c r="J5" s="1">
        <f t="shared" si="7"/>
        <v>2.4454073533828193</v>
      </c>
      <c r="K5" s="1">
        <f t="shared" si="8"/>
        <v>2.4454073533828193</v>
      </c>
      <c r="L5" s="1">
        <f t="shared" si="9"/>
        <v>5.9800171239787652</v>
      </c>
      <c r="M5" s="9">
        <f t="shared" si="2"/>
        <v>1.6088206272255389E-2</v>
      </c>
      <c r="O5" s="10">
        <f t="shared" si="10"/>
        <v>3</v>
      </c>
    </row>
    <row r="6" spans="1:15" x14ac:dyDescent="0.3">
      <c r="A6" s="5">
        <v>42491</v>
      </c>
      <c r="B6" s="1">
        <v>204</v>
      </c>
      <c r="C6" s="2">
        <v>4</v>
      </c>
      <c r="D6" s="1">
        <f t="shared" si="3"/>
        <v>816</v>
      </c>
      <c r="E6" s="2">
        <f t="shared" si="4"/>
        <v>16</v>
      </c>
      <c r="F6" s="1">
        <f t="shared" si="0"/>
        <v>205.7167832167832</v>
      </c>
      <c r="G6" s="1">
        <f t="shared" si="5"/>
        <v>204</v>
      </c>
      <c r="H6" s="1">
        <f t="shared" si="6"/>
        <v>1.0012269938650307</v>
      </c>
      <c r="I6" s="1">
        <f t="shared" si="1"/>
        <v>205.96919644772404</v>
      </c>
      <c r="J6" s="1">
        <f t="shared" si="7"/>
        <v>1.9691964477240447</v>
      </c>
      <c r="K6" s="1">
        <f t="shared" si="8"/>
        <v>1.9691964477240447</v>
      </c>
      <c r="L6" s="1">
        <f t="shared" si="9"/>
        <v>3.8777346497289962</v>
      </c>
      <c r="M6" s="9">
        <f t="shared" si="2"/>
        <v>9.6529237633531609E-3</v>
      </c>
      <c r="O6" s="10">
        <f t="shared" si="10"/>
        <v>4</v>
      </c>
    </row>
    <row r="7" spans="1:15" x14ac:dyDescent="0.3">
      <c r="A7" s="5">
        <v>42522</v>
      </c>
      <c r="B7" s="1">
        <v>202</v>
      </c>
      <c r="C7" s="2">
        <v>5</v>
      </c>
      <c r="D7" s="1">
        <f t="shared" si="3"/>
        <v>1010</v>
      </c>
      <c r="E7" s="2">
        <f t="shared" si="4"/>
        <v>25</v>
      </c>
      <c r="F7" s="1">
        <f t="shared" si="0"/>
        <v>204.4055944055944</v>
      </c>
      <c r="G7" s="1">
        <f t="shared" si="5"/>
        <v>202</v>
      </c>
      <c r="H7" s="1">
        <f t="shared" si="6"/>
        <v>0.99141104294478533</v>
      </c>
      <c r="I7" s="1">
        <f t="shared" si="1"/>
        <v>202.64996353339913</v>
      </c>
      <c r="J7" s="1">
        <f t="shared" si="7"/>
        <v>0.64996353339913071</v>
      </c>
      <c r="K7" s="1">
        <f t="shared" si="8"/>
        <v>0.64996353339913071</v>
      </c>
      <c r="L7" s="1">
        <f t="shared" si="9"/>
        <v>0.42245259474868291</v>
      </c>
      <c r="M7" s="9">
        <f t="shared" si="2"/>
        <v>3.2176412544511423E-3</v>
      </c>
      <c r="O7" s="10">
        <f t="shared" si="10"/>
        <v>5</v>
      </c>
    </row>
    <row r="8" spans="1:15" x14ac:dyDescent="0.3">
      <c r="A8" s="5">
        <v>42552</v>
      </c>
      <c r="B8" s="1">
        <v>242</v>
      </c>
      <c r="C8" s="2">
        <v>6</v>
      </c>
      <c r="D8" s="1">
        <f t="shared" si="3"/>
        <v>1452</v>
      </c>
      <c r="E8" s="2">
        <f t="shared" si="4"/>
        <v>36</v>
      </c>
      <c r="F8" s="1">
        <f t="shared" si="0"/>
        <v>203.09440559440557</v>
      </c>
      <c r="G8" s="1">
        <f t="shared" si="5"/>
        <v>242</v>
      </c>
      <c r="H8" s="1">
        <f t="shared" si="6"/>
        <v>1.1877300613496933</v>
      </c>
      <c r="I8" s="1">
        <f t="shared" si="1"/>
        <v>241.22133081642281</v>
      </c>
      <c r="J8" s="1">
        <f t="shared" si="7"/>
        <v>-0.77866918357719328</v>
      </c>
      <c r="K8" s="1">
        <f t="shared" si="8"/>
        <v>0.77866918357719328</v>
      </c>
      <c r="L8" s="1">
        <f t="shared" si="9"/>
        <v>0.60632569745277276</v>
      </c>
      <c r="M8" s="9">
        <f t="shared" si="2"/>
        <v>3.2176412544512121E-3</v>
      </c>
      <c r="O8" s="10">
        <f t="shared" si="10"/>
        <v>6</v>
      </c>
    </row>
    <row r="9" spans="1:15" x14ac:dyDescent="0.3">
      <c r="A9" s="5">
        <v>42583</v>
      </c>
      <c r="B9" s="1">
        <v>181</v>
      </c>
      <c r="C9" s="2">
        <v>7</v>
      </c>
      <c r="D9" s="1">
        <f t="shared" si="3"/>
        <v>1267</v>
      </c>
      <c r="E9" s="2">
        <f t="shared" si="4"/>
        <v>49</v>
      </c>
      <c r="F9" s="1">
        <f t="shared" si="0"/>
        <v>201.78321678321677</v>
      </c>
      <c r="G9" s="1">
        <f t="shared" si="5"/>
        <v>181</v>
      </c>
      <c r="H9" s="1">
        <f t="shared" si="6"/>
        <v>0.88834355828220857</v>
      </c>
      <c r="I9" s="1">
        <f t="shared" si="1"/>
        <v>179.25282079883306</v>
      </c>
      <c r="J9" s="1">
        <f t="shared" si="7"/>
        <v>-1.7471792011669436</v>
      </c>
      <c r="K9" s="1">
        <f t="shared" si="8"/>
        <v>1.7471792011669436</v>
      </c>
      <c r="L9" s="1">
        <f t="shared" si="9"/>
        <v>3.0526351609903593</v>
      </c>
      <c r="M9" s="9">
        <f t="shared" si="2"/>
        <v>9.6529237633532789E-3</v>
      </c>
      <c r="O9" s="10">
        <f t="shared" si="10"/>
        <v>7</v>
      </c>
    </row>
    <row r="10" spans="1:15" x14ac:dyDescent="0.3">
      <c r="A10" s="5">
        <v>42614</v>
      </c>
      <c r="B10" s="1">
        <v>161</v>
      </c>
      <c r="C10" s="2">
        <v>8</v>
      </c>
      <c r="D10" s="1">
        <f t="shared" si="3"/>
        <v>1288</v>
      </c>
      <c r="E10" s="2">
        <f t="shared" si="4"/>
        <v>64</v>
      </c>
      <c r="F10" s="1">
        <f t="shared" si="0"/>
        <v>200.47202797202797</v>
      </c>
      <c r="G10" s="1">
        <f t="shared" si="5"/>
        <v>161</v>
      </c>
      <c r="H10" s="1">
        <f t="shared" si="6"/>
        <v>0.79018404907975459</v>
      </c>
      <c r="I10" s="1">
        <f t="shared" si="1"/>
        <v>158.40979879016689</v>
      </c>
      <c r="J10" s="1">
        <f t="shared" si="7"/>
        <v>-2.5902012098331113</v>
      </c>
      <c r="K10" s="1">
        <f t="shared" si="8"/>
        <v>2.5902012098331113</v>
      </c>
      <c r="L10" s="1">
        <f t="shared" si="9"/>
        <v>6.7091423074209136</v>
      </c>
      <c r="M10" s="9">
        <f t="shared" si="2"/>
        <v>1.6088206272255351E-2</v>
      </c>
      <c r="O10" s="10">
        <f t="shared" si="10"/>
        <v>8</v>
      </c>
    </row>
    <row r="11" spans="1:15" x14ac:dyDescent="0.3">
      <c r="A11" s="5">
        <v>42644</v>
      </c>
      <c r="B11" s="1">
        <v>150</v>
      </c>
      <c r="C11" s="2">
        <v>9</v>
      </c>
      <c r="D11" s="1">
        <f t="shared" si="3"/>
        <v>1350</v>
      </c>
      <c r="E11" s="2">
        <f>C11^2</f>
        <v>81</v>
      </c>
      <c r="F11" s="1">
        <f t="shared" si="0"/>
        <v>199.16083916083915</v>
      </c>
      <c r="G11" s="1">
        <f t="shared" si="5"/>
        <v>150</v>
      </c>
      <c r="H11" s="1">
        <f t="shared" si="6"/>
        <v>0.73619631901840488</v>
      </c>
      <c r="I11" s="1">
        <f t="shared" si="1"/>
        <v>146.62147668282637</v>
      </c>
      <c r="J11" s="1">
        <f t="shared" si="7"/>
        <v>-3.3785233171736309</v>
      </c>
      <c r="K11" s="1">
        <f t="shared" si="8"/>
        <v>3.3785233171736309</v>
      </c>
      <c r="L11" s="1">
        <f t="shared" si="9"/>
        <v>11.414419804685915</v>
      </c>
      <c r="M11" s="9">
        <f t="shared" si="2"/>
        <v>2.2523488781157539E-2</v>
      </c>
      <c r="O11" s="10">
        <f t="shared" si="10"/>
        <v>9</v>
      </c>
    </row>
    <row r="12" spans="1:15" x14ac:dyDescent="0.3">
      <c r="A12" s="5">
        <v>42675</v>
      </c>
      <c r="B12" s="1">
        <v>180</v>
      </c>
      <c r="C12" s="2">
        <v>10</v>
      </c>
      <c r="D12" s="1">
        <f t="shared" si="3"/>
        <v>1800</v>
      </c>
      <c r="E12" s="2">
        <f t="shared" si="4"/>
        <v>100</v>
      </c>
      <c r="F12" s="1">
        <f t="shared" si="0"/>
        <v>197.84965034965035</v>
      </c>
      <c r="G12" s="1">
        <f t="shared" si="5"/>
        <v>180</v>
      </c>
      <c r="H12" s="1">
        <f t="shared" si="6"/>
        <v>0.8834355828220859</v>
      </c>
      <c r="I12" s="1">
        <f t="shared" si="1"/>
        <v>174.78742116778926</v>
      </c>
      <c r="J12" s="1">
        <f t="shared" si="7"/>
        <v>-5.2125788322107383</v>
      </c>
      <c r="K12" s="1">
        <f t="shared" si="8"/>
        <v>5.2125788322107383</v>
      </c>
      <c r="L12" s="1">
        <f t="shared" si="9"/>
        <v>27.170978082011462</v>
      </c>
      <c r="M12" s="9">
        <f t="shared" si="2"/>
        <v>2.8958771290059658E-2</v>
      </c>
      <c r="O12" s="10">
        <f t="shared" si="10"/>
        <v>10</v>
      </c>
    </row>
    <row r="13" spans="1:15" x14ac:dyDescent="0.3">
      <c r="A13" s="5">
        <v>42705</v>
      </c>
      <c r="B13" s="1">
        <v>281</v>
      </c>
      <c r="C13" s="2">
        <v>11</v>
      </c>
      <c r="D13" s="1">
        <f t="shared" si="3"/>
        <v>3091</v>
      </c>
      <c r="E13" s="2">
        <f t="shared" si="4"/>
        <v>121</v>
      </c>
      <c r="F13" s="1">
        <f t="shared" si="0"/>
        <v>196.53846153846152</v>
      </c>
      <c r="G13" s="1">
        <f t="shared" si="5"/>
        <v>281</v>
      </c>
      <c r="H13" s="1">
        <f t="shared" si="6"/>
        <v>1.3791411042944786</v>
      </c>
      <c r="I13" s="1">
        <f t="shared" si="1"/>
        <v>271.05427088249172</v>
      </c>
      <c r="J13" s="1">
        <f t="shared" si="7"/>
        <v>-9.9457291175082787</v>
      </c>
      <c r="K13" s="1">
        <f t="shared" si="8"/>
        <v>9.9457291175082787</v>
      </c>
      <c r="L13" s="1">
        <f t="shared" si="9"/>
        <v>98.917527678852011</v>
      </c>
      <c r="M13" s="9">
        <f t="shared" si="2"/>
        <v>3.5394053798961843E-2</v>
      </c>
      <c r="O13" s="10">
        <f t="shared" si="10"/>
        <v>11</v>
      </c>
    </row>
    <row r="14" spans="1:15" x14ac:dyDescent="0.3">
      <c r="A14" s="1" t="s">
        <v>2</v>
      </c>
      <c r="B14" s="1">
        <f>SUM(B2:B13)</f>
        <v>2445</v>
      </c>
      <c r="C14" s="2">
        <f>SUM(C2:C13)</f>
        <v>66</v>
      </c>
      <c r="D14" s="2">
        <f>SUM(D2:D13)</f>
        <v>13260</v>
      </c>
      <c r="E14" s="2">
        <f>SUM(E2:E13)</f>
        <v>506</v>
      </c>
      <c r="F14" s="2"/>
      <c r="G14" s="2"/>
      <c r="H14" s="1"/>
      <c r="I14" s="2"/>
      <c r="J14" s="2"/>
      <c r="K14" s="2"/>
      <c r="L14" s="2"/>
      <c r="M14" s="1"/>
    </row>
    <row r="15" spans="1:15" x14ac:dyDescent="0.3">
      <c r="A15" s="1" t="s">
        <v>22</v>
      </c>
      <c r="B15" s="1">
        <f>AVERAGE(B2:B13)</f>
        <v>203.75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</row>
    <row r="16" spans="1:15" x14ac:dyDescent="0.3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</row>
    <row r="17" spans="1:13" x14ac:dyDescent="0.3">
      <c r="A17" s="1" t="s">
        <v>17</v>
      </c>
      <c r="B17" s="1">
        <f>AVERAGE(L2:L13)</f>
        <v>24.368327342423068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</row>
    <row r="18" spans="1:13" x14ac:dyDescent="0.3">
      <c r="A18" s="1" t="s">
        <v>18</v>
      </c>
      <c r="B18" s="1">
        <f>SQRT(B17)</f>
        <v>4.9364286019776555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3"/>
    </row>
    <row r="19" spans="1:13" x14ac:dyDescent="0.3">
      <c r="A19" s="8" t="s">
        <v>19</v>
      </c>
      <c r="B19" s="1">
        <f>AVERAGE(K2:K13)</f>
        <v>4.042698099446568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</row>
    <row r="20" spans="1:13" x14ac:dyDescent="0.3">
      <c r="A20" s="8" t="s">
        <v>20</v>
      </c>
      <c r="B20" s="9">
        <f>AVERAGE(M2:M13)</f>
        <v>1.930584752670644E-2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</row>
    <row r="21" spans="1:13" x14ac:dyDescent="0.3">
      <c r="A21" s="3"/>
      <c r="B21" s="3"/>
      <c r="C21" s="4"/>
      <c r="D21" s="3"/>
      <c r="E21" s="4"/>
      <c r="F21" s="4"/>
      <c r="G21" s="4"/>
      <c r="H21" s="4"/>
      <c r="I21" s="4"/>
    </row>
    <row r="22" spans="1:13" x14ac:dyDescent="0.3">
      <c r="A22" s="2">
        <f>B14</f>
        <v>2445</v>
      </c>
      <c r="B22" s="1">
        <f>COUNT(C2:C13)</f>
        <v>12</v>
      </c>
      <c r="C22" s="2">
        <f>C14</f>
        <v>66</v>
      </c>
      <c r="D22" s="3"/>
      <c r="E22" s="4"/>
      <c r="F22" s="4"/>
      <c r="G22" s="4"/>
      <c r="H22" s="4"/>
      <c r="I22" s="4"/>
    </row>
    <row r="23" spans="1:13" x14ac:dyDescent="0.3">
      <c r="A23" s="2">
        <f>D14</f>
        <v>13260</v>
      </c>
      <c r="B23" s="2">
        <f>C14</f>
        <v>66</v>
      </c>
      <c r="C23" s="2">
        <f>E14</f>
        <v>506</v>
      </c>
      <c r="D23" s="3"/>
      <c r="E23" s="4"/>
      <c r="F23" s="4"/>
      <c r="G23" s="4"/>
      <c r="H23" s="4"/>
      <c r="I23" s="4"/>
    </row>
    <row r="24" spans="1:13" x14ac:dyDescent="0.3">
      <c r="A24" s="1"/>
      <c r="B24" s="1"/>
      <c r="C24" s="1"/>
      <c r="D24" s="3"/>
      <c r="E24" s="4"/>
      <c r="F24" s="4"/>
      <c r="G24" s="4"/>
      <c r="H24" s="4"/>
      <c r="I24" s="4"/>
    </row>
    <row r="25" spans="1:13" x14ac:dyDescent="0.3">
      <c r="A25" s="1">
        <f>A22*$C$23</f>
        <v>1237170</v>
      </c>
      <c r="B25" s="1">
        <f>B22*$C$23</f>
        <v>6072</v>
      </c>
      <c r="C25" s="1">
        <f>C22*$C$23</f>
        <v>33396</v>
      </c>
      <c r="D25" s="3"/>
      <c r="F25" s="4"/>
      <c r="G25" s="4"/>
      <c r="H25" s="4"/>
      <c r="I25" s="4"/>
    </row>
    <row r="26" spans="1:13" x14ac:dyDescent="0.3">
      <c r="A26" s="1">
        <f>A23*$C$22</f>
        <v>875160</v>
      </c>
      <c r="B26" s="1">
        <f>B23*$C$22</f>
        <v>4356</v>
      </c>
      <c r="C26" s="1">
        <f>C23*$C$22</f>
        <v>33396</v>
      </c>
      <c r="D26" s="3"/>
      <c r="E26" s="4"/>
      <c r="F26" s="4"/>
      <c r="G26" s="4"/>
      <c r="H26" s="4"/>
      <c r="I26" s="4"/>
    </row>
    <row r="27" spans="1:13" x14ac:dyDescent="0.3">
      <c r="A27" s="1">
        <f>A25-A26</f>
        <v>362010</v>
      </c>
      <c r="B27" s="1">
        <f t="shared" ref="B27:C27" si="11">B25-B26</f>
        <v>1716</v>
      </c>
      <c r="C27" s="1">
        <f t="shared" si="11"/>
        <v>0</v>
      </c>
      <c r="D27" s="4" t="s">
        <v>15</v>
      </c>
      <c r="E27" s="4"/>
      <c r="F27" s="4"/>
      <c r="G27" s="4"/>
      <c r="H27" s="4"/>
      <c r="I27" s="4"/>
    </row>
    <row r="28" spans="1:13" x14ac:dyDescent="0.3">
      <c r="A28" s="1"/>
      <c r="B28" s="1"/>
      <c r="C28" s="2"/>
      <c r="D28" s="3"/>
      <c r="E28" s="4"/>
      <c r="F28" s="4"/>
      <c r="G28" s="4"/>
      <c r="H28" s="4"/>
      <c r="I28" s="4"/>
    </row>
    <row r="29" spans="1:13" x14ac:dyDescent="0.3">
      <c r="A29" s="1">
        <f>A22*$B$23</f>
        <v>161370</v>
      </c>
      <c r="B29" s="1">
        <f t="shared" ref="B29:C29" si="12">B22*$B$23</f>
        <v>792</v>
      </c>
      <c r="C29" s="1">
        <f t="shared" si="12"/>
        <v>4356</v>
      </c>
      <c r="D29" s="3"/>
      <c r="F29" s="4"/>
      <c r="G29" s="4"/>
      <c r="H29" s="4"/>
      <c r="I29" s="4"/>
    </row>
    <row r="30" spans="1:13" x14ac:dyDescent="0.3">
      <c r="A30" s="1">
        <f>A23*$B$22</f>
        <v>159120</v>
      </c>
      <c r="B30" s="1">
        <f t="shared" ref="B30:C30" si="13">B23*$B$22</f>
        <v>792</v>
      </c>
      <c r="C30" s="1">
        <f t="shared" si="13"/>
        <v>6072</v>
      </c>
      <c r="D30" s="3"/>
      <c r="E30" s="4"/>
      <c r="F30" s="4"/>
      <c r="G30" s="4"/>
      <c r="H30" s="4"/>
      <c r="I30" s="4"/>
    </row>
    <row r="31" spans="1:13" x14ac:dyDescent="0.3">
      <c r="A31" s="1">
        <f>A29-A30</f>
        <v>2250</v>
      </c>
      <c r="B31" s="1">
        <f t="shared" ref="B31" si="14">B29-B30</f>
        <v>0</v>
      </c>
      <c r="C31" s="1">
        <f t="shared" ref="C31" si="15">C29-C30</f>
        <v>-1716</v>
      </c>
      <c r="D31" s="4" t="s">
        <v>16</v>
      </c>
      <c r="E31" s="4"/>
      <c r="F31" s="4"/>
      <c r="G31" s="4"/>
      <c r="H31" s="4"/>
      <c r="I31" s="4"/>
    </row>
    <row r="32" spans="1:13" x14ac:dyDescent="0.3">
      <c r="A32" s="3"/>
      <c r="B32" s="3"/>
      <c r="C32" s="4"/>
      <c r="D32" s="3"/>
      <c r="E32" s="4"/>
      <c r="F32" s="4"/>
      <c r="G32" s="4"/>
      <c r="H32" s="4"/>
      <c r="I32" s="4"/>
    </row>
    <row r="33" spans="1:5" x14ac:dyDescent="0.3">
      <c r="A33" s="1" t="s">
        <v>4</v>
      </c>
      <c r="B33" s="2" t="s">
        <v>5</v>
      </c>
      <c r="D33" s="3"/>
      <c r="E33" s="4"/>
    </row>
    <row r="34" spans="1:5" x14ac:dyDescent="0.3">
      <c r="A34" s="7">
        <f>A31/C31</f>
        <v>-1.3111888111888113</v>
      </c>
      <c r="B34" s="6">
        <f>A27/B27</f>
        <v>210.96153846153845</v>
      </c>
      <c r="D34" s="3"/>
      <c r="E34" s="4"/>
    </row>
    <row r="36" spans="1:5" x14ac:dyDescent="0.3">
      <c r="A36" t="s">
        <v>3</v>
      </c>
      <c r="C36" t="str">
        <f>"y = "&amp;""&amp;ROUND(A34,2)&amp;"x"&amp;"+"&amp;ROUND(B34,2)</f>
        <v>y = -1.31x+210.96</v>
      </c>
    </row>
    <row r="38" spans="1:5" x14ac:dyDescent="0.3">
      <c r="A38" s="1" t="s">
        <v>0</v>
      </c>
      <c r="B38" s="1" t="s">
        <v>1</v>
      </c>
      <c r="C38" s="1" t="s">
        <v>6</v>
      </c>
    </row>
    <row r="39" spans="1:5" x14ac:dyDescent="0.3">
      <c r="A39" s="1">
        <v>1</v>
      </c>
      <c r="B39" s="2">
        <f>C13+1</f>
        <v>12</v>
      </c>
      <c r="C39" s="1">
        <f>$B$34+$A$34*B39</f>
        <v>195.22727272727272</v>
      </c>
    </row>
    <row r="40" spans="1:5" x14ac:dyDescent="0.3">
      <c r="A40" s="1">
        <v>2</v>
      </c>
      <c r="B40" s="2">
        <f>B39+1</f>
        <v>13</v>
      </c>
      <c r="C40" s="1">
        <f>$B$34+$A$34*B40</f>
        <v>193.91608391608389</v>
      </c>
    </row>
    <row r="41" spans="1:5" x14ac:dyDescent="0.3">
      <c r="A41" s="1">
        <v>3</v>
      </c>
      <c r="B41" s="2">
        <f>B40+1</f>
        <v>14</v>
      </c>
      <c r="C41" s="1">
        <f>$B$34+$A$34*B41</f>
        <v>192.60489510489509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4" workbookViewId="0">
      <selection activeCell="J36" sqref="J36"/>
    </sheetView>
  </sheetViews>
  <sheetFormatPr defaultRowHeight="14.4" x14ac:dyDescent="0.3"/>
  <cols>
    <col min="8" max="8" width="11.33203125" bestFit="1" customWidth="1"/>
  </cols>
  <sheetData>
    <row r="1" spans="1:15" x14ac:dyDescent="0.3">
      <c r="A1" s="1" t="s">
        <v>8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7</v>
      </c>
      <c r="G1" s="1" t="s">
        <v>22</v>
      </c>
      <c r="H1" s="1" t="s">
        <v>21</v>
      </c>
      <c r="I1" s="1" t="s">
        <v>23</v>
      </c>
      <c r="J1" s="8" t="s">
        <v>24</v>
      </c>
      <c r="K1" s="8" t="s">
        <v>12</v>
      </c>
      <c r="L1" s="8" t="s">
        <v>13</v>
      </c>
      <c r="M1" s="8" t="s">
        <v>14</v>
      </c>
      <c r="O1" t="s">
        <v>25</v>
      </c>
    </row>
    <row r="2" spans="1:15" x14ac:dyDescent="0.3">
      <c r="A2" s="5">
        <v>42370</v>
      </c>
      <c r="B2" s="1">
        <v>230</v>
      </c>
      <c r="C2" s="2">
        <v>0</v>
      </c>
      <c r="D2" s="1">
        <f>B2*C2</f>
        <v>0</v>
      </c>
      <c r="E2" s="2">
        <f>C2^2</f>
        <v>0</v>
      </c>
      <c r="F2" s="1">
        <f>$B$46+C2*$A$46</f>
        <v>201.26333333333332</v>
      </c>
      <c r="G2" s="1">
        <f>AVERAGEIF($O$2:$O$25,O2,$B$2:$B$25)</f>
        <v>212</v>
      </c>
      <c r="H2" s="1">
        <f>G2/$B$27</f>
        <v>1.0451930977814297</v>
      </c>
      <c r="I2" s="1">
        <f t="shared" ref="I2:I25" si="0">F2*H2</f>
        <v>210.35904683648312</v>
      </c>
      <c r="J2" s="1">
        <f>I2-B2</f>
        <v>-19.640953163516883</v>
      </c>
      <c r="K2" s="1">
        <f>ABS(J2)</f>
        <v>19.640953163516883</v>
      </c>
      <c r="L2" s="1">
        <f>J2^2</f>
        <v>385.76704117146386</v>
      </c>
      <c r="M2" s="9">
        <f t="shared" ref="M2:M25" si="1">K2/B2</f>
        <v>8.5395448537029933E-2</v>
      </c>
      <c r="O2" s="10">
        <f>MOD(C2,12)</f>
        <v>0</v>
      </c>
    </row>
    <row r="3" spans="1:15" x14ac:dyDescent="0.3">
      <c r="A3" s="5">
        <v>42401</v>
      </c>
      <c r="B3" s="1">
        <v>194</v>
      </c>
      <c r="C3" s="2">
        <v>1</v>
      </c>
      <c r="D3" s="1">
        <f t="shared" ref="D3:D25" si="2">B3*C3</f>
        <v>194</v>
      </c>
      <c r="E3" s="2">
        <f t="shared" ref="E3:E25" si="3">C3^2</f>
        <v>1</v>
      </c>
      <c r="F3" s="1">
        <f t="shared" ref="F3:F25" si="4">$B$46+C3*$A$46</f>
        <v>201.39985507246377</v>
      </c>
      <c r="G3" s="1">
        <f t="shared" ref="G3:G25" si="5">AVERAGEIF($O$2:$O$25,O3,$B$2:$B$25)</f>
        <v>189.5</v>
      </c>
      <c r="H3" s="1">
        <f t="shared" ref="H3:H25" si="6">G3/$B$27</f>
        <v>0.93426458504519305</v>
      </c>
      <c r="I3" s="1">
        <f t="shared" ref="I3:I25" si="7">F3*H3</f>
        <v>188.16075202743738</v>
      </c>
      <c r="J3" s="1">
        <f t="shared" ref="J3:J25" si="8">I3-B3</f>
        <v>-5.8392479725626174</v>
      </c>
      <c r="K3" s="1">
        <f t="shared" ref="K3:K25" si="9">ABS(J3)</f>
        <v>5.8392479725626174</v>
      </c>
      <c r="L3" s="1">
        <f t="shared" ref="L3:L25" si="10">J3^2</f>
        <v>34.096816885076635</v>
      </c>
      <c r="M3" s="9">
        <f t="shared" ref="M3:M25" si="11">K3/B3</f>
        <v>3.0099216353415555E-2</v>
      </c>
      <c r="O3" s="10">
        <f t="shared" ref="O3:O25" si="12">MOD(C3,12)</f>
        <v>1</v>
      </c>
    </row>
    <row r="4" spans="1:15" x14ac:dyDescent="0.3">
      <c r="A4" s="5">
        <v>42430</v>
      </c>
      <c r="B4" s="1">
        <v>268</v>
      </c>
      <c r="C4" s="2">
        <v>2</v>
      </c>
      <c r="D4" s="1">
        <f t="shared" si="2"/>
        <v>536</v>
      </c>
      <c r="E4" s="2">
        <f t="shared" si="3"/>
        <v>4</v>
      </c>
      <c r="F4" s="1">
        <f t="shared" si="4"/>
        <v>201.53637681159418</v>
      </c>
      <c r="G4" s="1">
        <f t="shared" si="5"/>
        <v>284</v>
      </c>
      <c r="H4" s="1">
        <f t="shared" si="6"/>
        <v>1.400164338537387</v>
      </c>
      <c r="I4" s="1">
        <f t="shared" si="7"/>
        <v>282.18404772962737</v>
      </c>
      <c r="J4" s="1">
        <f t="shared" si="8"/>
        <v>14.184047729627366</v>
      </c>
      <c r="K4" s="1">
        <f t="shared" si="9"/>
        <v>14.184047729627366</v>
      </c>
      <c r="L4" s="1">
        <f t="shared" si="10"/>
        <v>201.18720999634724</v>
      </c>
      <c r="M4" s="9">
        <f t="shared" si="11"/>
        <v>5.2925551229952857E-2</v>
      </c>
      <c r="O4" s="10">
        <f t="shared" si="12"/>
        <v>2</v>
      </c>
    </row>
    <row r="5" spans="1:15" x14ac:dyDescent="0.3">
      <c r="A5" s="5">
        <v>42461</v>
      </c>
      <c r="B5" s="1">
        <v>152</v>
      </c>
      <c r="C5" s="2">
        <v>3</v>
      </c>
      <c r="D5" s="1">
        <f t="shared" si="2"/>
        <v>456</v>
      </c>
      <c r="E5" s="2">
        <f t="shared" si="3"/>
        <v>9</v>
      </c>
      <c r="F5" s="1">
        <f t="shared" si="4"/>
        <v>201.67289855072463</v>
      </c>
      <c r="G5" s="1">
        <f t="shared" si="5"/>
        <v>146</v>
      </c>
      <c r="H5" s="1">
        <f t="shared" si="6"/>
        <v>0.71980279375513556</v>
      </c>
      <c r="I5" s="1">
        <f t="shared" si="7"/>
        <v>145.16471580150761</v>
      </c>
      <c r="J5" s="1">
        <f t="shared" si="8"/>
        <v>-6.8352841984923884</v>
      </c>
      <c r="K5" s="1">
        <f t="shared" si="9"/>
        <v>6.8352841984923884</v>
      </c>
      <c r="L5" s="1">
        <f t="shared" si="10"/>
        <v>46.721110074159732</v>
      </c>
      <c r="M5" s="9">
        <f t="shared" si="11"/>
        <v>4.4968974990081505E-2</v>
      </c>
      <c r="O5" s="10">
        <f t="shared" si="12"/>
        <v>3</v>
      </c>
    </row>
    <row r="6" spans="1:15" x14ac:dyDescent="0.3">
      <c r="A6" s="5">
        <v>42491</v>
      </c>
      <c r="B6" s="1">
        <v>204</v>
      </c>
      <c r="C6" s="2">
        <v>4</v>
      </c>
      <c r="D6" s="1">
        <f t="shared" si="2"/>
        <v>816</v>
      </c>
      <c r="E6" s="2">
        <f t="shared" si="3"/>
        <v>16</v>
      </c>
      <c r="F6" s="1">
        <f t="shared" si="4"/>
        <v>201.80942028985507</v>
      </c>
      <c r="G6" s="1">
        <f t="shared" si="5"/>
        <v>187</v>
      </c>
      <c r="H6" s="1">
        <f t="shared" si="6"/>
        <v>0.92193919474116681</v>
      </c>
      <c r="I6" s="1">
        <f t="shared" si="7"/>
        <v>186.05601443321066</v>
      </c>
      <c r="J6" s="1">
        <f t="shared" si="8"/>
        <v>-17.943985566789337</v>
      </c>
      <c r="K6" s="1">
        <f t="shared" si="9"/>
        <v>17.943985566789337</v>
      </c>
      <c r="L6" s="1">
        <f t="shared" si="10"/>
        <v>321.98661802114401</v>
      </c>
      <c r="M6" s="9">
        <f t="shared" si="11"/>
        <v>8.7960713562692833E-2</v>
      </c>
      <c r="O6" s="10">
        <f t="shared" si="12"/>
        <v>4</v>
      </c>
    </row>
    <row r="7" spans="1:15" x14ac:dyDescent="0.3">
      <c r="A7" s="5">
        <v>42522</v>
      </c>
      <c r="B7" s="1">
        <v>202</v>
      </c>
      <c r="C7" s="2">
        <v>5</v>
      </c>
      <c r="D7" s="1">
        <f t="shared" si="2"/>
        <v>1010</v>
      </c>
      <c r="E7" s="2">
        <f t="shared" si="3"/>
        <v>25</v>
      </c>
      <c r="F7" s="1">
        <f t="shared" si="4"/>
        <v>201.94594202898548</v>
      </c>
      <c r="G7" s="1">
        <f t="shared" si="5"/>
        <v>196</v>
      </c>
      <c r="H7" s="1">
        <f t="shared" si="6"/>
        <v>0.96631059983566137</v>
      </c>
      <c r="I7" s="1">
        <f t="shared" si="7"/>
        <v>195.14250437640666</v>
      </c>
      <c r="J7" s="1">
        <f t="shared" si="8"/>
        <v>-6.8574956235933371</v>
      </c>
      <c r="K7" s="1">
        <f t="shared" si="9"/>
        <v>6.8574956235933371</v>
      </c>
      <c r="L7" s="1">
        <f t="shared" si="10"/>
        <v>47.02524622760177</v>
      </c>
      <c r="M7" s="9">
        <f t="shared" si="11"/>
        <v>3.3947998136600675E-2</v>
      </c>
      <c r="O7" s="10">
        <f t="shared" si="12"/>
        <v>5</v>
      </c>
    </row>
    <row r="8" spans="1:15" x14ac:dyDescent="0.3">
      <c r="A8" s="5">
        <v>42552</v>
      </c>
      <c r="B8" s="1">
        <v>242</v>
      </c>
      <c r="C8" s="2">
        <v>6</v>
      </c>
      <c r="D8" s="1">
        <f t="shared" si="2"/>
        <v>1452</v>
      </c>
      <c r="E8" s="2">
        <f t="shared" si="3"/>
        <v>36</v>
      </c>
      <c r="F8" s="1">
        <f t="shared" si="4"/>
        <v>202.08246376811593</v>
      </c>
      <c r="G8" s="1">
        <f t="shared" si="5"/>
        <v>226</v>
      </c>
      <c r="H8" s="1">
        <f t="shared" si="6"/>
        <v>1.1142152834839769</v>
      </c>
      <c r="I8" s="1">
        <f t="shared" si="7"/>
        <v>225.16336965453178</v>
      </c>
      <c r="J8" s="1">
        <f t="shared" si="8"/>
        <v>-16.836630345468222</v>
      </c>
      <c r="K8" s="1">
        <f t="shared" si="9"/>
        <v>16.836630345468222</v>
      </c>
      <c r="L8" s="1">
        <f t="shared" si="10"/>
        <v>283.47212138994138</v>
      </c>
      <c r="M8" s="9">
        <f t="shared" si="11"/>
        <v>6.9572852667224058E-2</v>
      </c>
      <c r="O8" s="10">
        <f t="shared" si="12"/>
        <v>6</v>
      </c>
    </row>
    <row r="9" spans="1:15" x14ac:dyDescent="0.3">
      <c r="A9" s="5">
        <v>42583</v>
      </c>
      <c r="B9" s="1">
        <v>181</v>
      </c>
      <c r="C9" s="2">
        <v>7</v>
      </c>
      <c r="D9" s="1">
        <f t="shared" si="2"/>
        <v>1267</v>
      </c>
      <c r="E9" s="2">
        <f t="shared" si="3"/>
        <v>49</v>
      </c>
      <c r="F9" s="1">
        <f t="shared" si="4"/>
        <v>202.21898550724637</v>
      </c>
      <c r="G9" s="1">
        <f t="shared" si="5"/>
        <v>167.5</v>
      </c>
      <c r="H9" s="1">
        <f t="shared" si="6"/>
        <v>0.82580115036976165</v>
      </c>
      <c r="I9" s="1">
        <f t="shared" si="7"/>
        <v>166.99267085849021</v>
      </c>
      <c r="J9" s="1">
        <f t="shared" si="8"/>
        <v>-14.007329141509786</v>
      </c>
      <c r="K9" s="1">
        <f t="shared" si="9"/>
        <v>14.007329141509786</v>
      </c>
      <c r="L9" s="1">
        <f t="shared" si="10"/>
        <v>196.20526967858927</v>
      </c>
      <c r="M9" s="9">
        <f t="shared" si="11"/>
        <v>7.7388558792871737E-2</v>
      </c>
      <c r="O9" s="10">
        <f t="shared" si="12"/>
        <v>7</v>
      </c>
    </row>
    <row r="10" spans="1:15" x14ac:dyDescent="0.3">
      <c r="A10" s="5">
        <v>42614</v>
      </c>
      <c r="B10" s="1">
        <v>161</v>
      </c>
      <c r="C10" s="2">
        <v>8</v>
      </c>
      <c r="D10" s="1">
        <f t="shared" si="2"/>
        <v>1288</v>
      </c>
      <c r="E10" s="2">
        <f t="shared" si="3"/>
        <v>64</v>
      </c>
      <c r="F10" s="1">
        <f t="shared" si="4"/>
        <v>202.35550724637679</v>
      </c>
      <c r="G10" s="1">
        <f t="shared" si="5"/>
        <v>157</v>
      </c>
      <c r="H10" s="1">
        <f t="shared" si="6"/>
        <v>0.77403451109285126</v>
      </c>
      <c r="I10" s="1">
        <f t="shared" si="7"/>
        <v>156.63014611839517</v>
      </c>
      <c r="J10" s="1">
        <f t="shared" si="8"/>
        <v>-4.3698538816048256</v>
      </c>
      <c r="K10" s="1">
        <f t="shared" si="9"/>
        <v>4.3698538816048256</v>
      </c>
      <c r="L10" s="1">
        <f t="shared" si="10"/>
        <v>19.095622946576761</v>
      </c>
      <c r="M10" s="9">
        <f t="shared" si="11"/>
        <v>2.7141949575185252E-2</v>
      </c>
      <c r="O10" s="10">
        <f t="shared" si="12"/>
        <v>8</v>
      </c>
    </row>
    <row r="11" spans="1:15" x14ac:dyDescent="0.3">
      <c r="A11" s="5">
        <v>42644</v>
      </c>
      <c r="B11" s="1">
        <v>150</v>
      </c>
      <c r="C11" s="2">
        <v>9</v>
      </c>
      <c r="D11" s="1">
        <f t="shared" si="2"/>
        <v>1350</v>
      </c>
      <c r="E11" s="2">
        <f t="shared" si="3"/>
        <v>81</v>
      </c>
      <c r="F11" s="1">
        <f t="shared" si="4"/>
        <v>202.49202898550723</v>
      </c>
      <c r="G11" s="1">
        <f t="shared" si="5"/>
        <v>157</v>
      </c>
      <c r="H11" s="1">
        <f t="shared" si="6"/>
        <v>0.77403451109285126</v>
      </c>
      <c r="I11" s="1">
        <f t="shared" si="7"/>
        <v>156.73581865599655</v>
      </c>
      <c r="J11" s="1">
        <f t="shared" si="8"/>
        <v>6.7358186559965532</v>
      </c>
      <c r="K11" s="1">
        <f t="shared" si="9"/>
        <v>6.7358186559965532</v>
      </c>
      <c r="L11" s="1">
        <f t="shared" si="10"/>
        <v>45.371252966471211</v>
      </c>
      <c r="M11" s="9">
        <f t="shared" si="11"/>
        <v>4.4905457706643691E-2</v>
      </c>
      <c r="O11" s="10">
        <f t="shared" si="12"/>
        <v>9</v>
      </c>
    </row>
    <row r="12" spans="1:15" x14ac:dyDescent="0.3">
      <c r="A12" s="5">
        <v>42675</v>
      </c>
      <c r="B12" s="1">
        <v>180</v>
      </c>
      <c r="C12" s="2">
        <v>10</v>
      </c>
      <c r="D12" s="1">
        <f t="shared" si="2"/>
        <v>1800</v>
      </c>
      <c r="E12" s="2">
        <f t="shared" si="3"/>
        <v>100</v>
      </c>
      <c r="F12" s="1">
        <f t="shared" si="4"/>
        <v>202.62855072463768</v>
      </c>
      <c r="G12" s="1">
        <f t="shared" si="5"/>
        <v>221.5</v>
      </c>
      <c r="H12" s="1">
        <f t="shared" si="6"/>
        <v>1.0920295809367295</v>
      </c>
      <c r="I12" s="1">
        <f t="shared" si="7"/>
        <v>221.27637133364291</v>
      </c>
      <c r="J12" s="1">
        <f t="shared" si="8"/>
        <v>41.276371333642913</v>
      </c>
      <c r="K12" s="1">
        <f t="shared" si="9"/>
        <v>41.276371333642913</v>
      </c>
      <c r="L12" s="1">
        <f t="shared" si="10"/>
        <v>1703.7388304727785</v>
      </c>
      <c r="M12" s="9">
        <f t="shared" si="11"/>
        <v>0.22931317407579396</v>
      </c>
      <c r="O12" s="10">
        <f t="shared" si="12"/>
        <v>10</v>
      </c>
    </row>
    <row r="13" spans="1:15" x14ac:dyDescent="0.3">
      <c r="A13" s="5">
        <v>42705</v>
      </c>
      <c r="B13" s="1">
        <v>281</v>
      </c>
      <c r="C13" s="2">
        <v>11</v>
      </c>
      <c r="D13" s="1">
        <f t="shared" si="2"/>
        <v>3091</v>
      </c>
      <c r="E13" s="2">
        <f t="shared" si="3"/>
        <v>121</v>
      </c>
      <c r="F13" s="1">
        <f t="shared" si="4"/>
        <v>202.76507246376809</v>
      </c>
      <c r="G13" s="1">
        <f t="shared" si="5"/>
        <v>290.5</v>
      </c>
      <c r="H13" s="1">
        <f t="shared" si="6"/>
        <v>1.4322103533278554</v>
      </c>
      <c r="I13" s="1">
        <f t="shared" si="7"/>
        <v>290.40223607588149</v>
      </c>
      <c r="J13" s="1">
        <f t="shared" si="8"/>
        <v>9.4022360758814898</v>
      </c>
      <c r="K13" s="1">
        <f t="shared" si="9"/>
        <v>9.4022360758814898</v>
      </c>
      <c r="L13" s="1">
        <f t="shared" si="10"/>
        <v>88.402043226607361</v>
      </c>
      <c r="M13" s="9">
        <f t="shared" si="11"/>
        <v>3.3459914860788219E-2</v>
      </c>
      <c r="O13" s="10">
        <f t="shared" si="12"/>
        <v>11</v>
      </c>
    </row>
    <row r="14" spans="1:15" x14ac:dyDescent="0.3">
      <c r="A14" s="5">
        <v>42736</v>
      </c>
      <c r="B14" s="1">
        <v>194</v>
      </c>
      <c r="C14" s="2">
        <v>12</v>
      </c>
      <c r="D14" s="1">
        <f t="shared" si="2"/>
        <v>2328</v>
      </c>
      <c r="E14" s="2">
        <f t="shared" si="3"/>
        <v>144</v>
      </c>
      <c r="F14" s="1">
        <f t="shared" si="4"/>
        <v>202.90159420289854</v>
      </c>
      <c r="G14" s="1">
        <f t="shared" si="5"/>
        <v>212</v>
      </c>
      <c r="H14" s="1">
        <f t="shared" si="6"/>
        <v>1.0451930977814297</v>
      </c>
      <c r="I14" s="1">
        <f t="shared" si="7"/>
        <v>212.07134578971809</v>
      </c>
      <c r="J14" s="1">
        <f t="shared" si="8"/>
        <v>18.071345789718094</v>
      </c>
      <c r="K14" s="1">
        <f t="shared" si="9"/>
        <v>18.071345789718094</v>
      </c>
      <c r="L14" s="1">
        <f t="shared" si="10"/>
        <v>326.57353865156188</v>
      </c>
      <c r="M14" s="9">
        <f t="shared" si="11"/>
        <v>9.315126695730977E-2</v>
      </c>
      <c r="O14" s="10">
        <f t="shared" si="12"/>
        <v>0</v>
      </c>
    </row>
    <row r="15" spans="1:15" x14ac:dyDescent="0.3">
      <c r="A15" s="5">
        <v>42767</v>
      </c>
      <c r="B15" s="1">
        <v>185</v>
      </c>
      <c r="C15" s="2">
        <v>13</v>
      </c>
      <c r="D15" s="1">
        <f t="shared" si="2"/>
        <v>2405</v>
      </c>
      <c r="E15" s="2">
        <f t="shared" si="3"/>
        <v>169</v>
      </c>
      <c r="F15" s="1">
        <f t="shared" si="4"/>
        <v>203.03811594202898</v>
      </c>
      <c r="G15" s="1">
        <f t="shared" si="5"/>
        <v>189.5</v>
      </c>
      <c r="H15" s="1">
        <f t="shared" si="6"/>
        <v>0.93426458504519305</v>
      </c>
      <c r="I15" s="1">
        <f t="shared" si="7"/>
        <v>189.6913211389375</v>
      </c>
      <c r="J15" s="1">
        <f t="shared" si="8"/>
        <v>4.6913211389374965</v>
      </c>
      <c r="K15" s="1">
        <f t="shared" si="9"/>
        <v>4.6913211389374965</v>
      </c>
      <c r="L15" s="1">
        <f t="shared" si="10"/>
        <v>22.00849402864181</v>
      </c>
      <c r="M15" s="9">
        <f t="shared" si="11"/>
        <v>2.5358492642905385E-2</v>
      </c>
      <c r="O15" s="10">
        <f t="shared" si="12"/>
        <v>1</v>
      </c>
    </row>
    <row r="16" spans="1:15" x14ac:dyDescent="0.3">
      <c r="A16" s="5">
        <v>42795</v>
      </c>
      <c r="B16" s="1">
        <v>300</v>
      </c>
      <c r="C16" s="2">
        <v>14</v>
      </c>
      <c r="D16" s="1">
        <f t="shared" si="2"/>
        <v>4200</v>
      </c>
      <c r="E16" s="2">
        <f t="shared" si="3"/>
        <v>196</v>
      </c>
      <c r="F16" s="1">
        <f t="shared" si="4"/>
        <v>203.1746376811594</v>
      </c>
      <c r="G16" s="1">
        <f t="shared" si="5"/>
        <v>284</v>
      </c>
      <c r="H16" s="1">
        <f t="shared" si="6"/>
        <v>1.400164338537387</v>
      </c>
      <c r="I16" s="1">
        <f t="shared" si="7"/>
        <v>284.4778821764138</v>
      </c>
      <c r="J16" s="1">
        <f t="shared" si="8"/>
        <v>-15.5221178235862</v>
      </c>
      <c r="K16" s="1">
        <f t="shared" si="9"/>
        <v>15.5221178235862</v>
      </c>
      <c r="L16" s="1">
        <f t="shared" si="10"/>
        <v>240.93614172929239</v>
      </c>
      <c r="M16" s="9">
        <f t="shared" si="11"/>
        <v>5.1740392745287335E-2</v>
      </c>
      <c r="O16" s="10">
        <f t="shared" si="12"/>
        <v>2</v>
      </c>
    </row>
    <row r="17" spans="1:15" x14ac:dyDescent="0.3">
      <c r="A17" s="5">
        <v>42826</v>
      </c>
      <c r="B17" s="1">
        <v>140</v>
      </c>
      <c r="C17" s="2">
        <v>15</v>
      </c>
      <c r="D17" s="1">
        <f t="shared" si="2"/>
        <v>2100</v>
      </c>
      <c r="E17" s="2">
        <f t="shared" si="3"/>
        <v>225</v>
      </c>
      <c r="F17" s="1">
        <f t="shared" si="4"/>
        <v>203.31115942028984</v>
      </c>
      <c r="G17" s="1">
        <f t="shared" si="5"/>
        <v>146</v>
      </c>
      <c r="H17" s="1">
        <f t="shared" si="6"/>
        <v>0.71980279375513556</v>
      </c>
      <c r="I17" s="1">
        <f t="shared" si="7"/>
        <v>146.34394055232036</v>
      </c>
      <c r="J17" s="1">
        <f t="shared" si="8"/>
        <v>6.3439405523203618</v>
      </c>
      <c r="K17" s="1">
        <f t="shared" si="9"/>
        <v>6.3439405523203618</v>
      </c>
      <c r="L17" s="1">
        <f t="shared" si="10"/>
        <v>40.245581731374777</v>
      </c>
      <c r="M17" s="9">
        <f t="shared" si="11"/>
        <v>4.5313861088002581E-2</v>
      </c>
      <c r="O17" s="10">
        <f t="shared" si="12"/>
        <v>3</v>
      </c>
    </row>
    <row r="18" spans="1:15" x14ac:dyDescent="0.3">
      <c r="A18" s="5">
        <v>42856</v>
      </c>
      <c r="B18" s="1">
        <v>170</v>
      </c>
      <c r="C18" s="2">
        <v>16</v>
      </c>
      <c r="D18" s="1">
        <f t="shared" si="2"/>
        <v>2720</v>
      </c>
      <c r="E18" s="2">
        <f t="shared" si="3"/>
        <v>256</v>
      </c>
      <c r="F18" s="1">
        <f t="shared" si="4"/>
        <v>203.44768115942028</v>
      </c>
      <c r="G18" s="1">
        <f t="shared" si="5"/>
        <v>187</v>
      </c>
      <c r="H18" s="1">
        <f t="shared" si="6"/>
        <v>0.92193919474116681</v>
      </c>
      <c r="I18" s="1">
        <f t="shared" si="7"/>
        <v>187.56639134007358</v>
      </c>
      <c r="J18" s="1">
        <f t="shared" si="8"/>
        <v>17.566391340073579</v>
      </c>
      <c r="K18" s="1">
        <f t="shared" si="9"/>
        <v>17.566391340073579</v>
      </c>
      <c r="L18" s="1">
        <f t="shared" si="10"/>
        <v>308.57810471261206</v>
      </c>
      <c r="M18" s="9">
        <f t="shared" si="11"/>
        <v>0.10333171376513871</v>
      </c>
      <c r="O18" s="10">
        <f t="shared" si="12"/>
        <v>4</v>
      </c>
    </row>
    <row r="19" spans="1:15" x14ac:dyDescent="0.3">
      <c r="A19" s="5">
        <v>42887</v>
      </c>
      <c r="B19" s="1">
        <v>190</v>
      </c>
      <c r="C19" s="2">
        <v>17</v>
      </c>
      <c r="D19" s="1">
        <f t="shared" si="2"/>
        <v>3230</v>
      </c>
      <c r="E19" s="2">
        <f t="shared" si="3"/>
        <v>289</v>
      </c>
      <c r="F19" s="1">
        <f t="shared" si="4"/>
        <v>203.5842028985507</v>
      </c>
      <c r="G19" s="1">
        <f t="shared" si="5"/>
        <v>196</v>
      </c>
      <c r="H19" s="1">
        <f t="shared" si="6"/>
        <v>0.96631059983566137</v>
      </c>
      <c r="I19" s="1">
        <f t="shared" si="7"/>
        <v>196.72557321996351</v>
      </c>
      <c r="J19" s="1">
        <f t="shared" si="8"/>
        <v>6.7255732199635077</v>
      </c>
      <c r="K19" s="1">
        <f t="shared" si="9"/>
        <v>6.7255732199635077</v>
      </c>
      <c r="L19" s="1">
        <f t="shared" si="10"/>
        <v>45.233335137090307</v>
      </c>
      <c r="M19" s="9">
        <f t="shared" si="11"/>
        <v>3.5397753789281616E-2</v>
      </c>
      <c r="O19" s="10">
        <f t="shared" si="12"/>
        <v>5</v>
      </c>
    </row>
    <row r="20" spans="1:15" x14ac:dyDescent="0.3">
      <c r="A20" s="5">
        <v>42917</v>
      </c>
      <c r="B20" s="1">
        <v>210</v>
      </c>
      <c r="C20" s="2">
        <v>18</v>
      </c>
      <c r="D20" s="1">
        <f t="shared" si="2"/>
        <v>3780</v>
      </c>
      <c r="E20" s="2">
        <f t="shared" si="3"/>
        <v>324</v>
      </c>
      <c r="F20" s="1">
        <f t="shared" si="4"/>
        <v>203.72072463768114</v>
      </c>
      <c r="G20" s="1">
        <f t="shared" si="5"/>
        <v>226</v>
      </c>
      <c r="H20" s="1">
        <f t="shared" si="6"/>
        <v>1.1142152834839769</v>
      </c>
      <c r="I20" s="1">
        <f t="shared" si="7"/>
        <v>226.98874495373511</v>
      </c>
      <c r="J20" s="1">
        <f t="shared" si="8"/>
        <v>16.988744953735107</v>
      </c>
      <c r="K20" s="1">
        <f t="shared" si="9"/>
        <v>16.988744953735107</v>
      </c>
      <c r="L20" s="1">
        <f t="shared" si="10"/>
        <v>288.61745510306008</v>
      </c>
      <c r="M20" s="9">
        <f t="shared" si="11"/>
        <v>8.0898785493976708E-2</v>
      </c>
      <c r="O20" s="10">
        <f t="shared" si="12"/>
        <v>6</v>
      </c>
    </row>
    <row r="21" spans="1:15" x14ac:dyDescent="0.3">
      <c r="A21" s="5">
        <v>42948</v>
      </c>
      <c r="B21" s="1">
        <v>154</v>
      </c>
      <c r="C21" s="2">
        <v>19</v>
      </c>
      <c r="D21" s="1">
        <f t="shared" si="2"/>
        <v>2926</v>
      </c>
      <c r="E21" s="2">
        <f t="shared" si="3"/>
        <v>361</v>
      </c>
      <c r="F21" s="1">
        <f t="shared" si="4"/>
        <v>203.85724637681159</v>
      </c>
      <c r="G21" s="1">
        <f t="shared" si="5"/>
        <v>167.5</v>
      </c>
      <c r="H21" s="1">
        <f t="shared" si="6"/>
        <v>0.82580115036976165</v>
      </c>
      <c r="I21" s="1">
        <f t="shared" si="7"/>
        <v>168.34554856918294</v>
      </c>
      <c r="J21" s="1">
        <f t="shared" si="8"/>
        <v>14.345548569182938</v>
      </c>
      <c r="K21" s="1">
        <f t="shared" si="9"/>
        <v>14.345548569182938</v>
      </c>
      <c r="L21" s="1">
        <f t="shared" si="10"/>
        <v>205.79476375078664</v>
      </c>
      <c r="M21" s="9">
        <f t="shared" si="11"/>
        <v>9.3152912786902201E-2</v>
      </c>
      <c r="O21" s="10">
        <f t="shared" si="12"/>
        <v>7</v>
      </c>
    </row>
    <row r="22" spans="1:15" x14ac:dyDescent="0.3">
      <c r="A22" s="5">
        <v>42979</v>
      </c>
      <c r="B22" s="1">
        <v>153</v>
      </c>
      <c r="C22" s="2">
        <v>20</v>
      </c>
      <c r="D22" s="1">
        <f t="shared" si="2"/>
        <v>3060</v>
      </c>
      <c r="E22" s="2">
        <f t="shared" si="3"/>
        <v>400</v>
      </c>
      <c r="F22" s="1">
        <f t="shared" si="4"/>
        <v>203.993768115942</v>
      </c>
      <c r="G22" s="1">
        <f t="shared" si="5"/>
        <v>157</v>
      </c>
      <c r="H22" s="1">
        <f t="shared" si="6"/>
        <v>0.77403451109285126</v>
      </c>
      <c r="I22" s="1">
        <f t="shared" si="7"/>
        <v>157.89821656961163</v>
      </c>
      <c r="J22" s="1">
        <f t="shared" si="8"/>
        <v>4.898216569611634</v>
      </c>
      <c r="K22" s="1">
        <f t="shared" si="9"/>
        <v>4.898216569611634</v>
      </c>
      <c r="L22" s="1">
        <f t="shared" si="10"/>
        <v>23.992525562817963</v>
      </c>
      <c r="M22" s="9">
        <f t="shared" si="11"/>
        <v>3.2014487383082574E-2</v>
      </c>
      <c r="O22" s="10">
        <f t="shared" si="12"/>
        <v>8</v>
      </c>
    </row>
    <row r="23" spans="1:15" x14ac:dyDescent="0.3">
      <c r="A23" s="5">
        <v>43009</v>
      </c>
      <c r="B23" s="1">
        <v>164</v>
      </c>
      <c r="C23" s="2">
        <v>21</v>
      </c>
      <c r="D23" s="1">
        <f t="shared" si="2"/>
        <v>3444</v>
      </c>
      <c r="E23" s="2">
        <f t="shared" si="3"/>
        <v>441</v>
      </c>
      <c r="F23" s="1">
        <f t="shared" si="4"/>
        <v>204.13028985507245</v>
      </c>
      <c r="G23" s="1">
        <f t="shared" si="5"/>
        <v>157</v>
      </c>
      <c r="H23" s="1">
        <f t="shared" si="6"/>
        <v>0.77403451109285126</v>
      </c>
      <c r="I23" s="1">
        <f t="shared" si="7"/>
        <v>158.00388910721301</v>
      </c>
      <c r="J23" s="1">
        <f t="shared" si="8"/>
        <v>-5.9961108927869873</v>
      </c>
      <c r="K23" s="1">
        <f t="shared" si="9"/>
        <v>5.9961108927869873</v>
      </c>
      <c r="L23" s="1">
        <f t="shared" si="10"/>
        <v>35.953345838598764</v>
      </c>
      <c r="M23" s="9">
        <f t="shared" si="11"/>
        <v>3.656165178528651E-2</v>
      </c>
      <c r="O23" s="10">
        <f t="shared" si="12"/>
        <v>9</v>
      </c>
    </row>
    <row r="24" spans="1:15" x14ac:dyDescent="0.3">
      <c r="A24" s="5">
        <v>43040</v>
      </c>
      <c r="B24" s="1">
        <v>263</v>
      </c>
      <c r="C24" s="2">
        <v>22</v>
      </c>
      <c r="D24" s="1">
        <f t="shared" si="2"/>
        <v>5786</v>
      </c>
      <c r="E24" s="2">
        <f t="shared" si="3"/>
        <v>484</v>
      </c>
      <c r="F24" s="1">
        <f t="shared" si="4"/>
        <v>204.26681159420289</v>
      </c>
      <c r="G24" s="1">
        <f t="shared" si="5"/>
        <v>221.5</v>
      </c>
      <c r="H24" s="1">
        <f t="shared" si="6"/>
        <v>1.0920295809367295</v>
      </c>
      <c r="I24" s="1">
        <f t="shared" si="7"/>
        <v>223.06540066449926</v>
      </c>
      <c r="J24" s="1">
        <f t="shared" si="8"/>
        <v>-39.934599335500735</v>
      </c>
      <c r="K24" s="1">
        <f t="shared" si="9"/>
        <v>39.934599335500735</v>
      </c>
      <c r="L24" s="1">
        <f t="shared" si="10"/>
        <v>1594.7722240869757</v>
      </c>
      <c r="M24" s="9">
        <f t="shared" si="11"/>
        <v>0.15184258302471762</v>
      </c>
      <c r="O24" s="10">
        <f t="shared" si="12"/>
        <v>10</v>
      </c>
    </row>
    <row r="25" spans="1:15" x14ac:dyDescent="0.3">
      <c r="A25" s="5">
        <v>43070</v>
      </c>
      <c r="B25" s="1">
        <v>300</v>
      </c>
      <c r="C25" s="2">
        <v>23</v>
      </c>
      <c r="D25" s="1">
        <f t="shared" si="2"/>
        <v>6900</v>
      </c>
      <c r="E25" s="2">
        <f t="shared" si="3"/>
        <v>529</v>
      </c>
      <c r="F25" s="1">
        <f t="shared" si="4"/>
        <v>204.40333333333331</v>
      </c>
      <c r="G25" s="1">
        <f t="shared" si="5"/>
        <v>290.5</v>
      </c>
      <c r="H25" s="1">
        <f t="shared" si="6"/>
        <v>1.4322103533278554</v>
      </c>
      <c r="I25" s="1">
        <f t="shared" si="7"/>
        <v>292.74857025472471</v>
      </c>
      <c r="J25" s="1">
        <f t="shared" si="8"/>
        <v>-7.2514297452752885</v>
      </c>
      <c r="K25" s="1">
        <f t="shared" si="9"/>
        <v>7.2514297452752885</v>
      </c>
      <c r="L25" s="1">
        <f t="shared" si="10"/>
        <v>52.583233350663235</v>
      </c>
      <c r="M25" s="9">
        <f t="shared" si="11"/>
        <v>2.4171432484250962E-2</v>
      </c>
      <c r="O25" s="10">
        <f t="shared" si="12"/>
        <v>11</v>
      </c>
    </row>
    <row r="26" spans="1:15" x14ac:dyDescent="0.3">
      <c r="A26" s="1" t="s">
        <v>2</v>
      </c>
      <c r="B26" s="1">
        <f>SUM(B2:B25)</f>
        <v>4868</v>
      </c>
      <c r="C26" s="2">
        <f>SUM(C2:C25)</f>
        <v>276</v>
      </c>
      <c r="D26" s="2">
        <f>SUM(D2:D25)</f>
        <v>56139</v>
      </c>
      <c r="E26" s="2">
        <f>SUM(E2:E25)</f>
        <v>4324</v>
      </c>
      <c r="F26" s="2"/>
      <c r="G26" s="2"/>
      <c r="H26" s="1"/>
      <c r="I26" s="2"/>
      <c r="J26" s="2"/>
      <c r="K26" s="2"/>
      <c r="L26" s="2"/>
      <c r="M26" s="1"/>
    </row>
    <row r="27" spans="1:15" x14ac:dyDescent="0.3">
      <c r="A27" s="1" t="s">
        <v>22</v>
      </c>
      <c r="B27" s="1">
        <f>AVERAGE(B2:B25)</f>
        <v>202.83333333333334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</row>
    <row r="28" spans="1:15" x14ac:dyDescent="0.3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3"/>
    </row>
    <row r="29" spans="1:15" x14ac:dyDescent="0.3">
      <c r="A29" s="1" t="s">
        <v>17</v>
      </c>
      <c r="B29" s="1">
        <f>AVERAGE(L2:L25)</f>
        <v>273.26491361417641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</row>
    <row r="30" spans="1:15" x14ac:dyDescent="0.3">
      <c r="A30" s="1" t="s">
        <v>18</v>
      </c>
      <c r="B30" s="1">
        <f>SQRT(B29)</f>
        <v>16.530726348656806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</row>
    <row r="31" spans="1:15" x14ac:dyDescent="0.3">
      <c r="A31" s="8" t="s">
        <v>19</v>
      </c>
      <c r="B31" s="1">
        <f>AVERAGE(K2:K25)</f>
        <v>13.427691400807403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3"/>
    </row>
    <row r="32" spans="1:15" x14ac:dyDescent="0.3">
      <c r="A32" s="8" t="s">
        <v>20</v>
      </c>
      <c r="B32" s="9">
        <f>AVERAGE(M2:M25)</f>
        <v>6.6250631018100914E-2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3"/>
    </row>
    <row r="33" spans="1:9" x14ac:dyDescent="0.3">
      <c r="A33" s="3"/>
      <c r="B33" s="3"/>
      <c r="C33" s="4"/>
      <c r="D33" s="3"/>
      <c r="E33" s="4"/>
      <c r="F33" s="4"/>
      <c r="G33" s="4"/>
      <c r="H33" s="4"/>
      <c r="I33" s="4"/>
    </row>
    <row r="34" spans="1:9" x14ac:dyDescent="0.3">
      <c r="A34" s="2">
        <f>B26</f>
        <v>4868</v>
      </c>
      <c r="B34" s="1">
        <f>COUNT(C2:C25)</f>
        <v>24</v>
      </c>
      <c r="C34" s="2">
        <f>C26</f>
        <v>276</v>
      </c>
      <c r="D34" s="3"/>
      <c r="E34" s="4"/>
      <c r="F34" s="4"/>
      <c r="G34" s="4"/>
      <c r="H34" s="4"/>
      <c r="I34" s="4"/>
    </row>
    <row r="35" spans="1:9" x14ac:dyDescent="0.3">
      <c r="A35" s="2">
        <f>D26</f>
        <v>56139</v>
      </c>
      <c r="B35" s="2">
        <f>C26</f>
        <v>276</v>
      </c>
      <c r="C35" s="2">
        <f>E26</f>
        <v>4324</v>
      </c>
      <c r="D35" s="3"/>
      <c r="E35" s="4"/>
      <c r="F35" s="4"/>
      <c r="G35" s="4"/>
      <c r="H35" s="4"/>
      <c r="I35" s="4"/>
    </row>
    <row r="36" spans="1:9" x14ac:dyDescent="0.3">
      <c r="A36" s="1"/>
      <c r="B36" s="1"/>
      <c r="C36" s="1"/>
      <c r="D36" s="3"/>
      <c r="E36" s="4"/>
      <c r="F36" s="4"/>
      <c r="G36" s="4"/>
      <c r="H36" s="4"/>
      <c r="I36" s="4"/>
    </row>
    <row r="37" spans="1:9" x14ac:dyDescent="0.3">
      <c r="A37" s="1">
        <f>A34*$C$35</f>
        <v>21049232</v>
      </c>
      <c r="B37" s="1">
        <f>B34*$C$35</f>
        <v>103776</v>
      </c>
      <c r="C37" s="1">
        <f>C34*$C$35</f>
        <v>1193424</v>
      </c>
      <c r="D37" s="3"/>
      <c r="F37" s="4"/>
      <c r="G37" s="4"/>
      <c r="H37" s="4"/>
      <c r="I37" s="4"/>
    </row>
    <row r="38" spans="1:9" x14ac:dyDescent="0.3">
      <c r="A38" s="1">
        <f>A35*$C$34</f>
        <v>15494364</v>
      </c>
      <c r="B38" s="1">
        <f>B35*$C$34</f>
        <v>76176</v>
      </c>
      <c r="C38" s="1">
        <f>C35*$C$34</f>
        <v>1193424</v>
      </c>
      <c r="D38" s="3"/>
      <c r="E38" s="4"/>
      <c r="F38" s="4"/>
      <c r="G38" s="4"/>
      <c r="H38" s="4"/>
      <c r="I38" s="4"/>
    </row>
    <row r="39" spans="1:9" x14ac:dyDescent="0.3">
      <c r="A39" s="1">
        <f>A37-A38</f>
        <v>5554868</v>
      </c>
      <c r="B39" s="1">
        <f t="shared" ref="B39:C39" si="13">B37-B38</f>
        <v>27600</v>
      </c>
      <c r="C39" s="1">
        <f t="shared" si="13"/>
        <v>0</v>
      </c>
      <c r="D39" s="4" t="s">
        <v>15</v>
      </c>
      <c r="E39" s="4"/>
      <c r="F39" s="4"/>
      <c r="G39" s="4"/>
      <c r="H39" s="4"/>
      <c r="I39" s="4"/>
    </row>
    <row r="40" spans="1:9" x14ac:dyDescent="0.3">
      <c r="A40" s="1"/>
      <c r="B40" s="1"/>
      <c r="C40" s="2"/>
      <c r="D40" s="3"/>
      <c r="E40" s="4"/>
      <c r="F40" s="4"/>
      <c r="G40" s="4"/>
      <c r="H40" s="4"/>
      <c r="I40" s="4"/>
    </row>
    <row r="41" spans="1:9" x14ac:dyDescent="0.3">
      <c r="A41" s="1">
        <f>A34*$B$35</f>
        <v>1343568</v>
      </c>
      <c r="B41" s="1">
        <f t="shared" ref="B41:C41" si="14">B34*$B$35</f>
        <v>6624</v>
      </c>
      <c r="C41" s="1">
        <f t="shared" si="14"/>
        <v>76176</v>
      </c>
      <c r="D41" s="3"/>
      <c r="F41" s="4"/>
      <c r="G41" s="4"/>
      <c r="H41" s="4"/>
      <c r="I41" s="4"/>
    </row>
    <row r="42" spans="1:9" x14ac:dyDescent="0.3">
      <c r="A42" s="1">
        <f>A35*$B$34</f>
        <v>1347336</v>
      </c>
      <c r="B42" s="1">
        <f t="shared" ref="B42:C42" si="15">B35*$B$34</f>
        <v>6624</v>
      </c>
      <c r="C42" s="1">
        <f t="shared" si="15"/>
        <v>103776</v>
      </c>
      <c r="D42" s="3"/>
      <c r="E42" s="4"/>
      <c r="F42" s="4"/>
      <c r="G42" s="4"/>
      <c r="H42" s="4"/>
      <c r="I42" s="4"/>
    </row>
    <row r="43" spans="1:9" x14ac:dyDescent="0.3">
      <c r="A43" s="1">
        <f>A41-A42</f>
        <v>-3768</v>
      </c>
      <c r="B43" s="1">
        <f t="shared" ref="B43:C43" si="16">B41-B42</f>
        <v>0</v>
      </c>
      <c r="C43" s="1">
        <f t="shared" si="16"/>
        <v>-27600</v>
      </c>
      <c r="D43" s="4" t="s">
        <v>16</v>
      </c>
      <c r="E43" s="4"/>
      <c r="F43" s="4"/>
      <c r="G43" s="4"/>
      <c r="H43" s="4"/>
      <c r="I43" s="4"/>
    </row>
    <row r="44" spans="1:9" x14ac:dyDescent="0.3">
      <c r="A44" s="3"/>
      <c r="B44" s="3"/>
      <c r="C44" s="4"/>
      <c r="D44" s="3"/>
      <c r="E44" s="4"/>
      <c r="F44" s="4"/>
      <c r="G44" s="4"/>
      <c r="H44" s="4"/>
      <c r="I44" s="4"/>
    </row>
    <row r="45" spans="1:9" x14ac:dyDescent="0.3">
      <c r="A45" s="1" t="s">
        <v>4</v>
      </c>
      <c r="B45" s="2" t="s">
        <v>5</v>
      </c>
      <c r="D45" s="3"/>
      <c r="E45" s="4"/>
    </row>
    <row r="46" spans="1:9" x14ac:dyDescent="0.3">
      <c r="A46" s="7">
        <f>A43/C43</f>
        <v>0.13652173913043478</v>
      </c>
      <c r="B46" s="6">
        <f>A39/B39</f>
        <v>201.26333333333332</v>
      </c>
      <c r="D46" s="3"/>
      <c r="E46" s="4"/>
    </row>
    <row r="48" spans="1:9" x14ac:dyDescent="0.3">
      <c r="A48" t="s">
        <v>3</v>
      </c>
      <c r="C48" t="str">
        <f>"y = "&amp;""&amp;ROUND(A46,2)&amp;"x"&amp;"+"&amp;ROUND(B46,2)</f>
        <v>y = 0.14x+201.26</v>
      </c>
    </row>
    <row r="50" spans="1:3" x14ac:dyDescent="0.3">
      <c r="A50" s="1" t="s">
        <v>0</v>
      </c>
      <c r="B50" s="1" t="s">
        <v>1</v>
      </c>
      <c r="C50" s="1" t="s">
        <v>6</v>
      </c>
    </row>
    <row r="51" spans="1:3" x14ac:dyDescent="0.3">
      <c r="A51" s="1">
        <v>1</v>
      </c>
      <c r="B51" s="2">
        <f>C25+1</f>
        <v>24</v>
      </c>
      <c r="C51" s="1">
        <f>$B$46+$A$46*B51</f>
        <v>204.53985507246375</v>
      </c>
    </row>
    <row r="52" spans="1:3" x14ac:dyDescent="0.3">
      <c r="A52" s="1">
        <v>2</v>
      </c>
      <c r="B52" s="2">
        <f>B51+1</f>
        <v>25</v>
      </c>
      <c r="C52" s="1">
        <f>$B$46+$A$46*B52</f>
        <v>204.6763768115942</v>
      </c>
    </row>
    <row r="53" spans="1:3" x14ac:dyDescent="0.3">
      <c r="A53" s="1">
        <v>3</v>
      </c>
      <c r="B53" s="2">
        <f>B52+1</f>
        <v>26</v>
      </c>
      <c r="C53" s="1">
        <f>$B$46+$A$46*B53</f>
        <v>204.81289855072464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bulan</vt:lpstr>
      <vt:lpstr>24 bulan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2019-07-04T01:20:32Z</dcterms:created>
  <dcterms:modified xsi:type="dcterms:W3CDTF">2020-07-02T12:59:19Z</dcterms:modified>
</cp:coreProperties>
</file>